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omments1.xml" ContentType="application/vnd.openxmlformats-officedocument.spreadsheetml.comments+xml"/>
  <Override PartName="/xl/drawings/drawing2.xml" ContentType="application/vnd.openxmlformats-officedocument.drawing+xml"/>
  <Override PartName="/xl/comments2.xml" ContentType="application/vnd.openxmlformats-officedocument.spreadsheetml.comments+xml"/>
  <Override PartName="/xl/drawings/drawing3.xml" ContentType="application/vnd.openxmlformats-officedocument.drawing+xml"/>
  <Override PartName="/xl/comments3.xml" ContentType="application/vnd.openxmlformats-officedocument.spreadsheetml.comments+xml"/>
  <Override PartName="/xl/drawings/drawing4.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5" rupBuild="23001"/>
  <workbookPr/>
  <mc:AlternateContent xmlns:mc="http://schemas.openxmlformats.org/markup-compatibility/2006">
    <mc:Choice Requires="x15">
      <x15ac:absPath xmlns:x15ac="http://schemas.microsoft.com/office/spreadsheetml/2010/11/ac" url="C:\Users\YULIED.PENARANDA\Desktop\2020\JULIO\PARA PUBLICAR\PUBLICAR BMPT\PLANES DE ACCIÓN A MAYO 2020\"/>
    </mc:Choice>
  </mc:AlternateContent>
  <xr:revisionPtr revIDLastSave="0" documentId="13_ncr:1_{DDBB4C81-2897-4C92-A912-E89B93569928}" xr6:coauthVersionLast="45" xr6:coauthVersionMax="45" xr10:uidLastSave="{00000000-0000-0000-0000-000000000000}"/>
  <bookViews>
    <workbookView xWindow="-120" yWindow="-120" windowWidth="20730" windowHeight="11160" activeTab="2" xr2:uid="{00000000-000D-0000-FFFF-FFFF00000000}"/>
  </bookViews>
  <sheets>
    <sheet name="GESTIÓN" sheetId="2" r:id="rId1"/>
    <sheet name="INVERSIÓN" sheetId="1" r:id="rId2"/>
    <sheet name="ACTIVIDADES" sheetId="6" r:id="rId3"/>
    <sheet name="Hoja1" sheetId="11" state="hidden" r:id="rId4"/>
    <sheet name="TERRITORIALIZACIÓN" sheetId="13" r:id="rId5"/>
  </sheets>
  <externalReferences>
    <externalReference r:id="rId6"/>
  </externalReferences>
  <definedNames>
    <definedName name="_xlnm.Print_Area" localSheetId="0">GESTIÓN!$A$10:$AZ$36</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AQ65" i="1" l="1"/>
  <c r="J326" i="13"/>
  <c r="I326" i="13"/>
  <c r="H324" i="13"/>
  <c r="M319" i="13"/>
  <c r="M323" i="13" s="1"/>
  <c r="L319" i="13"/>
  <c r="L323" i="13" s="1"/>
  <c r="K319" i="13"/>
  <c r="K323" i="13" s="1"/>
  <c r="G319" i="13"/>
  <c r="G323" i="13" s="1"/>
  <c r="F319" i="13"/>
  <c r="F323" i="13" s="1"/>
  <c r="E319" i="13"/>
  <c r="E323" i="13" s="1"/>
  <c r="M318" i="13"/>
  <c r="M322" i="13" s="1"/>
  <c r="L318" i="13"/>
  <c r="L322" i="13" s="1"/>
  <c r="K318" i="13"/>
  <c r="K322" i="13" s="1"/>
  <c r="G318" i="13"/>
  <c r="G322" i="13" s="1"/>
  <c r="F318" i="13"/>
  <c r="F322" i="13" s="1"/>
  <c r="E318" i="13"/>
  <c r="E322" i="13" s="1"/>
  <c r="M317" i="13"/>
  <c r="M321" i="13" s="1"/>
  <c r="L317" i="13"/>
  <c r="L321" i="13" s="1"/>
  <c r="K317" i="13"/>
  <c r="K321" i="13" s="1"/>
  <c r="G317" i="13"/>
  <c r="G321" i="13" s="1"/>
  <c r="F317" i="13"/>
  <c r="F321" i="13" s="1"/>
  <c r="E317" i="13"/>
  <c r="E321" i="13" s="1"/>
  <c r="M316" i="13"/>
  <c r="M320" i="13" s="1"/>
  <c r="L316" i="13"/>
  <c r="L320" i="13" s="1"/>
  <c r="K316" i="13"/>
  <c r="K320" i="13" s="1"/>
  <c r="G316" i="13"/>
  <c r="G320" i="13" s="1"/>
  <c r="F316" i="13"/>
  <c r="F320" i="13" s="1"/>
  <c r="E316" i="13"/>
  <c r="E320" i="13" s="1"/>
  <c r="M311" i="13"/>
  <c r="M315" i="13" s="1"/>
  <c r="L311" i="13"/>
  <c r="L315" i="13" s="1"/>
  <c r="K311" i="13"/>
  <c r="K315" i="13" s="1"/>
  <c r="G311" i="13"/>
  <c r="G315" i="13" s="1"/>
  <c r="F311" i="13"/>
  <c r="F315" i="13" s="1"/>
  <c r="E311" i="13"/>
  <c r="E315" i="13" s="1"/>
  <c r="M310" i="13"/>
  <c r="M314" i="13" s="1"/>
  <c r="L310" i="13"/>
  <c r="L314" i="13" s="1"/>
  <c r="K310" i="13"/>
  <c r="K314" i="13" s="1"/>
  <c r="G310" i="13"/>
  <c r="G314" i="13" s="1"/>
  <c r="F310" i="13"/>
  <c r="F314" i="13" s="1"/>
  <c r="E310" i="13"/>
  <c r="E314" i="13" s="1"/>
  <c r="M309" i="13"/>
  <c r="M313" i="13" s="1"/>
  <c r="L309" i="13"/>
  <c r="L313" i="13" s="1"/>
  <c r="K309" i="13"/>
  <c r="K313" i="13" s="1"/>
  <c r="G309" i="13"/>
  <c r="G313" i="13" s="1"/>
  <c r="F309" i="13"/>
  <c r="F313" i="13" s="1"/>
  <c r="E309" i="13"/>
  <c r="E313" i="13" s="1"/>
  <c r="M308" i="13"/>
  <c r="M312" i="13" s="1"/>
  <c r="L308" i="13"/>
  <c r="L312" i="13" s="1"/>
  <c r="K308" i="13"/>
  <c r="K312" i="13" s="1"/>
  <c r="G308" i="13"/>
  <c r="G312" i="13" s="1"/>
  <c r="F308" i="13"/>
  <c r="F312" i="13" s="1"/>
  <c r="E308" i="13"/>
  <c r="E312" i="13" s="1"/>
  <c r="M303" i="13"/>
  <c r="M307" i="13" s="1"/>
  <c r="L303" i="13"/>
  <c r="L307" i="13" s="1"/>
  <c r="K303" i="13"/>
  <c r="K307" i="13" s="1"/>
  <c r="G303" i="13"/>
  <c r="G307" i="13" s="1"/>
  <c r="F303" i="13"/>
  <c r="F307" i="13" s="1"/>
  <c r="E303" i="13"/>
  <c r="E307" i="13" s="1"/>
  <c r="M302" i="13"/>
  <c r="M306" i="13" s="1"/>
  <c r="L302" i="13"/>
  <c r="L306" i="13" s="1"/>
  <c r="K302" i="13"/>
  <c r="K306" i="13" s="1"/>
  <c r="G302" i="13"/>
  <c r="G306" i="13" s="1"/>
  <c r="F302" i="13"/>
  <c r="F306" i="13" s="1"/>
  <c r="E302" i="13"/>
  <c r="E306" i="13" s="1"/>
  <c r="M301" i="13"/>
  <c r="M305" i="13" s="1"/>
  <c r="L301" i="13"/>
  <c r="L305" i="13" s="1"/>
  <c r="K301" i="13"/>
  <c r="K305" i="13" s="1"/>
  <c r="G301" i="13"/>
  <c r="G305" i="13" s="1"/>
  <c r="F301" i="13"/>
  <c r="F305" i="13" s="1"/>
  <c r="E301" i="13"/>
  <c r="E305" i="13" s="1"/>
  <c r="M300" i="13"/>
  <c r="M304" i="13" s="1"/>
  <c r="L300" i="13"/>
  <c r="L304" i="13" s="1"/>
  <c r="K300" i="13"/>
  <c r="K304" i="13" s="1"/>
  <c r="G300" i="13"/>
  <c r="G304" i="13" s="1"/>
  <c r="F300" i="13"/>
  <c r="F304" i="13" s="1"/>
  <c r="E300" i="13"/>
  <c r="E304" i="13" s="1"/>
  <c r="M295" i="13"/>
  <c r="M299" i="13" s="1"/>
  <c r="L295" i="13"/>
  <c r="L299" i="13" s="1"/>
  <c r="K295" i="13"/>
  <c r="K299" i="13" s="1"/>
  <c r="G295" i="13"/>
  <c r="G299" i="13" s="1"/>
  <c r="F295" i="13"/>
  <c r="F299" i="13" s="1"/>
  <c r="E295" i="13"/>
  <c r="E299" i="13" s="1"/>
  <c r="M294" i="13"/>
  <c r="M298" i="13" s="1"/>
  <c r="L294" i="13"/>
  <c r="L298" i="13" s="1"/>
  <c r="K294" i="13"/>
  <c r="K298" i="13" s="1"/>
  <c r="G294" i="13"/>
  <c r="G298" i="13" s="1"/>
  <c r="F294" i="13"/>
  <c r="F298" i="13" s="1"/>
  <c r="E294" i="13"/>
  <c r="E298" i="13" s="1"/>
  <c r="M293" i="13"/>
  <c r="M297" i="13" s="1"/>
  <c r="L293" i="13"/>
  <c r="L297" i="13" s="1"/>
  <c r="K293" i="13"/>
  <c r="K297" i="13" s="1"/>
  <c r="G293" i="13"/>
  <c r="G297" i="13" s="1"/>
  <c r="F293" i="13"/>
  <c r="F297" i="13" s="1"/>
  <c r="E293" i="13"/>
  <c r="E297" i="13" s="1"/>
  <c r="M292" i="13"/>
  <c r="M296" i="13" s="1"/>
  <c r="L292" i="13"/>
  <c r="L296" i="13" s="1"/>
  <c r="K292" i="13"/>
  <c r="K296" i="13" s="1"/>
  <c r="G292" i="13"/>
  <c r="G296" i="13" s="1"/>
  <c r="F292" i="13"/>
  <c r="F296" i="13" s="1"/>
  <c r="E292" i="13"/>
  <c r="E296" i="13" s="1"/>
  <c r="G291" i="13"/>
  <c r="F291" i="13"/>
  <c r="M290" i="13"/>
  <c r="G290" i="13"/>
  <c r="F290" i="13"/>
  <c r="M289" i="13"/>
  <c r="F288" i="13"/>
  <c r="M287" i="13"/>
  <c r="M291" i="13" s="1"/>
  <c r="L287" i="13"/>
  <c r="L291" i="13" s="1"/>
  <c r="K287" i="13"/>
  <c r="K291" i="13" s="1"/>
  <c r="E287" i="13"/>
  <c r="E291" i="13" s="1"/>
  <c r="M286" i="13"/>
  <c r="L286" i="13"/>
  <c r="L290" i="13" s="1"/>
  <c r="K286" i="13"/>
  <c r="K290" i="13" s="1"/>
  <c r="G286" i="13"/>
  <c r="F286" i="13"/>
  <c r="E286" i="13"/>
  <c r="E290" i="13" s="1"/>
  <c r="M285" i="13"/>
  <c r="L285" i="13"/>
  <c r="L289" i="13" s="1"/>
  <c r="K285" i="13"/>
  <c r="K289" i="13" s="1"/>
  <c r="G285" i="13"/>
  <c r="G289" i="13" s="1"/>
  <c r="F285" i="13"/>
  <c r="F289" i="13" s="1"/>
  <c r="E285" i="13"/>
  <c r="E289" i="13" s="1"/>
  <c r="M284" i="13"/>
  <c r="M288" i="13" s="1"/>
  <c r="L284" i="13"/>
  <c r="L288" i="13" s="1"/>
  <c r="K284" i="13"/>
  <c r="K288" i="13" s="1"/>
  <c r="G284" i="13"/>
  <c r="G288" i="13" s="1"/>
  <c r="F284" i="13"/>
  <c r="E284" i="13"/>
  <c r="E288" i="13" s="1"/>
  <c r="M283" i="13"/>
  <c r="L283" i="13"/>
  <c r="K283" i="13"/>
  <c r="G283" i="13"/>
  <c r="F283" i="13"/>
  <c r="E283" i="13"/>
  <c r="M282" i="13"/>
  <c r="L282" i="13"/>
  <c r="K282" i="13"/>
  <c r="G282" i="13"/>
  <c r="F282" i="13"/>
  <c r="E282" i="13"/>
  <c r="M281" i="13"/>
  <c r="L281" i="13"/>
  <c r="K281" i="13"/>
  <c r="G281" i="13"/>
  <c r="F281" i="13"/>
  <c r="E281" i="13"/>
  <c r="M280" i="13"/>
  <c r="L280" i="13"/>
  <c r="K280" i="13"/>
  <c r="G280" i="13"/>
  <c r="F280" i="13"/>
  <c r="E280" i="13"/>
  <c r="M275" i="13"/>
  <c r="M279" i="13" s="1"/>
  <c r="L275" i="13"/>
  <c r="L279" i="13" s="1"/>
  <c r="K275" i="13"/>
  <c r="K279" i="13" s="1"/>
  <c r="G275" i="13"/>
  <c r="G279" i="13" s="1"/>
  <c r="F275" i="13"/>
  <c r="F279" i="13" s="1"/>
  <c r="E275" i="13"/>
  <c r="E279" i="13" s="1"/>
  <c r="M274" i="13"/>
  <c r="M278" i="13" s="1"/>
  <c r="L274" i="13"/>
  <c r="L278" i="13" s="1"/>
  <c r="K274" i="13"/>
  <c r="K278" i="13" s="1"/>
  <c r="G274" i="13"/>
  <c r="G278" i="13" s="1"/>
  <c r="F274" i="13"/>
  <c r="F278" i="13" s="1"/>
  <c r="E274" i="13"/>
  <c r="E278" i="13" s="1"/>
  <c r="M273" i="13"/>
  <c r="M277" i="13" s="1"/>
  <c r="L273" i="13"/>
  <c r="L277" i="13" s="1"/>
  <c r="K273" i="13"/>
  <c r="K277" i="13" s="1"/>
  <c r="G273" i="13"/>
  <c r="G277" i="13" s="1"/>
  <c r="F273" i="13"/>
  <c r="F277" i="13" s="1"/>
  <c r="E273" i="13"/>
  <c r="E277" i="13" s="1"/>
  <c r="M272" i="13"/>
  <c r="M276" i="13" s="1"/>
  <c r="L272" i="13"/>
  <c r="L276" i="13" s="1"/>
  <c r="K272" i="13"/>
  <c r="K276" i="13" s="1"/>
  <c r="G272" i="13"/>
  <c r="G276" i="13" s="1"/>
  <c r="F272" i="13"/>
  <c r="F276" i="13" s="1"/>
  <c r="E272" i="13"/>
  <c r="E276" i="13" s="1"/>
  <c r="M267" i="13"/>
  <c r="M271" i="13" s="1"/>
  <c r="L267" i="13"/>
  <c r="L271" i="13" s="1"/>
  <c r="K267" i="13"/>
  <c r="K271" i="13" s="1"/>
  <c r="G267" i="13"/>
  <c r="G271" i="13" s="1"/>
  <c r="F267" i="13"/>
  <c r="F271" i="13" s="1"/>
  <c r="E267" i="13"/>
  <c r="E271" i="13" s="1"/>
  <c r="M266" i="13"/>
  <c r="M270" i="13" s="1"/>
  <c r="L266" i="13"/>
  <c r="L270" i="13" s="1"/>
  <c r="K266" i="13"/>
  <c r="K270" i="13" s="1"/>
  <c r="G266" i="13"/>
  <c r="G270" i="13" s="1"/>
  <c r="F266" i="13"/>
  <c r="F270" i="13" s="1"/>
  <c r="E266" i="13"/>
  <c r="E270" i="13" s="1"/>
  <c r="M265" i="13"/>
  <c r="M269" i="13" s="1"/>
  <c r="L265" i="13"/>
  <c r="L269" i="13" s="1"/>
  <c r="K265" i="13"/>
  <c r="K269" i="13" s="1"/>
  <c r="G265" i="13"/>
  <c r="G269" i="13" s="1"/>
  <c r="F265" i="13"/>
  <c r="F269" i="13" s="1"/>
  <c r="E265" i="13"/>
  <c r="E269" i="13" s="1"/>
  <c r="M264" i="13"/>
  <c r="M268" i="13" s="1"/>
  <c r="L264" i="13"/>
  <c r="L268" i="13" s="1"/>
  <c r="K264" i="13"/>
  <c r="K268" i="13" s="1"/>
  <c r="G264" i="13"/>
  <c r="G268" i="13" s="1"/>
  <c r="F264" i="13"/>
  <c r="F268" i="13" s="1"/>
  <c r="E264" i="13"/>
  <c r="E268" i="13" s="1"/>
  <c r="M259" i="13"/>
  <c r="M263" i="13" s="1"/>
  <c r="L259" i="13"/>
  <c r="L263" i="13" s="1"/>
  <c r="K259" i="13"/>
  <c r="K263" i="13" s="1"/>
  <c r="G259" i="13"/>
  <c r="G263" i="13" s="1"/>
  <c r="F259" i="13"/>
  <c r="F263" i="13" s="1"/>
  <c r="E259" i="13"/>
  <c r="E263" i="13" s="1"/>
  <c r="M258" i="13"/>
  <c r="M262" i="13" s="1"/>
  <c r="L258" i="13"/>
  <c r="L262" i="13" s="1"/>
  <c r="K258" i="13"/>
  <c r="K262" i="13" s="1"/>
  <c r="G258" i="13"/>
  <c r="G262" i="13" s="1"/>
  <c r="F258" i="13"/>
  <c r="F262" i="13" s="1"/>
  <c r="E258" i="13"/>
  <c r="E262" i="13" s="1"/>
  <c r="M257" i="13"/>
  <c r="M261" i="13" s="1"/>
  <c r="L257" i="13"/>
  <c r="L261" i="13" s="1"/>
  <c r="K257" i="13"/>
  <c r="K261" i="13" s="1"/>
  <c r="G257" i="13"/>
  <c r="G261" i="13" s="1"/>
  <c r="F257" i="13"/>
  <c r="F261" i="13" s="1"/>
  <c r="E257" i="13"/>
  <c r="E261" i="13" s="1"/>
  <c r="M256" i="13"/>
  <c r="M260" i="13" s="1"/>
  <c r="L256" i="13"/>
  <c r="L260" i="13" s="1"/>
  <c r="K256" i="13"/>
  <c r="K260" i="13" s="1"/>
  <c r="G256" i="13"/>
  <c r="G260" i="13" s="1"/>
  <c r="F256" i="13"/>
  <c r="F260" i="13" s="1"/>
  <c r="E256" i="13"/>
  <c r="E260" i="13" s="1"/>
  <c r="M251" i="13"/>
  <c r="M255" i="13" s="1"/>
  <c r="L251" i="13"/>
  <c r="L255" i="13" s="1"/>
  <c r="K251" i="13"/>
  <c r="K255" i="13" s="1"/>
  <c r="G251" i="13"/>
  <c r="G255" i="13" s="1"/>
  <c r="F251" i="13"/>
  <c r="F255" i="13" s="1"/>
  <c r="E251" i="13"/>
  <c r="E255" i="13" s="1"/>
  <c r="M250" i="13"/>
  <c r="M254" i="13" s="1"/>
  <c r="L250" i="13"/>
  <c r="L254" i="13" s="1"/>
  <c r="K250" i="13"/>
  <c r="K254" i="13" s="1"/>
  <c r="G250" i="13"/>
  <c r="G254" i="13" s="1"/>
  <c r="F250" i="13"/>
  <c r="F254" i="13" s="1"/>
  <c r="E250" i="13"/>
  <c r="E254" i="13" s="1"/>
  <c r="M249" i="13"/>
  <c r="M253" i="13" s="1"/>
  <c r="L249" i="13"/>
  <c r="L253" i="13" s="1"/>
  <c r="K249" i="13"/>
  <c r="K253" i="13" s="1"/>
  <c r="G249" i="13"/>
  <c r="G253" i="13" s="1"/>
  <c r="F249" i="13"/>
  <c r="F253" i="13" s="1"/>
  <c r="E249" i="13"/>
  <c r="E253" i="13" s="1"/>
  <c r="M248" i="13"/>
  <c r="M252" i="13" s="1"/>
  <c r="L248" i="13"/>
  <c r="L252" i="13" s="1"/>
  <c r="K248" i="13"/>
  <c r="K252" i="13" s="1"/>
  <c r="G248" i="13"/>
  <c r="G252" i="13" s="1"/>
  <c r="F248" i="13"/>
  <c r="F252" i="13" s="1"/>
  <c r="E248" i="13"/>
  <c r="E252" i="13" s="1"/>
  <c r="L247" i="13"/>
  <c r="K247" i="13"/>
  <c r="L246" i="13"/>
  <c r="K246" i="13"/>
  <c r="L245" i="13"/>
  <c r="K245" i="13"/>
  <c r="L244" i="13"/>
  <c r="K244" i="13"/>
  <c r="M243" i="13"/>
  <c r="M247" i="13" s="1"/>
  <c r="L243" i="13"/>
  <c r="K243" i="13"/>
  <c r="G243" i="13"/>
  <c r="G247" i="13" s="1"/>
  <c r="F243" i="13"/>
  <c r="F247" i="13" s="1"/>
  <c r="E243" i="13"/>
  <c r="E247" i="13" s="1"/>
  <c r="M242" i="13"/>
  <c r="M246" i="13" s="1"/>
  <c r="L242" i="13"/>
  <c r="K242" i="13"/>
  <c r="G242" i="13"/>
  <c r="G246" i="13" s="1"/>
  <c r="F242" i="13"/>
  <c r="F246" i="13" s="1"/>
  <c r="E242" i="13"/>
  <c r="E246" i="13" s="1"/>
  <c r="M241" i="13"/>
  <c r="M245" i="13" s="1"/>
  <c r="L241" i="13"/>
  <c r="K241" i="13"/>
  <c r="G241" i="13"/>
  <c r="G245" i="13" s="1"/>
  <c r="F241" i="13"/>
  <c r="F245" i="13" s="1"/>
  <c r="E241" i="13"/>
  <c r="E245" i="13" s="1"/>
  <c r="M240" i="13"/>
  <c r="M244" i="13" s="1"/>
  <c r="L240" i="13"/>
  <c r="K240" i="13"/>
  <c r="G240" i="13"/>
  <c r="G244" i="13" s="1"/>
  <c r="F240" i="13"/>
  <c r="F244" i="13" s="1"/>
  <c r="E240" i="13"/>
  <c r="E244" i="13" s="1"/>
  <c r="M235" i="13"/>
  <c r="M239" i="13" s="1"/>
  <c r="L235" i="13"/>
  <c r="L239" i="13" s="1"/>
  <c r="K235" i="13"/>
  <c r="K239" i="13" s="1"/>
  <c r="G235" i="13"/>
  <c r="G239" i="13" s="1"/>
  <c r="F235" i="13"/>
  <c r="F239" i="13" s="1"/>
  <c r="E235" i="13"/>
  <c r="E239" i="13" s="1"/>
  <c r="M234" i="13"/>
  <c r="M238" i="13" s="1"/>
  <c r="L234" i="13"/>
  <c r="L238" i="13" s="1"/>
  <c r="K234" i="13"/>
  <c r="K238" i="13" s="1"/>
  <c r="G234" i="13"/>
  <c r="G238" i="13" s="1"/>
  <c r="F234" i="13"/>
  <c r="F238" i="13" s="1"/>
  <c r="E234" i="13"/>
  <c r="E238" i="13" s="1"/>
  <c r="M233" i="13"/>
  <c r="M237" i="13" s="1"/>
  <c r="L233" i="13"/>
  <c r="L237" i="13" s="1"/>
  <c r="K233" i="13"/>
  <c r="K237" i="13" s="1"/>
  <c r="G233" i="13"/>
  <c r="G237" i="13" s="1"/>
  <c r="F233" i="13"/>
  <c r="F237" i="13" s="1"/>
  <c r="E233" i="13"/>
  <c r="E237" i="13" s="1"/>
  <c r="M232" i="13"/>
  <c r="M236" i="13" s="1"/>
  <c r="L232" i="13"/>
  <c r="L236" i="13" s="1"/>
  <c r="K232" i="13"/>
  <c r="K236" i="13" s="1"/>
  <c r="G232" i="13"/>
  <c r="G236" i="13" s="1"/>
  <c r="F232" i="13"/>
  <c r="F236" i="13" s="1"/>
  <c r="E232" i="13"/>
  <c r="E236" i="13" s="1"/>
  <c r="M227" i="13"/>
  <c r="M231" i="13" s="1"/>
  <c r="L227" i="13"/>
  <c r="L231" i="13" s="1"/>
  <c r="K227" i="13"/>
  <c r="K231" i="13" s="1"/>
  <c r="G227" i="13"/>
  <c r="G231" i="13" s="1"/>
  <c r="F227" i="13"/>
  <c r="F231" i="13" s="1"/>
  <c r="E227" i="13"/>
  <c r="E231" i="13" s="1"/>
  <c r="M226" i="13"/>
  <c r="M230" i="13" s="1"/>
  <c r="L226" i="13"/>
  <c r="L230" i="13" s="1"/>
  <c r="K226" i="13"/>
  <c r="K230" i="13" s="1"/>
  <c r="G226" i="13"/>
  <c r="G230" i="13" s="1"/>
  <c r="F226" i="13"/>
  <c r="F230" i="13" s="1"/>
  <c r="E226" i="13"/>
  <c r="E230" i="13" s="1"/>
  <c r="M225" i="13"/>
  <c r="M229" i="13" s="1"/>
  <c r="L225" i="13"/>
  <c r="L229" i="13" s="1"/>
  <c r="K225" i="13"/>
  <c r="K229" i="13" s="1"/>
  <c r="G225" i="13"/>
  <c r="G229" i="13" s="1"/>
  <c r="F225" i="13"/>
  <c r="F229" i="13" s="1"/>
  <c r="E225" i="13"/>
  <c r="E229" i="13" s="1"/>
  <c r="M224" i="13"/>
  <c r="M228" i="13" s="1"/>
  <c r="L224" i="13"/>
  <c r="L228" i="13" s="1"/>
  <c r="K224" i="13"/>
  <c r="K228" i="13" s="1"/>
  <c r="G224" i="13"/>
  <c r="G228" i="13" s="1"/>
  <c r="F224" i="13"/>
  <c r="F228" i="13" s="1"/>
  <c r="E224" i="13"/>
  <c r="E228" i="13" s="1"/>
  <c r="K221" i="13"/>
  <c r="M155" i="13"/>
  <c r="M223" i="13" s="1"/>
  <c r="L155" i="13"/>
  <c r="L223" i="13" s="1"/>
  <c r="K155" i="13"/>
  <c r="K223" i="13" s="1"/>
  <c r="G155" i="13"/>
  <c r="G223" i="13" s="1"/>
  <c r="F155" i="13"/>
  <c r="F223" i="13" s="1"/>
  <c r="E155" i="13"/>
  <c r="E223" i="13" s="1"/>
  <c r="M154" i="13"/>
  <c r="M222" i="13" s="1"/>
  <c r="L154" i="13"/>
  <c r="L222" i="13" s="1"/>
  <c r="K154" i="13"/>
  <c r="K222" i="13" s="1"/>
  <c r="G154" i="13"/>
  <c r="G222" i="13" s="1"/>
  <c r="F154" i="13"/>
  <c r="F222" i="13" s="1"/>
  <c r="E154" i="13"/>
  <c r="E222" i="13" s="1"/>
  <c r="M153" i="13"/>
  <c r="M221" i="13" s="1"/>
  <c r="L153" i="13"/>
  <c r="L221" i="13" s="1"/>
  <c r="K153" i="13"/>
  <c r="G153" i="13"/>
  <c r="G221" i="13" s="1"/>
  <c r="F153" i="13"/>
  <c r="F221" i="13" s="1"/>
  <c r="E153" i="13"/>
  <c r="E221" i="13" s="1"/>
  <c r="M152" i="13"/>
  <c r="M220" i="13" s="1"/>
  <c r="L152" i="13"/>
  <c r="L220" i="13" s="1"/>
  <c r="K152" i="13"/>
  <c r="K220" i="13" s="1"/>
  <c r="G152" i="13"/>
  <c r="G220" i="13" s="1"/>
  <c r="F152" i="13"/>
  <c r="F220" i="13" s="1"/>
  <c r="E152" i="13"/>
  <c r="E220" i="13" s="1"/>
  <c r="M151" i="13"/>
  <c r="M150" i="13"/>
  <c r="M149" i="13"/>
  <c r="M148" i="13"/>
  <c r="M59" i="13"/>
  <c r="L59" i="13"/>
  <c r="L151" i="13" s="1"/>
  <c r="K59" i="13"/>
  <c r="K151" i="13" s="1"/>
  <c r="G59" i="13"/>
  <c r="G151" i="13" s="1"/>
  <c r="F59" i="13"/>
  <c r="F151" i="13" s="1"/>
  <c r="E59" i="13"/>
  <c r="E151" i="13" s="1"/>
  <c r="M58" i="13"/>
  <c r="L58" i="13"/>
  <c r="L150" i="13" s="1"/>
  <c r="K58" i="13"/>
  <c r="K150" i="13" s="1"/>
  <c r="G58" i="13"/>
  <c r="G150" i="13" s="1"/>
  <c r="F58" i="13"/>
  <c r="F150" i="13" s="1"/>
  <c r="E58" i="13"/>
  <c r="E150" i="13" s="1"/>
  <c r="M57" i="13"/>
  <c r="L57" i="13"/>
  <c r="L149" i="13" s="1"/>
  <c r="K57" i="13"/>
  <c r="K149" i="13" s="1"/>
  <c r="G57" i="13"/>
  <c r="G149" i="13" s="1"/>
  <c r="F57" i="13"/>
  <c r="F149" i="13" s="1"/>
  <c r="E57" i="13"/>
  <c r="E149" i="13" s="1"/>
  <c r="M56" i="13"/>
  <c r="L56" i="13"/>
  <c r="L148" i="13" s="1"/>
  <c r="K56" i="13"/>
  <c r="K148" i="13" s="1"/>
  <c r="G56" i="13"/>
  <c r="G148" i="13" s="1"/>
  <c r="F56" i="13"/>
  <c r="F148" i="13" s="1"/>
  <c r="E56" i="13"/>
  <c r="E148" i="13" s="1"/>
  <c r="K54" i="13"/>
  <c r="K52" i="13"/>
  <c r="M51" i="13"/>
  <c r="M55" i="13" s="1"/>
  <c r="L51" i="13"/>
  <c r="L55" i="13" s="1"/>
  <c r="K51" i="13"/>
  <c r="K55" i="13" s="1"/>
  <c r="G51" i="13"/>
  <c r="G55" i="13" s="1"/>
  <c r="F51" i="13"/>
  <c r="F55" i="13" s="1"/>
  <c r="E51" i="13"/>
  <c r="E55" i="13" s="1"/>
  <c r="M50" i="13"/>
  <c r="M54" i="13" s="1"/>
  <c r="L50" i="13"/>
  <c r="L54" i="13" s="1"/>
  <c r="K50" i="13"/>
  <c r="G50" i="13"/>
  <c r="G54" i="13" s="1"/>
  <c r="F50" i="13"/>
  <c r="F54" i="13" s="1"/>
  <c r="E50" i="13"/>
  <c r="E54" i="13" s="1"/>
  <c r="M49" i="13"/>
  <c r="M53" i="13" s="1"/>
  <c r="L49" i="13"/>
  <c r="L53" i="13" s="1"/>
  <c r="K49" i="13"/>
  <c r="K53" i="13" s="1"/>
  <c r="G49" i="13"/>
  <c r="G53" i="13" s="1"/>
  <c r="F49" i="13"/>
  <c r="F53" i="13" s="1"/>
  <c r="E49" i="13"/>
  <c r="E53" i="13" s="1"/>
  <c r="M48" i="13"/>
  <c r="M52" i="13" s="1"/>
  <c r="L48" i="13"/>
  <c r="L52" i="13" s="1"/>
  <c r="K48" i="13"/>
  <c r="G48" i="13"/>
  <c r="G52" i="13" s="1"/>
  <c r="F48" i="13"/>
  <c r="F52" i="13" s="1"/>
  <c r="E48" i="13"/>
  <c r="E52" i="13" s="1"/>
  <c r="M43" i="13"/>
  <c r="M47" i="13" s="1"/>
  <c r="L43" i="13"/>
  <c r="L47" i="13" s="1"/>
  <c r="K43" i="13"/>
  <c r="K47" i="13" s="1"/>
  <c r="G43" i="13"/>
  <c r="G47" i="13" s="1"/>
  <c r="F43" i="13"/>
  <c r="F47" i="13" s="1"/>
  <c r="E43" i="13"/>
  <c r="E47" i="13" s="1"/>
  <c r="M42" i="13"/>
  <c r="M46" i="13" s="1"/>
  <c r="L42" i="13"/>
  <c r="L46" i="13" s="1"/>
  <c r="K42" i="13"/>
  <c r="K46" i="13" s="1"/>
  <c r="G42" i="13"/>
  <c r="G46" i="13" s="1"/>
  <c r="F42" i="13"/>
  <c r="F46" i="13" s="1"/>
  <c r="E42" i="13"/>
  <c r="E46" i="13" s="1"/>
  <c r="M41" i="13"/>
  <c r="M45" i="13" s="1"/>
  <c r="L41" i="13"/>
  <c r="L45" i="13" s="1"/>
  <c r="K41" i="13"/>
  <c r="K45" i="13" s="1"/>
  <c r="G41" i="13"/>
  <c r="G45" i="13" s="1"/>
  <c r="F41" i="13"/>
  <c r="F45" i="13" s="1"/>
  <c r="E41" i="13"/>
  <c r="E45" i="13" s="1"/>
  <c r="M40" i="13"/>
  <c r="M44" i="13" s="1"/>
  <c r="L40" i="13"/>
  <c r="L44" i="13" s="1"/>
  <c r="K40" i="13"/>
  <c r="K44" i="13" s="1"/>
  <c r="G40" i="13"/>
  <c r="G44" i="13" s="1"/>
  <c r="F40" i="13"/>
  <c r="F44" i="13" s="1"/>
  <c r="E40" i="13"/>
  <c r="E44" i="13" s="1"/>
  <c r="K39" i="13"/>
  <c r="M35" i="13"/>
  <c r="M39" i="13" s="1"/>
  <c r="L35" i="13"/>
  <c r="L39" i="13" s="1"/>
  <c r="K35" i="13"/>
  <c r="G35" i="13"/>
  <c r="G39" i="13" s="1"/>
  <c r="F35" i="13"/>
  <c r="F39" i="13" s="1"/>
  <c r="E35" i="13"/>
  <c r="E39" i="13" s="1"/>
  <c r="M34" i="13"/>
  <c r="M38" i="13" s="1"/>
  <c r="L34" i="13"/>
  <c r="L38" i="13" s="1"/>
  <c r="K34" i="13"/>
  <c r="K38" i="13" s="1"/>
  <c r="G34" i="13"/>
  <c r="G38" i="13" s="1"/>
  <c r="F34" i="13"/>
  <c r="F38" i="13" s="1"/>
  <c r="E34" i="13"/>
  <c r="E38" i="13" s="1"/>
  <c r="M33" i="13"/>
  <c r="M37" i="13" s="1"/>
  <c r="L33" i="13"/>
  <c r="L37" i="13" s="1"/>
  <c r="K33" i="13"/>
  <c r="K37" i="13" s="1"/>
  <c r="G33" i="13"/>
  <c r="G37" i="13" s="1"/>
  <c r="F33" i="13"/>
  <c r="F37" i="13" s="1"/>
  <c r="E33" i="13"/>
  <c r="E37" i="13" s="1"/>
  <c r="M32" i="13"/>
  <c r="M36" i="13" s="1"/>
  <c r="L32" i="13"/>
  <c r="L36" i="13" s="1"/>
  <c r="K32" i="13"/>
  <c r="K36" i="13" s="1"/>
  <c r="G32" i="13"/>
  <c r="G36" i="13" s="1"/>
  <c r="F32" i="13"/>
  <c r="F36" i="13" s="1"/>
  <c r="E32" i="13"/>
  <c r="E36" i="13" s="1"/>
  <c r="L31" i="13"/>
  <c r="K31" i="13"/>
  <c r="L30" i="13"/>
  <c r="K30" i="13"/>
  <c r="L29" i="13"/>
  <c r="K29" i="13"/>
  <c r="L28" i="13"/>
  <c r="K28" i="13"/>
  <c r="M27" i="13"/>
  <c r="M31" i="13" s="1"/>
  <c r="L27" i="13"/>
  <c r="K27" i="13"/>
  <c r="G27" i="13"/>
  <c r="G31" i="13" s="1"/>
  <c r="F27" i="13"/>
  <c r="F31" i="13" s="1"/>
  <c r="E27" i="13"/>
  <c r="E31" i="13" s="1"/>
  <c r="M26" i="13"/>
  <c r="M30" i="13" s="1"/>
  <c r="L26" i="13"/>
  <c r="K26" i="13"/>
  <c r="G26" i="13"/>
  <c r="G30" i="13" s="1"/>
  <c r="F26" i="13"/>
  <c r="F30" i="13" s="1"/>
  <c r="E26" i="13"/>
  <c r="E30" i="13" s="1"/>
  <c r="M25" i="13"/>
  <c r="M29" i="13" s="1"/>
  <c r="L25" i="13"/>
  <c r="K25" i="13"/>
  <c r="G25" i="13"/>
  <c r="G29" i="13" s="1"/>
  <c r="F25" i="13"/>
  <c r="F29" i="13" s="1"/>
  <c r="E25" i="13"/>
  <c r="E29" i="13" s="1"/>
  <c r="M24" i="13"/>
  <c r="M28" i="13" s="1"/>
  <c r="L24" i="13"/>
  <c r="K24" i="13"/>
  <c r="G24" i="13"/>
  <c r="G28" i="13" s="1"/>
  <c r="F24" i="13"/>
  <c r="F28" i="13" s="1"/>
  <c r="E24" i="13"/>
  <c r="E28" i="13" s="1"/>
  <c r="M19" i="13"/>
  <c r="M23" i="13" s="1"/>
  <c r="L19" i="13"/>
  <c r="L23" i="13" s="1"/>
  <c r="K19" i="13"/>
  <c r="K23" i="13" s="1"/>
  <c r="G19" i="13"/>
  <c r="G23" i="13" s="1"/>
  <c r="F19" i="13"/>
  <c r="F23" i="13" s="1"/>
  <c r="E19" i="13"/>
  <c r="E23" i="13" s="1"/>
  <c r="M18" i="13"/>
  <c r="M22" i="13" s="1"/>
  <c r="L18" i="13"/>
  <c r="L22" i="13" s="1"/>
  <c r="K18" i="13"/>
  <c r="K22" i="13" s="1"/>
  <c r="G18" i="13"/>
  <c r="G22" i="13" s="1"/>
  <c r="F18" i="13"/>
  <c r="F22" i="13" s="1"/>
  <c r="E18" i="13"/>
  <c r="E22" i="13" s="1"/>
  <c r="M17" i="13"/>
  <c r="M21" i="13" s="1"/>
  <c r="L17" i="13"/>
  <c r="L21" i="13" s="1"/>
  <c r="K17" i="13"/>
  <c r="K21" i="13" s="1"/>
  <c r="G17" i="13"/>
  <c r="G21" i="13" s="1"/>
  <c r="F17" i="13"/>
  <c r="F21" i="13" s="1"/>
  <c r="E17" i="13"/>
  <c r="E21" i="13" s="1"/>
  <c r="M16" i="13"/>
  <c r="M20" i="13" s="1"/>
  <c r="L16" i="13"/>
  <c r="L20" i="13" s="1"/>
  <c r="K16" i="13"/>
  <c r="K20" i="13" s="1"/>
  <c r="G16" i="13"/>
  <c r="G20" i="13" s="1"/>
  <c r="F16" i="13"/>
  <c r="F20" i="13" s="1"/>
  <c r="E16" i="13"/>
  <c r="E20" i="13" s="1"/>
  <c r="K15" i="13"/>
  <c r="F15" i="13"/>
  <c r="K14" i="13"/>
  <c r="K13" i="13"/>
  <c r="H12" i="13"/>
  <c r="M11" i="13"/>
  <c r="M15" i="13" s="1"/>
  <c r="L11" i="13"/>
  <c r="L15" i="13" s="1"/>
  <c r="K11" i="13"/>
  <c r="G11" i="13"/>
  <c r="G15" i="13" s="1"/>
  <c r="F11" i="13"/>
  <c r="F325" i="13" s="1"/>
  <c r="E11" i="13"/>
  <c r="E15" i="13" s="1"/>
  <c r="M10" i="13"/>
  <c r="M14" i="13" s="1"/>
  <c r="L10" i="13"/>
  <c r="L14" i="13" s="1"/>
  <c r="K10" i="13"/>
  <c r="G10" i="13"/>
  <c r="G14" i="13" s="1"/>
  <c r="F10" i="13"/>
  <c r="F14" i="13" s="1"/>
  <c r="E10" i="13"/>
  <c r="E14" i="13" s="1"/>
  <c r="M9" i="13"/>
  <c r="L9" i="13"/>
  <c r="K9" i="13"/>
  <c r="G9" i="13"/>
  <c r="F9" i="13"/>
  <c r="F324" i="13" s="1"/>
  <c r="F326" i="13" s="1"/>
  <c r="E9" i="13"/>
  <c r="E13" i="13" s="1"/>
  <c r="M8" i="13"/>
  <c r="M12" i="13" s="1"/>
  <c r="L8" i="13"/>
  <c r="L12" i="13" s="1"/>
  <c r="K8" i="13"/>
  <c r="K12" i="13" s="1"/>
  <c r="G8" i="13"/>
  <c r="G12" i="13" s="1"/>
  <c r="F8" i="13"/>
  <c r="F12" i="13" s="1"/>
  <c r="E8" i="13"/>
  <c r="E12" i="13" s="1"/>
  <c r="AQ89" i="1"/>
  <c r="AR135" i="1"/>
  <c r="AR121" i="1"/>
  <c r="AL16" i="1"/>
  <c r="AM16" i="1"/>
  <c r="AN16" i="1"/>
  <c r="AI16" i="1"/>
  <c r="AJ16" i="1"/>
  <c r="AK16" i="1"/>
  <c r="AQ12" i="1"/>
  <c r="AQ13" i="1"/>
  <c r="AQ14" i="1"/>
  <c r="AQ17" i="1"/>
  <c r="AQ18" i="1"/>
  <c r="AQ19" i="1"/>
  <c r="AQ20" i="1"/>
  <c r="AQ22" i="1"/>
  <c r="AQ23" i="1"/>
  <c r="AQ24" i="1"/>
  <c r="AQ25" i="1"/>
  <c r="AQ26" i="1"/>
  <c r="AQ29" i="1"/>
  <c r="AQ30" i="1"/>
  <c r="AQ31" i="1"/>
  <c r="AQ32" i="1"/>
  <c r="AQ35" i="1"/>
  <c r="AQ36" i="1"/>
  <c r="AQ37" i="1"/>
  <c r="AQ38" i="1"/>
  <c r="AQ41" i="1"/>
  <c r="AQ42" i="1"/>
  <c r="AQ43" i="1"/>
  <c r="AQ44" i="1"/>
  <c r="AQ45" i="1"/>
  <c r="AQ47" i="1"/>
  <c r="AQ48" i="1"/>
  <c r="AQ49" i="1"/>
  <c r="AQ50" i="1"/>
  <c r="AQ51" i="1"/>
  <c r="AQ53" i="1"/>
  <c r="AQ54" i="1"/>
  <c r="AQ55" i="1"/>
  <c r="AQ56" i="1"/>
  <c r="AQ59" i="1"/>
  <c r="AQ60" i="1"/>
  <c r="AQ61" i="1"/>
  <c r="AQ62" i="1"/>
  <c r="AQ66" i="1"/>
  <c r="AQ67" i="1"/>
  <c r="AQ68" i="1"/>
  <c r="AQ70" i="1"/>
  <c r="AQ71" i="1"/>
  <c r="AQ72" i="1"/>
  <c r="AQ73" i="1"/>
  <c r="AQ74" i="1"/>
  <c r="AQ77" i="1"/>
  <c r="AQ78" i="1"/>
  <c r="AQ79" i="1"/>
  <c r="AQ80" i="1"/>
  <c r="AQ83" i="1"/>
  <c r="AQ84" i="1"/>
  <c r="AQ86" i="1"/>
  <c r="AQ90" i="1"/>
  <c r="AQ91" i="1"/>
  <c r="AQ92" i="1"/>
  <c r="AQ95" i="1"/>
  <c r="AQ96" i="1"/>
  <c r="AQ97" i="1"/>
  <c r="AQ98" i="1"/>
  <c r="AQ99" i="1"/>
  <c r="AQ100" i="1"/>
  <c r="AQ101" i="1"/>
  <c r="AQ102" i="1"/>
  <c r="AQ103" i="1"/>
  <c r="AQ104" i="1"/>
  <c r="AQ107" i="1"/>
  <c r="AQ108" i="1"/>
  <c r="AQ109" i="1"/>
  <c r="AQ110" i="1"/>
  <c r="AQ112" i="1"/>
  <c r="AQ113" i="1"/>
  <c r="AQ114" i="1"/>
  <c r="AQ115" i="1"/>
  <c r="AQ116" i="1"/>
  <c r="AQ117" i="1"/>
  <c r="AQ119" i="1"/>
  <c r="AQ120" i="1"/>
  <c r="AQ121" i="1"/>
  <c r="AQ122" i="1"/>
  <c r="AQ123" i="1"/>
  <c r="AQ125" i="1"/>
  <c r="AQ126" i="1"/>
  <c r="AQ127" i="1"/>
  <c r="AQ128" i="1"/>
  <c r="AQ131" i="1"/>
  <c r="AQ132" i="1"/>
  <c r="AQ133" i="1"/>
  <c r="AQ134" i="1"/>
  <c r="AQ135" i="1"/>
  <c r="AQ136" i="1"/>
  <c r="AQ11" i="1"/>
  <c r="H134" i="1"/>
  <c r="H132" i="1"/>
  <c r="H128" i="1"/>
  <c r="H126" i="1"/>
  <c r="H122" i="1"/>
  <c r="H120" i="1"/>
  <c r="H114" i="1"/>
  <c r="H110" i="1"/>
  <c r="H108" i="1"/>
  <c r="H104" i="1"/>
  <c r="H102" i="1"/>
  <c r="H98" i="1"/>
  <c r="H96" i="1"/>
  <c r="H92" i="1"/>
  <c r="H90" i="1"/>
  <c r="H86" i="1"/>
  <c r="H84" i="1"/>
  <c r="H80" i="1"/>
  <c r="H78" i="1"/>
  <c r="H74" i="1"/>
  <c r="H72" i="1"/>
  <c r="H68" i="1"/>
  <c r="H66" i="1"/>
  <c r="H62" i="1"/>
  <c r="H60" i="1"/>
  <c r="H56" i="1"/>
  <c r="H54" i="1"/>
  <c r="H50" i="1"/>
  <c r="H48" i="1"/>
  <c r="H44" i="1"/>
  <c r="H42" i="1"/>
  <c r="H38" i="1"/>
  <c r="H36" i="1"/>
  <c r="H32" i="1"/>
  <c r="H30" i="1"/>
  <c r="H26" i="1"/>
  <c r="H24" i="1"/>
  <c r="H20" i="1"/>
  <c r="H18" i="1"/>
  <c r="H14" i="1"/>
  <c r="H12" i="1"/>
  <c r="M324" i="13" l="1"/>
  <c r="G324" i="13"/>
  <c r="F13" i="13"/>
  <c r="K324" i="13"/>
  <c r="K326" i="13" s="1"/>
  <c r="K325" i="13"/>
  <c r="L324" i="13"/>
  <c r="L326" i="13" s="1"/>
  <c r="G325" i="13"/>
  <c r="G326" i="13" s="1"/>
  <c r="G13" i="13"/>
  <c r="L325" i="13"/>
  <c r="E324" i="13"/>
  <c r="E326" i="13" s="1"/>
  <c r="M325" i="13"/>
  <c r="M326" i="13" s="1"/>
  <c r="L13" i="13"/>
  <c r="M13" i="13"/>
  <c r="E325" i="13"/>
  <c r="AS15" i="2"/>
  <c r="AR131" i="1" l="1"/>
  <c r="AR113" i="1"/>
  <c r="AH85" i="1"/>
  <c r="AR62" i="1"/>
  <c r="AR54" i="1"/>
  <c r="AK85" i="1"/>
  <c r="AQ85" i="1" s="1"/>
  <c r="H17" i="11"/>
  <c r="G23" i="11"/>
  <c r="AK105" i="1"/>
  <c r="AQ105" i="1" s="1"/>
  <c r="AK87" i="1"/>
  <c r="AQ87" i="1" s="1"/>
  <c r="AG16" i="1"/>
  <c r="AH130" i="1"/>
  <c r="AH124" i="1"/>
  <c r="AH118" i="1"/>
  <c r="AH106" i="1"/>
  <c r="AH94" i="1"/>
  <c r="AH93" i="1"/>
  <c r="AQ93" i="1" s="1"/>
  <c r="AH88" i="1"/>
  <c r="AH82" i="1"/>
  <c r="AH76" i="1"/>
  <c r="AH64" i="1"/>
  <c r="AH58" i="1"/>
  <c r="AH52" i="1"/>
  <c r="AH46" i="1"/>
  <c r="AH40" i="1"/>
  <c r="AH34" i="1"/>
  <c r="AH28" i="1"/>
  <c r="AH16" i="1"/>
  <c r="AQ16" i="1" s="1"/>
  <c r="AR45" i="1"/>
  <c r="AR41" i="1"/>
  <c r="AR18" i="1"/>
  <c r="AT27" i="2"/>
  <c r="AT25" i="2"/>
  <c r="AN130" i="1"/>
  <c r="AK130" i="1"/>
  <c r="AN124" i="1"/>
  <c r="AK124" i="1"/>
  <c r="AQ124" i="1" s="1"/>
  <c r="AN118" i="1"/>
  <c r="AK118" i="1"/>
  <c r="AN106" i="1"/>
  <c r="AK106" i="1"/>
  <c r="AQ106" i="1" s="1"/>
  <c r="AN94" i="1"/>
  <c r="AK94" i="1"/>
  <c r="AN88" i="1"/>
  <c r="AK88" i="1"/>
  <c r="AQ88" i="1" s="1"/>
  <c r="AN82" i="1"/>
  <c r="AK82" i="1"/>
  <c r="AQ82" i="1" s="1"/>
  <c r="AN76" i="1"/>
  <c r="AK76" i="1"/>
  <c r="AN64" i="1"/>
  <c r="AK64" i="1"/>
  <c r="AN58" i="1"/>
  <c r="AK58" i="1"/>
  <c r="AQ58" i="1" s="1"/>
  <c r="AN52" i="1"/>
  <c r="AK52" i="1"/>
  <c r="AN46" i="1"/>
  <c r="AK46" i="1"/>
  <c r="AN40" i="1"/>
  <c r="AK40" i="1"/>
  <c r="AQ40" i="1" s="1"/>
  <c r="AN34" i="1"/>
  <c r="AK34" i="1"/>
  <c r="AN28" i="1"/>
  <c r="AK28" i="1"/>
  <c r="AQ28" i="1" s="1"/>
  <c r="AN33" i="1"/>
  <c r="AK33" i="1"/>
  <c r="AQ33" i="1" s="1"/>
  <c r="AN111" i="1"/>
  <c r="AK111" i="1"/>
  <c r="AQ111" i="1" s="1"/>
  <c r="AN105" i="1"/>
  <c r="AN87" i="1"/>
  <c r="AN81" i="1"/>
  <c r="AK81" i="1"/>
  <c r="AQ81" i="1" s="1"/>
  <c r="AN75" i="1"/>
  <c r="AK75" i="1"/>
  <c r="AQ75" i="1" s="1"/>
  <c r="AN69" i="1"/>
  <c r="AK69" i="1"/>
  <c r="AQ69" i="1" s="1"/>
  <c r="AN63" i="1"/>
  <c r="AK63" i="1"/>
  <c r="AQ63" i="1" s="1"/>
  <c r="AN57" i="1"/>
  <c r="AK57" i="1"/>
  <c r="AQ57" i="1" s="1"/>
  <c r="AN39" i="1"/>
  <c r="AK39" i="1"/>
  <c r="AQ39" i="1" s="1"/>
  <c r="AN129" i="1"/>
  <c r="AK129" i="1"/>
  <c r="AQ129" i="1" s="1"/>
  <c r="AN27" i="1"/>
  <c r="AK27" i="1"/>
  <c r="AQ27" i="1" s="1"/>
  <c r="AN21" i="1"/>
  <c r="AK21" i="1"/>
  <c r="AQ21" i="1" s="1"/>
  <c r="AN15" i="1"/>
  <c r="AK15" i="1"/>
  <c r="AQ15" i="1" s="1"/>
  <c r="D11" i="11"/>
  <c r="E11" i="11"/>
  <c r="F11" i="11"/>
  <c r="G11" i="11"/>
  <c r="H11" i="11"/>
  <c r="C11" i="11"/>
  <c r="AS18" i="2"/>
  <c r="AZ24" i="2"/>
  <c r="AZ23" i="2"/>
  <c r="AS31" i="2"/>
  <c r="AS30" i="2"/>
  <c r="AS29" i="2"/>
  <c r="AS28" i="2"/>
  <c r="AS27" i="2"/>
  <c r="AS26" i="2"/>
  <c r="AS25" i="2"/>
  <c r="AS24" i="2"/>
  <c r="AS23" i="2"/>
  <c r="AS21" i="2"/>
  <c r="AS20" i="2"/>
  <c r="AS19" i="2"/>
  <c r="AS16" i="2"/>
  <c r="AT31" i="2"/>
  <c r="AT21" i="2"/>
  <c r="AT20" i="2"/>
  <c r="AG138" i="1"/>
  <c r="AG139" i="1" s="1"/>
  <c r="AG143" i="1"/>
  <c r="AG137" i="1"/>
  <c r="AM138" i="1"/>
  <c r="AM137" i="1"/>
  <c r="AM139" i="1" s="1"/>
  <c r="AM124" i="1"/>
  <c r="AM112" i="1"/>
  <c r="AM100" i="1"/>
  <c r="AM94" i="1"/>
  <c r="AM88" i="1"/>
  <c r="AM76" i="1"/>
  <c r="AM70" i="1"/>
  <c r="AM64" i="1"/>
  <c r="AM58" i="1"/>
  <c r="AM52" i="1"/>
  <c r="AM46" i="1"/>
  <c r="AM40" i="1"/>
  <c r="AM34" i="1"/>
  <c r="AM28" i="1"/>
  <c r="AM22" i="1"/>
  <c r="AM82" i="1"/>
  <c r="AM130" i="1"/>
  <c r="AM118" i="1"/>
  <c r="AM106" i="1"/>
  <c r="AM105" i="1"/>
  <c r="AM45" i="1"/>
  <c r="AM123" i="1"/>
  <c r="AM39" i="1"/>
  <c r="AM51" i="1"/>
  <c r="S86" i="6"/>
  <c r="S85" i="6"/>
  <c r="S84" i="6"/>
  <c r="S83" i="6"/>
  <c r="S82" i="6"/>
  <c r="S81" i="6"/>
  <c r="S80" i="6"/>
  <c r="S79" i="6"/>
  <c r="S78" i="6"/>
  <c r="S77" i="6"/>
  <c r="S76" i="6"/>
  <c r="S75" i="6"/>
  <c r="S74" i="6"/>
  <c r="S73" i="6"/>
  <c r="S72" i="6"/>
  <c r="S71" i="6"/>
  <c r="S70" i="6"/>
  <c r="S69" i="6"/>
  <c r="S68" i="6"/>
  <c r="S67" i="6"/>
  <c r="S66" i="6"/>
  <c r="S65" i="6"/>
  <c r="S64" i="6"/>
  <c r="S63" i="6"/>
  <c r="S62" i="6"/>
  <c r="S61" i="6"/>
  <c r="S60" i="6"/>
  <c r="S59" i="6"/>
  <c r="S58" i="6"/>
  <c r="S57" i="6"/>
  <c r="S56" i="6"/>
  <c r="S55" i="6"/>
  <c r="S54" i="6"/>
  <c r="S53" i="6"/>
  <c r="S52" i="6"/>
  <c r="S51" i="6"/>
  <c r="S49" i="6"/>
  <c r="S48" i="6"/>
  <c r="S47" i="6"/>
  <c r="S46" i="6"/>
  <c r="S45" i="6"/>
  <c r="S43" i="6"/>
  <c r="S42" i="6"/>
  <c r="S41" i="6"/>
  <c r="S40" i="6"/>
  <c r="S39" i="6"/>
  <c r="S37" i="6"/>
  <c r="S36" i="6"/>
  <c r="S35" i="6"/>
  <c r="S33" i="6"/>
  <c r="S32" i="6"/>
  <c r="S31" i="6"/>
  <c r="S30" i="6"/>
  <c r="S29" i="6"/>
  <c r="S28" i="6"/>
  <c r="S27" i="6"/>
  <c r="S26" i="6"/>
  <c r="S25" i="6"/>
  <c r="S24" i="6"/>
  <c r="S23" i="6"/>
  <c r="S22" i="6"/>
  <c r="S21" i="6"/>
  <c r="S20" i="6"/>
  <c r="S19" i="6"/>
  <c r="S18" i="6"/>
  <c r="S17" i="6"/>
  <c r="S12" i="6"/>
  <c r="S11" i="6"/>
  <c r="AR83" i="1"/>
  <c r="AR77" i="1"/>
  <c r="AD21" i="1"/>
  <c r="AF16" i="1"/>
  <c r="AK138" i="1"/>
  <c r="AQ138" i="1" s="1"/>
  <c r="AT22" i="2"/>
  <c r="AR125" i="1"/>
  <c r="R123" i="1"/>
  <c r="X123" i="1"/>
  <c r="AE123" i="1"/>
  <c r="AR117" i="1"/>
  <c r="AR95" i="1"/>
  <c r="AR87" i="1"/>
  <c r="AR81" i="1"/>
  <c r="R46" i="1"/>
  <c r="X46" i="1"/>
  <c r="AR42" i="1"/>
  <c r="AL130" i="1"/>
  <c r="AL124" i="1"/>
  <c r="AL118" i="1"/>
  <c r="AL106" i="1"/>
  <c r="AL94" i="1"/>
  <c r="AL88" i="1"/>
  <c r="AL82" i="1"/>
  <c r="AL76" i="1"/>
  <c r="AL64" i="1"/>
  <c r="AL58" i="1"/>
  <c r="AL52" i="1"/>
  <c r="AL46" i="1"/>
  <c r="AL40" i="1"/>
  <c r="AL34" i="1"/>
  <c r="AL28" i="1"/>
  <c r="AH138" i="1"/>
  <c r="AI138" i="1"/>
  <c r="AJ138" i="1"/>
  <c r="AL135" i="1"/>
  <c r="AF135" i="1"/>
  <c r="L130" i="1"/>
  <c r="R130" i="1"/>
  <c r="X130" i="1"/>
  <c r="AR126" i="1"/>
  <c r="H130" i="1"/>
  <c r="AR129" i="1"/>
  <c r="AR120" i="1"/>
  <c r="R124" i="1"/>
  <c r="X124" i="1"/>
  <c r="R118" i="1"/>
  <c r="X118" i="1"/>
  <c r="L116" i="1"/>
  <c r="H116" i="1" s="1"/>
  <c r="AR111" i="1"/>
  <c r="R112" i="1"/>
  <c r="X112" i="1"/>
  <c r="AR108" i="1"/>
  <c r="AR107" i="1"/>
  <c r="R106" i="1"/>
  <c r="X106" i="1"/>
  <c r="AR102" i="1"/>
  <c r="AD105" i="1"/>
  <c r="X105" i="1"/>
  <c r="AR103" i="1" s="1"/>
  <c r="AE101" i="1"/>
  <c r="R100" i="1"/>
  <c r="X100" i="1"/>
  <c r="AR96" i="1"/>
  <c r="AR99" i="1"/>
  <c r="R94" i="1"/>
  <c r="X94" i="1"/>
  <c r="AR90" i="1"/>
  <c r="H94" i="1"/>
  <c r="AR93" i="1"/>
  <c r="AR89" i="1"/>
  <c r="R88" i="1"/>
  <c r="X88" i="1"/>
  <c r="AR84" i="1"/>
  <c r="R82" i="1"/>
  <c r="X82" i="1"/>
  <c r="AR78" i="1"/>
  <c r="AD75" i="1"/>
  <c r="X75" i="1"/>
  <c r="AE71" i="1"/>
  <c r="AE75" i="1" s="1"/>
  <c r="H71" i="1" s="1"/>
  <c r="R76" i="1"/>
  <c r="X76" i="1"/>
  <c r="R70" i="1"/>
  <c r="X70" i="1"/>
  <c r="AR66" i="1"/>
  <c r="AR69" i="1"/>
  <c r="AR65" i="1"/>
  <c r="AR60" i="1"/>
  <c r="X63" i="1"/>
  <c r="AR61" i="1" s="1"/>
  <c r="AE63" i="1"/>
  <c r="R64" i="1"/>
  <c r="X64" i="1"/>
  <c r="R57" i="1"/>
  <c r="AR55" i="1" s="1"/>
  <c r="X57" i="1"/>
  <c r="AE57" i="1"/>
  <c r="H53" i="1" s="1"/>
  <c r="R58" i="1"/>
  <c r="X58" i="1"/>
  <c r="AE51" i="1"/>
  <c r="H47" i="1"/>
  <c r="AR47" i="1" s="1"/>
  <c r="R52" i="1"/>
  <c r="X52" i="1"/>
  <c r="AR48" i="1"/>
  <c r="AC51" i="1"/>
  <c r="AC52" i="1"/>
  <c r="R40" i="1"/>
  <c r="X40" i="1"/>
  <c r="AR36" i="1"/>
  <c r="AR39" i="1"/>
  <c r="H35" i="1"/>
  <c r="AR35" i="1"/>
  <c r="AR30" i="1"/>
  <c r="X33" i="1"/>
  <c r="R33" i="1"/>
  <c r="R34" i="1"/>
  <c r="X34" i="1"/>
  <c r="AE33" i="1"/>
  <c r="X23" i="1"/>
  <c r="X27" i="1"/>
  <c r="R27" i="1"/>
  <c r="AD27" i="1"/>
  <c r="AE27" i="1"/>
  <c r="R28" i="1"/>
  <c r="X28" i="1"/>
  <c r="R22" i="1"/>
  <c r="X22" i="1"/>
  <c r="AR21" i="1"/>
  <c r="H17" i="1"/>
  <c r="AR17" i="1" s="1"/>
  <c r="AR12" i="1"/>
  <c r="AR14" i="1"/>
  <c r="X15" i="1"/>
  <c r="AR15" i="1" s="1"/>
  <c r="R16" i="1"/>
  <c r="X16" i="1"/>
  <c r="Y15" i="1"/>
  <c r="AE15" i="1"/>
  <c r="J15" i="2"/>
  <c r="AT15" i="2"/>
  <c r="J19" i="2"/>
  <c r="AT19" i="2" s="1"/>
  <c r="AL123" i="1"/>
  <c r="I50" i="6"/>
  <c r="H50" i="6"/>
  <c r="G50" i="6"/>
  <c r="I44" i="6"/>
  <c r="H44" i="6"/>
  <c r="G44" i="6"/>
  <c r="I38" i="6"/>
  <c r="H38" i="6"/>
  <c r="G38" i="6"/>
  <c r="S38" i="6" s="1"/>
  <c r="I34" i="6"/>
  <c r="H34" i="6"/>
  <c r="G34" i="6"/>
  <c r="AL111" i="1"/>
  <c r="AL117" i="1"/>
  <c r="AL33" i="1"/>
  <c r="AL51" i="1"/>
  <c r="AL27" i="1"/>
  <c r="AL21" i="1"/>
  <c r="AL15" i="1"/>
  <c r="U87" i="6"/>
  <c r="AE138" i="1"/>
  <c r="AE139" i="1" s="1"/>
  <c r="AE52" i="1"/>
  <c r="AE34" i="1"/>
  <c r="AE118" i="1"/>
  <c r="AE58" i="1"/>
  <c r="AE137" i="1"/>
  <c r="AE130" i="1"/>
  <c r="AE124" i="1"/>
  <c r="AE106" i="1"/>
  <c r="AE94" i="1"/>
  <c r="AE88" i="1"/>
  <c r="AE82" i="1"/>
  <c r="AE76" i="1"/>
  <c r="AE64" i="1"/>
  <c r="AE46" i="1"/>
  <c r="AE40" i="1"/>
  <c r="AE28" i="1"/>
  <c r="AE16" i="1"/>
  <c r="AF137" i="1"/>
  <c r="AC85" i="1"/>
  <c r="AB57" i="1"/>
  <c r="AC123" i="1"/>
  <c r="AC138" i="1"/>
  <c r="AC139" i="1" s="1"/>
  <c r="AC137" i="1"/>
  <c r="AB21" i="1"/>
  <c r="AC124" i="1"/>
  <c r="AC70" i="1"/>
  <c r="AC40" i="1"/>
  <c r="AC16" i="1"/>
  <c r="AC28" i="1"/>
  <c r="AC130" i="1"/>
  <c r="AC118" i="1"/>
  <c r="AC106" i="1"/>
  <c r="AC100" i="1"/>
  <c r="AC94" i="1"/>
  <c r="AC88" i="1"/>
  <c r="AC82" i="1"/>
  <c r="AC76" i="1"/>
  <c r="AC64" i="1"/>
  <c r="AC58" i="1"/>
  <c r="AC57" i="1"/>
  <c r="AC46" i="1"/>
  <c r="AC45" i="1"/>
  <c r="AC34" i="1"/>
  <c r="AC33" i="1"/>
  <c r="S16" i="6"/>
  <c r="S15" i="6"/>
  <c r="S14" i="6"/>
  <c r="S13" i="6"/>
  <c r="S10" i="6"/>
  <c r="S9" i="6"/>
  <c r="AP138" i="1"/>
  <c r="AN138" i="1"/>
  <c r="AL138" i="1"/>
  <c r="AF138" i="1"/>
  <c r="AB138" i="1"/>
  <c r="AA138" i="1"/>
  <c r="AA139" i="1" s="1"/>
  <c r="Z138" i="1"/>
  <c r="Y138" i="1"/>
  <c r="X138" i="1"/>
  <c r="W138" i="1"/>
  <c r="W139" i="1" s="1"/>
  <c r="T138" i="1"/>
  <c r="S138" i="1"/>
  <c r="R138" i="1"/>
  <c r="Q138" i="1"/>
  <c r="P138" i="1"/>
  <c r="O138" i="1"/>
  <c r="N138" i="1"/>
  <c r="M138" i="1"/>
  <c r="AP137" i="1"/>
  <c r="AN137" i="1"/>
  <c r="AN139" i="1" s="1"/>
  <c r="AL137" i="1"/>
  <c r="AK137" i="1"/>
  <c r="AK139" i="1" s="1"/>
  <c r="AQ139" i="1" s="1"/>
  <c r="AJ137" i="1"/>
  <c r="AJ139" i="1" s="1"/>
  <c r="AI137" i="1"/>
  <c r="AH137" i="1"/>
  <c r="AH139" i="1" s="1"/>
  <c r="AB137" i="1"/>
  <c r="AA137" i="1"/>
  <c r="Z137" i="1"/>
  <c r="Y137" i="1"/>
  <c r="Y139" i="1" s="1"/>
  <c r="X137" i="1"/>
  <c r="X139" i="1"/>
  <c r="W137" i="1"/>
  <c r="U137" i="1"/>
  <c r="T137" i="1"/>
  <c r="S137" i="1"/>
  <c r="R137" i="1"/>
  <c r="Q137" i="1"/>
  <c r="Q139" i="1" s="1"/>
  <c r="P137" i="1"/>
  <c r="O137" i="1"/>
  <c r="N137" i="1"/>
  <c r="N139" i="1" s="1"/>
  <c r="M137" i="1"/>
  <c r="L137" i="1"/>
  <c r="L139" i="1"/>
  <c r="I137" i="1"/>
  <c r="I139" i="1"/>
  <c r="AE136" i="1"/>
  <c r="AC136" i="1"/>
  <c r="AB136" i="1"/>
  <c r="AA136" i="1"/>
  <c r="Z136" i="1"/>
  <c r="Y136" i="1"/>
  <c r="X136" i="1"/>
  <c r="W136" i="1"/>
  <c r="V136" i="1"/>
  <c r="T136" i="1"/>
  <c r="S136" i="1"/>
  <c r="R136" i="1"/>
  <c r="Q136" i="1"/>
  <c r="P136" i="1"/>
  <c r="O136" i="1"/>
  <c r="N136" i="1"/>
  <c r="M136" i="1"/>
  <c r="L136" i="1"/>
  <c r="K136" i="1"/>
  <c r="J136" i="1"/>
  <c r="I136" i="1"/>
  <c r="AC135" i="1"/>
  <c r="AB135" i="1"/>
  <c r="AB130" i="1"/>
  <c r="AA130" i="1"/>
  <c r="Z130" i="1"/>
  <c r="Y130" i="1"/>
  <c r="W130" i="1"/>
  <c r="V130" i="1"/>
  <c r="T130" i="1"/>
  <c r="S130" i="1"/>
  <c r="Q130" i="1"/>
  <c r="P130" i="1"/>
  <c r="O130" i="1"/>
  <c r="N130" i="1"/>
  <c r="M130" i="1"/>
  <c r="K130" i="1"/>
  <c r="J130" i="1"/>
  <c r="I130" i="1"/>
  <c r="AC129" i="1"/>
  <c r="AB129" i="1"/>
  <c r="AA129" i="1"/>
  <c r="X129" i="1"/>
  <c r="W129" i="1"/>
  <c r="V129" i="1"/>
  <c r="T129" i="1"/>
  <c r="P129" i="1"/>
  <c r="O129" i="1"/>
  <c r="N129" i="1"/>
  <c r="M129" i="1"/>
  <c r="Z125" i="1"/>
  <c r="Z129" i="1"/>
  <c r="AB124" i="1"/>
  <c r="AA124" i="1"/>
  <c r="Z124" i="1"/>
  <c r="Y124" i="1"/>
  <c r="W124" i="1"/>
  <c r="V124" i="1"/>
  <c r="T124" i="1"/>
  <c r="S124" i="1"/>
  <c r="P124" i="1"/>
  <c r="O124" i="1"/>
  <c r="N124" i="1"/>
  <c r="M124" i="1"/>
  <c r="AB123" i="1"/>
  <c r="Y123" i="1"/>
  <c r="W123" i="1"/>
  <c r="V123" i="1"/>
  <c r="S123" i="1"/>
  <c r="P123" i="1"/>
  <c r="O123" i="1"/>
  <c r="N123" i="1"/>
  <c r="M123" i="1"/>
  <c r="K123" i="1"/>
  <c r="K120" i="1"/>
  <c r="K124" i="1"/>
  <c r="J120" i="1"/>
  <c r="J137" i="1"/>
  <c r="J139" i="1"/>
  <c r="Z119" i="1"/>
  <c r="Z123" i="1" s="1"/>
  <c r="T119" i="1"/>
  <c r="T123" i="1" s="1"/>
  <c r="AB118" i="1"/>
  <c r="AA118" i="1"/>
  <c r="Z118" i="1"/>
  <c r="Y118" i="1"/>
  <c r="W118" i="1"/>
  <c r="V118" i="1"/>
  <c r="T118" i="1"/>
  <c r="S118" i="1"/>
  <c r="Q118" i="1"/>
  <c r="P118" i="1"/>
  <c r="O118" i="1"/>
  <c r="N118" i="1"/>
  <c r="M118" i="1"/>
  <c r="K118" i="1"/>
  <c r="J118" i="1"/>
  <c r="AE117" i="1"/>
  <c r="AB117" i="1"/>
  <c r="AA117" i="1"/>
  <c r="Z117" i="1"/>
  <c r="Y117" i="1"/>
  <c r="X117" i="1"/>
  <c r="W117" i="1"/>
  <c r="V117" i="1"/>
  <c r="S117" i="1"/>
  <c r="P117" i="1"/>
  <c r="O117" i="1"/>
  <c r="N117" i="1"/>
  <c r="M117" i="1"/>
  <c r="T113" i="1"/>
  <c r="T117" i="1" s="1"/>
  <c r="AE112" i="1"/>
  <c r="AB112" i="1"/>
  <c r="Z112" i="1"/>
  <c r="Y112" i="1"/>
  <c r="W112" i="1"/>
  <c r="V112" i="1"/>
  <c r="T112" i="1"/>
  <c r="S112" i="1"/>
  <c r="Q112" i="1"/>
  <c r="P112" i="1"/>
  <c r="O112" i="1"/>
  <c r="N112" i="1"/>
  <c r="M112" i="1"/>
  <c r="K112" i="1"/>
  <c r="J112" i="1"/>
  <c r="AE111" i="1"/>
  <c r="AB111" i="1"/>
  <c r="AA111" i="1"/>
  <c r="Z111" i="1"/>
  <c r="Y111" i="1"/>
  <c r="X111" i="1"/>
  <c r="W111" i="1"/>
  <c r="V111" i="1"/>
  <c r="S111" i="1"/>
  <c r="R111" i="1"/>
  <c r="P111" i="1"/>
  <c r="O111" i="1"/>
  <c r="N111" i="1"/>
  <c r="M111" i="1"/>
  <c r="T107" i="1"/>
  <c r="T111" i="1"/>
  <c r="AB106" i="1"/>
  <c r="Z106" i="1"/>
  <c r="Y106" i="1"/>
  <c r="W106" i="1"/>
  <c r="V106" i="1"/>
  <c r="T106" i="1"/>
  <c r="S106" i="1"/>
  <c r="Q106" i="1"/>
  <c r="P106" i="1"/>
  <c r="O106" i="1"/>
  <c r="N106" i="1"/>
  <c r="M106" i="1"/>
  <c r="K106" i="1"/>
  <c r="J106" i="1"/>
  <c r="I106" i="1"/>
  <c r="AB105" i="1"/>
  <c r="AA105" i="1"/>
  <c r="W105" i="1"/>
  <c r="V105" i="1"/>
  <c r="P105" i="1"/>
  <c r="O105" i="1"/>
  <c r="N105" i="1"/>
  <c r="M105" i="1"/>
  <c r="K105" i="1"/>
  <c r="Y103" i="1"/>
  <c r="Y105" i="1" s="1"/>
  <c r="Z101" i="1"/>
  <c r="Z105" i="1"/>
  <c r="S101" i="1"/>
  <c r="T101" i="1"/>
  <c r="V29" i="2"/>
  <c r="AE100" i="1"/>
  <c r="AB100" i="1"/>
  <c r="AA100" i="1"/>
  <c r="Z100" i="1"/>
  <c r="Y100" i="1"/>
  <c r="W100" i="1"/>
  <c r="V100" i="1"/>
  <c r="T100" i="1"/>
  <c r="S100" i="1"/>
  <c r="Q100" i="1"/>
  <c r="P100" i="1"/>
  <c r="O100" i="1"/>
  <c r="N100" i="1"/>
  <c r="M100" i="1"/>
  <c r="K100" i="1"/>
  <c r="J100" i="1"/>
  <c r="I100" i="1"/>
  <c r="AE99" i="1"/>
  <c r="AB99" i="1"/>
  <c r="AA99" i="1"/>
  <c r="Y99" i="1"/>
  <c r="X99" i="1"/>
  <c r="W99" i="1"/>
  <c r="V99" i="1"/>
  <c r="S99" i="1"/>
  <c r="R99" i="1"/>
  <c r="P99" i="1"/>
  <c r="O99" i="1"/>
  <c r="N99" i="1"/>
  <c r="M99" i="1"/>
  <c r="Z95" i="1"/>
  <c r="Z99" i="1"/>
  <c r="T95" i="1"/>
  <c r="T99" i="1" s="1"/>
  <c r="AB94" i="1"/>
  <c r="AA94" i="1"/>
  <c r="Z94" i="1"/>
  <c r="Y94" i="1"/>
  <c r="W94" i="1"/>
  <c r="V94" i="1"/>
  <c r="T94" i="1"/>
  <c r="S94" i="1"/>
  <c r="Q94" i="1"/>
  <c r="P94" i="1"/>
  <c r="O94" i="1"/>
  <c r="N94" i="1"/>
  <c r="M94" i="1"/>
  <c r="K94" i="1"/>
  <c r="J94" i="1"/>
  <c r="I94" i="1"/>
  <c r="AB93" i="1"/>
  <c r="Z93" i="1"/>
  <c r="X93" i="1"/>
  <c r="W93" i="1"/>
  <c r="V93" i="1"/>
  <c r="P93" i="1"/>
  <c r="O93" i="1"/>
  <c r="N93" i="1"/>
  <c r="M93" i="1"/>
  <c r="K93" i="1"/>
  <c r="T89" i="1"/>
  <c r="T93" i="1" s="1"/>
  <c r="AB88" i="1"/>
  <c r="AA88" i="1"/>
  <c r="Z88" i="1"/>
  <c r="Y88" i="1"/>
  <c r="W88" i="1"/>
  <c r="V88" i="1"/>
  <c r="T88" i="1"/>
  <c r="S88" i="1"/>
  <c r="Q88" i="1"/>
  <c r="P88" i="1"/>
  <c r="O88" i="1"/>
  <c r="N88" i="1"/>
  <c r="M88" i="1"/>
  <c r="K88" i="1"/>
  <c r="J88" i="1"/>
  <c r="AE87" i="1"/>
  <c r="AB87" i="1"/>
  <c r="Z87" i="1"/>
  <c r="Y87" i="1"/>
  <c r="X87" i="1"/>
  <c r="W87" i="1"/>
  <c r="V87" i="1"/>
  <c r="S87" i="1"/>
  <c r="P87" i="1"/>
  <c r="O87" i="1"/>
  <c r="N87" i="1"/>
  <c r="M87" i="1"/>
  <c r="W85" i="1"/>
  <c r="V85" i="1"/>
  <c r="T83" i="1"/>
  <c r="T87" i="1"/>
  <c r="AB82" i="1"/>
  <c r="AA82" i="1"/>
  <c r="Z82" i="1"/>
  <c r="Y82" i="1"/>
  <c r="W82" i="1"/>
  <c r="V82" i="1"/>
  <c r="T82" i="1"/>
  <c r="S82" i="1"/>
  <c r="Q82" i="1"/>
  <c r="P82" i="1"/>
  <c r="O82" i="1"/>
  <c r="N82" i="1"/>
  <c r="M82" i="1"/>
  <c r="K82" i="1"/>
  <c r="J82" i="1"/>
  <c r="I82" i="1"/>
  <c r="AE81" i="1"/>
  <c r="AB81" i="1"/>
  <c r="AA81" i="1"/>
  <c r="Z81" i="1"/>
  <c r="Y81" i="1"/>
  <c r="X81" i="1"/>
  <c r="W81" i="1"/>
  <c r="V81" i="1"/>
  <c r="S81" i="1"/>
  <c r="P81" i="1"/>
  <c r="O81" i="1"/>
  <c r="N81" i="1"/>
  <c r="M81" i="1"/>
  <c r="K81" i="1"/>
  <c r="J81" i="1"/>
  <c r="I81" i="1"/>
  <c r="T77" i="1"/>
  <c r="T81" i="1" s="1"/>
  <c r="AB76" i="1"/>
  <c r="AA76" i="1"/>
  <c r="Z76" i="1"/>
  <c r="Y76" i="1"/>
  <c r="W76" i="1"/>
  <c r="V76" i="1"/>
  <c r="T76" i="1"/>
  <c r="S76" i="1"/>
  <c r="Q76" i="1"/>
  <c r="P76" i="1"/>
  <c r="O76" i="1"/>
  <c r="N76" i="1"/>
  <c r="M76" i="1"/>
  <c r="K76" i="1"/>
  <c r="J76" i="1"/>
  <c r="I76" i="1"/>
  <c r="AB75" i="1"/>
  <c r="AA75" i="1"/>
  <c r="W75" i="1"/>
  <c r="S75" i="1"/>
  <c r="P75" i="1"/>
  <c r="O75" i="1"/>
  <c r="N75" i="1"/>
  <c r="M75" i="1"/>
  <c r="K75" i="1"/>
  <c r="J75" i="1"/>
  <c r="I75" i="1"/>
  <c r="Y73" i="1"/>
  <c r="Y75" i="1"/>
  <c r="Z71" i="1"/>
  <c r="Z75" i="1" s="1"/>
  <c r="V71" i="1"/>
  <c r="V75" i="1" s="1"/>
  <c r="T71" i="1"/>
  <c r="T75" i="1" s="1"/>
  <c r="AE70" i="1"/>
  <c r="AB70" i="1"/>
  <c r="Z70" i="1"/>
  <c r="Y70" i="1"/>
  <c r="W70" i="1"/>
  <c r="V70" i="1"/>
  <c r="T70" i="1"/>
  <c r="S70" i="1"/>
  <c r="Q70" i="1"/>
  <c r="P70" i="1"/>
  <c r="O70" i="1"/>
  <c r="N70" i="1"/>
  <c r="M70" i="1"/>
  <c r="K70" i="1"/>
  <c r="J70" i="1"/>
  <c r="I70" i="1"/>
  <c r="AE69" i="1"/>
  <c r="AB69" i="1"/>
  <c r="AA69" i="1"/>
  <c r="Z69" i="1"/>
  <c r="X69" i="1"/>
  <c r="W69" i="1"/>
  <c r="V69" i="1"/>
  <c r="S69" i="1"/>
  <c r="Q69" i="1"/>
  <c r="P69" i="1"/>
  <c r="O69" i="1"/>
  <c r="N69" i="1"/>
  <c r="M69" i="1"/>
  <c r="K69" i="1"/>
  <c r="J69" i="1"/>
  <c r="I69" i="1"/>
  <c r="Z65" i="1"/>
  <c r="T65" i="1"/>
  <c r="T69" i="1"/>
  <c r="AB64" i="1"/>
  <c r="AA64" i="1"/>
  <c r="Z64" i="1"/>
  <c r="Y64" i="1"/>
  <c r="W64" i="1"/>
  <c r="V64" i="1"/>
  <c r="T64" i="1"/>
  <c r="S64" i="1"/>
  <c r="Q64" i="1"/>
  <c r="P64" i="1"/>
  <c r="O64" i="1"/>
  <c r="N64" i="1"/>
  <c r="M64" i="1"/>
  <c r="K64" i="1"/>
  <c r="J64" i="1"/>
  <c r="I64" i="1"/>
  <c r="AB63" i="1"/>
  <c r="AA63" i="1"/>
  <c r="W63" i="1"/>
  <c r="V63" i="1"/>
  <c r="P63" i="1"/>
  <c r="O63" i="1"/>
  <c r="N63" i="1"/>
  <c r="M63" i="1"/>
  <c r="K63" i="1"/>
  <c r="J63" i="1"/>
  <c r="I63" i="1"/>
  <c r="Y59" i="1"/>
  <c r="Y63" i="1" s="1"/>
  <c r="S59" i="1"/>
  <c r="S63" i="1"/>
  <c r="AB58" i="1"/>
  <c r="AA58" i="1"/>
  <c r="Z58" i="1"/>
  <c r="Y58" i="1"/>
  <c r="W58" i="1"/>
  <c r="T58" i="1"/>
  <c r="S58" i="1"/>
  <c r="Q58" i="1"/>
  <c r="P58" i="1"/>
  <c r="O58" i="1"/>
  <c r="N58" i="1"/>
  <c r="M58" i="1"/>
  <c r="K58" i="1"/>
  <c r="J58" i="1"/>
  <c r="I58" i="1"/>
  <c r="AA57" i="1"/>
  <c r="W57" i="1"/>
  <c r="V57" i="1"/>
  <c r="P57" i="1"/>
  <c r="O57" i="1"/>
  <c r="N57" i="1"/>
  <c r="M57" i="1"/>
  <c r="K57" i="1"/>
  <c r="J57" i="1"/>
  <c r="I57" i="1"/>
  <c r="V56" i="1"/>
  <c r="V138" i="1" s="1"/>
  <c r="U56" i="1"/>
  <c r="U138" i="1" s="1"/>
  <c r="Y55" i="1"/>
  <c r="Y57" i="1"/>
  <c r="V54" i="1"/>
  <c r="V58" i="1" s="1"/>
  <c r="Z53" i="1"/>
  <c r="Z57" i="1"/>
  <c r="S53" i="1"/>
  <c r="T53" i="1" s="1"/>
  <c r="T57" i="1" s="1"/>
  <c r="AB52" i="1"/>
  <c r="AA52" i="1"/>
  <c r="Z52" i="1"/>
  <c r="Y52" i="1"/>
  <c r="W52" i="1"/>
  <c r="V52" i="1"/>
  <c r="T52" i="1"/>
  <c r="S52" i="1"/>
  <c r="Q52" i="1"/>
  <c r="P52" i="1"/>
  <c r="O52" i="1"/>
  <c r="N52" i="1"/>
  <c r="M52" i="1"/>
  <c r="K52" i="1"/>
  <c r="J52" i="1"/>
  <c r="I52" i="1"/>
  <c r="AB51" i="1"/>
  <c r="AA51" i="1"/>
  <c r="W51" i="1"/>
  <c r="V51" i="1"/>
  <c r="S51" i="1"/>
  <c r="P51" i="1"/>
  <c r="O51" i="1"/>
  <c r="N51" i="1"/>
  <c r="M51" i="1"/>
  <c r="K51" i="1"/>
  <c r="J51" i="1"/>
  <c r="I51" i="1"/>
  <c r="T49" i="1"/>
  <c r="T51" i="1" s="1"/>
  <c r="Y47" i="1"/>
  <c r="Y51" i="1" s="1"/>
  <c r="T47" i="1"/>
  <c r="Q47" i="1"/>
  <c r="Q51" i="1" s="1"/>
  <c r="AB46" i="1"/>
  <c r="AA46" i="1"/>
  <c r="Z46" i="1"/>
  <c r="Y46" i="1"/>
  <c r="W46" i="1"/>
  <c r="V46" i="1"/>
  <c r="T46" i="1"/>
  <c r="S46" i="1"/>
  <c r="Q46" i="1"/>
  <c r="P46" i="1"/>
  <c r="O46" i="1"/>
  <c r="N46" i="1"/>
  <c r="M46" i="1"/>
  <c r="K46" i="1"/>
  <c r="J46" i="1"/>
  <c r="I46" i="1"/>
  <c r="AE45" i="1"/>
  <c r="AB45" i="1"/>
  <c r="AA45" i="1"/>
  <c r="Y45" i="1"/>
  <c r="X45" i="1"/>
  <c r="W45" i="1"/>
  <c r="V45" i="1"/>
  <c r="S45" i="1"/>
  <c r="P45" i="1"/>
  <c r="O45" i="1"/>
  <c r="N45" i="1"/>
  <c r="M45" i="1"/>
  <c r="K45" i="1"/>
  <c r="Z41" i="1"/>
  <c r="Z45" i="1"/>
  <c r="T41" i="1"/>
  <c r="T45" i="1"/>
  <c r="H41" i="1"/>
  <c r="AB40" i="1"/>
  <c r="AA40" i="1"/>
  <c r="Z40" i="1"/>
  <c r="Y40" i="1"/>
  <c r="W40" i="1"/>
  <c r="V40" i="1"/>
  <c r="T40" i="1"/>
  <c r="S40" i="1"/>
  <c r="Q40" i="1"/>
  <c r="P40" i="1"/>
  <c r="O40" i="1"/>
  <c r="N40" i="1"/>
  <c r="M40" i="1"/>
  <c r="K40" i="1"/>
  <c r="J40" i="1"/>
  <c r="I40" i="1"/>
  <c r="AE39" i="1"/>
  <c r="AC39" i="1"/>
  <c r="AB39" i="1"/>
  <c r="AA39" i="1"/>
  <c r="Y39" i="1"/>
  <c r="X39" i="1"/>
  <c r="W39" i="1"/>
  <c r="V39" i="1"/>
  <c r="S39" i="1"/>
  <c r="R39" i="1"/>
  <c r="P39" i="1"/>
  <c r="O39" i="1"/>
  <c r="N39" i="1"/>
  <c r="M39" i="1"/>
  <c r="L39" i="1"/>
  <c r="K39" i="1"/>
  <c r="Z35" i="1"/>
  <c r="Z39" i="1" s="1"/>
  <c r="T35" i="1"/>
  <c r="T39" i="1"/>
  <c r="AB34" i="1"/>
  <c r="AA34" i="1"/>
  <c r="Z34" i="1"/>
  <c r="Y34" i="1"/>
  <c r="W34" i="1"/>
  <c r="V34" i="1"/>
  <c r="T34" i="1"/>
  <c r="S34" i="1"/>
  <c r="Q34" i="1"/>
  <c r="P34" i="1"/>
  <c r="O34" i="1"/>
  <c r="N34" i="1"/>
  <c r="M34" i="1"/>
  <c r="K34" i="1"/>
  <c r="J34" i="1"/>
  <c r="I34" i="1"/>
  <c r="AB33" i="1"/>
  <c r="AA33" i="1"/>
  <c r="Y33" i="1"/>
  <c r="W33" i="1"/>
  <c r="V33" i="1"/>
  <c r="S33" i="1"/>
  <c r="P33" i="1"/>
  <c r="O33" i="1"/>
  <c r="N33" i="1"/>
  <c r="M33" i="1"/>
  <c r="K33" i="1"/>
  <c r="J33" i="1"/>
  <c r="I33" i="1"/>
  <c r="T31" i="1"/>
  <c r="Z29" i="1"/>
  <c r="Z33" i="1"/>
  <c r="T29" i="1"/>
  <c r="T33" i="1" s="1"/>
  <c r="AB28" i="1"/>
  <c r="AA28" i="1"/>
  <c r="Z28" i="1"/>
  <c r="Y28" i="1"/>
  <c r="W28" i="1"/>
  <c r="V28" i="1"/>
  <c r="T28" i="1"/>
  <c r="S28" i="1"/>
  <c r="Q28" i="1"/>
  <c r="P28" i="1"/>
  <c r="O28" i="1"/>
  <c r="N28" i="1"/>
  <c r="M28" i="1"/>
  <c r="K28" i="1"/>
  <c r="J28" i="1"/>
  <c r="I28" i="1"/>
  <c r="AB27" i="1"/>
  <c r="AA27" i="1"/>
  <c r="V27" i="1"/>
  <c r="P27" i="1"/>
  <c r="O27" i="1"/>
  <c r="N27" i="1"/>
  <c r="M27" i="1"/>
  <c r="K27" i="1"/>
  <c r="Z23" i="1"/>
  <c r="Z27" i="1"/>
  <c r="W23" i="1"/>
  <c r="W27" i="1"/>
  <c r="S23" i="1"/>
  <c r="S27" i="1"/>
  <c r="AE22" i="1"/>
  <c r="AB22" i="1"/>
  <c r="AA22" i="1"/>
  <c r="Y22" i="1"/>
  <c r="W22" i="1"/>
  <c r="V22" i="1"/>
  <c r="T22" i="1"/>
  <c r="S22" i="1"/>
  <c r="P22" i="1"/>
  <c r="O22" i="1"/>
  <c r="N22" i="1"/>
  <c r="M22" i="1"/>
  <c r="AA21" i="1"/>
  <c r="Z21" i="1"/>
  <c r="Y21" i="1"/>
  <c r="X21" i="1"/>
  <c r="W21" i="1"/>
  <c r="V21" i="1"/>
  <c r="P21" i="1"/>
  <c r="O21" i="1"/>
  <c r="N21" i="1"/>
  <c r="M21" i="1"/>
  <c r="T17" i="1"/>
  <c r="T21" i="1"/>
  <c r="AA16" i="1"/>
  <c r="Z16" i="1"/>
  <c r="Y16" i="1"/>
  <c r="W16" i="1"/>
  <c r="V16" i="1"/>
  <c r="T16" i="1"/>
  <c r="S16" i="1"/>
  <c r="Q16" i="1"/>
  <c r="P16" i="1"/>
  <c r="O16" i="1"/>
  <c r="N16" i="1"/>
  <c r="M16" i="1"/>
  <c r="J16" i="1"/>
  <c r="I16" i="1"/>
  <c r="AB15" i="1"/>
  <c r="AA15" i="1"/>
  <c r="V15" i="1"/>
  <c r="Q15" i="1"/>
  <c r="P15" i="1"/>
  <c r="O15" i="1"/>
  <c r="N15" i="1"/>
  <c r="M15" i="1"/>
  <c r="T13" i="1"/>
  <c r="K12" i="1"/>
  <c r="K16" i="1" s="1"/>
  <c r="Z11" i="1"/>
  <c r="Z15" i="1" s="1"/>
  <c r="W11" i="1"/>
  <c r="W15" i="1"/>
  <c r="T11" i="1"/>
  <c r="T15" i="1" s="1"/>
  <c r="AG30" i="2"/>
  <c r="J30" i="2"/>
  <c r="AT30" i="2"/>
  <c r="Y30" i="2"/>
  <c r="T29" i="2"/>
  <c r="S29" i="2"/>
  <c r="N29" i="2"/>
  <c r="V28" i="2"/>
  <c r="T28" i="2"/>
  <c r="AT28" i="2" s="1"/>
  <c r="S27" i="2"/>
  <c r="AB26" i="2"/>
  <c r="X26" i="2"/>
  <c r="V26" i="2"/>
  <c r="S26" i="2"/>
  <c r="N26" i="2"/>
  <c r="J26" i="2" s="1"/>
  <c r="AT26" i="2" s="1"/>
  <c r="V25" i="2"/>
  <c r="AY24" i="2"/>
  <c r="AG24" i="2"/>
  <c r="J24" i="2" s="1"/>
  <c r="AT24" i="2" s="1"/>
  <c r="U24" i="2"/>
  <c r="V24" i="2" s="1"/>
  <c r="S24" i="2"/>
  <c r="AG23" i="2"/>
  <c r="J23" i="2" s="1"/>
  <c r="Y23" i="2"/>
  <c r="Y18" i="2"/>
  <c r="V18" i="2"/>
  <c r="W18" i="2"/>
  <c r="T18" i="2"/>
  <c r="S18" i="2"/>
  <c r="N18" i="2"/>
  <c r="J18" i="2" s="1"/>
  <c r="AT18" i="2" s="1"/>
  <c r="J17" i="2"/>
  <c r="AB15" i="2"/>
  <c r="V15" i="2"/>
  <c r="W15" i="2"/>
  <c r="AQ14" i="2"/>
  <c r="W14" i="2"/>
  <c r="AT14" i="2"/>
  <c r="T87" i="6"/>
  <c r="S34" i="6"/>
  <c r="H88" i="1"/>
  <c r="P139" i="1"/>
  <c r="T105" i="1"/>
  <c r="S28" i="2"/>
  <c r="S139" i="1"/>
  <c r="S105" i="1"/>
  <c r="R139" i="1"/>
  <c r="H16" i="1"/>
  <c r="H59" i="1"/>
  <c r="AR59" i="1"/>
  <c r="J124" i="1"/>
  <c r="H119" i="1"/>
  <c r="AR119" i="1"/>
  <c r="AI139" i="1"/>
  <c r="O139" i="1"/>
  <c r="S50" i="6"/>
  <c r="H136" i="1"/>
  <c r="AE105" i="1"/>
  <c r="H101" i="1"/>
  <c r="AR101" i="1" s="1"/>
  <c r="H29" i="1"/>
  <c r="AR29" i="1"/>
  <c r="H124" i="1"/>
  <c r="AR124" i="1" s="1"/>
  <c r="H64" i="1"/>
  <c r="AR64" i="1" s="1"/>
  <c r="J28" i="2"/>
  <c r="Z23" i="2"/>
  <c r="AT23" i="2" s="1"/>
  <c r="S44" i="6"/>
  <c r="AR33" i="1"/>
  <c r="AR94" i="1"/>
  <c r="T139" i="1"/>
  <c r="AL139" i="1"/>
  <c r="H112" i="1"/>
  <c r="AR112" i="1" s="1"/>
  <c r="AP139" i="1"/>
  <c r="T23" i="1"/>
  <c r="T27" i="1" s="1"/>
  <c r="AR105" i="1"/>
  <c r="T59" i="1"/>
  <c r="T63" i="1" s="1"/>
  <c r="M139" i="1"/>
  <c r="Z139" i="1"/>
  <c r="K137" i="1"/>
  <c r="K139" i="1" s="1"/>
  <c r="Y25" i="1"/>
  <c r="Y27" i="1" s="1"/>
  <c r="H138" i="1"/>
  <c r="H40" i="1"/>
  <c r="H22" i="1"/>
  <c r="AR22" i="1" s="1"/>
  <c r="H137" i="1"/>
  <c r="H58" i="1"/>
  <c r="AR58" i="1" s="1"/>
  <c r="H100" i="1"/>
  <c r="AR100" i="1"/>
  <c r="AB139" i="1"/>
  <c r="H51" i="1"/>
  <c r="AR51" i="1"/>
  <c r="AR132" i="1"/>
  <c r="H11" i="1"/>
  <c r="AR11" i="1" s="1"/>
  <c r="H82" i="1"/>
  <c r="AR82" i="1" s="1"/>
  <c r="H123" i="1"/>
  <c r="AR123" i="1" s="1"/>
  <c r="AR24" i="1"/>
  <c r="H28" i="1"/>
  <c r="AR28" i="1" s="1"/>
  <c r="J29" i="2"/>
  <c r="AT29" i="2"/>
  <c r="AF139" i="1"/>
  <c r="H34" i="1"/>
  <c r="H52" i="1"/>
  <c r="AR52" i="1" s="1"/>
  <c r="H63" i="1"/>
  <c r="AR63" i="1"/>
  <c r="H70" i="1"/>
  <c r="AR72" i="1"/>
  <c r="H76" i="1"/>
  <c r="AR76" i="1" s="1"/>
  <c r="H118" i="1"/>
  <c r="AR114" i="1"/>
  <c r="H106" i="1"/>
  <c r="H46" i="1"/>
  <c r="AR46" i="1" s="1"/>
  <c r="U139" i="1" l="1"/>
  <c r="H57" i="1"/>
  <c r="AR57" i="1" s="1"/>
  <c r="AR53" i="1"/>
  <c r="H75" i="1"/>
  <c r="AR75" i="1" s="1"/>
  <c r="AR71" i="1"/>
  <c r="H23" i="1"/>
  <c r="Z47" i="1"/>
  <c r="Z51" i="1" s="1"/>
  <c r="V137" i="1"/>
  <c r="V139" i="1" s="1"/>
  <c r="Z59" i="1"/>
  <c r="Z63" i="1" s="1"/>
  <c r="AQ46" i="1"/>
  <c r="AR34" i="1"/>
  <c r="AR40" i="1"/>
  <c r="AQ52" i="1"/>
  <c r="AQ94" i="1"/>
  <c r="AR106" i="1"/>
  <c r="AR118" i="1"/>
  <c r="AQ137" i="1"/>
  <c r="AR130" i="1"/>
  <c r="AQ64" i="1"/>
  <c r="AQ118" i="1"/>
  <c r="AR88" i="1"/>
  <c r="AR70" i="1"/>
  <c r="AR16" i="1"/>
  <c r="AQ34" i="1"/>
  <c r="AQ76" i="1"/>
  <c r="AQ130" i="1"/>
  <c r="AR136" i="1"/>
  <c r="H139" i="1"/>
  <c r="H27" i="1" l="1"/>
  <c r="AR27" i="1" s="1"/>
  <c r="AR23" i="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YULIED.PENARANDA</author>
    <author>Angela</author>
  </authors>
  <commentList>
    <comment ref="AS18" authorId="0" shapeId="0" xr:uid="{00000000-0006-0000-0000-000003000000}">
      <text>
        <r>
          <rPr>
            <b/>
            <sz val="9"/>
            <color indexed="81"/>
            <rFont val="Tahoma"/>
            <family val="2"/>
          </rPr>
          <t>camil:</t>
        </r>
        <r>
          <rPr>
            <sz val="9"/>
            <color indexed="81"/>
            <rFont val="Tahoma"/>
            <family val="2"/>
          </rPr>
          <t xml:space="preserve">
JUSTIFICACION SOBREEJECUCION
El reporte de reducción de emisiones GEI depende de la ejecución de las estrategias de reducción de emisiones específicas de los distintos proyectos. Si bien se cuenta con una proyección de la reducción de emisiones estimada en función de la naturaleza de cada proyecto, estas proyecciones no son 100% precisas ya que la propia ejecución de los proyectos es un ejercicio dinámico.
Para el caso de los proyectos de reducción de emisiones asociado al tratamiento de los residuos, tales como el proyecto "Extracción, tratamiento y aprovechamiento de biogas proveniente del RSDJ", el reporte depende del volumen de residuos que se descomponen, valor que varía de manera importante por efecto de condiciones como temperatura, humedad, entre otros</t>
        </r>
      </text>
    </comment>
    <comment ref="AH21" authorId="0" shapeId="0" xr:uid="{00000000-0006-0000-0000-000006000000}">
      <text>
        <r>
          <rPr>
            <b/>
            <sz val="9"/>
            <color indexed="81"/>
            <rFont val="Tahoma"/>
            <family val="2"/>
          </rPr>
          <t>YULIED.PENARANDA:</t>
        </r>
        <r>
          <rPr>
            <sz val="9"/>
            <color indexed="81"/>
            <rFont val="Tahoma"/>
            <family val="2"/>
          </rPr>
          <t xml:space="preserve">
Favor ajustar a 25</t>
        </r>
      </text>
    </comment>
    <comment ref="AS26" authorId="0" shapeId="0" xr:uid="{00000000-0006-0000-0000-000009000000}">
      <text>
        <r>
          <rPr>
            <b/>
            <sz val="9"/>
            <color indexed="81"/>
            <rFont val="Tahoma"/>
            <family val="2"/>
          </rPr>
          <t>YULIED.PENARANDA:</t>
        </r>
        <r>
          <rPr>
            <sz val="9"/>
            <color indexed="81"/>
            <rFont val="Tahoma"/>
            <family val="2"/>
          </rPr>
          <t xml:space="preserve">
Justificación: La sobreejecución del indicador, fue generada como resultado de la implementación de alternativas de estrategias de control y seguimiento implementadas por la Secretaria Distrital de Ambiente durante el periodo de contingencia covid-19 en la cual se intensificó la verificación a través del aplicativo web de la entidad del cumplimiento de las obligaciones de los grandes generadores y poseedores de los residuos de construcción y demolición –RCD acorde con lo establecido en la resolución 01115 de 2012, 0932 de 2015 y resolución 1138 de 2013, lo cual considerando la situación elevó la cifra de toneladas proyectada para el 2020.Así mismo es de resaltar que el número de reportes realizados por las obras constructivas aumentó, los cual puede atribuirse a la opción de trabajo administrativo generada por el covid-19.</t>
        </r>
      </text>
    </comment>
    <comment ref="AS27" authorId="0" shapeId="0" xr:uid="{00000000-0006-0000-0000-00000B000000}">
      <text>
        <r>
          <rPr>
            <b/>
            <sz val="9"/>
            <color indexed="81"/>
            <rFont val="Tahoma"/>
            <family val="2"/>
          </rPr>
          <t>YULIED.PENARANDA:</t>
        </r>
        <r>
          <rPr>
            <sz val="9"/>
            <color indexed="81"/>
            <rFont val="Tahoma"/>
            <family val="2"/>
          </rPr>
          <t xml:space="preserve">
Justificación: La sobreejecución fue generada como resultado de la implementación de alternativas de estrategias de control y seguimiento implementadas por la Secretaria Distrital de Ambiente durante el periodo de contingencia covid-19 en la cual se intensificó la verificación a través del aplicativo web de la entidad del cumplimiento de las obligaciones de los grandes generadores y poseedores de los residuos de construcción y demolición –RCD acorde con lo establecido en la resolución 01115 de 2012, 0932 de 2015 y resolución 1138 de 2013, lo cual considerando la situación elevó la cifra de toneladas proyectada para el 2020.Así mismo es de resaltar que el número de reportes realizados por las obras constructivas aumentó, los cual puede atribuirse a la opción de trabajo administrativo generada por el covid-19.</t>
        </r>
      </text>
    </comment>
    <comment ref="AS28" authorId="1" shapeId="0" xr:uid="{00000000-0006-0000-0000-00000D000000}">
      <text>
        <r>
          <rPr>
            <b/>
            <sz val="9"/>
            <color indexed="81"/>
            <rFont val="Tahoma"/>
            <family val="2"/>
          </rPr>
          <t>Angela:</t>
        </r>
        <r>
          <rPr>
            <sz val="9"/>
            <color indexed="81"/>
            <rFont val="Tahoma"/>
            <family val="2"/>
          </rPr>
          <t xml:space="preserve">
JUSTIFICACION SOBREEJECUCION
El valor de la meta  proyectada fue superada gracias a la optimización de las actividades de promoción y gestión realizadas desde la SEGAE enfocadas en la articulación de todos los actores de la cadena de valor y la  participación activa de los programas posconsumo en la adecuada disposición de residuos peligros y especiales generados en la ciudad; dentro de los resultados de las actividades desarrolladas se resalta el aumento en el número de registros de generadores de aceite vegetal usado y el aumentos de la participación de los sectores público privado en jornadas de sensibilización y formación en temas referentes al manejo de este tipo de residuos.</t>
        </r>
      </text>
    </comment>
    <comment ref="AS29" authorId="1" shapeId="0" xr:uid="{00000000-0006-0000-0000-00000E000000}">
      <text>
        <r>
          <rPr>
            <b/>
            <sz val="9"/>
            <color indexed="81"/>
            <rFont val="Tahoma"/>
            <family val="2"/>
          </rPr>
          <t>Angela:</t>
        </r>
        <r>
          <rPr>
            <sz val="9"/>
            <color indexed="81"/>
            <rFont val="Tahoma"/>
            <family val="2"/>
          </rPr>
          <t xml:space="preserve">
La sobre ejecución generada en la meta Controlar 32000 Toneladas de residuos peligrosos en establecimientos de salud humana y afines con gestión externa adecuada fue generada como resultado de la implementación de alternativas de estrategias de control y seguimiento implementadas por la Secretaria Distrital de Ambiente durante el periodo de contingencia covid-19 para lo cual se incluyó el reporte el control y seguimiento realizado por la SDA a ECOCAPITAL como único gestor autorizado para para la gestión externa adecuada  de estos residuos peligrosos, durante la contingencia covid-19 en el D.C. lo cual considerando la situación elevó la cifra de toneladas proyectada para el 2020</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YULIED.PENARANDA</author>
    <author>Angela</author>
  </authors>
  <commentList>
    <comment ref="AL11" authorId="0" shapeId="0" xr:uid="{00000000-0006-0000-0100-000001000000}">
      <text>
        <r>
          <rPr>
            <b/>
            <sz val="9"/>
            <color indexed="81"/>
            <rFont val="Tahoma"/>
            <family val="2"/>
          </rPr>
          <t>YULIED.PENARANDA:</t>
        </r>
        <r>
          <rPr>
            <sz val="9"/>
            <color indexed="81"/>
            <rFont val="Tahoma"/>
            <family val="2"/>
          </rPr>
          <t xml:space="preserve">
Justificar 
</t>
        </r>
        <r>
          <rPr>
            <b/>
            <sz val="9"/>
            <color indexed="81"/>
            <rFont val="Tahoma"/>
            <family val="2"/>
          </rPr>
          <t>ANGELA MUÑOZ:</t>
        </r>
        <r>
          <rPr>
            <sz val="9"/>
            <color indexed="81"/>
            <rFont val="Tahoma"/>
            <family val="2"/>
          </rPr>
          <t xml:space="preserve">
Teniendo en cuenta que los criterios de sostenibilidad se generan por demanda de los proyectos que se radicaron a la entidad, de los cuales a 35 se generaron determinantes ambientales durante el primer trimestre, esto se realizó con los contratos de prestación de servicios suscritos en el 2019, constituidos con la reserva presupuestal en el 2020.</t>
        </r>
      </text>
    </comment>
    <comment ref="AH18" authorId="0" shapeId="0" xr:uid="{00000000-0006-0000-0100-000002000000}">
      <text>
        <r>
          <rPr>
            <b/>
            <sz val="9"/>
            <color indexed="81"/>
            <rFont val="Tahoma"/>
            <family val="2"/>
          </rPr>
          <t>YULIED.PENARANDA:</t>
        </r>
        <r>
          <rPr>
            <sz val="9"/>
            <color indexed="81"/>
            <rFont val="Tahoma"/>
            <family val="2"/>
          </rPr>
          <t xml:space="preserve">
JUSTIFICACIÓN: La meta se compone de dos actividades, la primera consiste en diseñar  1  Sistema Urbano de Drenaje Sostenible – SUDS, por lo cual se firmó el Convenio No. 1353 de 2017 entre la SDA y EAAB , donde se adelantarán los estudios y diseños del proyecto, los cuales se entregaron en el segundo semestre de la vigencia 2019; No se logro iniciar las obras en el primer semestre 2020, actualmente nos encontramos ante una emergencia sanitaria generada por la Pandemia del COVID 19, lo que ha demorado los procesos contractuales requeridos</t>
        </r>
      </text>
    </comment>
    <comment ref="AN18" authorId="1" shapeId="0" xr:uid="{00000000-0006-0000-0100-000003000000}">
      <text>
        <r>
          <rPr>
            <b/>
            <sz val="9"/>
            <color indexed="81"/>
            <rFont val="Tahoma"/>
            <family val="2"/>
          </rPr>
          <t>Angela:</t>
        </r>
        <r>
          <rPr>
            <sz val="9"/>
            <color indexed="81"/>
            <rFont val="Tahoma"/>
            <family val="2"/>
          </rPr>
          <t xml:space="preserve">
JUSTIFICACIÓN: La meta se compone de dos actividades, la primera consiste en diseñar  1  Sistema Urbano de Drenaje Sostenible – SUDS, por lo cual se firmó el Convenio No. 1353 de 2017 entre la SDA y EAAB , donde se adelantarán los estudios y diseños del proyecto, los cuales se entregaron en el segundo semestre de la vigencia 2019; No se logro iniciar las obras en el primer semestre 2020, actualmente nos encontramos ante una emergencia sanitaria generada por la Pandemia del COVID 19, lo que ha demorado los procesos contractuales requerido</t>
        </r>
      </text>
    </comment>
    <comment ref="AO47" authorId="0" shapeId="0" xr:uid="{00000000-0006-0000-0100-000004000000}">
      <text>
        <r>
          <rPr>
            <b/>
            <sz val="9"/>
            <color indexed="81"/>
            <rFont val="Tahoma"/>
            <family val="2"/>
          </rPr>
          <t>YULIED.PENARANDA:</t>
        </r>
        <r>
          <rPr>
            <sz val="9"/>
            <color indexed="81"/>
            <rFont val="Tahoma"/>
            <family val="2"/>
          </rPr>
          <t xml:space="preserve">
Manejo de decimales, se registra en Segplan 3936,85</t>
        </r>
      </text>
    </comment>
    <comment ref="AQ47" authorId="0" shapeId="0" xr:uid="{00000000-0006-0000-0100-000005000000}">
      <text>
        <r>
          <rPr>
            <b/>
            <sz val="9"/>
            <color indexed="81"/>
            <rFont val="Tahoma"/>
            <family val="2"/>
          </rPr>
          <t>YULIED.PENARANDA:</t>
        </r>
        <r>
          <rPr>
            <sz val="9"/>
            <color indexed="81"/>
            <rFont val="Tahoma"/>
            <family val="2"/>
          </rPr>
          <t xml:space="preserve">
JUSTIFICACION SOBREEJECUCION
El valor de la meta  proyectada fue superada gracias a la optimización de las actividades de promoción y gestión realizadas desde la SEGAE enfocadas en la articulación de todos los actores de la cadena de valor y la  participación activa de los programas posconsumo en la adecuada disposición de residuos peligros y especiales generados en la ciudad; dentro de los resultados de las actividades desarrolladas se resalta el aumento en el número de registros de generadores de aceite vegetal usado y el aumentos de la participación de los sectores público privado en jornadas de sensibilización y formación en temas referentes al manejo de este tipo de residuos.</t>
        </r>
      </text>
    </comment>
    <comment ref="AL60" authorId="0" shapeId="0" xr:uid="{00000000-0006-0000-0100-000008000000}">
      <text>
        <r>
          <rPr>
            <b/>
            <sz val="9"/>
            <color indexed="81"/>
            <rFont val="Tahoma"/>
            <family val="2"/>
          </rPr>
          <t>YULIED.PENARANDA:</t>
        </r>
        <r>
          <rPr>
            <sz val="9"/>
            <color indexed="81"/>
            <rFont val="Tahoma"/>
            <family val="2"/>
          </rPr>
          <t xml:space="preserve">
Justificar por que hay avance físico sin comprometer recursos presupuestales.
</t>
        </r>
        <r>
          <rPr>
            <b/>
            <sz val="9"/>
            <color indexed="81"/>
            <rFont val="Tahoma"/>
            <family val="2"/>
          </rPr>
          <t xml:space="preserve">ANGELA MUÑOZ:
</t>
        </r>
        <r>
          <rPr>
            <sz val="9"/>
            <color indexed="81"/>
            <rFont val="Tahoma"/>
            <family val="2"/>
          </rPr>
          <t>Se reporta avance en la magnitud de la vigencia, soportado en las adiciones de los contratos que se realizaron a finales del 2019, para realizar las actividades de  evaluación y control requeridas para el inicio de la vigencia 2019 a establecimientos  de acopio de llantas usadas, las cuales presentaron un número mayor al proyectado en la reserva, dada la fluctuación de cierre y apertura de nuevos establecimientos que presenta este sector comercial.</t>
        </r>
        <r>
          <rPr>
            <b/>
            <sz val="9"/>
            <color indexed="81"/>
            <rFont val="Tahoma"/>
            <family val="2"/>
          </rPr>
          <t xml:space="preserve">
</t>
        </r>
      </text>
    </comment>
    <comment ref="AE66" authorId="0" shapeId="0" xr:uid="{00000000-0006-0000-0100-000009000000}">
      <text>
        <r>
          <rPr>
            <b/>
            <sz val="9"/>
            <color indexed="81"/>
            <rFont val="Tahoma"/>
            <family val="2"/>
          </rPr>
          <t>YULIED.PENARANDA:</t>
        </r>
        <r>
          <rPr>
            <sz val="9"/>
            <color indexed="81"/>
            <rFont val="Tahoma"/>
            <family val="2"/>
          </rPr>
          <t xml:space="preserve">
Justificar:
ANGELA MUÑOZ:
Las actividades planteadas para esta meta no requieren la programación de recurso presupuestales ya que será solventado con el uso de los recursos  físicos (ONTRACK –FOREST - VISOR GEOGRAFICO -CIMAB) y recursos humanos contratados por  la entidad desde la temática de sistemas de información ambiental y que aportan de forma transversal al desarrollo de las temáticas técnicas de evaluación control y seguimiento de llantas usadas y RCD, de igual forma con el apoyo de contratos orientados a la gestión, análisis y procesamiento de análisis de información geoespacial en el sistema de información geográfico del centro de información y modelamiento ambiental de la SDA;  y finalmente con el aporte de contratos en los cuales se da soporte técnico y ajustes a los requerimientos de usuario de la solución informática visor geográfico ambiental, en el marco de la gestión de apoyo a la política de disposición acceso y uso de la información para la SDA.</t>
        </r>
      </text>
    </comment>
    <comment ref="AH66" authorId="0" shapeId="0" xr:uid="{00000000-0006-0000-0100-00000A000000}">
      <text>
        <r>
          <rPr>
            <b/>
            <sz val="9"/>
            <color indexed="81"/>
            <rFont val="Tahoma"/>
            <family val="2"/>
          </rPr>
          <t>YULIED.PENARANDA:</t>
        </r>
        <r>
          <rPr>
            <sz val="9"/>
            <color indexed="81"/>
            <rFont val="Tahoma"/>
            <family val="2"/>
          </rPr>
          <t xml:space="preserve">
Justificación:Las  actividades planteadas bajo este proceso se están realizando  optimizando el uso de los recursos  físicos y  humanos ya contratados por  la entidad y que aportan de forma transversal al desarrollo de la línea de acción o temática CONTROL AL APROVECHAMIENTO DE LLANTAS USADAS EN LA CIUDAD DE BOGOTÁ ,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acciones no fue requerido y fue reinvertido en otras necesidades de la SDA.
</t>
        </r>
      </text>
    </comment>
    <comment ref="AN66" authorId="0" shapeId="0" xr:uid="{00000000-0006-0000-0100-00000C000000}">
      <text>
        <r>
          <rPr>
            <sz val="9"/>
            <color indexed="81"/>
            <rFont val="Tahoma"/>
            <family val="2"/>
          </rPr>
          <t>Justificación:Las  actividades planteadas bajo este proceso se están realizando  optimizando el uso de los recursos  físicos y  humanos ya contratados por  la entidad y que aportan de forma transversal al desarrollo de la línea de acción o temática CONTROL AL APROVECHAMIENTO DE LLANTAS USADAS EN LA CIUDAD DE BOGOTÁ ,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acciones no fue requerido y fue reinvertido en otras necesidades de la SDA.</t>
        </r>
      </text>
    </comment>
    <comment ref="AP71" authorId="0" shapeId="0" xr:uid="{00000000-0006-0000-0100-00000D000000}">
      <text>
        <r>
          <rPr>
            <b/>
            <sz val="9"/>
            <color indexed="81"/>
            <rFont val="Tahoma"/>
            <family val="2"/>
          </rPr>
          <t>YULIED.PENARANDA:</t>
        </r>
        <r>
          <rPr>
            <sz val="9"/>
            <color indexed="81"/>
            <rFont val="Tahoma"/>
            <family val="2"/>
          </rPr>
          <t xml:space="preserve">
Manejo de decimales</t>
        </r>
      </text>
    </comment>
    <comment ref="AQ71" authorId="0" shapeId="0" xr:uid="{00000000-0006-0000-0100-00000E000000}">
      <text>
        <r>
          <rPr>
            <sz val="9"/>
            <color indexed="81"/>
            <rFont val="Tahoma"/>
            <family val="2"/>
          </rPr>
          <t>La sobre ejecución en la meta Controlar 42.287.802 toneladas De residuos de construcción y demolición  con disposición  adecuada, fue generada como resultado de la implementación de alternativas de estrategias de control y seguimiento implementadas por la Secretaria Distrital de Ambiente durante el periodo de contingencia covid-19 en la cual se intensificó la verificación a través del aplicativo web de la entidad del cumplimiento de las obligaciones de los grandes generadores y poseedores de los residuos de construcción y demolición –RCD acorde con lo establecido en la resolución 01115 de 2012, 0932 de 2015 y resolución 1138 de 2013, lo cual considerando la situación elevó la cifra de toneladas proyectada para el 2020.Así mismo es de resaltar que el número de reportes realizados por las obras constructivas aumentó, los cual puede atribuirse a la opción de trabajo administrativo generada por el covid-19.</t>
        </r>
      </text>
    </comment>
    <comment ref="AQ89" authorId="0" shapeId="0" xr:uid="{00000000-0006-0000-0100-00000F000000}">
      <text>
        <r>
          <rPr>
            <sz val="9"/>
            <color indexed="81"/>
            <rFont val="Tahoma"/>
            <family val="2"/>
          </rPr>
          <t>La sobre ejecución en la meta Controlar que 25%  De RCD sean  reutilizados o aprovechados en obra, fue generada como resultado de la implementación de alternativas de estrategias de control y seguimiento implementadas por la Secretaria Distrital de Ambiente durante el periodo de contingencia covid-19 en la cual se intensificó la verificación a través del aplicativo web de la entidad del cumplimiento de las obligaciones de los grandes generadores y poseedores de los residuos de construcción y demolición –RCD acorde con lo establecido en la resolución 01115 de 2012, 0932 de 2015 y resolución 1138 de 2013, lo cual considerando la situación elevó la cifra de toneladas proyectada para el 2020.Así mismo es de resaltar que el número de reportes realizados por las obras constructivas aumentó, los cual puede atribuirse a la opción de trabajo administrativo generada por el covid-19.</t>
        </r>
      </text>
    </comment>
    <comment ref="AR89" authorId="0" shapeId="0" xr:uid="{00000000-0006-0000-0100-000010000000}">
      <text>
        <r>
          <rPr>
            <b/>
            <sz val="9"/>
            <color indexed="81"/>
            <rFont val="Tahoma"/>
            <family val="2"/>
          </rPr>
          <t>YULIED.PENARANDA:</t>
        </r>
        <r>
          <rPr>
            <sz val="9"/>
            <color indexed="81"/>
            <rFont val="Tahoma"/>
            <family val="2"/>
          </rPr>
          <t xml:space="preserve">
Ajustar el porcentaje del cuatrienio.</t>
        </r>
      </text>
    </comment>
    <comment ref="AE96" authorId="0" shapeId="0" xr:uid="{00000000-0006-0000-0100-000011000000}">
      <text>
        <r>
          <rPr>
            <b/>
            <sz val="9"/>
            <color indexed="81"/>
            <rFont val="Tahoma"/>
            <family val="2"/>
          </rPr>
          <t>YULIED.PENARANDA:</t>
        </r>
        <r>
          <rPr>
            <sz val="9"/>
            <color indexed="81"/>
            <rFont val="Tahoma"/>
            <family val="2"/>
          </rPr>
          <t xml:space="preserve">
Justificar:
ANGELA MUÑOZ:
Las actividades planteadas para esta meta no requieren la programación de recurso presupuestales ya que será solventado con el uso de los recursos  físicos (ONTRACK –FOREST - VISOR GEOGRAFICO -CIMAB) y recursos humanos contratados por  la entidad desde la temática de sistemas de información ambiental y que aportan de forma transversal al desarrollo de las temáticas técnicas de evaluación control y seguimiento de llantas usadas y RCD, de igual forma con el apoyo de contratos orientados a la gestión, análisis y procesamiento de análisis de información geoespacial en el sistema de información geográfico del centro de información y modelamiento ambiental de la SDA;  y finalmente con el aporte de contratos en los cuales se da soporte técnico y ajustes a los requerimientos de usuario de la solución informática visor geográfico ambiental, en el marco de la gestión de apoyo a la política de disposición acceso y uso de la información para la SDA.</t>
        </r>
      </text>
    </comment>
    <comment ref="AH96" authorId="0" shapeId="0" xr:uid="{00000000-0006-0000-0100-000012000000}">
      <text>
        <r>
          <rPr>
            <b/>
            <sz val="9"/>
            <color indexed="81"/>
            <rFont val="Tahoma"/>
            <family val="2"/>
          </rPr>
          <t>YULIED.PENARANDA:</t>
        </r>
        <r>
          <rPr>
            <sz val="9"/>
            <color indexed="81"/>
            <rFont val="Tahoma"/>
            <family val="2"/>
          </rPr>
          <t xml:space="preserve">
Justificación:Las  actividades planteadas bajo este proceso se están realizando  optimizando el uso de los recursos  físicos y  humanos ya contratados por  la entidad y que aportan de forma transversal al desarrollo de la línea de acción o temática EVALUACIÓN, CONTROL Y SEGUIMIENTO A LAS ACTIVIDADES DE MANEJO, APROVECHAMIENTO,  TRATAMIENTO Y/O DISPOSICIÓN FINAL DE LOS RESIDUOS DE CONSTRUCCIÓN Y DEMOLICIÓN EN EL DISTRITO CAPITAL.,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acciones no fue requerido y fue reinvertido en otras necesidades de la SDA.
</t>
        </r>
      </text>
    </comment>
    <comment ref="AN96" authorId="0" shapeId="0" xr:uid="{00000000-0006-0000-0100-000013000000}">
      <text>
        <r>
          <rPr>
            <sz val="9"/>
            <color indexed="81"/>
            <rFont val="Tahoma"/>
            <family val="2"/>
          </rPr>
          <t>Justificación:Las  actividades planteadas bajo este proceso se están realizando  optimizando el uso de los recursos  físicos y  humanos ya contratados por  la entidad y que aportan de forma transversal al desarrollo de la línea de acción o temática EVALUACIÓN, CONTROL Y SEGUIMIENTO A LAS ACTIVIDADES DE MANEJO, APROVECHAMIENTO,  TRATAMIENTO Y/O DISPOSICIÓN FINAL DE LOS RESIDUOS DE CONSTRUCCIÓN Y DEMOLICIÓN EN EL DISTRITO CAPITAL.,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acciones no fue requerido y fue reinvertido en otras necesidades de la SDA.</t>
        </r>
      </text>
    </comment>
    <comment ref="AM101" authorId="1" shapeId="0" xr:uid="{00000000-0006-0000-0100-000014000000}">
      <text>
        <r>
          <rPr>
            <b/>
            <sz val="9"/>
            <color indexed="81"/>
            <rFont val="Tahoma"/>
            <family val="2"/>
          </rPr>
          <t>Angela:</t>
        </r>
        <r>
          <rPr>
            <sz val="9"/>
            <color indexed="81"/>
            <rFont val="Tahoma"/>
            <family val="2"/>
          </rPr>
          <t xml:space="preserve">
El avance en ejecución financiera,  hace referencia a que 3 de los 4 contratos que soportan el valor de $40.019.593 fueron suscritos en la última semana del mes de Abril así: 
Contrato 20200695  22/04/2020         $ 14.583.000 
Contrato 20200697 28/04/2020         $ 18.414.000
Contrato 20200624  28/04/2020         $ 5.832.000
Por lo cual, para la fecha de corte del SEGPLAN no habían desarrollado avance sobre la magnitud de la vigencia 2020 
</t>
        </r>
      </text>
    </comment>
    <comment ref="AO101" authorId="0" shapeId="0" xr:uid="{00000000-0006-0000-0100-000015000000}">
      <text>
        <r>
          <rPr>
            <b/>
            <sz val="9"/>
            <color indexed="81"/>
            <rFont val="Tahoma"/>
            <family val="2"/>
          </rPr>
          <t>YULIED.PENARANDA:</t>
        </r>
        <r>
          <rPr>
            <sz val="9"/>
            <color indexed="81"/>
            <rFont val="Tahoma"/>
            <family val="2"/>
          </rPr>
          <t xml:space="preserve">
Manejo de decimales, solo son 2</t>
        </r>
      </text>
    </comment>
    <comment ref="AQ101" authorId="0" shapeId="0" xr:uid="{00000000-0006-0000-0100-000016000000}">
      <text>
        <r>
          <rPr>
            <sz val="9"/>
            <color indexed="81"/>
            <rFont val="Tahoma"/>
            <family val="2"/>
          </rPr>
          <t>La sobre ejecución generada en la meta Controlar 32000 Toneladas de residuos peligrosos en establecimientos de salud humana y afines con gestión externa adecuada fue generada como resultado de la implementación de alternativas de estrategias de control y seguimiento implementadas por la Secretaria Distrital de Ambiente durante el periodo de contingencia covid-19 para lo cual se incluyó el reporte el control y seguimiento realizado por la SDA a ECOCAPITAL como único gestor autorizado para para la gestión externa adecuada  de estos residuos peligrosos, durante la contingencia covid-19 en el D.C. lo cual considerando la situación elevó la cifra de toneladas proyectada para el 2020.</t>
        </r>
      </text>
    </comment>
    <comment ref="AC108" authorId="0" shapeId="0" xr:uid="{00000000-0006-0000-0100-000017000000}">
      <text>
        <r>
          <rPr>
            <b/>
            <sz val="9"/>
            <color indexed="81"/>
            <rFont val="Tahoma"/>
            <family val="2"/>
          </rPr>
          <t>YULIED.PENARANDA:</t>
        </r>
        <r>
          <rPr>
            <sz val="9"/>
            <color indexed="81"/>
            <rFont val="Tahoma"/>
            <family val="2"/>
          </rPr>
          <t xml:space="preserve">
Justificar</t>
        </r>
      </text>
    </comment>
    <comment ref="AE108" authorId="0" shapeId="0" xr:uid="{00000000-0006-0000-0100-000018000000}">
      <text>
        <r>
          <rPr>
            <b/>
            <sz val="9"/>
            <color indexed="81"/>
            <rFont val="Tahoma"/>
            <family val="2"/>
          </rPr>
          <t>YULIED.PENARANDA:</t>
        </r>
        <r>
          <rPr>
            <sz val="9"/>
            <color indexed="81"/>
            <rFont val="Tahoma"/>
            <family val="2"/>
          </rPr>
          <t xml:space="preserve">
Justificar:
ANGELA MUÑOZ:
Las actividades planteadas para esta meta no requieren la programación de recurso presupuestales ya que será solventado con el uso de los recursos  físicos (ONTRACK –FOREST - VISOR GEOGRAFICO -CIMAB) y recursos humanos contratados por  la entidad desde la temática de sistemas de información ambiental y que aportan de forma transversal al desarrollo de las temáticas técnicas de evaluación control y seguimiento de llantas usadas y RCD, de igual forma con el apoyo de contratos orientados a la gestión, análisis y procesamiento de análisis de información geoespacial en el sistema de información geográfico del centro de información y modelamiento ambiental de la SDA;  y finalmente con el aporte de contratos en los cuales se da soporte técnico y ajustes a los requerimientos de usuario de la solución informática visor geográfico ambiental, en el marco de la gestión de apoyo a la política de disposición acceso y uso de la información para la SDA.</t>
        </r>
      </text>
    </comment>
    <comment ref="AH108" authorId="0" shapeId="0" xr:uid="{00000000-0006-0000-0100-000019000000}">
      <text>
        <r>
          <rPr>
            <b/>
            <sz val="9"/>
            <color indexed="81"/>
            <rFont val="Tahoma"/>
            <family val="2"/>
          </rPr>
          <t>YULIED.PENARANDA:</t>
        </r>
        <r>
          <rPr>
            <sz val="9"/>
            <color indexed="81"/>
            <rFont val="Tahoma"/>
            <family val="2"/>
          </rPr>
          <t xml:space="preserve">
Justificación:Las  actividades planteadas bajo este proceso se están realizando  optimizando el uso de los recursos  físicos y  humanos ya contratados por  la entidad y que aportan de forma transversal al desarrollo de la línea de acción o CONTROL A LA GESTIÓN EXTERNA DE RESIDUOS PELIGROSOS GENERADOS EN ESTABLECIMIENTOS DE SALUD HUMANA Y AFINES EN LA CIUDAD DE BOGOTÁ,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actividades no fue comprometido 
</t>
        </r>
      </text>
    </comment>
    <comment ref="AN108" authorId="0" shapeId="0" xr:uid="{00000000-0006-0000-0100-00001A000000}">
      <text>
        <r>
          <rPr>
            <sz val="9"/>
            <color indexed="81"/>
            <rFont val="Tahoma"/>
            <family val="2"/>
          </rPr>
          <t xml:space="preserve">Justificación:Las  actividades planteadas bajo este proceso se están realizando  optimizando el uso de los recursos  físicos y  humanos ya contratados por  la entidad y que aportan de forma transversal al desarrollo de la línea de acción o CONTROL A LA GESTIÓN EXTERNA DE RESIDUOS PELIGROSOS GENERADOS EN ESTABLECIMIENTOS DE SALUD HUMANA Y AFINES EN LA CIUDAD DE BOGOTÁ, de igual forma con el apoyo de contratos orientados a  la gestión, análisis y procesamiento de información geoespacial por el sistema de información geográfico del centro de información y modelamiento ambiental de la SDA en el proyecto 978
De tal forma que, con el esfuerzo intrainstitucional de los profesionales, la información y material técnico existente y su respectivo análisis se generaron productos que aportan al cumplimiento de la meta. Por lo anterior el rubro presupuestal requerido inicialmente para el desarrollo de estas actividades no fue comprometido </t>
        </r>
      </text>
    </comment>
    <comment ref="AQ119" authorId="0" shapeId="0" xr:uid="{00000000-0006-0000-0100-00001B000000}">
      <text>
        <r>
          <rPr>
            <b/>
            <sz val="9"/>
            <color indexed="81"/>
            <rFont val="Tahoma"/>
            <family val="2"/>
          </rPr>
          <t>YULIED.PENARANDA:</t>
        </r>
        <r>
          <rPr>
            <sz val="9"/>
            <color indexed="81"/>
            <rFont val="Tahoma"/>
            <family val="2"/>
          </rPr>
          <t xml:space="preserve">
JUSTIFICACION SOBREEJECUCION
El reporte de reducción de emisiones GEI depende de la ejecución de las estrategias de reducción de emisiones específicas de los distintos proyectos. Si bien se cuenta con una proyección de la reducción de emisiones estimada en función de la naturaleza de cada proyecto, estas proyecciones no son 100% precisas ya que la propia ejecución de los proyectos es un ejercicio dinámico.
Para el caso de los proyectos de reducción de emisiones asociado al tratamiento de los residuos, tales como el proyecto "Extracción, tratamiento y aprovechamiento de biogas proveniente del RSDJ", el reporte depende del volumen de residuos que se descomponen, valor que varía de manera importante por efecto de condiciones como temperatura, humedad, entre otros</t>
        </r>
      </text>
    </comment>
    <comment ref="AL120" authorId="0" shapeId="0" xr:uid="{00000000-0006-0000-0100-00001D000000}">
      <text>
        <r>
          <rPr>
            <b/>
            <sz val="9"/>
            <color indexed="81"/>
            <rFont val="Tahoma"/>
            <family val="2"/>
          </rPr>
          <t>YULIED.PENARANDA:</t>
        </r>
        <r>
          <rPr>
            <sz val="9"/>
            <color indexed="81"/>
            <rFont val="Tahoma"/>
            <family val="2"/>
          </rPr>
          <t xml:space="preserve">
Justificar por que hay avance físico y no presupuestal
</t>
        </r>
        <r>
          <rPr>
            <b/>
            <sz val="9"/>
            <color indexed="81"/>
            <rFont val="Tahoma"/>
            <family val="2"/>
          </rPr>
          <t>ANGELA MUÑOZ:</t>
        </r>
        <r>
          <rPr>
            <sz val="9"/>
            <color indexed="81"/>
            <rFont val="Tahoma"/>
            <family val="2"/>
          </rPr>
          <t xml:space="preserve">
Teniendo en cuenta que la magnitud de la meta esta dada por los reportes de terceros (Unidad Administrativa Especial de Servicios Públicos - UAESP, Acueducto de Bogotá, e Instituto Para La Economía Social -IPES), y que la gestión realizada con los recursos de la SDA se realiza la validadción y publicación, no existe una relación directa entre la cantidad de ton de CO2 reducido con los recursos; por lo anterior se realizó el reporte con los contratos de prestación de servicios suscritos en el 2019, constituidos con la reserva presupuestal en el 2020.</t>
        </r>
      </text>
    </comment>
    <comment ref="AB131" authorId="0" shapeId="0" xr:uid="{00000000-0006-0000-0100-00001E000000}">
      <text>
        <r>
          <rPr>
            <b/>
            <sz val="9"/>
            <color indexed="81"/>
            <rFont val="Tahoma"/>
            <family val="2"/>
          </rPr>
          <t>YULIED.PENARA
se agrega la programación debido a que no estaba.</t>
        </r>
      </text>
    </comment>
    <comment ref="AF132" authorId="0" shapeId="0" xr:uid="{00000000-0006-0000-0100-000020000000}">
      <text>
        <r>
          <rPr>
            <b/>
            <sz val="9"/>
            <color indexed="81"/>
            <rFont val="Tahoma"/>
            <family val="2"/>
          </rPr>
          <t>YULIED.PENARANDA:</t>
        </r>
        <r>
          <rPr>
            <sz val="9"/>
            <color indexed="81"/>
            <rFont val="Tahoma"/>
            <family val="2"/>
          </rPr>
          <t xml:space="preserve">
Justificación: Se programa magnitud; sin embargo, a la fecha no se ha iniciado el trámite de reconocimiento de pasivos; razón por la cual no se han asignado recursos. 
</t>
        </r>
        <r>
          <rPr>
            <b/>
            <sz val="9"/>
            <color indexed="81"/>
            <rFont val="Tahoma"/>
            <family val="2"/>
          </rPr>
          <t>ANGELA MUÑOZ</t>
        </r>
        <r>
          <rPr>
            <sz val="9"/>
            <color indexed="81"/>
            <rFont val="Tahoma"/>
            <family val="2"/>
          </rPr>
          <t xml:space="preserve">
OK</t>
        </r>
      </text>
    </comment>
    <comment ref="AH132" authorId="0" shapeId="0" xr:uid="{00000000-0006-0000-0100-000021000000}">
      <text>
        <r>
          <rPr>
            <b/>
            <sz val="9"/>
            <color indexed="81"/>
            <rFont val="Tahoma"/>
            <family val="2"/>
          </rPr>
          <t>YULIED.PENARANDA:</t>
        </r>
        <r>
          <rPr>
            <sz val="9"/>
            <color indexed="81"/>
            <rFont val="Tahoma"/>
            <family val="2"/>
          </rPr>
          <t xml:space="preserve">
JUSTIFICACIÓN: Se crea una meta nueva para los pagos de los pasivos denominada “Pagar 100 % compromisos de vigencias anteriores fenecidas”, con tipología constante, de los cuales en la vigencia 2020 no se registra recursos presupuestales, debido a que los pasivo  Contrato SDA-CM-20171378 No fue posible lograr el avance, dado que es un proceso administrativo por posible incumplimiento en el cual se allegaron por las partes pruebas que no habían sido analizadas, lo cual implica ampliación del tiempo previsto. 
Pasivo  Contrato SDA- 20180511  Aunque la oficina contractual ya tiene el acta de liquidación elaborada por la SCASP a mayo de 2020 no se ha emitido la resolución respectiva de terminación unilateral, lo anterior considerando que durante el primer trimestre se priorizó el tema de elaboración de contratos. 
Pasivo Contrato SDA-20180897 el contratista no han dado respuesta a los requerimientos o citaciones realizadas, ni a allegado los requisitos de paz y salvo para realizar la liquidación del paz y salvo.
</t>
        </r>
      </text>
    </comment>
    <comment ref="AN132" authorId="1" shapeId="0" xr:uid="{00000000-0006-0000-0100-000022000000}">
      <text>
        <r>
          <rPr>
            <b/>
            <sz val="9"/>
            <color indexed="81"/>
            <rFont val="Tahoma"/>
            <family val="2"/>
          </rPr>
          <t>Angela:</t>
        </r>
        <r>
          <rPr>
            <sz val="9"/>
            <color indexed="81"/>
            <rFont val="Tahoma"/>
            <family val="2"/>
          </rPr>
          <t xml:space="preserve">
JUSTIFICACIÓN: Se crea una meta nueva para los pagos de los pasivos denominada “Pagar 100 % compromisos de vigencias anteriores fenecidas”, con tipología constante, de los cuales en la vigencia 2020 no se registra recursos presupuestales, debido a que los pasivo  Contrato SDA-CM-20171378 No fue posible lograr el avance, dado que es un proceso administrativo por posible incumplimiento en el cual se allegaron por las partes pruebas que no habían sido analizadas, lo cual implica ampliación del tiempo previsto. 
Pasivo  Contrato SDA- 20180511  Aunque la oficina contractual ya tiene el acta de liquidación elaborada por la SCASP a mayo de 2020 no se ha emitido la resolución respectiva de terminación unilateral, lo anterior considerando que durante el primer trimestre se priorizó el tema de elaboración de contratos. 
Pasivo Contrato SDA-20180897 el contratista no han dado respuesta a los requerimientos o citaciones realizadas, ni a allegado los requisitos de paz y salvo para realizar la liquidación del paz y salvo.</t>
        </r>
      </text>
    </comment>
    <comment ref="AB137" authorId="0" shapeId="0" xr:uid="{00000000-0006-0000-0100-000023000000}">
      <text>
        <r>
          <rPr>
            <b/>
            <sz val="9"/>
            <color indexed="81"/>
            <rFont val="Tahoma"/>
            <family val="2"/>
          </rPr>
          <t>YULIED.PENARANDA:</t>
        </r>
        <r>
          <rPr>
            <sz val="9"/>
            <color indexed="81"/>
            <rFont val="Tahoma"/>
            <family val="2"/>
          </rPr>
          <t xml:space="preserve">
El valor programado según es $10,091,605,000 y no el que registra.</t>
        </r>
      </text>
    </comment>
    <comment ref="AG138" authorId="0" shapeId="0" xr:uid="{00000000-0006-0000-0100-000024000000}">
      <text>
        <r>
          <rPr>
            <b/>
            <sz val="9"/>
            <color indexed="81"/>
            <rFont val="Tahoma"/>
            <family val="2"/>
          </rPr>
          <t>YULIED.PENARANDA:</t>
        </r>
        <r>
          <rPr>
            <sz val="9"/>
            <color indexed="81"/>
            <rFont val="Tahoma"/>
            <family val="2"/>
          </rPr>
          <t xml:space="preserve">
Favor verificar y ajustar la programación de las reservas, ya que se hay anulación por $105.800</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CAMILO.GUTIERREZ</author>
    <author>YULIED.PENARANDA</author>
    <author>admin</author>
  </authors>
  <commentList>
    <comment ref="V23" authorId="0" shapeId="0" xr:uid="{00000000-0006-0000-0200-000001000000}">
      <text>
        <r>
          <rPr>
            <b/>
            <sz val="9"/>
            <color indexed="81"/>
            <rFont val="Tahoma"/>
            <family val="2"/>
          </rPr>
          <t>CAMILO.GUTIERREZ:</t>
        </r>
        <r>
          <rPr>
            <sz val="9"/>
            <color indexed="81"/>
            <rFont val="Tahoma"/>
            <family val="2"/>
          </rPr>
          <t xml:space="preserve">
Tomar en cuenta las observaciones de inversion </t>
        </r>
      </text>
    </comment>
    <comment ref="R30" authorId="1" shapeId="0" xr:uid="{00000000-0006-0000-0200-000002000000}">
      <text>
        <r>
          <rPr>
            <b/>
            <sz val="9"/>
            <color indexed="81"/>
            <rFont val="Tahoma"/>
            <family val="2"/>
          </rPr>
          <t>YULIED.PENARANDA:</t>
        </r>
        <r>
          <rPr>
            <sz val="9"/>
            <color indexed="81"/>
            <rFont val="Tahoma"/>
            <family val="2"/>
          </rPr>
          <t xml:space="preserve">
Se registro 15 en SEGPLAN, debido a que sobrepasa el 100%</t>
        </r>
      </text>
    </comment>
    <comment ref="V35" authorId="1" shapeId="0" xr:uid="{00000000-0006-0000-0200-000003000000}">
      <text>
        <r>
          <rPr>
            <b/>
            <sz val="9"/>
            <color indexed="81"/>
            <rFont val="Tahoma"/>
            <family val="2"/>
          </rPr>
          <t>YULIED.PENARANDA:</t>
        </r>
        <r>
          <rPr>
            <sz val="9"/>
            <color indexed="81"/>
            <rFont val="Tahoma"/>
            <family val="2"/>
          </rPr>
          <t xml:space="preserve">
 Verificar por que ya cumplierón con todas las visitas programadas al 100%</t>
        </r>
      </text>
    </comment>
    <comment ref="V79" authorId="2" shapeId="0" xr:uid="{00000000-0006-0000-0200-00000F000000}">
      <text>
        <r>
          <rPr>
            <b/>
            <sz val="9"/>
            <color indexed="81"/>
            <rFont val="Tahoma"/>
            <family val="2"/>
          </rPr>
          <t>admin:</t>
        </r>
        <r>
          <rPr>
            <sz val="9"/>
            <color indexed="81"/>
            <rFont val="Tahoma"/>
            <family val="2"/>
          </rPr>
          <t xml:space="preserve">
Se a vanzo en 45,45 y en inversion se dice 100, debe guardarse coherencia con lo reportado en inversion</t>
        </r>
      </text>
    </comment>
  </commentList>
</comments>
</file>

<file path=xl/sharedStrings.xml><?xml version="1.0" encoding="utf-8"?>
<sst xmlns="http://schemas.openxmlformats.org/spreadsheetml/2006/main" count="1938" uniqueCount="574">
  <si>
    <t>DEPENDENCIA:</t>
  </si>
  <si>
    <t>CÓDIGO Y NOMBRE PROYECTO:</t>
  </si>
  <si>
    <t>1, LÍNEA DE ACCIÓN</t>
  </si>
  <si>
    <t>2, META DE PROYECTO</t>
  </si>
  <si>
    <t>3, ACTIVIDAD</t>
  </si>
  <si>
    <t>4, SE EJECUTA CON RECURSOS DE:</t>
  </si>
  <si>
    <t xml:space="preserve">6,PONDERACIÓN VERTICAL </t>
  </si>
  <si>
    <t>4,1 VIGENCIA</t>
  </si>
  <si>
    <t>2,  META DE PROYECTO</t>
  </si>
  <si>
    <t>Eje Plan de Desarrollo</t>
  </si>
  <si>
    <t>3, COD. META PDD A QUE SE ASOCIA META PROY</t>
  </si>
  <si>
    <t>4,2 RESERVA</t>
  </si>
  <si>
    <t>VARIABLES</t>
  </si>
  <si>
    <t>Ene</t>
  </si>
  <si>
    <t>Feb</t>
  </si>
  <si>
    <t>Mar</t>
  </si>
  <si>
    <t>Abr</t>
  </si>
  <si>
    <t>May</t>
  </si>
  <si>
    <t>Jun</t>
  </si>
  <si>
    <t>Jul</t>
  </si>
  <si>
    <t>Ago</t>
  </si>
  <si>
    <t>5, VARIABLE REQUERIDA</t>
  </si>
  <si>
    <t>Sep</t>
  </si>
  <si>
    <t>Oct</t>
  </si>
  <si>
    <t>7, PROGRAMACIÓN - ACTUALIZACIÓN</t>
  </si>
  <si>
    <t>Nov</t>
  </si>
  <si>
    <t>Dic</t>
  </si>
  <si>
    <t>Total</t>
  </si>
  <si>
    <t>Programa Plan de Desarrollo</t>
  </si>
  <si>
    <t>6,1 META</t>
  </si>
  <si>
    <t>6,2 ACTIVIDAD</t>
  </si>
  <si>
    <t>Linea 1. Ecourbanismo y construcción sostenible</t>
  </si>
  <si>
    <t>8, EJECUCIÓN</t>
  </si>
  <si>
    <t>9, % CUMPLIMIENTO ACUMULADO (Vigencia)</t>
  </si>
  <si>
    <t>1,REALIZAR EL ACOMPAÑAMIENTO PARA EL AJUSTE DEL PLAN DE ACCIÓN DE LA POLÍTICA PÚBLICA DE ECOURBANISMO Y CONSTRUCCIÓN SOSTENIBLE</t>
  </si>
  <si>
    <t>10 ,% DE AVANCE CUATRIENIO</t>
  </si>
  <si>
    <t xml:space="preserve">13, SOLUCIONES PLANTEADAS </t>
  </si>
  <si>
    <t>14, BENEFICIOS</t>
  </si>
  <si>
    <t>15, FUENTE DE EVIDENCIAS</t>
  </si>
  <si>
    <t>X</t>
  </si>
  <si>
    <t>Programado</t>
  </si>
  <si>
    <t xml:space="preserve"> 2, META PLAN DE DESARROLLO</t>
  </si>
  <si>
    <t>3, INDICADOR ASOCIADO A LA META PLAN DE DESARROLLO</t>
  </si>
  <si>
    <t>4, % CUMPLIMIENTO ACUMULADO
(Vigencia)</t>
  </si>
  <si>
    <t>Ejecutado</t>
  </si>
  <si>
    <t>5, % DE AVANCE CUATRIENIO</t>
  </si>
  <si>
    <t>10, FUENTE DE EVIDENCIAS</t>
  </si>
  <si>
    <t>1,1 COD.</t>
  </si>
  <si>
    <t>2,1 COD.</t>
  </si>
  <si>
    <t>2,2  META PLAN DE DESARROLLO</t>
  </si>
  <si>
    <t>INCLUIR EN 800 PROYECTOS CRITERIOS DE SOSTENIBILIDAD AMBIENTAL</t>
  </si>
  <si>
    <t>2,EMITIR LINEAMIENTOS Y DETERMINANTES AMBIENTALES PARA LA INCORPORACIÓN DE CRITERIOS DE ECOURBANISMO Y CONSTRUCCIÓN SOSTENIBLE EN PROYECTOS URBANOS Y ARQUITECTÓNICOS DE DIFERENTES ESCALAS.</t>
  </si>
  <si>
    <t>3,2 INDICADOR</t>
  </si>
  <si>
    <t>3,3 UNIDAD DE MEDIDA</t>
  </si>
  <si>
    <t>3,4 TIPOLOGÍA</t>
  </si>
  <si>
    <t>3,5 MAGNITUD PD</t>
  </si>
  <si>
    <t>3,6 PROGRAMACIÓN - ACTUALIZACIÓN</t>
  </si>
  <si>
    <t>8,1 SEGUIMIENTO VIGENCIA ACTUAL</t>
  </si>
  <si>
    <t>DISEÑO E IMPLEMENTACIÓN DE 1 PROYECTO DE SISTEMA URBANO DE DRENAJE SOSTENIBLE</t>
  </si>
  <si>
    <t xml:space="preserve">3,REALIZAR EL ACOMPAÑAMIENTO PARA EL DISEÑO Y CONSTRUCCIÓN DE UN PROYECTO DE SUDS, ASOCIADO AL MANEJO SOSTENIBLE DEL AGUA LLUVIA </t>
  </si>
  <si>
    <t>2,2 META</t>
  </si>
  <si>
    <t>2,3 TIPOLOGÍA</t>
  </si>
  <si>
    <t>3,7 SEGUIMIENTO VIGENCIA ACTUAL</t>
  </si>
  <si>
    <t>PROMOVER LA IMPLEMENTACIÓN DE 20000 M2 DE TECHOS VERDES Y JARDINES VERTICALES, EN ESPACIO PUBLICO Y PRIVADO.</t>
  </si>
  <si>
    <t>PROGRAMACIÓN INICIAL CUATRIENIO</t>
  </si>
  <si>
    <t>PROGR. ANUAL CORTE  SEPT</t>
  </si>
  <si>
    <t>PROGR. ANUAL CORTE DIC</t>
  </si>
  <si>
    <t>4,PROMOVER EN ESTRUCTURAS NUEVAS Y/O EXISTENTES LA IMPLEMENTACIÓN DE TECHOS VERDES Y JARDINES VERTICALES, MEDIANTE PROCESOS DE DIVULGACIÓN, CAPACITACIÓN, ACOMPAÑAMIENTO TÉCNICO Y GENERACIÓN DE INCENTIVO</t>
  </si>
  <si>
    <t>EJECUTADO</t>
  </si>
  <si>
    <t>REPROGRAMACIÓN VIGENCIA</t>
  </si>
  <si>
    <t>PROGR. ANUAL CORTE  MAR</t>
  </si>
  <si>
    <t>PROGR. ANUAL CORTE  JUN</t>
  </si>
  <si>
    <t>SEPT</t>
  </si>
  <si>
    <t>DIC</t>
  </si>
  <si>
    <t>MAR</t>
  </si>
  <si>
    <t>SUMA</t>
  </si>
  <si>
    <t>Linea 2. Gestión Ambiental Empresarial</t>
  </si>
  <si>
    <t>LOGRAR 500 EMPRESAS CON UN ÍNDICE DE DESEMPEÑO AMBIENTAL EMPRESARIAL  - IDAE ENTRE MUY BUENO Y SUPERIOR</t>
  </si>
  <si>
    <t>5,REALIZAR CAPACITACIONES, VISITAS DE SEGUIMIENTO, RECOLECCIÓN Y VALIDACIÓN DE INFORMACIÓN PARA LA APLICACIÓN DEL ÍNDICE DE DESEMPEÑO AMBIENTAL EMPRESARIAL</t>
  </si>
  <si>
    <t>MAGNITUD META</t>
  </si>
  <si>
    <t>Territorio Sostenible</t>
  </si>
  <si>
    <t xml:space="preserve">Generar acciones de control a los medianos y grandes generadores de Residuos Peligrosos -RESPEL- </t>
  </si>
  <si>
    <t>% de cumplimiento de acciones  de control y seguimiento  a los medianos y grandes generadores de Residuos Peligrosos</t>
  </si>
  <si>
    <t>Porcentaje</t>
  </si>
  <si>
    <t>Suma</t>
  </si>
  <si>
    <t>ACTUALIZAR 100 PORCIENTO LA POLÍTICA DISTRITAL DE PRODUCCIÓN Y CONSUMO SOSTENIBLE Y  PONERLA EN MARCHA</t>
  </si>
  <si>
    <t>7,ACTUALIZAR Y PONER EN MARCHA LA POLÍTICA DE PRODUCCIÓN Y CONSUMO SOSTENIBLE DEL DISTRITO CAPITAL</t>
  </si>
  <si>
    <t>N/A</t>
  </si>
  <si>
    <t>APOYAR 100 PORCIENTO LA FORMULACIÓN Y SEGUIMIENTO DEL PROYECTO PARQUE INDUSTRIAL ECOEFICIENTE DE SAN BENITO-PIESB.</t>
  </si>
  <si>
    <t>Controlar la generación, manejo y disposición de RESPEL conforme a lo establecido en  la normatividad ambiental vigente, redunda en minimizar  el riesgo que dichos residuos puedan generar a las comunidades o a los recursos naturales del D. C.  Esta gestión como ejercicio como autoridad se complementa al control que se ejerce sobre los demás residuos de interés ambiental que desarrolla conjuntamente con distintas dependencias de la SDA</t>
  </si>
  <si>
    <t>8,APOYAR EN EL DESARROLLO DEL  PARQUE INDUSTRIAL ECOEFICIENTE DE SAN BENITO-PIESB EN LOS COMPONENTES A CARGO DE LA SDA.</t>
  </si>
  <si>
    <t>Ver expedientes asociados a cada trámite o radicado atendido</t>
  </si>
  <si>
    <t>Aprovechar 25.000 toneladas de llantas usadas</t>
  </si>
  <si>
    <t>Promover el  aprovechamiento de 25000 toneladas de llantas usadas</t>
  </si>
  <si>
    <t>Toneladas</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</si>
  <si>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</si>
  <si>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Oficios FOREST, Actas, Archivo de Gestión SEGAE.</t>
  </si>
  <si>
    <t>Linea 3. Gestión integral de los residuos peligrosos y especiales generados en la ciudad</t>
  </si>
  <si>
    <t>PROMOVER LA DISPOSICIÓN ADECUADA DE 15000 TONELADAS DE RESIDUOS PELIGROSOS Y ESPECIALES</t>
  </si>
  <si>
    <t>9,FORTALECER LA GESTIÓN DE RESPEL Y ESPECIALES, MEDIANTE PROMOCIÓN DE ESQUEMAS DE GESTIÓN, ARTICULACIÓN DE ACTORES, Y ACCIONES DE PROMOCIÓN Y DIVULGACIÓN DEL APROVECHAMIENTO DE RESIDUOS Y SUBPRODUCTOS.</t>
  </si>
  <si>
    <t>PRESUPUESTO VIGENCIA</t>
  </si>
  <si>
    <t>10,FORTALECER Y PROMOVER LA ESTRATEGIA ORIENTADA AL MANEJO AMBIENTALMENTE RESPONSABLE DE LOS RESIDUOS DE APARATOS ELÉCTRICOS Y ELECTRÓNICOS- ECOLECTA</t>
  </si>
  <si>
    <t>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t>
  </si>
  <si>
    <t>11,IMPLEMENTAR Y HACERLE SEGUIMIENTO AL INSTRUMENTO NORMATIVO EXISTENTE QUE REGULA LA GESTIÓN DE ACEITES USADOS VEGETALES, DURANTE TODO EL CICLO DE VIDA DE ESTE RESIDUO.</t>
  </si>
  <si>
    <t>Constancias y Certificados de aprovechamiento provenientes de programas postconsumo y gestores.</t>
  </si>
  <si>
    <t>Porcentaje de granulo de caucho utilizado dentro de la mezcla asfáltica en las vías vehiculares determinadas en la normatividad ambiental vigente</t>
  </si>
  <si>
    <t>Constante</t>
  </si>
  <si>
    <t>Linea 4. Control al  aprovechamiento de llantas usadas en la Ciudad de Bogotá</t>
  </si>
  <si>
    <t>MAGNITUD META DE RESERVAS</t>
  </si>
  <si>
    <t xml:space="preserve">Las acciones encaminadas al aprovechamiento de las llantas en su transformación a grano de caucho reciclado, contribuyen a garantizar que la ciudadanía goce de un ambiente sano. Se aporta a la mitigación de la contaminación del aire, disminuyendo las concentraciones de sustancias químicas tóxicas provocadas por la quema indiscriminadas de este material, permitiendo la prevención de enfermedades respiratorias en las personas. Así mismo, se favorece la preservación del suelo y del paisaje al aunar esfuerzos en la recuperación del espacio público y de otros escenarios que se han visto afectados por la indebida disposición de las llantas. Además, las obras de infraestructura vial y áreas recreativas, se ven beneficiadas por el agregado de este material, ya que posibilita el buen desempeño y durabilidad de las mismas, aportando a la construcción de comunidad y cultura ciudadana en el Distrito Capital
</t>
  </si>
  <si>
    <t>Hacer  seguimiento y control a 8000 establecimientos  de acopio de llantas usadas</t>
  </si>
  <si>
    <t>15,  EFECTUAR VISITAS DE CONTROL Y SEGUIMIENTO A LOS ESTABLECIMIENTOS ACOPIADORES DE LLANTAS USADAS O MATERIAL DERIVADO DEL TRATAMIENTO DE LLANTAS USADAS EN BOGOTÁ D.C</t>
  </si>
  <si>
    <t>Constancias y Certificados de aprovechamiento Archivos SCASP
Informes Técnicos 
Bases de Datos SCASP</t>
  </si>
  <si>
    <t>Formular un plan de acción y control para la gestión de las llantas usadas, orientado al aprovechamiento</t>
  </si>
  <si>
    <t>Porcentaje de formulación y de ejecución  de un plan de acción y control de llantas usadas</t>
  </si>
  <si>
    <t>Porcentaje de avance</t>
  </si>
  <si>
    <t>Creciente</t>
  </si>
  <si>
    <t>RESERVA PRESUPUESTAL</t>
  </si>
  <si>
    <t>16,GENERAR REQUERIMIENTOS Y/O CONCEPTOS TÉCNICOS A LOS ESTABLECIMIENTOS QUE NO CUMPLAN CON LO DISPUESTO EN EL DECRETO 442 DE 2015 Y 265 DE 2016, TENIENDO EN CUENTA LA FRECUENCIA EN EL INCUMPLIMIENTO.</t>
  </si>
  <si>
    <t>La estructuración de un Plan de acción permitirá identificar, priorizar  e implementa ar acciones de evaluación,  control,  seguimiento y gestión  integral de las llantas usadas, para promover su aprovechamiento en el D.C.
El desarrollo de un Plan de Acción como una de las estrategias que desarrollará la Secretaría Distrital de Ambiente como autoridad Ambiental del Distrito Capital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realizarán visitas de  seguimiento y control a las instalaciones que realicen almacenamiento de llantas usadas o material derivado de actividades de tratamiento o aprovechamiento de llantas en Bogotá D.C, con el objeto de prevenir factores de contaminación ambiental derivados de tal actividad.</t>
  </si>
  <si>
    <t>Documento de formulación de plan de acción y control de llantas usadas</t>
  </si>
  <si>
    <t>Desarrollar  e implementar  100% Un instrumento de control y seguimiento por medio de innovación tecnológica para el acopio, transporte, tratamiento y aprovechamiento de llantas usadas en la ciudad.</t>
  </si>
  <si>
    <t>Numero de toneladas de emisiones de CO2 reducidas sobre año</t>
  </si>
  <si>
    <t>Linea 5. Evaluación, Control y Seguimiento a las actividades de manejo, aprovechamiento,  tratamiento y/o disposición final de los residuos de construcción y demolición en el Distrito Capital..</t>
  </si>
  <si>
    <t>TOTAL MAGNITUD META</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</si>
  <si>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</si>
  <si>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Fichas de seguimiento a los proyectos y cálculo de reducción de emisiones</t>
  </si>
  <si>
    <t>Diseñar e implementar un plan de acción encaminado a la reducción de GEI</t>
  </si>
  <si>
    <t xml:space="preserve">TOTAL PRESUPUESTO </t>
  </si>
  <si>
    <t>Porcentaje de implementación del plan de acción encaminado a la reducción de GEI</t>
  </si>
  <si>
    <t>Controlar y hacer seguimiento a 100%  De los sitios autorizados para disposición final de RDC en Bogotá jurisdicción SDA</t>
  </si>
  <si>
    <t>El seguimiento respecto al control de las emisiones de GEI - Gases Efecto Invernadero contribuye a que a SDA determine el impacto de los diferentes proyectos en el Distrito y plantee estrategias de mitigación de los efectos del cambio climático.</t>
  </si>
  <si>
    <t>Fichas de seguimiento a los proyectos.
Cálculo de reducción de emisiones de GEI.
Archivo del estado de los proyectos establecidos en el Plan de Acción.</t>
  </si>
  <si>
    <t>Realizar evaluación control y seguimiento  100% De los proyectos especiales de infraestructura que se desarrollen  en la Ciudad de Bogotá.</t>
  </si>
  <si>
    <t>Generar acciones de control para los residuos hospitalarios y de riesgo biológico</t>
  </si>
  <si>
    <t>% de cumplimiento de acciones  de control y seguimiento de los residuos hospitalarios y de riesgo biológico</t>
  </si>
  <si>
    <t>Incremental</t>
  </si>
  <si>
    <t>Controlar que 25%  De RCD sean  reutilizados o aprovechados en obra</t>
  </si>
  <si>
    <t>Mediante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</si>
  <si>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 xml:space="preserve">
Bases de Datos - Procesos Forest con Actas de visitas y reporte de toneladas - Expedientes SCASP
Archivo Hospitalarios
Informes Técnicos </t>
  </si>
  <si>
    <t>Implementar la política de ecourbanismo y construcción sostenible</t>
  </si>
  <si>
    <t>%</t>
  </si>
  <si>
    <t>Desarrollar e implementar 100% Un instrumento de control a partir de procesos de innovación tecnológica e investigación para la gestión integral de RCD en Bogotá.</t>
  </si>
  <si>
    <t>Linea 6. Control a la gestión externa de residuos peligrosos generados en establecimientos de salud humana y afines en la Ciudad de Bogotá.</t>
  </si>
  <si>
    <t>Controlar 32000 Toneladas de residuos peligrosos en establecimientos de salud humana y afines con  gestión externa adecuada</t>
  </si>
  <si>
    <t>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t>
  </si>
  <si>
    <t>La formulación e implementación del proyecto incluye la elaboración del diseño de un Sistema Urbano de Drenaje Sostenible que alimente permanentemente la red de humedales interconectados dentro del área protegida. La propuesta busca recuperar espejos de agua, recuperar la franja litoral y configurar algunos islotes la propuesta debe estar enmarcada dentro de un diseño paisajístico para lograr no solo aliviar el déficit hídrico del humedal sino configurar una propuesta de parque temático indígena para el disfrute y uso público de la ciudadanía.</t>
  </si>
  <si>
    <t>Archivo de Gestión SEGAE</t>
  </si>
  <si>
    <t>Comunicaciones oficiales Externas e Internas, FOREST y matriz de seguimiento al plan de accion en el archivo de gestión de la SEGAE</t>
  </si>
  <si>
    <t>Formular un (1) proyecto de sistema urbano de drenaje sostenible para manejo de aguas y escorrentías</t>
  </si>
  <si>
    <t>Proyecto formulado e implementado del sistema urbano de drenaje sostenible-SUDS</t>
  </si>
  <si>
    <t>Proyectos</t>
  </si>
  <si>
    <t>Diseñar  e implementar 100% Una estrategia de control de residuos peligrosos generados  en establecimientos de salud humana y afines en la Ciudad de Bogotá</t>
  </si>
  <si>
    <t>Techos verdes y jardines verticales implementados</t>
  </si>
  <si>
    <t>M2 de techos verdes implementados en espacio público y privado</t>
  </si>
  <si>
    <t>M2</t>
  </si>
  <si>
    <t>Promover la implementación de techos verdes y jardines verticales, en espacio público y privado en estructuras nuevas y/o existentes mediante procesos de divulgación, capacitación de esta tecnología, acompañamiento técnico y generación de incentivos, ofrecen múltiples beneficios ambientales (Eje. Retienen el agua lluvia, mitigan el efecto isla de calor, absorben el ruido), sociales (Eje. Mejoran el paisaje urbano, aumentan el área verde de la ciudad, mejoran la calidad de vida) y económicos (Eje. Mantienen la comodidad térmica al interior de las edificaciones, evitando el uso de calefactores, valorizan el predio, permiten integrarse con sistemas de aprovechamiento de agua lluvia, ahorrando consumo de agua), para la ciudad y sus habitantes.</t>
  </si>
  <si>
    <t>Matriz de reporte, archivo de gestión SEGAE.</t>
  </si>
  <si>
    <t xml:space="preserve">Lograr  en 500 empresas un índice de desempeño ambiental empresarial -IDAE - entre muy bueno y excelente. </t>
  </si>
  <si>
    <t>Número de empresas con índice de desempeño ambiental empresarial -IDAE - entre muy bueno y excelente.</t>
  </si>
  <si>
    <t>Número empresas</t>
  </si>
  <si>
    <t>Realizar evaluación control y seguimiento al 100% en la implementación del Plan Institucional de Gestión Ambiental – PIGA</t>
  </si>
  <si>
    <t>Fortalecer el esquema voluntario de autogestión ambiental, el cual involucra las organizaciones de la ciudad, academia y gremios.</t>
  </si>
  <si>
    <t xml:space="preserve">Un esquema voluntario de autogestión ambiental fortalecido </t>
  </si>
  <si>
    <t>UN ESQUEMA</t>
  </si>
  <si>
    <t>CRECIENTE</t>
  </si>
  <si>
    <t>0.5</t>
  </si>
  <si>
    <t>Linea 7. Seguimiento a la reducción de emisiones de GEI – Cambio Climático</t>
  </si>
  <si>
    <t>Reconocimiento del Programa de Gestión Ambiental Empresarial en la comunidad empresarial, y participación voluntaria de organizaciones que incorporan la autorregulación ambiental.</t>
  </si>
  <si>
    <t>Número de toneladas de residuos de construcción y demolición controladas</t>
  </si>
  <si>
    <t>Las actividades de  evaluación, control y seguimiento a la gestión integral de RCD en Bogotá D. C., ha contribuido en la reducción de la presión de deterioro que ejerce el sector de la construcción sobre las áreas de alto valor ecológico de la Estructura Ecológica Principal –EEP- que concentra gran parte de la biodiversidad de Bogotá, así mismo han contribuido a disminuir la degradación del paisaje urbano y espacio público, en relación a  la  afectación al paisaje por el cambio visual tan agreste que se sufre al disponer escombros sin las medidas de mitigación apropiadas.</t>
  </si>
  <si>
    <t>Actas de visitas - Aplicativo web de la SDA para la evaluación control y seguimiento  sobre la disposición adecuada de RCD en Bogotá.</t>
  </si>
  <si>
    <t>Aprovechar el 25% de los residuos de construcción y demolición que controla la SDA</t>
  </si>
  <si>
    <t>Aprovechamiento de Residuos de Construcción y demolición</t>
  </si>
  <si>
    <t xml:space="preserve">Controlar que los RCD sean  reutilizados o aprovechados en obra aporta en:
Integrar en la gestión de RCD a los actores de la cadena de producción, los gestores ambientales y las entidades públicas y privadas, para lograr la minimización de los residuos, su correcta separación y gestión en la ciudad.
Regular e Incentivar el procesamiento y transformación de los RCD, para el desarrollo de nuevos productos y materiales (valorizar) que se integren nuevamente en los ciclos productivos y económicos de la construcción.
</t>
  </si>
  <si>
    <t xml:space="preserve">Actas de seguimiento ambiental en obras y/u otros informes de sitios de disposición final y/o certificados de aprovechamiento autorizados, reportes de los generadores, bases de datos -  Aplicativo web de la SDA para la evaluación control y seguimiento  a la disposición adecuada de RCD en Bogotá.
</t>
  </si>
  <si>
    <t xml:space="preserve">Disponer adecuadamente 15.000 toneladas de residuos peligrosos y especiales (posconsumo, de recolección selectiva, voluntarios, aceites vegetales usados, etc.) </t>
  </si>
  <si>
    <t xml:space="preserve">Promover la disposición adecuada de 1500 toneladas de residuos peligrosos y especiales </t>
  </si>
  <si>
    <t>TOTAL PONDERACIÓN</t>
  </si>
  <si>
    <t>De acuerdo a la revisión, verificación y consolidación que realiza la SDA con los certificados de disposición emitidos por los gestores de cada uno de los programas posconsumo 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t>
  </si>
  <si>
    <t>Constancias y Certificados de aprovechamiento provenientes de los gestores de los programas posconsumo y gestores.</t>
  </si>
  <si>
    <t>Controlar y realizar seguimiento a 32.000 toneladas de residuos peligrosos en establecimientos de salud humana y afines</t>
  </si>
  <si>
    <t>Número de toneladas de residuos peligrosos en establecimientos de salud humana y afines controlados y con seguimiento</t>
  </si>
  <si>
    <t>A través de  las diferentes acciones que realiza el Grupo de Residuos  Hospitalarios se busca minimizar los impactos de este tipo de residuos peligrosos en la ciudad, sobre el ambiente y la salud de los ciudadano, mediante los diferentes seguimientos y controles efectuados a los generadores de manera integral para los diferentes establecimientos, con el fin de evitar la incorrecta disposición de los residuos peligrosos.
Lo anterior basado en la normatividad ambiental vigente, este grupo enfoca las acciones de seguimiento y control a la gestión externa de los residuos peligrosos (sólidos y líquidos) y de tipo infeccioso, químico y de origen administrativo generados por los establecimientos prestadores de en la atención en salud y otras actividades. Es importante mencionar que en febrero de 2014 se produce un cambio en la normatividad y entra en vigencia el Decreto 351 de 2014 “Por el cual se reglamenta la gestión integral de los residuos generados en la atención en salud y otras actividades”</t>
  </si>
  <si>
    <t>Incorporar criterios de sostenibilidad en 800 proyectos en la etapa de diseño u operación</t>
  </si>
  <si>
    <t>Número de proyectos en etapa de diseño u operación con criterios de sostenibilidad</t>
  </si>
  <si>
    <t>Incorporando criterios de sostenibilidad ambiental mediante la emisión de lineamientos y determinantes ambientales en proyectos urbanos y arquitectónicos de diferentes escalas, así como a instrumentos de planeamiento urbano, promueve la construcción sostenible y el ecourbanismo en la ciudad, mediante la armonización de los proyectos urbanos y el modelo de ocupación del territorio con la Estructura ecológica Principal, garantizando mejores espacios para la habitabilidad urbana y mayor equidad e igualdad en la población capitalina</t>
  </si>
  <si>
    <t>Desarrollar 1 proyecto de sistema urbano de drenaje sostenible para manejo de aguas y escorrentías</t>
  </si>
  <si>
    <t>Un proyecto de sistema urbano de drenaje sostenible para manejo de aguas y escorrentías desarrollado</t>
  </si>
  <si>
    <t>Línea 2. Gestión Ambiental Empresarial</t>
  </si>
  <si>
    <t xml:space="preserve">A través del IDAE, se podrá visualizar el mejoramiento ambiental de las organizaciones a partir de estrategias de prevención, que permitan minimizar el impacto ambiental generado en la ciudad. </t>
  </si>
  <si>
    <t>ACTUALIZAR LA POLÍTICA DISTRITAL DE PRODUCCIÓN Y CONSUMO SOSTENIBLE Y  PONERLA EN MARCHA</t>
  </si>
  <si>
    <t>La implementación de la Política permitirá realizar acciones que disminuyan la presión sobre el territorio natural, asociado a patrones insostenibles de producción y consumo.</t>
  </si>
  <si>
    <t>Comunicados internos, actas de reunión y documento de estructura de polítca.</t>
  </si>
  <si>
    <t>Apoyar 100 Porciento la formulación y seguimiento del proyecto Parque Industrial Ecoeficiente de San Benito-PIESB.</t>
  </si>
  <si>
    <t xml:space="preserve">Dentro de los beneficios vinculados al proyecto se encuentra el apoyo al cumplimiento de la orden 4,63 en el marco de la Sentencia Río Bogotá y al Incidente No. 22 proferido el 11 de diciembre del 2017 de acuerdo a los compromisos adoptados por las curtiembres.  A su vez, se resalta  la contribución para la descontaminación del Río Bogotá, considerando que el sector curtidor ubicado en San Benito, es una de las principales fuentes de contaminación y se ve influenciado por las altas cargas contaminantes vertidas  por las curtiembres sobre el Río Tunjuelo. </t>
  </si>
  <si>
    <t xml:space="preserve">Línea 3. Gestión integral de los residuos peligrosos y especiales generados en la ciudad. </t>
  </si>
  <si>
    <t>Promover la disposición adecuada de 15000 toneladas de residuos peligrosos y especiales</t>
  </si>
  <si>
    <t xml:space="preserve">Impulsar el aprovechamiento de llantas usadas en el distrito capital apoyando el  desarrollo de programas posconsumo,  divulgación y educación dirigidos a la comunidad y  campañas de información, con el fin de orientar a los consumidores sobre la obligación de depositar las llantas usadas según los Sistemas de Recolección Selectiva y Gestión Ambiental.
Es importante destacar el apoyo y la comunicación que se realiza con los  programas posconsumo y  la  SDA  para el cumplimiento de metas, por medio de campañas de promoción y divulgación que aportan a la gestión adecuadas de llantas usadas en entidades y  en la ciudadanía.
</t>
  </si>
  <si>
    <t xml:space="preserve">Las estrategias que  desarrollará la SDA permitirán efectuar el control y seguimiento del registro de los establecimientos, generadores y gestores de llantas usadas ubicados en su jurisdicción, verificando el cumplimiento de la normatividad  ambiental de los mismos y realizando actualizaciones periódicas del mencionado registro, de igual forma realizará el  seguimiento y control a las instalaciones que realicen almacenamiento de llantas usadas o material derivado de actividades de tratamiento o aprovechamiento de llantas en Bogotá D.C, con el objeto de prevenir factores de contaminación ambiental derivados de tal actividad.
</t>
  </si>
  <si>
    <t xml:space="preserve">Actas de visitas - Aplicativo web de la SDA para el control y seguimiento  de los establecimientos de acopio de llantas usadas  </t>
  </si>
  <si>
    <t>El desarrollo e implementación de un instrumento de control y seguimiento por medio de innovación tecnológica para el acopio, transporte, tratamiento y aprovechamiento de llantas usadas en la ciudad, permitirá determinar la posibilidad y viabilidad del uso de herramientas tecnológicas (innovación y desarrollo) para realizar Evaluación, Control y Seguimiento a las actividades de acopio y gestión de Llantas Usadas, lo cual redundará en realizar eficientemente el control y seguimiento a los diferentes actores (Acopiadores, transportadores y quienes se dediquen a de realizar el tratamiento y aprovechamiento de llantas usadas) en lo referente a georreferenciación por zonas con mayor cantidad de sitios de acopio, tratamiento o aprovechamiento en la ciudad, puntos recurrentes de arrojo de llantas, acumulaciones de cantidades de llantas que podrían causar emergencias en la ciudad, identificación de ubicación de gestores (quienes realicen tratamiento o aprovechamiento).</t>
  </si>
  <si>
    <t>Documento soporte de estudio de costos para realizar el análisis técnico y económico sobre la viabilidad del uso de productos derivados de las llantas usadas en la ingenieria civil</t>
  </si>
  <si>
    <t>$115.000.000,00</t>
  </si>
  <si>
    <t>Linea 5. Evaluación, Control y Seguimiento a las actividades de manejo, aprovechamiento,  tratamiento y/o disposición final de los residuos de construcción y demolición en el Distrito Capital</t>
  </si>
  <si>
    <t>PROYECTO:</t>
  </si>
  <si>
    <t>PERIODO:</t>
  </si>
  <si>
    <t xml:space="preserve">NUMERO INTERSEXUAL </t>
  </si>
  <si>
    <t xml:space="preserve">Con el fin de minimizar el impacto de los RCD y los residuos sólidos generados por la ciudad sobre el ambiente y la salud de los ciudadanos y dado que los sitios de disposición final de residuos de construcción y demolición en Bogotá D.C. son parte fundamental de la cadena de gestión de residuos de construcción y demolición, son sujetos de seguimiento y control ambiental por parte de la SDA, toda vez que la Resolución 01115 de 2012 en su artículo 6°, obliga a los sitios de disposición final registrarse e iniciar el reporte de información en el aplicativo web.  </t>
  </si>
  <si>
    <t>Informes técnicos  de control  seguimiento a  sitios de disposición final autorizadops en el D.C.</t>
  </si>
  <si>
    <t>Magnitud Vigencia</t>
  </si>
  <si>
    <t>DISTRITAL</t>
  </si>
  <si>
    <t>Varias 
 (Remitirse a Generación de Shape)</t>
  </si>
  <si>
    <t>Varios
 (Remitirse a Generación de Shape)</t>
  </si>
  <si>
    <t>Punto 
 (Remitirse a Generación de Shape)</t>
  </si>
  <si>
    <t>DISTRITO CAPITAL</t>
  </si>
  <si>
    <t>SIN DEFINIR</t>
  </si>
  <si>
    <t>GRUPO ETARIO SIN DEFINIR</t>
  </si>
  <si>
    <t>TODOS LOS GRUPOS</t>
  </si>
  <si>
    <t>NO IDENTIFICA GRUPOS ETNICOS</t>
  </si>
  <si>
    <t>Recursos Vigencia</t>
  </si>
  <si>
    <t>480 y 481 (Dividir presupuesto en partes iguales)</t>
  </si>
  <si>
    <t>Magnitud Reservas</t>
  </si>
  <si>
    <t xml:space="preserve">Realizar evaluación control y seguimiento a los proyectos especiales de infraestructura que se desarrollan  en la Ciudad de Bogotá, contribuye a disminuir la afectación sobre elementos de la Estructura Ecológica Principal  llevando a una posible  alteración de ecosistemas estratégicos </t>
  </si>
  <si>
    <t>Reservas Presupuestales</t>
  </si>
  <si>
    <t>BARRIOS UNIDOS</t>
  </si>
  <si>
    <t>BOSA</t>
  </si>
  <si>
    <t>CHAPINERO</t>
  </si>
  <si>
    <t>USME</t>
  </si>
  <si>
    <t>El desarrollo e implementación de un instrumento de control a partir de procesos de innovación tecnológica e investigación para la gestión integral de RCD en Bogotá permitirá  determinar  la posibilidad y viabilidad del uso de herramientas tecnológicas (innovación y desarrollo) para realizar  Evaluación, Control y Seguimiento a las actividades de gestión integral de los  Residuos de Construcción y Demolición RCD, generados en la producción de subproductos del procesamiento de  RCD en el Distrito Capital lo cual redundará en el fortalecimiento de las herramientas destinadas a la operación del sistema de gestión de la información de RCD a cargo de la SDA para realizar un eficaz, eficiente y efectivo proceso de evaluación control y seguimiento a los generadores de RCD por medio del uso de herramientas tecnológicas que permitan georreferenciar las obras constructivas que se desarrollan en la ciudad así como  efectuar su seguimiento por medio de reportes de los grandes generadores de RCD públicos y privados que generan la autorregulación de los sujetos de control de la SDA.</t>
  </si>
  <si>
    <t>Documento soporte de estudio de costos realizar estudio de caracterización y selección de alternativas de aprovechamiento de los residuos de construcción y demolición – rcd generados en bogotá como parte de la información requerida para el funcionamiento del instrumento de control a partir de procesos de innovación tecnológica e investigación para la gestión integral de RCD en Bogotá.</t>
  </si>
  <si>
    <t>PUENTE ARANDA</t>
  </si>
  <si>
    <t>CIUDAD BOLIVAR</t>
  </si>
  <si>
    <t>ENGATIVA</t>
  </si>
  <si>
    <t>KENNEDY</t>
  </si>
  <si>
    <t>MARTIRES</t>
  </si>
  <si>
    <t>RAFAEL URIBE URIBE</t>
  </si>
  <si>
    <t xml:space="preserve">El desarrollo de esta estrategia permitirá efectuar eficientemente acciones de evaluación control y seguimiento a la gestión externa en el marco de la gestión integral de los residuos peligrosos generados en las actividades de salud y otras actividades afines. Lo anterior con el fin de optimizar los recursos asignados con los que cuenta la entidad, contribuir en la asertiva toma de decisiones. </t>
  </si>
  <si>
    <t>Documento soporte de Diseño de la propuesta de la tecnología diseñada, el cul contiene:
- Diagramación de la solución
- Definición de árbol de navegación
Los productos reposan en los archivos de la SCASP</t>
  </si>
  <si>
    <t>SAN CRISTOBAL</t>
  </si>
  <si>
    <t>SUBA</t>
  </si>
  <si>
    <t>TEUSAQUILLO</t>
  </si>
  <si>
    <t xml:space="preserve">Realizar evaluación control y seguimiento en la implementación del Plan Institucional de Gestión Ambiental – PIGA contribuye a disminuir los posibles   impactos ambientales que generan las entidades que conforman la estructura del Distrito Capital, a través de los aspectos ambientales resultantes de sus procesos, tales como consumo elevado de recursos y materiales (agua, energía, papel, insumos, entre otros), generación de residuos sólidos (aprovechables, no aprovechables, de manejo especial y peligrosos), vertimientos, emisiones atmosféricas por fuentes fijas y móviles, ruido y publicidad exterior visual. 
</t>
  </si>
  <si>
    <t xml:space="preserve">
Archivo SCASP
Actas de visitas - Informes Técnicos 
Bases de Datos</t>
  </si>
  <si>
    <t>TUNJUELITO</t>
  </si>
  <si>
    <t>100%%</t>
  </si>
  <si>
    <t>DISTRITAL (Por ejecutar)</t>
  </si>
  <si>
    <t>Total Locailzaciones Meta</t>
  </si>
  <si>
    <t xml:space="preserve">Con el desarrollo de proyectos orientados a la reducción de emisiones de Gases Efecto Invernadero se contribuye a mitigar los efectos del cambio climático y al mejoramiento de la calidad del aire de la ciudad, lo cual tiene efectos positivos para la salud de los ciudadanos.    </t>
  </si>
  <si>
    <t xml:space="preserve">Fichas de seguimiento a los proyectos y cálculo de reducción de emisiones
</t>
  </si>
  <si>
    <t>Tunjuelito</t>
  </si>
  <si>
    <t>Venecia</t>
  </si>
  <si>
    <t>Muzu, Arborizadora Baja, El Chircal Sur</t>
  </si>
  <si>
    <t>Poligono</t>
  </si>
  <si>
    <t xml:space="preserve">La implementación de la política pública de ecourbanismo y construcción sostenible (Decreto 566 de 2014) y su plan de acción sostenible (Resolución 1319 de 2015), le aporta al objetivo de ecoeficiencia como herramienta fundamental para reorientar las actuaciones de urbanismo y construcción de Bogotá hacia un enfoque de desarrollo sostenible. </t>
  </si>
  <si>
    <t>TOTAL PROYECTO</t>
  </si>
  <si>
    <t>Lograr 500 Empresas con un índice de desempeño ambiental empresarial  - IDAE entre muy bueno y superior</t>
  </si>
  <si>
    <t xml:space="preserve">Total Locailzaciones Meta   </t>
  </si>
  <si>
    <t>Actualizar 100 Porciento la Política Distrital de Producción y Consumo Sostenible y  ponerla en marcha</t>
  </si>
  <si>
    <t xml:space="preserve">Total Locailzaciones Meta                                </t>
  </si>
  <si>
    <t xml:space="preserve">Dirección: Barrio San Benito, proyecto Parque Industrial Ecoeficiente de San Benito-PIESB.
 Descripción: Parque Industrial Ecoeficiente de San Benito-PIESB en los componentes a cargo de la SDA. </t>
  </si>
  <si>
    <t xml:space="preserve"> Tunjuelito</t>
  </si>
  <si>
    <t xml:space="preserve"> Barrio San Benito</t>
  </si>
  <si>
    <t>Varias 
(Remitirse a Generación de Shape)</t>
  </si>
  <si>
    <t>Varios
(Remitirse a Generación de Shape)</t>
  </si>
  <si>
    <t>Punto 
(Remitirse a Generación de Shape)</t>
  </si>
  <si>
    <t>ANTONIO NARIÑO</t>
  </si>
  <si>
    <t>Restrepo</t>
  </si>
  <si>
    <t>Villa Mayor Oriental</t>
  </si>
  <si>
    <t>PUNTO</t>
  </si>
  <si>
    <t>SD</t>
  </si>
  <si>
    <t xml:space="preserve">BARRIOS UNIDOS </t>
  </si>
  <si>
    <t>Los Andes, Doce de Octubre, Los Alcázares</t>
  </si>
  <si>
    <t>El provenir, Bosa Central</t>
  </si>
  <si>
    <t>Parcela el Porvenir, San Pablo Bosa</t>
  </si>
  <si>
    <t xml:space="preserve">CANDELARIA </t>
  </si>
  <si>
    <t>La Candelaria</t>
  </si>
  <si>
    <t>La catedral</t>
  </si>
  <si>
    <t>Chicó Lago, El refugio, Pardo Rubio, Chapinero</t>
  </si>
  <si>
    <t>Chicó Norte, El Chicó, Antiguo Country, Espartillal, Porciuncula, Bellavista, Quinta Camacho, Emaus, Chapinero Norte, María cristina, Marly, Sucre</t>
  </si>
  <si>
    <t>Arbolizadora</t>
  </si>
  <si>
    <t>Arbolizadora baja</t>
  </si>
  <si>
    <t>Garcés Navas, Álamos, Boyacá Real, LAS Ferias, Santa cecilia</t>
  </si>
  <si>
    <t>Gran Granada, Garcés Navas, Quirigua II,  Florida Blanca, Santa helenita, Alamos, Palo blanco, San Ignacio, Normandía</t>
  </si>
  <si>
    <t xml:space="preserve">FONTIBON </t>
  </si>
  <si>
    <t>Fontibón, Granjas de Techo, Ciudad Salitre</t>
  </si>
  <si>
    <t xml:space="preserve">San Pablo Jerico, Ferrocajas Fontibon, Ciudad hAyuelos, Salite Occidental </t>
  </si>
  <si>
    <t>Castilla, Tintal Norte, Patio Bonito, Américas, Kennedy Central, Carvajal, Gran Britalia.</t>
  </si>
  <si>
    <t xml:space="preserve"> vereda Tintal Rural, Castilla, Bavaria, Lusitania, Patio Bonito, Ciudad kennedy, Hipotecho occidental, Ciudad Kennedy Oriental, Casa blanca sur, Ca Campiña, Alquería</t>
  </si>
  <si>
    <t>La Sabana</t>
  </si>
  <si>
    <t>Paloquemao</t>
  </si>
  <si>
    <t>San Rafael, Zona Industrial, Muzu, Ciudad Muntes</t>
  </si>
  <si>
    <t>San gabriel, Estación Central, Pensilvania, Tejar, La Asunción, Autopista Muzu Oriental</t>
  </si>
  <si>
    <t>Quiroga</t>
  </si>
  <si>
    <t>Santiago Pérez</t>
  </si>
  <si>
    <t>San Blas</t>
  </si>
  <si>
    <t>SANTAFE</t>
  </si>
  <si>
    <t>Sagrado Corazón Las Nieves</t>
  </si>
  <si>
    <t>La Merced, San Amrtín, Las Nieves</t>
  </si>
  <si>
    <t>La Academia, San Jose de Bavaria, Suba, El Rincón, Tibabuyes, El Prado, Niza,  La Alhambra, La Floresta</t>
  </si>
  <si>
    <t>Pasadena, Julio Florez, Puente largo, San José del Prado, Prado Veraniego, Prado Pinzón, Santa Helena, Pinos de Lombardía, San José de bavaria, Casablanca suba.</t>
  </si>
  <si>
    <t>Ciudad Salitre, La Esperalda, Galerías, Teusaquillo.</t>
  </si>
  <si>
    <t>Ciudad Salitre nororiental, Galerías, LA Soledad, LA Esmeralda, campín, Nicolás de Federman.</t>
  </si>
  <si>
    <t>Venecia, Tunal Oriental</t>
  </si>
  <si>
    <t xml:space="preserve">USAQUEN </t>
  </si>
  <si>
    <t>Verbenal, La Uribe, Toberín, Los cedros, Santa barbara,  Usaquén</t>
  </si>
  <si>
    <t>Usaquén, Santa bibiana, Santa Ana occidental, San Gabriel central, cedritos, Las margaritas, Toberín, San Antonio Occidental Verbenal.</t>
  </si>
  <si>
    <t>Gran Yomasa</t>
  </si>
  <si>
    <t>Santa Librada</t>
  </si>
  <si>
    <t>Sin territorializar 
(Cantidades reportadas que no se han podido territorializar)</t>
  </si>
  <si>
    <t>TODAS LAS LOCALIDADES</t>
  </si>
  <si>
    <t>NÚMERO INTERSEXUAL SIN DEFINIR</t>
  </si>
  <si>
    <t>Sin territorializar RESERVA 
(Cantidades reportadas que no se han podido territorializar)</t>
  </si>
  <si>
    <t>Los Alcázares
Doce de octubre</t>
  </si>
  <si>
    <t>Metrópolis, Alcázares, San Fernando, Doce de Octubre</t>
  </si>
  <si>
    <t>El Refugio</t>
  </si>
  <si>
    <t>Bellavista</t>
  </si>
  <si>
    <t>Garcés Navas, Álamos, Boyacá Real</t>
  </si>
  <si>
    <t>Santa María, San Ingasio, El Dorado</t>
  </si>
  <si>
    <t>Capellanía, Zona Franca, Fontibón San Pablo</t>
  </si>
  <si>
    <t>El Charco, San Pablo Jericó, Sabana Grande, San José de Fontibón</t>
  </si>
  <si>
    <t>Patio Bonito, Calandaima, Kennedy Central, Carvajal</t>
  </si>
  <si>
    <t xml:space="preserve">El Jasmín, Ciudad Kennedy, Tintala, Vergel Occidenta, Alquería La fragua, Lusitania, </t>
  </si>
  <si>
    <t>Paloquemao, Ricaurte</t>
  </si>
  <si>
    <t>Ciudad montes, Zona Industrial, Puente Aranda.</t>
  </si>
  <si>
    <t>Puente Aranda, Salazar Gómez, La Florida occidental, Montes, Los ejidos.</t>
  </si>
  <si>
    <t>San José de Bavaria, La Floresta, La Academia.</t>
  </si>
  <si>
    <t>Nueva Zelandia, San josé de Bavaria, Casablanca Suba Urbano, Mirandela.</t>
  </si>
  <si>
    <t>Paseo Los Libertadores, La Uribe, San Cristobal Norte, Los Cedros.</t>
  </si>
  <si>
    <t>Los Cedros, Caobos Salazar, Barrancas, Bosque de Pinos, Tibabita Rural</t>
  </si>
  <si>
    <t>SANTA FE</t>
  </si>
  <si>
    <t>Desarrollar  e implementar  100% Un instrumento de control y seguimiento por medio de innovación tecnológica para el acopio transporte tratamiento y aprovechamiento de llantas usadas en la ciudad.</t>
  </si>
  <si>
    <t xml:space="preserve">Dirección:  Distrital. Localizaciones de acopio, tratamiento y aprovechamiento de llantas usadas en el D.C.
Descripción:  Investigacion base para la localización de áreas para el acopio, transporte, tratamiento y aprovechamiento de llantas usadas. </t>
  </si>
  <si>
    <t xml:space="preserve">Localización: Distrital.  Sitios autorizados para disposición final de RDC.
Descripción:  Sitios autorizados en el territorio Distrital para disposición final de RDC jurisdicción SDA. </t>
  </si>
  <si>
    <t xml:space="preserve">Dirección: Obras de construcción y demolición que generan residuos en Bogota.
Descripicón:  Obras  generadoras de escombros y demas residuos de Construccion y Demolicion en Bogota. </t>
  </si>
  <si>
    <t xml:space="preserve">Direción:  Residuos de Construccion y Demolicion en Bogotá.
Descripción:  Linea base para el tratamiento y/o disposición final de los residuos de construccion y demolicion en el Distrito Capital. </t>
  </si>
  <si>
    <t xml:space="preserve">Dirección:  Localizaciones definidas para la disposicion adecuada de RCD.
Descripción:  Toneladas de residuos de construcción y demolición con disposición adecuada.  </t>
  </si>
  <si>
    <t xml:space="preserve">Direcicón:  PIGA entidades distritales.
DESCRIPCIÓN:   MPI18. Sedes de las entidades distritales de Bogota con evaluacion, control y seguimiento al PIGA. </t>
  </si>
  <si>
    <t>Realizar el seguimiento a la reducción de 8000 toneladas de Gases Efecto Invernadero-GEI en el Distrito Capital</t>
  </si>
  <si>
    <t xml:space="preserve"> Toneladas de Gases Efecto Invernadero-GEI en el Distrito Capital.
Descripción:  Proyectos distritales relacionados a la reducción de emisiones de GEI en D.C. </t>
  </si>
  <si>
    <t xml:space="preserve">IMPLEMENTAR LA POLITICA DE ECOURBANISMO Y CONSTRUCCIÓN SOSTENIBLE </t>
  </si>
  <si>
    <t>TOTALES - PROYECTO</t>
  </si>
  <si>
    <t>Implementar 100 % Acciones Priorizadas, en Cumplimiento Del Plan De Acción De La Política Pública De Ecourbanismo Y Construcción Sostenible.</t>
  </si>
  <si>
    <t xml:space="preserve">6,REALIZAR LA  SEMANA ECOEMPRESARIAL COMO HERRAMIENTA DE FORTALECIMIENTO AL ESQUEMA VOLUNTARIO DE AUTOGESTIÓN AMBIENTAL </t>
  </si>
  <si>
    <t>Barrios Unidos</t>
  </si>
  <si>
    <t>Niños y niñas de primera infancia</t>
  </si>
  <si>
    <t>Teusaquillo</t>
  </si>
  <si>
    <t>Niños niñas y adolescentes desescolarizados</t>
  </si>
  <si>
    <t>Los Martires</t>
  </si>
  <si>
    <t>Niños niñas y adolescentes en riesgo social vinculacion temprana al trabajo o acompañamiento</t>
  </si>
  <si>
    <t>Localización: Tunjuelito. PROYECTO DE SISTEMA URBANO DE DRENAJE SOSTENIBLE - SUDS UBICADO EN AREA DE LA UPZ VENECIA, EN LOS LOCALIZACIONES ESPECIFICAS DE LOS BARRIOS: MUZU, ARBORIZADORA BAJA, EL CHIRCAL SUR. 
 Descripción: PROYECTO SUDS PARA EL MANEJO SOSTENIBLE DEL AGUA LLUVIA Y MINIMIZAR LOS IMPACTOS DEL ENDURECIMIENTO PRODUCIDO POR LOS DESARROLLOS URBANÍSTICOS.</t>
  </si>
  <si>
    <t>PROMOVER LA IMPLEMENTACIÓN DE 20000 M2 DE TECHOS VERDES Y JARDINES VERTICALES EN ESPACIO PUBLICO Y PRIVADO.</t>
  </si>
  <si>
    <t>Dirección: MPI3. Areas para la implementación de techos verdes y jardines verticales en espacio publico y privado.
 Descripción: MPI3. Desarrollo de actividades que impulsan la implementación de techos verdes y jardines verticales con acompañamiento técnico de la SDA.</t>
  </si>
  <si>
    <t>DISTRITAL: debido a que las acciones que se plasman en el documento abarcan todas las localidades de la ciudad. Adicionalmente, cabe anotar que dichas acciones no han sido aprobadas, hasta que surja el acto administrativo que las soporta, por lo que es muy adelantado describir alguna localidad.</t>
  </si>
  <si>
    <t xml:space="preserve">DISTRITAL: Actores relacionados en la localidad con el aprovechamiento de residuos peligrosos y especiales.
Descripción:  Espacios para gestion de residuos peligrosos y especiales con Sistemas de Recolección Selectiva, Gestión Ambiental y Sistemas voluntario.  
</t>
  </si>
  <si>
    <t>Los Andes, La Castellana, Metrópolis, Polo Club, San fernando, Concepci´n Norte</t>
  </si>
  <si>
    <t xml:space="preserve">
Dirección: MPI8. Desempeño ambiental empresarial en Bogota D.C.
Descripción: MPI8. Desarrollo de actividades orientadas a incentivar la autogestión ambiental en Bogota D.C.
</t>
  </si>
  <si>
    <t xml:space="preserve">Localización: DISTRITAL 
Dirección: Establecimientos acopiadores de llantas usadas o material derivado del tratamiento de llantas usadas en Bogotá D.C.
Descripción: Ejecutar acciones de control y seguimiento a los establecimientos acopiadores de llantas usadas o material derivado del tratamiento de llantas usadas en Bogotá D.C, para el cumplimiento del Decreto 442 de 2015 y 265 de 2016.
</t>
  </si>
  <si>
    <t xml:space="preserve">Direción: Distrital. Proyectos especiales de infraestructura en desarrollo en el D.C.
Descripción:  Control de endurecimiento de espacios blandos, la generación y  aprovechamiento de RCD y otros residuos de Construcción y demolición en los proyectos espaciales de infraestructura en Bogotá. </t>
  </si>
  <si>
    <t>Dirección:  Establecimientos de salud humana de Bogotá.
Descripción:  Residuos peligrosos generados por establecimientos de salud humana (hospitales y similares) objeto de control y seguimiento por la SDA. RESIDUOS DE CONSTRUCCION Y DEMOLICIÓN  GENERADOS EN EL EN BOGOTÁ D.C.
Descripción: EVALUACION, CONTROL Y SEGUIMIENTO SOBRE EL MANEJO Y DISPOSICION DE RCD GENERADOS EN BOGOTA.</t>
  </si>
  <si>
    <t>Realizar el seguimiento a la reducción de 1.100.000 toneladas de Gases Efecto Invernadero-GEI en el Distrito Capital</t>
  </si>
  <si>
    <t xml:space="preserve">Controlar 42.287.802 toneladas De residuos de construcción y demolición  con disposición  adecuada  </t>
  </si>
  <si>
    <t>DIRECCIONAMIENTO ESTRATÉGICO</t>
  </si>
  <si>
    <t>PROGRAMACIÓN, ACTUALIZACIÓN Y SEGUIMIENTO DEL PLAN DE ACCIÓN
Actualización y seguimiento al componente de gestión</t>
  </si>
  <si>
    <t>Codigo: PE01-PR02-F2</t>
  </si>
  <si>
    <t>Versión: 11</t>
  </si>
  <si>
    <t>PRIMERA CATEGORIA</t>
  </si>
  <si>
    <t>6, DESCRIPCIÓN DE LOS AVANCES Y LOGROS ALCANZADOS</t>
  </si>
  <si>
    <t>7, RETRASOS</t>
  </si>
  <si>
    <t>8, SOLUCIONES PLANTEADAS</t>
  </si>
  <si>
    <t>9, BENEFICIOS</t>
  </si>
  <si>
    <t>Programa</t>
  </si>
  <si>
    <t xml:space="preserve">1,2 PROYECTO </t>
  </si>
  <si>
    <t>3,1 COD.</t>
  </si>
  <si>
    <t>CONTROL DE CAMBIOS</t>
  </si>
  <si>
    <t>Versión</t>
  </si>
  <si>
    <t xml:space="preserve">Descripción de la Modificación </t>
  </si>
  <si>
    <t>No. Acto Administrativo y fecha</t>
  </si>
  <si>
    <t>Se modifica el código, se incluye encabezado y control de cambios</t>
  </si>
  <si>
    <t>Radicado 2019IE63564 de marzo 19 de 2019</t>
  </si>
  <si>
    <t>PROGRAMACIÓN, ACTUALIZACIÓN Y SEGUIMIENTO DEL PLAN DE ACCIÓN
Actualización y seguimiento al componente de inversión</t>
  </si>
  <si>
    <t>4, COD. META PROYECTO PRIORITARIO O ESTRATÉGICO</t>
  </si>
  <si>
    <t>6, MAGNITUD PD INCIAL CUATRIENIO</t>
  </si>
  <si>
    <t>11, DESCRIPCIÓN DE LOS AVANCES Y LOGROS ALCANZADOS</t>
  </si>
  <si>
    <t xml:space="preserve">12, RETRASOS 
</t>
  </si>
  <si>
    <t>PROGRAMACIÓN ANUAL</t>
  </si>
  <si>
    <t>PROGR. ANUAL CORTE  DIC</t>
  </si>
  <si>
    <t>PROGRAMACIÓN, ACTUALIZACIÓN Y SEGUIMIENTO DEL PLAN DE ACCIÓN
Actualización y seguimiento a las actividades</t>
  </si>
  <si>
    <t>PROGRAMACIÓN, ACTUALIZACIÓN Y SEGUIMIENTO DEL PLAN DE ACCIÓN
Actualización y seguimiento a territorialización de la inversión</t>
  </si>
  <si>
    <t>1, COD. META</t>
  </si>
  <si>
    <t>2, Meta Proyecto</t>
  </si>
  <si>
    <t>3, Nombre -Punto de inversión (Escala: Localidad, Especial, Distrital)
Breve descripción del punto de inversión.</t>
  </si>
  <si>
    <t>4, Variable</t>
  </si>
  <si>
    <t>5, Programación-Actualización</t>
  </si>
  <si>
    <t xml:space="preserve">6, ACTUALIZACIÓN </t>
  </si>
  <si>
    <t>8, LOCALIZACIÓN GEOGRÁFICA</t>
  </si>
  <si>
    <t>9,  POBLACIÓN</t>
  </si>
  <si>
    <t>ID Meta</t>
  </si>
  <si>
    <t>Marzo</t>
  </si>
  <si>
    <t>Septiembre</t>
  </si>
  <si>
    <t>Diciembre</t>
  </si>
  <si>
    <t>8,1 LOCALIDADES</t>
  </si>
  <si>
    <t>8,2 UPZ</t>
  </si>
  <si>
    <t>8,3 BARRIO</t>
  </si>
  <si>
    <t>8,4 PUNTO, LÍNEA O POLÍGONO</t>
  </si>
  <si>
    <t>8,5 ÁREA DE INFLUENCIA</t>
  </si>
  <si>
    <t>9,1 NUMERO DE HOMBRES</t>
  </si>
  <si>
    <t>9,2 NUMERO DE MUJERES</t>
  </si>
  <si>
    <t>9,3 GRUPO ETARIO</t>
  </si>
  <si>
    <t>9,4 CONDICION POBLACIONAL</t>
  </si>
  <si>
    <t>9,5 GRUPOS ETNICOS</t>
  </si>
  <si>
    <t>9,6 TOTAL POBLACIÓN
PERSONAS/CANTIDAD</t>
  </si>
  <si>
    <t>TOTALES Rec. Vigencia</t>
  </si>
  <si>
    <t>TOTALES Rec. Reservas</t>
  </si>
  <si>
    <t>TOTAL PRESUPUESTO</t>
  </si>
  <si>
    <t xml:space="preserve">Controlar 42.287.802 de toneladas de residuos de construcción y demolición
</t>
  </si>
  <si>
    <t>13, REVISAR LOS CERTIFICADOS DE GESTIÓN CARGADOS AL APLICATIVO WEB DE LA SDA POR PARTE DE LOS ACOPIADORES DE LLANTAS EN EL DISTRITO CAPITAL.</t>
  </si>
  <si>
    <t>12,EFECTUAR VISITAS DE CONTROL A LOS GESTORES DE LLANTAS USADAS UBICADOS EN LA JURISDICCIÓN.</t>
  </si>
  <si>
    <t>DIRECCION DE GESTIÓN AMBIENTAL</t>
  </si>
  <si>
    <t>1141 GESTION AMBIENTAL URBANA</t>
  </si>
  <si>
    <t>Sostenibilidad ambiental basada en eficiencia energética</t>
  </si>
  <si>
    <t>Gestión de la huella ambiental urbana</t>
  </si>
  <si>
    <t>Localidades</t>
  </si>
  <si>
    <t>CHAPINERO, BOSA, USME, PUENTE ARANDA, CIUDAD BOLIVAR, ENGATIVA, FONTIBÓN, KENNEDY, MARTIRES, RAFAEL URIBE URIBE, SAN CRISTOBAL, SUBA, TUNJUELITO, USAQUEN Y ESPECIAL</t>
  </si>
  <si>
    <t>Controlar toneladas de residuos de construcción y demolición con disposición adecuada.</t>
  </si>
  <si>
    <t>7. SEGUIMIENTO</t>
  </si>
  <si>
    <t>Pagar 100 Porciento compromisos de vigencias anteriores fenecidas</t>
  </si>
  <si>
    <t>IMPLEMENTAR 100 % ACCIONES PRIORIZADAS, EN CUMPLIMIENTO DEL PLAN DE ACCIÓN DE LA POLÍTICA PÚBLICA DE ECOURBANISMO Y CONSTRUCCIÓN SOSTENIBLE</t>
  </si>
  <si>
    <t xml:space="preserve">META CUMPLIDA A JUNIO DE 2018
Entorno a la gestión realizada para la Generación de acciones de control a los medianos y grandes generadores de Residuos Peligrosos -RESPEL-, se ha logrado cumplir la meta establecida para el cuatrenio durante el primer semestre de 2018 con un total de 1.726 acciones reportada. Lo anterior fue posible mediante las acciones de seguimiento, control y vigilancia a generadores de residuos peligrosos basados en requerimientos u oficios de Control y vigilancia de RESPEL, atención de Registros de RESPEL, cancelación de registros RESPEL, atención de Registros de Acopiadores Primarios, oficios de requerimientos a entidades públicas y prestadores de servicios de salud y afines,) y conceptos o informes de Control y vigilancia con otra actuación.
</t>
  </si>
  <si>
    <t xml:space="preserve">META CUMPLIDA,
Durante la vigencia 2017 se formuló el documento Plan de acción y control para la gestión de las llantas usadas, que detalla las acciones a desarrollar por parte de la SDA para la evaluación, control, seguimiento y gestión integral de las llantas usadas para promover su aprovechamiento en la D.C. </t>
  </si>
  <si>
    <t xml:space="preserve">Realizar el saneamineto financiero del proyecto a traves de esta meta </t>
  </si>
  <si>
    <t xml:space="preserve"> 17.REALIZAR LA  PUESTA EN MARCHA Y SOCIALIZACIÓN  DEL INSTRUMENTO DE CONTROL Y SEGUIMIENTO PARA LA GESTIÓN INTEGRAL DE LLANTAS USADAS EN EL DC.  </t>
  </si>
  <si>
    <t>Utilizar gradualmente el 20% de gránulo de caucho reciclado y/o residuos de demolición dentro de la mezcla asfáltica que se utilicen para la construcción y reconstrucción de vías de la ciudad</t>
  </si>
  <si>
    <r>
      <t>14.REALIZAR VISITAS DE CONTROL A OBRAS DE CONSTRUCCIÒN  PARA VERIFICAR EL APROVECHAMIENTO DE GRANO DE CAUCHO  RECICLADO  DENTRO DE LA MEZCLA ASFÁLTICA QUE SE UTILICEN PARA LA CONSTRUCCIÓN Y RECONSTRUCCIÓN DE OBRAS</t>
    </r>
    <r>
      <rPr>
        <sz val="8"/>
        <color rgb="FFFF0000"/>
        <rFont val="Arial"/>
        <family val="2"/>
      </rPr>
      <t xml:space="preserve"> DE LA CIUDAD</t>
    </r>
  </si>
  <si>
    <t>18,REALIZAR (456) VISITAS DE EVALUACIÓN CONTROL Y SEGUIMIENTO AL MANEJO Y DISPOSICIÓN DE RCD EN OBRAS PÚBLICAS Y PRIVADAS.</t>
  </si>
  <si>
    <t>19, REVISAR (380) PLAN DE GESTIÓN DE RCD CONFORME LA NORMATIVIDAD Y GENERAR LAS RESPECTIVAS RESPUESTAS.</t>
  </si>
  <si>
    <t>20, REVISAR INFORMES DE GESTIÓN REMITIDOS POR EL GENERADOR DE RCD, ASÍ COMO REVISAR EL APLICATIVO WEB DE RCD PARA DETERMINAR EL CUMPLIMIENTO NORMATIVO</t>
  </si>
  <si>
    <t>21, ELABORAR (76) CONCEPTOS TÉCNICOS QUE MOTIVEN EL INICIO DE PROCESOS SANCIONATORIOS POR EL INCUMPLIMIENTO A LA NORMATIVIDAD AMBIENTAL APLICABLE.</t>
  </si>
  <si>
    <t>22, ADELANTAR LOS ACTOS ADMINISTRATIVOS QUE CORRESPONDAN PARA LA EVALUACIÓN, CONTROL Y SEGUIMIENTO SOBRE EL MANEJO Y DISPOSICIÓN ADECUADA DE RCD  GENERADOS EN BOGOTÁ.</t>
  </si>
  <si>
    <t>23,REALIZAR VISITAS DE EVALUACIÓN CONTROL Y SEGUIMIENTO A LOS SITIOS AUTORIZADOS PARA LA DISPOSICIÓN FINAL DE ESCOMBROS Y EN EL DISTRITO CAPITAL.</t>
  </si>
  <si>
    <t>24,PROYECTAR INFORMES TÉCNICOS Y/O CONCEPTOS TÉCNICOS Y/O OFICIOS DE REQUERIMIENTO</t>
  </si>
  <si>
    <t>25,REALIZAR LA EVALUACIÓN TÉCNICA DE CUARENTA Y CUATRO  SOLICITUDES DE PROYECTOS ESPECIALES DE INFRAESTRUCTURA RELACIONADOS CON PERMISOS DE OCUPACIÓN DE CAUCE EN ÁREA DE JURISDICCIÓN DE LA SDA.</t>
  </si>
  <si>
    <t>26, REALIZAR EL SEGUIMIENTO AMBIENTAL A SESENTA  PROYECTOS ESPECIALES DE INFRAESTRUCTURA RELACIONADOS CON PERMISOS DE OCUPACIÓN DE CAUCE OTORGADOS.</t>
  </si>
  <si>
    <t>27, REALIZAR CONTROL AMBIENTAL A LOS PROYECTOS ESPECIALES DE INFRAESTRUCTURA QUE SE INSCRIBAN EN EL APLICATIVO WEB DE RCD</t>
  </si>
  <si>
    <t>28,REALIZAR VISTAS DE CONTROL Y SEGUIMIENTO AL APROVECHAMIENTO DE RCD GENERADOS EN LAS OBRAS, DE ACUERDO A LOS PROYECTOS EN EJECUCIÓN Y CUMPLIMIENTO DE LAS RESOLUCIONES 01115 DE 2012 Y 932 DE 2015</t>
  </si>
  <si>
    <t>29. ,PROYECTAR INFORMES TÉCNICOS Y/O CONCEPTOS TÉCNICOS Y/O OFICIOS DE REQUERIMIENTO</t>
  </si>
  <si>
    <t xml:space="preserve">30, ADELANTAR LOS ACTOS ADMINISTRATIVOS PARA LA EVALUACIÓN, CONTROL Y SEGUIMIENTO SOBRE EL APROVECHAMIENTO Y TRATAMIENTO DE RCD  EN  OBRAS MAYORES A 5000 M2 O QUE GENEREN MÁS DE 1000 M3 DE RCD </t>
  </si>
  <si>
    <t xml:space="preserve"> 31.REALIZAR LA  PUESTA EN MARCHA Y SOCIALIZACIÓN  DEL INSTRUMENTO DE CONTROL Y SEGUIMIENTO PARA LA GESTIÓN INTEGRAL DE LLANTAS USADAS EN EL DC.  </t>
  </si>
  <si>
    <t>32, CONTROLAR LA GESTIÒN INTEGRAL  DE RESIDUOS PELIGROSOS EN ESTABLECIMIENTOS DE SALUD HUMANA Y AFINES CON GESTIÓN EXTERNA ADECUADA.</t>
  </si>
  <si>
    <t>33, REALIZAR VISITAS DE CONTROL AMBIENTAL A LA GESTIÓN INTEGRAL DE LOS RESIDUOS GENERADOS EN LA ATENCIÓN A SALUD Y OTRAS ACTIVIDADES.</t>
  </si>
  <si>
    <t>34, GENERAR ACCIONES DE CONTROL AMBIENTAL A LA GESTIÓN INTEGRAL DE LOS RESISUOS GENERADOS EN LA ATENCIÓN A SALUD Y OTRAS ACTIVIDADES MEDIANTE:
CONCEPTOS TÉCNICOS
ANÁLISIS DE CARACTERIZACIONES
ATENCIÓN A TRÁMITE DE REGISTRO DE VERTIMIENTOS
ATENCIÓN A TRÁMITE DE ACOPIADOR PRIMARIO DE ACEITES USADOS
ANÁLISIS DE INFORMES DE GESTIÓN</t>
  </si>
  <si>
    <t xml:space="preserve"> 35.REALIZAR LA  PUESTA EN MARCHA Y SOCIALIZACIÓN  DEL INSTRUMENTO DE CONTROL Y SEGUIMIENTO A LOS RESIDUOS GENERADOS EN ESTABLECIMIENTOS DE SALUD HUMANA Y AFINES EN LA CIUDAD DE BOGOTA.</t>
  </si>
  <si>
    <t>36, REALIZAR VISITAS DE EVALUACIÓN, CONTROL Y SEGUIMIENTO A LA IMPLEMENTACIÓN DEL PIGA DE LAS ENTIDADES</t>
  </si>
  <si>
    <t xml:space="preserve">37,REALIZAR EL SEGUIMIENTO A LOS PROYECTOS DISTRITALES ORIENTADOS A LA REDUCCIÓN DE EMISIONES DE GASES EFECTO INVERNADERO-GEI ARTICULADOS AL PLAN DE GESTIÓN DEL CAMBIO CLIMÁTICO, </t>
  </si>
  <si>
    <t>38,ELABORAR Y PRESENTAR INFORMES CORRESPONDIENTES AL ESTADO DE AVANCE DE PROYECTOS DISTRITALES ORIENTADOS A LA REDUCCIÓN DE EMISIONES DE GEI ARTICULADOS AL PLAN DE GESTIÓN DEL CAMBIO CLIMÁTICO.</t>
  </si>
  <si>
    <t>39,PUBLICAR LA ESTIMACIÓN DE EMISIONES DE GASES EFECTO INVERNADERO PARA EL MÓDULO DE ENERGÍA DE LA SERIE TEMPORAL 2010 - 2017 CON LA INFORMACIÓN PREVIAMENTE RECOPILADA, REALIZANDO LA VALIDACIÓN CORRESPONDIENTE.</t>
  </si>
  <si>
    <t>Código: PE01-PR02-F2</t>
  </si>
  <si>
    <t>Porcentaje de avance en la implementación de acciones de la política de ecourbanismo y construcción sostenible programadas</t>
  </si>
  <si>
    <t>Comunicaciones oficiales Externas e Internas, FOREST y matriz de seguimiento al plan de acción en el archivo de gestión de la SEGAE</t>
  </si>
  <si>
    <t>LOGRAR 500.00 EMPRESAS CON UN ÍNDICE DE DESEMPEÑO AMBIENTAL EMPRESARIAL - IDAE ENTRE MUY BUENO Y SUPERIOR</t>
  </si>
  <si>
    <t>ABR</t>
  </si>
  <si>
    <t>PROGR. ANUAL CORTE  ABR</t>
  </si>
  <si>
    <t>Abril</t>
  </si>
  <si>
    <t>PROGR. ANUAL CORTE ABR</t>
  </si>
  <si>
    <t>91.66%</t>
  </si>
  <si>
    <t>Como ya se describió los retrasos para el cumplimiento de la meta estan atribuidos a que la orden del parque ecoeficiente fue modulada y actualmente esta enfocada en la construcción de una planta de tratamiento de aguas residuales para las curtiembres, planta que es responsabilidad de los curtidores y sobre la cual a la fecha no hay unas alternativas claramente definidas pese a que el plazo para su puesta en marcha ya venció.</t>
  </si>
  <si>
    <t>LINEA</t>
  </si>
  <si>
    <t>TOTAL</t>
  </si>
  <si>
    <t>Línea 1. Ecourbanismo y construcción sostenible</t>
  </si>
  <si>
    <t> Línea 3. Gestión integral de los residuos peligrosos y especiales generados en la ciudad.</t>
  </si>
  <si>
    <t> Línea 4. Control al  aprovechamiento de llantas usadas en la Ciudad de Bogotá</t>
  </si>
  <si>
    <t> Línea 5. Evaluación, Control y Seguimiento a las actividades de manejo, aprovechamiento,  tratamiento y/o disposición final de los residuos de construcción y demolición en el Distrito Capital</t>
  </si>
  <si>
    <t>Línea 6. Control a la gestión externa de residuos peligrosos generados en establecimientos de salud humana y afines en la Ciudad de Bogotá.</t>
  </si>
  <si>
    <t> Línea 7. Seguimiento a la reducción de emisiones de GEI – Cambio Climático</t>
  </si>
  <si>
    <t>Línea 8. Pagar 100% compromisos de vigencias anteriores fenecidas:</t>
  </si>
  <si>
    <t>PROGR. ANUAL CORTE  MAY</t>
  </si>
  <si>
    <t>MAY</t>
  </si>
  <si>
    <t>Mayo</t>
  </si>
  <si>
    <t>El acumulado ejecutado para el cuatrienio corresponde al 100 % de los cuales, en la vigencia 2017 corresponde a 25%, en el 2018 un 25%, en el 2019 un 25% y en la vigencia 2020 un 25% dando cumplimiento a lo inicialmente programado, con el desarrollo de las siguientes acciones:
Durante el periodo de enero a mayo de 2020, se efectuó la actualización de la matriz de registro, clasificación y consolidación a la Política de Ecourbanismo y Construcción Sostenible con 240 proyectos de Diseños Paisajísticos de Parques y Zonas Verdes, los cuales aportan al cumplimiento a metas del Plan de Acción de la Política Resolución 1319 de 2015.</t>
  </si>
  <si>
    <t>El acumulado ejecutado en el cuatrienio corresponde al 20.000 m2 de techos verdes y jardines verticales de los cuales, de los cuales 2.591 son de la vigencia 2016, 5.000 del 2017, 5.429 del 2018, 5080 del 2019 y 1900 de la vigencia 2020. El total ejecutado en el cuatrienio, fue promovido en las siguientes localidades: Santa Fe (2048 m2), Usaquén (3828 m2), Chapinero (7978 m2), Barrios Unidos (260 m2), Kennedy (250 m2), Engativá (573 m2), Fontibón (406 m2), Bosa (17 m2), Suba (1459 m2), Puente Aranda (306 m2), Mártires (681 m2), Usme (8 m2), Tunjuelito (45 m2), Teusaquillo (1169 m2), Rafael Uribe (42 m2), Ciudad Bolívar (8 m2), Candelaria (875 m2), San Cristóbal (47 m2).
Durante enero y mayo de 2020 se ha promovido un total de 1900 m2 de jardín vertical, en proyectos existentes en espacio público y privado de las localidades así: Barrios Unidos (16 m2), Candelaria (25 m2), Chapinero (946 m2), Santa fé (21 m2) y Usaquén (892 m2) de la Ciudad de Bogotá.</t>
  </si>
  <si>
    <t>El acumulado ejecutado para el cuatrienio corresponde a 800 proyectos, de los cuales se han avanzado así. En la vigencia 2016 con 100, en la vigencia 2017 con 211, en la vigencia 2018 con 200, en la vigencia 2019 con 220 y en la vigencia 2020 se avanzó con 69 proyectos.
El total ejecutado en el cuatrienio, corresponde a proyectos urbanos y arquitectónicos así: (13)  Proyectos de Balances de zonas verdes, (51) Determinantes ambientales para uso de vivienda en Suelo Restringido, (479) Diseños Paisajísticos de parques y zonas verdes, (39) Intervención de tramos viales, (44) Legalización y Regularización de barrios, (9) Patios del Sistema Integrado de Transporte, (30) Planes de Implantación, (11) Plan de Regularización y Manejo, (3) Planes Directores para parques, (49) Plan Parcial de Renovación Urbana, (46) Planes Parciales de Desarrollo, (9) Proyectos del Programa Bogotá Construcción Sostenible, (12) Proyectos de la Caja de Vivienda Popular, (3) Proyectos de Alianza Publico Privada y (2) proyectos de infraestructura privada.
Durante enero y mayo de 2020, se incorporó criterios de sostenibilidad ambiental a sesenta y nueve (69) proyectos de diferentes escalas, tanto en espacio público como en privado, promoviendo la construcción sostenible y el ecourbanismo en la ciudad. Los proyectos a los cuales se les incorporo criterios de sostenibilidad corresponden a: Nueve (09) proyecto con concepto de compatibilidad de uso de vivienda en suelo restringido, un (01) proyecto de alianza Publico Privada, siete (07) Planes Parciales de Renovación Urbana, dos (02) Proyectos de Infraestructura con balances de zonas verdes, un (01) Plan de Implantación, diez (10) Planes Parciales de Desarrollo, un (01) Plan Director para Parques y zonas verdes, veintiocho (28) proyectos de diseño paisajístico de parques y zonas verde, diez (10) Proyectos de Legalización y Regularización de Barrios.</t>
  </si>
  <si>
    <t>Durante enero y mayo de 2020, se incorporó criterios de sostenibilidad ambiental a sesenta y nueve (69) proyectos de diferentes escalas, tanto en espacio público como en privado, promoviendo la construcción sostenible y el ecourbanismo en la ciudad. Los proyectos a los cuales se les incorporo criterios de sostenibilidad corresponden a: Nueve (09) proyecto con concepto de compatibilidad de uso de vivienda en suelo restringido, un (01) proyecto de alianza Publico Privada, siete (07) Planes Parciales de Renovación Urbana, dos (02) Proyectos de Infraestructura con balances de zonas verdes, un (01) Plan de Implantación, diez (10) Planes Parciales de Desarrollo, un (01) Plan Director para Parques y zonas verdes, veintiocho (28) proyectos de diseño paisajístico de parques y zonas verde, diez (10) Proyectos de Legalización y Regularización de Barrios.</t>
  </si>
  <si>
    <t xml:space="preserve">Durante enero y mayo de 2020 se ha promovido un total de 1900 m2 de jardín vertical, en proyectos existentes en espacio público y privado de las localidades así: Barrios Unidos (16 m2), Candelaria (25 m2), Chapinero (946 m2), Santa fé (21 m2) y Usaquén (892 m2) de la Ciudad de Bogotá.
</t>
  </si>
  <si>
    <t>El contrato de consultoría 1-02-25500-1298-2018 con la firma Hidromecánicas Ltda, ha finalizado de forma satisfactoria, por lo que ya se cuenta con los diseños definitivos o producto final revisado y aprobados por la EAAB – ESP.  
El Convenio EAAB – ESP No 1353 de 2017 se prorrogo por un año, para iniciar la construcción de las obras FASE 1, tal y como está estipulado en la minuta del convenio.  En este momento la EAAB se encuentra adelantando el proceso precontractual ante la oficina de compras de la EAAB. Se está ajustando el presupuesto y las cantidades de obra. y actualmente nos encontramos ante una emergencia sanitaria generada por la Pandemia del COVID 19, lo que ha demorado los procesos contractuales requeridos.</t>
  </si>
  <si>
    <t>Durante enero y mayo de 2020 se ha promovido un total de 1900 m2 de jardín vertical, en proyectos existentes en espacio público y privado de las localidades así: Barrios Unidos (16 m2), Candelaria (25 m2), Chapinero (946 m2), Santa fé (21 m2) y Usaquén (892 m2) de la Ciudad de Bogotá.</t>
  </si>
  <si>
    <t>De enero a mayo del año 2020 el equipo de trabajo, desarrollo varias actividades, como reuniones internas en diferentes áreas de la SDA y externas,  como la Secretaría Distrital de Desarrollo Económico, Empresa de Acueducto y Alcantarillado de Bogotá, Secretaría de Educación Distrital, Secretaría Distrital de Planeación y Jardín Botánico, con el propósito de concertar ficha de productos y resultados y se conformó una mesa técnica para la formulación compuesta por profesionales de SPPA y SEGAE. Como resultado de este proceso se ajustó el documento Conpes, y el plan de acción. Así mismo en mayo se avanzó en armonización y concertación con EAAB, JBB, SDCRD, UAESP, SDDE, U. Distrital, SED, SDP e IPES y se convocó a las áreas de la SDA (OPEL, SER, DGA, SGCD y SPCI), se analizó la coherencia de la estructura del Plan de Acción a partir de los factores estratégicos, identificando 3 objetivos específicos, 12 resultados y 44 productos; se espera finalizar la concertación en junio, una vez se tenga aprobado el Plan Distrital de Desarrollo.</t>
  </si>
  <si>
    <t>La ejecución del indicador de la meta está formulada de tal forma que cada año inicie desde un 0% y alcance a un 25%, es así que en lo transcurrido del plan de desarrollo se reporta un avance acumulado del 25% , reportando un (25%) para la vigencia 2017; ( 48,26%) para la vigencia de 2018 y (25%) para la vigencia 2019.  
A Mayo de 2020 se han recibido reportes de cumplimiento del decreto 442 de 2015 y su modificatorio 265 de 2016, de 5 entidades distritales IDU – IDRD - ALCALDÍA LOCAL DE SUBA  - ALCALDÍA LOCAL DE BARRIOS UNIDOS - ALCALDÍA LOCAL DE PUENTE ARANDA con respecto a la inclusión del 25% de  Granulo de Caucho Reciclado en las mezclas asfálticas para la construcción de vías de transporte en el  Distrito Capital.</t>
  </si>
  <si>
    <t xml:space="preserve">A  mayo 31 de 2020  La Secretaria Distrital de Ambiente SDA, desarrollo acciones de control y gestión que permitieron verificar el aprovechamiento de 557,92 ton de llantas del total de la magnitud establecida 2.091,04, obteniendo un avance del 26,68%. que es consecuencia de  la declaratoria del estado de emergencia económica, social y ecológica en todo el territorio colombiano, por lo cual desde el 17 de marzo a mayo 31 de 2020 no fue posible realizar las visitas programadas dando cumplimiento a las medidas adoptadas en la ciudad durante contingencia covid ya  que afectó la programación de visitas que se tenia prevista para el cumplimiento de la meta.
En ese sentido como parte de las actividades de  Control y seguimiento ambiental  al aprovechamiento de llantas usadas en la ciudad de Bogotá  realizadas por  la SDA en cumplimiento del Decreto 442 de 2015  y 265 de 2016, a mayo de 2020 la entidad  logró evidenciar  el aprovechamiento de un total de 428,3 Ton llantas usadas,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Asi mismo, a Mayo de 2020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Acorde con lo anterior a mayo de 2020  la SDA a través de actividades de gestión registro el aprovechamiento de 129,543 Ton. Que fueron verificadas por medio de actividades realizadas con los programas posconsumo en acompañamiento del grupo de llantas de la Subdirección de Ecourbanismo y Gestión Ambiental Empresarial. 
</t>
  </si>
  <si>
    <t xml:space="preserve">Al respecto es de aclarar que el avance de la meta se realiza a través de visitas mensuales y revisión en el aplicativo web de llantas de la entidad, en el cual los profesionales verifican el cumplimiento de la normatividad ambiental relacionados con los Decretos 442 de 2015 y 265 de 2016 y según corresponda, elaboran los respectivos requerimientos producto del control y seguimiento a los establecimientos de acopio de llantas o sus derivados en el distrito capital, sin embargo dada la emergencia manifiesta por el Gobierno Nacional según el Decreto 417 del 17 de marzo de 2020, a través del cual declaró, el estado de emergencia económica, social y ecológica en todo el territorio colombiano, desde el 17 de marzo a mayo 31 de 2020 no fue posible realizar las visitas programadas dando cumplimiento a las medidas adoptadas en la ciudad durante contingencia covid -19, razón por la cual no se dio cumplimiento a la meta establecida ya que afectó la programación de visitas que se tenia prevista para el cumplimiento de la meta.
</t>
  </si>
  <si>
    <t>A mayo  de la  vigencia 2020, se avanzó en  la estructuración  de los módulos requeridos para la puesta en marcha de la herramienta tecnologica   estableciendo prioridades en las funcionalidades de filtrado, reportes, análisis, estadísticas, despliegue multitemporal y alertas, de igual forma se avanzó en la estandarización de los datos requeridos para el cargue de los módulos.</t>
  </si>
  <si>
    <t xml:space="preserve">Aunque  se avanzó en la estandarización de los datos requeridos para el cargue de los módulos, el desarrollo de sofware no pudo realizarce durante el  dado que se presentaron inconvenientes para depurar y estandarizar   los datos allfanumericos que alimentaran el sofware  </t>
  </si>
  <si>
    <r>
      <t xml:space="preserve">Aunque  se avanzó en la estandarización de los datos requeridos para el cargue de los módulos, el desarrollo de sofware no pudo realizarce durante el </t>
    </r>
    <r>
      <rPr>
        <sz val="10"/>
        <rFont val="Calibri"/>
        <family val="2"/>
      </rPr>
      <t xml:space="preserve"> dado que se presentaron inconvenientes para depurar y estandarizar   los datos allfanumericos que alimentaran el sofware  </t>
    </r>
  </si>
  <si>
    <t>En el periodo de enero a mayo de 2020 se realizaron las siguientes  actividades en conjunto con la DPSIA  que permitieron alcanzar  el cumplimiento de la meta:
• Diseño y modelado de la base de datos Residuos Hospitalarios.
• Desarrollo del módulo de Residuos Hospitalarios en el Visor Geográfico Ambiental, con las siguientes funcionalidades:
- Desarrollo del módulo de administración de los datos de residuos hospitalarios
- Despliegue y georreferenciación a nivel de sedes del generador de residuos hospitalarios
- Funcionalidad de filtros por propiedades de sedes y establecimientos y espacial por localidad
- Funcionalidad de búsqueda por nombre de sede o razón social de establecimiento 
-Alimentación del módulo de Residuos Hospitalarios en el Visor Geográfico Ambiental con los datos estandarizados sobre los 4590 establecimientos con actuaciones de evaluación, control y seguimiento realizado por la SDA el 2010  a mayo de 2020.
Lo anterior permitirá lo propuesto en cuanto a la realización de filtros, reportes, análisis, estadísticas, despliegue multitemporal y alertas, como  inforación base para la toma de decisiones y para   establecer prioridades prioridades de control.</t>
  </si>
  <si>
    <t>Para el periodo comprendido entre enero y marzo del año 2020 (con corte al 26 de marzo) se realizaron visitas a 10 entidades Públicas ubicadas en el D.C y 21 sedes, con el fin de realizar la evaluación, control y seguimiento al cumplimiento normativo ambiental con énfasis en la implementación del PIGA, acorde con lo definido por la Resolución 242 de 2014 “Por la cual se adoptan los lineamientos para la formulación, concertación, implementación, evaluación, control y seguimiento del Plan Institucional de Gestión Ambiental –PIGA”. Con la realización de estas visitas se  avanzó en el cumplimiento del 45,45% del total de la meta. 
Considerando la medida provisional de suspensión de actividades y términos procesales en los trámites administrativos de la autoridad ambiental del Distrito relacionadas con visitas de evaluación, control y seguimiento ambiental, para los meses de abril y mayo no se realizaron las 12 visitas que se tenian programadas.
Sin embargo, se remitieron 28 requerimientos a las entidades visitadas en 2019,  despues del proceso de revision y correccion.
Ademas, se participo en el proceso de formulacion del Decreto que restringue el uso y compra de elementos de un solo uso en las entidades publicas.</t>
  </si>
  <si>
    <t xml:space="preserve">Al respecto es de aclarar que el avance de la meta se realiza a través de visitas mensuales de evaluación, control y  seguimiento al PIGA, en cumplimiento de la Resolución 242 de 2014 y según corresponda, elaboran los respectivos requerimientos, sin embargo dada la emergencia manifiesta por el Gobierno Nacional según el Decreto 417 del 17 de marzo de 2020, a través del cual declaró, el estado de emergencia económica, social y ecológica en todo el territorio colombiano, desde el 17 de marzo a mayo 31 de 2020, dando cumplimiento a las medidas adoptadas en la ciudad durante contingencia covid -19, no fue posible realizar las visitas programadas, razón por la cual no se dio cumplimiento a la meta establecida ya que afectó la programación de visitas que se tenia prevista para el cumplimiento de la meta.
</t>
  </si>
  <si>
    <t>A  Mayo de 2020 se realizó la siguiente gestión para avanzar en el saneamiento de los  pasivos exigibles por  un valor de $69.174.834, a cargo del proyecto de inversión 1141:
En cuanto al contrato de Prestación de servicios 20180511 Suscrito con  Lilia Piedad Estupiñan Romero y considerando que durante el último trimestre de la vigencia 2019, se realizaron cuatro requerimientos vía correo electrónico, solicitando  la ampliación de la póliza como documento requerido para realizar la liquidación, sin embargo  dado que no fue posible obtener respuesta, acorde con el lineamiento de la Subdirección Contractual se procede  a solicitar  bajo radicados 2019IE274657 del 26 de noviembre y 2019IE304950 del 30 de diciembre de 2019, a la subdirección contractual la elaboración de la resolución de la liberación unilateral para realizar la liquidación del saldo a favor de la SDA y evitar la  generación del posible pasivo exigible por valor de $ 30.715.833.
Durante la vigencia 2020, bajo radicado 2020IE89531 se reitera a la Subdirección Financiera el apoyo para la elaboración de la resolución de la liberación unilateral para realizar la liquidación del saldo a favor de la SDA y sanear el pasivo exigible en mención.
En relación al Contrato SDA-CM-20171378  entre la SDA y ECG S.A.S. se dio continuidad al debido proceso administrativo por posible incumplimiento que se adelanta en contra de la empresa Engineering Construction Group SAS, y que se encuentra en la Dirección de Gestión Corporativa de la SDA, en este sentido bajo radicado 2020IE33373 se informó a la Dirección de gestión corporativa  que desista de la declaración de parte de los técnicos por cuanto ya prescribieron los tiempos establecidos, Así mismo con el ánimo de dar celeridad al proceso  y de acuerdo al oficio con No. 2019ER273956  se solicitó que se reconozca como pruebas los oficios, solicitudes, requerimientos, informes, actas de reunión entre el equipo de apoyo a la supervisión y el contratista y demás documentos emitidos en su ejercicio de supervisión de dicho contrato; los cuales fueron allegados al proceso.
En relación al contrato de Prestación de servicios No. 20180897 suscrito con Abel Cruz Romero mediante correo electrónico se requirió al contratista para que entregue el paz y salvo respectivo y documentación faltante para realizar la liquidación por un valor de $ 899.000.</t>
  </si>
  <si>
    <t>Pasivo  Contrato SDA-CM-20171378 No fue posible lograr el avance, dado que es un proceso administrativo por posible incumplimiento en el cual se allegaron por las partes pruebas que no habian sido analizadas, lo cual implica ampliación del tiempo previsto. 
Pasivo  Contrato SDA- 20180511  Aunque la oficina contractual ya tiene el acta de liquidación elaborada por la SCASP a mayo de 2020 no se ha emitido la resolución respectiva de terminación unilateral, lo anterior considerando que durante el primer trimestre se priorizó el tema de elaboración de contratos. 
Pasivo Contrato SDA-20180897 el contratista no han dado respuesta a los requerimientos o citaciones realizadas, ni a allegado los requisitos de paz y salvo para realizar la liquidcaciòn del paz y salvo.</t>
  </si>
  <si>
    <t xml:space="preserve">A  mayo 31 de 2020  La Secretaria Distrital de Ambiente SDA, como parte de las actividades de  Control y seguimiento ambiental  al aprovechamiento de llantas usadas en la ciudad de Bogotá  realizadas por  la SDA en cumplimiento del Decreto 442 de 2015  y 265 de 2016, a mayo de 2020 la entidad  logró evidenciar  el aprovechamiento de un total de 428,3 Ton llantas usadas,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Es de resaltar que como consecuencia de  la declaratoria del estado de emergencia económica, social y ecológica en todo el territorio colombiano,  desde el 17 de marzo a mayo 31 de 2020 no fue posible realizar las visitas programadas dando cumplimiento a las medidas adoptadas en la ciudad durante contingencia covid, lo que afectó la programación de visitas que se tenia prevista para el cumplimiento de la meta.
</t>
  </si>
  <si>
    <t xml:space="preserve">A Mayo de 2020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Acorde con lo anterior a abril de 2020  la SDA a través de actividades de gestión registro el aprovechamiento de 129,543 Ton. Que fueron verificadas por medio de actividades realizadas con los programas posconsumo en acompañamiento del grupo de llantas de la Subdirección de Ecourbanismo y Gestión Ambiental Empresarial. </t>
  </si>
  <si>
    <t xml:space="preserve">A mayo de 2020 se han recibido reportes de cumplimiento del decreto 442 de 2015 y su modificatorio 265 de 2016, de 5 entidades distritales IDU – IDRD - ALCALDÍA LOCAL DE SUBA  - ALCALDÍA LOCAL DE BARRIOS UNIDOS - ALCALDÍA LOCAL DE PUENTE ARANDA con respecto a la inclusión del 25% de  Granulo de Caucho Reciclado en las mezclas asfálticas para la construcción de vías de transporte en el  Distrito Capital.
</t>
  </si>
  <si>
    <t xml:space="preserve">A Mayo de 2020  fueron visitados por parte de los profesionales de la SDA 379 establecimientos realizando visitas de control a 199 establecimientos y 180 visitas de seguimiento del registro de los establecimientos, generadores y gestores de llantas usadas, ubicados en el perímetro urbano del Distrito Capital, verificando el cumplimiento de la normatividad ambiental  especificamente el Decreto 442 de 2015 y 265 de 2016. 
Lo anterior refleja un avance del 40,97%  que es consecuencia de la declaratoria del estado de emergencia económica, social y ecológica en todo el territorio colombiano, por lo cual desde el 17 de marzo a mayo 31 de 2020 no fue posible realizar las visitas programadas dando cumplimiento a las medidas adoptadas en la ciudad durante contingencia covid </t>
  </si>
  <si>
    <t>De acuerdo a las visitas técnicas  realizadas  a  los establecimientos  de acopio de llantas usadas realizadas de enero a abril de 2020, se generaron segun hallazgos 740 requerimientos por incumplimiento a lo establecido en el Decreto 442 de 2015 y/o 265 de 2016.
Es de resaltar que como consecuencia de  la declaratoria del estado de emergencia económica, social y ecológica en todo el territorio colombiano, por lo cual desde el 17 de marzo a mayo 31 de 2020, dando cumplimiento a las medidas adoptadas en la ciudad durante contingencia covid, no fue posible realizar las visitas programadas ni sus respectivos requerimientos.</t>
  </si>
  <si>
    <t xml:space="preserve">A mayo  de la  vigencia 2020, se avanzó en  la estructuración  de los módulos requeridos para la puesta en marcha de la herramienta tecnologica   estableciendo prioridades en las funcionalidades de filtrado, reportes, análisis, estadísticas, despliegue multitemporal y alertas, de igual forma se avanzó en la estandarización de los datos requeridos para el cargue de los módulos.
Aunque  se avanzó en la estandarización de los datos requeridos para el cargue de los módulos, el desarrollo de sofware no pudo realizarce durante el  dado que se presentaron inconvenientes para depurar y estandarizar   los datos allfanumericos que alimentaran el sofware  </t>
  </si>
  <si>
    <t>A Mayo del año 2020  se reporta un total  de 228 visitas de control y seguimiento a  obras de infraestructura en el perímetro urbano del Distrito Capital  que permitieron controlar la disposición adecuada de  3.930.980,21 toneladas de RCD en sitios autorizados acorde con lo establecido en la  Resolución 01115 de 2012, 0932 de 2015 y Resolución 1138 de 2013. 
Es de resaltar que como consecuencia de  la declaratoria del estado de emergencia económica, social y ecológica en todo el territorio colombiano, desde el 17 de marzo a mayo 31 de 2020,  no fue posible realizar las visitas de seguimiento y control a obras de infraestructuras programadas, dando cumplimiento a las medidas adoptadas en la ciudad durante contingencia covid 19.</t>
  </si>
  <si>
    <t xml:space="preserve">A Mayo de 2020  se reporta  la revisión Revisión de 201 planes de Gestión de RCD - PGRCD  y aprobación de 105  - PGRCD  que permitieron controlar la disposición adecuada  que permitieron controlar la disposición adecuada controlar la disposición adecuada de  3.930.980,21  toneladas de RCD en sitios autorizados acorde con lo establecido en la en la Resolución 01115 de 2012, 0932 de 2015 y Resolución 1138 de 2013. 
</t>
  </si>
  <si>
    <t xml:space="preserve">A Mayo de 2020 la SDA  realizó la revisión de los certificados de disposición entregadas a gestores de este residuo y su correspondiente verificación de trazabilidad de 170 PIN  en el aplicativo web de la Secretaría Distrital de Ambiente, lo que  contribuyó a controlar la disposición adecuada de  3.930.980,21 toneladas de RCD en sitios autorizados acorde con lo establecido en la en la Resolución 01115 de 2012, 0932 de 2015 y Resolución 1138 de 2013. 
</t>
  </si>
  <si>
    <t xml:space="preserve">A Mayo de 2020 se  proyectaron 49 Conceptos Técnicos por incumplimiento  de la Resolución 1115 del 26 de 2012 en cuanto a los lineamientos técnico- ambientales para las actividades de manejo, aprovechamiento y tratamiento de los residuos de construcción y demolición en el D.C. 
Es de resaltar que como consecuencia de  la declaratoria del estado de emergencia económica, social y ecológica en todo el territorio colombiano, desde el 17 de marzo a mayo 31 de 2020,  no fue posible realizar las visitas de seguimiento y control a obras de infraestructuras programadas, así como tampoco la proyección de los posibles conceptos técnicos respectivos, dando cumplimiento a las medidas adoptadas en la ciudad durante contingencia covid 19.
</t>
  </si>
  <si>
    <t xml:space="preserve">A Mayo de 2020 el grupo de Proyectos especiales de infraestructura - PEI adelantó actividades técnicas de evaluación, seguimiento y control a  23 proyectos especiales de Infraestructura que solicitaron el trámite de permisos de ocupación de cauce  ya sean entidades públicas y privadas,  como resultado de la gestión adelantada, el estado de las solicitudes de POC es el siguiente:
8 resoluciones de POC Aprobadas con Resolución    
16 Conceptos técnicos otorgando POC realizados
23 Solicitudes de Permiso de Ocupación de Cauce evaluadas técnicamente  (11 de las cuales se encuentran en requerimiento ya que no allegaron la totalidad de requisitos espeficicados para tramitar el POC) 
4 Visitas técnicas para evaluar solicitudes de Permiso de Ocupación de Cauce 
Asì mismo, como parte de las actividades de control y seguimiento adelantadas  a proyectos especiales de infraestructura, la Secretaría Distrital de Ambiente  realizó 29 visitas de seguimiento a RCD a  humedales - PDEH,  y 45 visitas de seguimiento a Componentes de la EEP, como resultado de lo anterior se envianron 234 requerimientos a entidades públicas y privadas, 80   derechos de petición respondidos, se proyectaron 12 Informes técnicos de seguimiento a PDEH, 8 conceptos técnicos de EEP.
Las anteriores actuaciones permiten dar cumplimiento al 100% de la meta,  ya que la SDA realizó la evaluación tecnica  a la totalidad (23)  proyectos especiales de infraestructura que solicitaron trámite de permisos de ocupación de cauce a mayo 31 de 2020. verificando la adecuada disposición y aprovechamiento de los Residuos de Construcción y Demolición. </t>
  </si>
  <si>
    <t>A abril de 2020 la SDA realizó control ambiental a proyectos especiales de infraestructura inscritos en el aplicativo web de la entidad  evidenciando la certificación de la disposición adecuada de  266 Toneladas de RCD  y 77,43 toneladas de RCD aprovechadas</t>
  </si>
  <si>
    <t>A Mayo del año 2020 los profesionales de la SDA realizaron 
151 visitas de control a generadores de Residuos Hospitalarios, 
Lo anterior permitió controlar un total de  11.257 toneladas de Residuos Peligrosos (infecciosos, químicos y de origen administrativos) en el sector salud y afines generadas en el Distrito Capital</t>
  </si>
  <si>
    <t>Durante lo corrido  del  año 2020 los profesionales de la SDA realizaron 601 actuaciones técnicas distribuidas así: 
151 visitas de seguimiento y control a generadores de Residuos Hospitalarios, 
8 Registros de vertimientos 
4 Registros de acopiador primario de aceites usados 
44 Informes de Gestión atendidos
300 oficios de  requerimiento a generadores de RH y similares,
107 caracterizaciones de vertimientos
32 informes técnicos 
41 Conceptos técnicos proyectados para iniciar proceso Sancionatorio 
Reporte realizado por el único gestor autorizado para  ECOCAPITAL y su correspodiente seguimiento técnico</t>
  </si>
  <si>
    <t xml:space="preserve">Para el periodo comprendido entre enero y marzo del año 2020 (con corte al 26 de marzo) se realizaron visitas a 10 entidades Públicas ubicadas en el D.C y 21 sedes, con el fin de realizar la evaluación, control y seguimiento al cumplimiento normativo ambiental con énfasis en la implementación del PIGA, acorde con lo definido por la Resolución 242 de 2014 “Por la cual se adoptan los lineamientos para la formulación, concertación, implementación, evaluación, control y seguimiento del Plan Institucional de Gestión Ambiental –PIGA”. Con la realización de estas visitas se  avanzó en el cumplimiento del 45,45% del total de la meta. </t>
  </si>
  <si>
    <r>
      <t>El acumulado ejecutado en el cuatrienio corresponde al</t>
    </r>
    <r>
      <rPr>
        <sz val="10"/>
        <color rgb="FFFF0000"/>
        <rFont val="Calibri"/>
        <family val="2"/>
      </rPr>
      <t xml:space="preserve"> 96</t>
    </r>
    <r>
      <rPr>
        <sz val="10"/>
        <rFont val="Calibri"/>
        <family val="2"/>
      </rPr>
      <t>%, consistente en: 1) Concepto sobre la viabilidad técnica del documento para la estructuración de la POLÍTICA DISTRITAL DE PRODUCCIÓN Y CONSUMO SOSTENIBLE (PDPCS), mediante radicado 2018ER284513 de la Secretaría Distrital de Planeación (SDP); 2) Fase de agenda pública, con la participación de 3500 personas de diferentes grupos poblacionales e información secundaria, se generó como resultado el “Diagnóstico e Identificación de Factores Estratégico, DIFE”, aprobado por la SDP  mediante oficio radicado en la Secretaria Distrital de Ambiente 2019ER250869 de fecha 25 de octubre de 2019; 3) Fase de formulación, con participación de 500 personas, cuyo resultado fue la consolidación del documento “CONPES y Plan de Acción de la Política Pública Distrital de Producción y Consumo Sostenible, PPDPCS”,  el cual fue remitido a la Secretaria Distrital de Planeación, mediante oficio  2019EE302594 del 26 de diciembre de 2019 y radicado en la SDP el  27 de diciembre con el número: 1-2019-83954. Con radicado 2020ER11703 del 21 de enero de 2020, la SDP consideró que debe armonizarse con los lineamientos de la nueva administración distrital y contar con el aval del Comité sectorial de desarrollo administrativo. Para esto, en el primer trimestre del año 2020 el equipo de trabajo, desarrolló varias actividades, como reuniones internas en diferentes áreas de la SDA y externas como la Secretaría Distrital de Desarrollo Económico, Empresa de Acueducto y Alcantarillado de Bogotá, Secretaría de Educación Distrital, Secretaría Distrital de Planeación y Jardín Botánico, con el propósito de concertar ficha de productos y resultados se corrigió el documento CONPES, y el plan de acción compuesto por tres objetivos específicos, diez resultados y cuarenta productos. En abril se conformó una mesa técnica para la formulación compuesta por profesionales de SPPA y SEGAE, durante abril y mayo se avanzó en armonización y concertación de productos y resultados con EAAB, JBB, SDCRD, UAESP, SDDE, U. Distrital, SED, SDP e IPES y se convocó a las áreas de la SDA (OPEL, SER, DGA, SGCD y SPCI), se analizó la coherencia de la estructura del Plan de Acción a partir de los factores estratégicos, identificando 3 objetivos específicos, 12 resultados y 44 productos.</t>
    </r>
  </si>
  <si>
    <t>Durante el periodo de mayo de 2020 se realizó la revisión y depuració de la estimación de emisiones para las subcategorías asociadas a los módulos de emisiones por Procesos Industriales y Uso de Productos, Agricultura Silvicultura y Uso del Suelo, y Residuos.</t>
  </si>
  <si>
    <t>Durante el periodo de mayo de 2020 se actualizó la ficha técnica para el seguimiento al proyectos “Extracción, tratamiento y aprovechamiento del biogas proveniente del RSDJ" en respuesta a la actualización de los informes y reportes presentados.</t>
  </si>
  <si>
    <t xml:space="preserve"> La Secretaría Distrital de Ambiente en lo corrido del cuatrienio, se han dispuesto adecuadamente 15.098,61 toneladas, de los cuales 1028 toneladas se dispusieron en el año 2016, 2427 toneladas en el 2017, 5152,37 ton en el 2018, 4.684,45 toneladas en 2019, a mayo del año 2020  un total  1.806,79 ton.; estas cantidades fueron reportadas por los programas posconsumo de residuos de aparatos eléctricos y electrónicos, reportes de aceite vegetal usado, pilas y acumuladores, baterías plomo ácido, luminarias, medicamentos, tóner y residuos de electrodomésticos de línea blanca.
Se realizó la verificación y consolidación de las cantidades de residuos gestionados por los programas posconsumo y gestores de residuos especiales (AVU-Aceite vegetal usado) respectivamente, cantidades que cuentan con su correspondiente certificado de disposición siendo así el soporte de cantidades gestionadas en la ciudad. Teniendo en cuenta que los reportes entregados por los gestores, que requieren de un tiempo de cuatro a seis meses para la generación del certificado después de recolectado el residuo. 
Dichos residuos son recolectados por medio de campañas de recolección, promoción y difusión tanto en el sector residencial como empresarial. Adicionalmente se desarrollan actividades de promoción, recolección y gestión con programas diseñados por las principales marcas de fabricación, distribución, venta y recolección de baterías de plomo Acido y Plomo seco del mercado. 
Se estableció para uso de la ciudadanía la plataforma para el reporte de cantidades de AVU gestionadas adecuadamente, teniendo en cuenta los informes trimestrales entregados por medio del aplicativo de la entidad, igualmente se continúa con las actividades de divulgación y capacitación del acuerdo Distrital 634 de 2015.
La cantidad reportada de residuos peligrosos y especiales durante la vigencia 2020 esta Discriminada de la siguiente manera:
Residuos de aparatos eléctricos y electrónicos –RAEE- 678,65 Ton, AVU 520,55 Ton, Pilas 2,23 Ton, Baterías plomo Acido 231,68 Ton, Tóner 11,23 Ton, residuos de electrodomésticos de Línea Blanca 81,9 Ton, Luminarias 278,38 Ton, Insecticidas domésticos 2,17 Ton para un total acumulado para mayo del año 2020 de 1.806,79 Toneladas.
De acuerdo a la revisión, verificación y consolidación que realiza la SDA con los certificados de disposición emitidos por los gestores de cada uno de los programas posconsumo 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
</t>
  </si>
  <si>
    <t>Con base en la información suministrada por los programas posconsumo de cada una de las corrientes de residuos peligrosos se consolidaron las cantidades de residuos gestionados en el Distrito Capital de la siguiente manera:   Pilas 2,23 Ton equivalente a 0,12 %, Baterías plomo Acido 231,68 Ton equivalente a 12,82 %, Toner 11,23 Ton equivalente a 0,62 %, electrodomésticos línea blanca 81,90 ton, equivalente a 4,53 %, Luminarias 278,38 Ton equivalente a 15,41%, Insecticidas domésticos 2,17 Ton equivalente a 0,12 %  Para un total acumulado de 607,59 Toneladas equivalente al 33,63 % con respecto al valor total reportado de 1.806,79 Toneladas hasta el mes de mayo del año 2020.</t>
  </si>
  <si>
    <t>Por medio de las campañas realizadas en el marco del programa Ecolecta de la SDA y con colaboración del programa posconsumo EcoComputo se logró la recolección de RAEE de 678,65 Ton Equivalente a 37,56 % con respecto el valor total reportado de 1.806,79Toneladas hasta el mes de mayo del año 2020.</t>
  </si>
  <si>
    <t>Con los resultados obtenidos del registro en la plataforma de AVU de la SDA se ha logrado recopilar la información gradualmente, teniendo en cuenta las fechas iniciales de registro durante el año 2019, se cuenta con más reportes de actores registrados logrando consolidar un volumen mayor y un funcionamiento adecuado de la plataforma de registro de AVU de la SDA. De los cuales se reportan 520,55 Ton Equivalente al 28,81 % con respecto al valor total reportado hasta el mes de mayo del año 2020..</t>
  </si>
  <si>
    <t>Para dar cumplimiento a la meta, durante los próximos 2 meses  se realizará  trabajo conjunto  con profesionales de la Subdirección de Control Ambiental  y el Visor geográfico de la entidad  para la  puesta en marcha  de los módulos con los datos  estandarizados y cargados que den mustra del funcionamiento de la herramienta tecnológica.</t>
  </si>
  <si>
    <t xml:space="preserve">En materia de control a obras se han impulsado 14  actuaciones administrativas que incluyen 
11 autos de inicio,
1 Resolucion cesacion
1 Recurso pruebas 
1 Medida preventiva humedal el burro
</t>
  </si>
  <si>
    <t>A raiz de la emergencia sanitaria generada por el covid 19, no fue posible validar los indicadores de todas las empresas previstas, debido al aislamiento y a que gran parte de las empresas durante la cuarentena estuvieron inactivas y por tanto no tenian acceso a los soportes de sus indicadores ambientales.</t>
  </si>
  <si>
    <t>Para el año 2020 se esperaba poder hacer seguimiento a la puesta en marcha de la planta de tratamiento de aguas residuales de San Benito, que fue definida por la magistrada como la principal infraestructura del parque ecoeficiente, no obstante, dado que aún no se ha construido no ha sido posible cumplir con esta labor, a cambio se continua haciendo seguimiento a los avances que se den respecto a la formulación de alternativas para la planta parte de las curtiembres y durante el mes de mayo se inició a estructurar un proyecto para promover la producción de cuero libre de cromo con el fin de evitar la llegada de este metal al río. No obstante las labores que implicaban aglomeraciones como las capacitaciones o talleres practicos no se pudieron desarrollar debido a las medidas de aislamiento por la emergencia sanitaria.
En el marco de la mesa de curtiembres se realizó reunión el 12 de febrero dando alerta a todas las entidades para informar a la magistrada respecto al vencimiento de los plazos de la orden, lo mismo se realizó en la comisión intersectorial de la Secretaría Juridica realizada el 9 de marzo de 2020, adicionalmente se envió memorando 2020IE58208 del 15 de marzo de 2020, donde se responde respecto a la apertura del incidente de desacato realizado por la magistrada, remitiendo informe detallado sobre los incumplimientos de ASOPIESB en los plazos dados para los diferentes compromisos. El pronunciamiento dirigido a la magistrada debe ser proyectado desde la Dirección Legal Ambiental, que es el área que actua como apoderada dentro del proceso judicial, no obstante dada la emergencia sanitaria decretada por el Covid 19, se dió la suspención de terminos judiciales por lo que se espera que la comunicación hacia la magistrada se reanude una vez se levante el estado de emergencia. Así mismo, en mayo se realizó reunión con la Alcaldía Local de Tunjuelito, con el fin de gestionar interinstitucional con el fin de coordinar las intervenciones en San Benito.</t>
  </si>
  <si>
    <t xml:space="preserve">La Secretaría Distrital de Ambiente en lo corrido del cuatrienio, se han dispuesto adecuadamente 15.098,61 toneladas, de los cuales 1028 toneladas se dispusieron en el año 2016, 2427 toneladas en el 2017, 5152,37 ton en el 2018, 4.684,45 toneladas en 2019, a mayo del año 2020  un total  1.806,79 ton.; estas cantidades fueron reportadas por los programas posconsumo de residuos de aparatos eléctricos y electrónicos, reportes de aceite vegetal usado, pilas y acumuladores, baterías plomo ácido, luminarias, medicamentos, tóner y residuos de electrodomésticos de línea blanca.
Se realizó la verificación y consolidación de las cantidades de residuos gestionados por los programas posconsumo y gestores de residuos especiales (AVU-Aceite vegetal usado) respectivamente, cantidades que cuentan con su correspondiente certificado de disposición siendo así el soporte de cantidades gestionadas en la ciudad. Teniendo en cuenta que los reportes entregados por los gestores, que requieren de un tiempo de cuatro a seis meses para la generación del certificado después de recolectado el residuo. 
Dichos residuos son recolectados por medio de campañas de recolección, promoción y difusión tanto en el sector residencial como empresarial. Adicionalmente se desarrollan actividades de promoción, recolección y gestión con programas diseñados por las principales marcas de fabricación, distribución, venta y recolección de baterías de plomo Acido y Plomo seco del mercado. 
Se estableció para uso de la ciudadanía la plataforma para el reporte de cantidades de AVU gestionadas adecuadamente, teniendo en cuenta los informes trimestrales entregados por medio del aplicativo de la entidad, igualmente se continúa con las actividades de divulgación y capacitación del acuerdo Distrital 634 de 2015.
La cantidad reportada de residuos peligrosos y especiales durante la vigencia 2020 esta Discriminada de la siguiente manera:
Residuos de aparatos eléctricos y electrónicos –RAEE- 678,65 Ton, AVU 520,55 Ton, Pilas 2,23 Ton, Baterías plomo Acido 231,68 Ton, Tóner 11,23 Ton, residuos de electrodomésticos de Línea Blanca 81,9 Ton, Luminarias 278,38 Ton, Insecticidas domésticos 2,17 Ton  para un total acumulado para mayo del año 2020 de 1.806,79 Toneladas.
De acuerdo a la revisión, verificación y consolidación que realiza la SDA con los certificados de disposición emitidos por los gestores de cada uno de los programas posconsumo se pretende reducir los impactos ambientales y sanitarios que se generan por la inadecuada disposición de los residuos peligrosos y especiales; además mejorar alternativas de reutilización, reciclaje y aprovechamiento dirigidos en extender la vida útil del relleno sanitario en el distrito capital.
Con base en la información suministrada por los programas posconsumo de cada una de las corrientes de residuos peligrosos se consolidaron las cantidades de residuos gestionados en el Distrito Capital de la siguiente manera:   Pilas 2,23 Ton equivalente a 0,12 %, Baterías plomo Acido 231,68 Ton equivalente a 12,82 %, Toner 11,23 Ton equivalente a 0,62 %, electrodomésticos línea blanca 81,90 ton, equivalente a 4,53 %, Luminarias 278,38 Ton equivalente a 15,41%, Insecticidas domésticos 2,17 Ton equivalente a 0,12 %  Para un total acumulado de 607,59 Toneladas equivalente al 33,63 % con respecto al valor total reportado de 1.806,79 Toneladas hasta el mes de mayo del año 2020.
</t>
  </si>
  <si>
    <t>7, OBSERVACIONES AVANCE  DE ENERO A MAYO_  DE _2020_</t>
  </si>
  <si>
    <t>5, PONDERACIÓN HORIZONTAL AÑO: 2020</t>
  </si>
  <si>
    <t>Durante enero a mayo de 2020, se incorporó criterios de sostenibilidad ambiental a sesenta y nueve (69) proyectos de diferentes escalas, tanto en espacio público como en privado, promoviendo la construcción sostenible y el ecourbanismo en la ciudad. Los proyectos a los cuales se les incorporo criterios de sostenibilidad corresponden a: Nueve (09) proyecto con concepto de compatibilidad de uso de vivienda en suelo restringido, un (01) proyecto de alianza Publico Privada, siete (07) Planes Parciales de Renovación Urbana, dos (02) Proyectos de Infraestructura con balances de zonas verdes, un (01) Plan de Implantación, diez (10) Planes Parciales de Desarrollo, un (01) Plan Director para Parques y zonas verdes, veintiocho (28) proyectos de diseño paisajístico de parques y zonas verde, diez (10) Proyectos de Legalización y Regularización de Barrios.</t>
  </si>
  <si>
    <t>Durante los meses comprendidos entre enero y mayo de 2020, se midieron en total 130 empresas de las cuales 52 dieron en el nivel muy bueno o excelente, aportando al cumplimiento de la meta planeada, las demas empresas fueron medidas en los siguientes niveles, Deficiente: 31, Aceptable: 38 y Bueno: 9.
A raiz de la emergencia sanitaria generada por el covid 19, no fue posible validar los indicadores de todas las empresas previstas, debido al aislamiento y a que gran parte de las empresas durante la cuarentena estuvieron inactivas y por tanto no tenian acceso a los soportes de sus indicadores ambientales.</t>
  </si>
  <si>
    <t xml:space="preserve">Para el primer semestre del año 2020 se llevaron a cabo acciones para el desarrollo de la cuarta versión del Foro en Responsabilidad Empresarial y Sostenibilidad, las cuales se enmarcaron en la articulación con actores estratégicos como gremios y academia, se definieron los temáticas de economía circular, ODS y crecimiento verde como elementos desarrolladores, que permiten fortalecer el esquema voluntario de autogestión ambiental y contribuir con la formulación de la Política Pública Distrital de Producción y Consumo Sostenible. Sin embargo debido a la declaratoria de emergencia del COVID 19, en el mes de mayo se tuvo que cambiar y proponer un esquema de participación virtual a través de las redes sociales y página web, que se llevó a cabo al finalizar el mes de junio.   </t>
  </si>
  <si>
    <t xml:space="preserve">Para el periodo comprendido entre enero a mayo de 2020  se logro llegar al 87% en el apoyo a San benito. En el mes de enero se convoco mediante oficio a las entidades de la Mesa Distrital de Curtiembres y se realizó reunión el día 12 de febrero de 2020, esta primera reunión se realizó con las instituciones para definir primero la articulación del Distrito frente a las curtiembres. Durante la reunión la Empresa de Acueducto-EAAB, presentó su concepto sobre las alternativas de PTAR presentadas por ASOPIESB (asociación que representa a las curtiembres). Según el oficio 25510-2020-00262 del 27 de enero de 2020, “Las fuentes de información se encuentran desactualizadas y requieren soporte. …Esta situación genera un alto grado de incertidumbre sobre la validez de las alternativas presentadas.”, entre otras cosas la empresa aclaró que no es viable el uso de la red de alcantarillado como lo propone ASOPIESB en una de sus alternativas y adicionalmente aclaró que no va a hacer uso de la opción dada por el Art 14 de la ley 1955/2019, respecto a que sea la empresa quien trate los vertimientos de las curtiembres. El concepto en mención fue remitido a los curtidores y  la mesa esta a la espera de que las curtiembres definan las alternativas con el rigor técnico que permita su desarrollo.
Con la entrada en vigencia de las medidas de aislamiento de la emergencia sanitaria por el COVID 19, fue necesario reformular las medidas de intervención en campo en San Benito por lo que en mayo se inició a formular un proyecto que busca promover el desarrollo de cuero sin uso de cromo, sobre el cual se hicieron 4 mesas de trabajo para su estructuración y adicionalmente en el marco de la mesa de curtiembres se realizó una reunión con la Alcaldía Local de Tunjuelito con el fin de coordinar interinstitucionalmente las intervenciones en San Benito.
</t>
  </si>
  <si>
    <t xml:space="preserve">Durante los meses comprendidos entre enero y mayo de 2020, se midieron en total 130 empresas de las cuales 52 dieron en el nivel muy bueno o excelente, aportando al cumplimiento de la meta planeada, las demas empresas fueron medidas en los siguientes niveles, Deficiente: 31, Aceptable: 38 y Bueno: 9.
</t>
  </si>
  <si>
    <t xml:space="preserve">El contrato de consultoría 1-02-25500-1298-2018 con la firma Hidromecánicas Ltda, ha finalizado de forma satisfactoria, por lo que ya se cuenta con los diseños definitivos o producto final revisado y aprobados por la EAAB – ESP.  
El Convenio EAAB – ESP No 1353 de 2017 se prorrogo por un año, para iniciar la construcción de las obras FASE 1, tal y como está estipulado en la minuta del convenio.  En este momento la EAAB se encuentra adelantando el proceso precontractual ante la oficina de compras de la EAAB. Se está ajustando el presupuesto y las cantidades de obra.
</t>
  </si>
  <si>
    <t>Al respecto es de aclarar que el avance de la meta se realiza a través de visitas mensuales y revisión en el aplicativo web de llantas de la entidad, en el cual los profesionales verifican el cumplimiento de la normatividad ambiental relacionados con los Decretos 442 de 2015 y 265 de 2016 y según corresponda, elaboran los respectivos requerimientos producto del control y seguimiento a los  la actividad de entrega de llantas por parte de los acopiadores de llantas a los gestores distritales y planes posconsumo para su aprovechamiento en el distrito capital, sin embargo dada la emergencia manifiesta por el Gobierno Nacional según el Decreto 417 del 17 de marzo de 2020, a través del cual declaró, el estado de emergencia económica, social y ecológica en todo el territorio colombiano, desde el 17 de marzo a mayo 31 de 2020 no fue posible realizar las visitas programadas dando cumplimiento a las medidas adoptadas en la ciudad durante contingencia covid -19, razón por la cual no se dio cumplimiento a la meta establecida ya que la información en su mayoría depende de terceros y se requiere hacer validación de datos para oficializar la cifra.
Así mismo lo anterior no permitió realizar  la actividad de entrega de llantas por parte de los acopiadores de llantas a los gestores distritales y planes posconsumo para su aprovechamiento, por lo cual según  comunicados de soporte proceso 4762945 y radicado 2020ER72865  enviados a la SDA por el plan posconsumo rueda verde  solicitan aplazamiento para realizar los reportes de aprovechamiento de los meses donde la actividad se encuentra detenida como actividad comercial en la ciudad.</t>
  </si>
  <si>
    <t>A Mayo de 2020  fueron visitados por parte de los profesionales de la SDA 379 establecimientos realizando visitas de control a 199 establecimientos y 180 visitas de seguimiento del registro de los establecimientos, generadores y gestores de llantas usadas, ubicados en el perímetro urbano del Distrito Capital, verificando el cumplimiento de la normatividad ambiental  especificamente el Decreto 442 de 2015 y 265 de 2016. 
Lo anterior refleja un avance del 40,97%  como consecuencia de  la declaratoria del estado de emergencia económica, social y ecológica en todo el territorio colombiano, por lo cual desde el 17 de marzo a mayo 31 de 2020, dando cumplimiento a las medidas adoptadas en la ciudad durante contingencia covid, no fue posible realizar las visitas programadas  que se tenian prevista para el cumplimiento de la meta.
De acuerdo a las visitas técnicas  realizadas  a  los establecimientos  de acopio de llantas usadas realizadas a abril de 2020, se generaron segun hallazgos 740 requerimientos por incumplimiento a lo establecido en el Decreto 442 de 2015 y/o 265 de 2016.</t>
  </si>
  <si>
    <t>Durante el periodo comprendido entre enero  y abril de 2020 la Secretaría Distrital de Ambiente, realizó control ambiental sobre la disposición adecuada de 3.930.380,21 toneladas de RCD en sitios autorizados y  acorde con lo establecido en la  Resolución 01115 de 2012, 0932 de 2015 y Resolución 1138 de 2013.  
Lo anterior se logró con el desarrollo de diferentes acciones técnicas como: 
228 visitas de control y seguimiento a obras de infraestructura en el perímetro urbano del Distrito Capital.
Revisión de 201 planes de Gestión de RCD - PGRCD  y aprobación de 105  - PGRCD  que permitieron controlar la disposición adecuada 
 Revisión de los certificados de disposición entregadas a gestores de este residuo y su correspondiente verificación de trazabilidad de 170 PIN  en el aplicativo web de la Secretaría Distrital de Ambiente.
Proyección de 49 Conceptos Técnicos por incumplimiento  de la Resolución 1115 del 26 de 2012 en cuanto a los lineamientos técnico- ambientales para las actividades de manejo  y disposición de los residuos de construcción y demolición en el D.C. 
Acorde con lo anterior durante lo corrido de la vigencia 2020 se cuenta con un acumulado de 3.929.402,21 toneladas de RCD de vigencia y 978 toneladas correspondientes a la reserva 2019 - con control en relación a la dispsición adecuada.</t>
  </si>
  <si>
    <t xml:space="preserve">Para el primer semestre del año en curso , la SDA realizó 17 visitas técnicas de control y seguimiento a los  6 sitios de disposición final vigentes : Sitio de Disposición Final "Las Manas" - CEMEX FISCALA, CEMEX TUNJUELO  - SAN ANTONIO, CEMEX Central de Mezclas,  PMRRA CANTARANA (actualmenete suspendido por la SDA, 
Acorde con las visitas realizadas se generaron 17 informes técnicos en cuanto a los lineamientos técnico- ambientales para las actividades de manejo, aprovechamiento y tratamiento de los residuos de construcción y demolición en el D.C.
</t>
  </si>
  <si>
    <t xml:space="preserve">Para el primer semestre de 2020, la SDA realizó 17 visitas técnicas de control y seguimiento a los  6 sitios de disposición final vigentes : Sitio de Disposición Final "Las Manas" - CEMEX FISCALA, CEMEX TUNJUELO  - SAN ANTONIO, CEMEX Central de Mezclas,  PMRRA CANTARANA (actualmente suspendido por la SDA, </t>
  </si>
  <si>
    <t xml:space="preserve">Acorde con las visitas realizadas se generaron 17 informes técnicos en cuanto a los lineamientos técnico- ambientales para las actividades de manejo, aprovechamiento y tratamiento de los residuos de construcción y demolición en el D.C. </t>
  </si>
  <si>
    <t xml:space="preserve">Como parte de las actividades de control y seguimiento adelantadas  a proyectos especiales de infraestructura, la Secretaría Distrital de Ambiente -SDA,  a mayo de 2020 realizó 21 Conceptos técnico por pago de seguimiento POC y  18 visitas de seguimiento a proyectos especiales  de infraestructura asociados a permisos de ocupación de cauce con el objeto de verificar el adecuado manejo de los RCD en areas asociadas a Elementos de la Estructura Ecológica Principal entre ellas, se verificó que la construcción de aulas del colegio técnico  San Francisco no afectará el ecosistema  natural aledaño a la quebrada limas , de igual forma se realizó visita de seguimiento a las construcciones adelantadas por el colegio gimnasio femenino  calle 127c No. 2-14 para identificar posible afectación en la quebrada trujillo.
Las anteriores actuaciones dan cuenta del seguimiento ambiental realizado a 39   proyectos especiales de infraestructura que solicitaron trámite de permisos de ocupación de cauce otorgados. 
Es de resaltar que como consecuencia de  la declaratoria del estado de emergencia económica, social y ecológica en todo el territorio colombiano, por lo cual desde el 17 de marzo a mayo 31 de 2020, dando cumplimiento a las medidas adoptadas en la ciudad durante contingencia covid, no fue posible realizar las visitas de seguimiento programadas.
 </t>
  </si>
  <si>
    <t>A Mayo de 2020 el grupo de Proyectos especiales de infraestructura - PEI adelantó actividades técnicas de evaluación, seguimiento y control a 23 proyectos especiales de Infraestructura que solicitaron el trámite de permisos de ocupación de cauce  ya sean entidades públicas y privadas,  como resultado de la gestión adelantada, el estado de las solicitudes de POC es el siguiente:
23 Solicitudes de Permiso de Ocupación de Cauce evaluadas técnicamente  (11 de las cuales se encuentran en requerimiento ya que no allegaron la totalidad de requisitos o no cumplen con lo espeficicado para tramitar el POC) 
8 resoluciones de POC Aprobadas con Resolución    
16 Conceptos técnicos otorgando POC realizados
4 Visitas técnicas para evaluar solicitudes de Permiso de Ocupación de Cauce 
5 Visitas técnicas de seguimiento de Permiso de Ocupación de Cauce realizadas
21 Concepto técnico por pago de seguimiento POC realizados 
Asì mismo, como parte de las actividades de control y seguimiento adelantadas  a proyectos especiales de infraestructura, la Secretaría Distrital de Ambiente  realizó 29 visitas de seguimiento a RCD a  humedales - PDEH,  y 45 visitas de seguimiento a Componentes de la EEP, como resultado de lo anterior se envianron 234 requerimientos a entidades públicas y privadas, 80   derechos de petición respondidos, se proyectaron 12 Informes técnicos de seguimiento a PDEH, 8 conceptos técnicos de EEP y se controló la disposición adecuada de 266 Toneladas de RCD  y 77,43 toneladas de RCD aprovechadas 
Las anteriores actuaciones permiten dar cumplimiento al 100% de la meta,  ya que Como parte de las actividades de control y seguimiento adelantadas  a proyectos especiales de infraestructura, la Secretaría Distrital de Ambiente -SDA,  a mayo de 2020 realizó 21 Conceptos técnico por pago de seguimiento POC y  18 visitas de seguimiento a proyectos especiales  de infraestructura asociados a permisos de ocupación de cauce con el objeto de verificar el adecuado manejo de los RCD en areas asociadas a Elementos de la Estructura Ecológica Principal entre ellas, se verificó que la construcción de aulas del colegio técnico  San Francisco no afectará el ecosistema  natural aledaño a la quebrada limas , de igual forma se realizó visita de seguimiento a las construcciones adelantadas por el colegio gimnasio femenino  calle 127c No. 2-14 para identificar posible afectación en la quebrada trujillo.</t>
  </si>
  <si>
    <t>En el periódo comprendido entre enero y mayo de 2020   la SDA  controló la aplicación de  técnicas de aprovechamiento y tratamiento de RCD a un  total de 674,115,83  Ton. de RCD como resultado de la realización de 228 visitas de control y seguimiento a obras de infraestructura en el perímetro urbano del Distrito Capital,  revisión de 201 planes de Gestión de RCD - PGRCD  y aprobación de 105  - PGRCD  que permitieron controlar la disposición adecuada 
 Revisión de los certificados de disposición entregadas a gestores de este residuo y su correspondiente verificación de trazabilidad de 170 PIN  en el aplicativo web de la Secretaría Distrital de Ambiente.
En este sentido considerando que la meta establecida para el 2020, es el  25% acorde con la norma, lo que equivale a 504.000 toneladas de RCD con aplicación de técnicas de aprovechamiento y tratamiento  en las obras, a mayo se reporta un avance del 33,43% de aprovechamiento de RCD
Cabe señalar que el valor registrado a diciembre de 2019, fue del 34,48% el cual se presenta de forma acumulada , por lo tanto y debido a la tipologia a mayo de 2020 se mantiene este valor.</t>
  </si>
  <si>
    <t xml:space="preserve">En el periódo comprendido entre enero y mayo de 2020   la SDA  controló la aplicación de  técnicas de aprovechamiento y tratamiento de RCD a un  total de 674,115,83  Ton. de RCD como resultado de la realización de 228 visitas de control y seguimiento a obras de infraestructura en el perímetro urbano del Distrito Capital,  revisión de 201 planes de Gestión de RCD - PGRCD  y aprobación de 105  - PGRCD  que permitieron controlar la disposición adecuada 
 Revisión de los certificados de disposición entregadas a gestores de este residuo y su correspondiente verificación de trazabilidad de 170 PIN  en el aplicativo web de la Secretaría Distrital de Ambiente.
En este sentido considerando que la meta establecida para el 2020, es el  25% acorde con la norma, lo que equivale a 504.000 toneladas de RCD con aplicación de técnicas de aprovechamiento y tratamiento  en las obras, a mayo se reporta un avance del 33,43% de aprovechamiento de RCD
</t>
  </si>
  <si>
    <t>En el período correspondiente de  enero a mayo de 2020  la SDA  controló un total de 3.223,07 toneladas de Residuos Peligrosos (infecciosos, químicos y de origen administrativo) en el sector salud y afines generadas en el Distrito Capital, a través de la realización de
151 visitas de control a generadores de Residuos Hospitalarios, 
Ademas se  atendieron los siguientes tramites
Registros de vertimientos 8
Registros de acopiador primario de aceites usados 4
Conceptos técnicos proyectados para iniciar proceso Sancionatorio 41
Revisión del reporte realizado por ECOCAPITAL como el único gestor autorizado para la gestión externa adecuada  de estos residuos peligrosos, durante la contingencia covid-19 en el D.C. 
Es de resaltar que como consecuencia de  la declaratoria del estado de emergencia económica, social y ecológica en todo el territorio colombiano,  desde el 17 de marzo a mayo 31 de 2020, dando cumplimiento a las medidas adoptadas en la ciudad durante contingencia covid, no fue posible realizar las visitas programadas a establecimientos de salud humana y afines, prevista para el cumplimiento de la meta, razón por la cual fue generada una nueva estrategia de control con el fin de dar cumplimiento a la meta, realizando seguimiento y control a  ECOCAPITAL SA ESP como único gestor autorizado para la gestión de estos residuos durante la decalratoria de emergencia cvid -19; es así que  durante los meses de marzo y abril  como resultado de las acciones de control y seguimiento a ECOCAPITAL  se registra la  gestión externa adecuada de 1.992 ton de residuos y se emite su correspodiente seguimiento técnico.
Por otra parte, se estableció como medida de control realizar el seguimiento a los residuos por medio de los informes de gestión  remitidos por los establecimientos en cumplimiento a lo dispuesto en la Resolución 1164 de 2002. Como soporte de las acciones de seguimiento y control de las 73 ton resultantes del analisis de los informes de gestión  se tienen los oficios de requerimiento si se encontraban inconsistencias en la gestión de los residuos reportados
Adicionalmente se realizo el análisis de 44 Informes de Gestión atendidos; se emitieron 300 oficios de  requerimiento a generadores de RH y similares, se analizaron 107 caracterizaciones de vertimientos y se proyectaron 32 informes técnicos 
El reporte total hace referencia al valor de la reserva pendiente por ejecutar en la vigencia 2019 de 1.350  Toneladas de residuos peligrosos generados en el sector salud y afines.</t>
  </si>
  <si>
    <t>En el período correspondiente de  enero a  mayo de 2020 la SDA controló un total de 3.223,07 toneladas de Residuos Peligrosos (infecciosos, químicos y de origen administrativo) en el sector salud y afines generadas en el Distrito Capital, a través de diferentes acciones de control y seguimiento.</t>
  </si>
  <si>
    <t>El acumulado ejecutado para el cuatrienio corresponde al 100 % de los cuales, en la vigencia 2017 corresponde a 25%, en el 2018 un 50%, en el 2019 un 75% y en la vigencia 2020 un 100% dando cumplimiento a lo inicialmente programado, con el desarrollo de las siguientes acciones:
Durante el periodo de enero a mayo de 2020, se efectuó la actualización de la matriz de registro, clasificación y consolidación a la Política de Ecourbanismo y Construcción Sostenible con 240 proyectos de Diseños Paisajísticos de Parques y Zonas Verdes, los cuales aportan al cumplimiento a metas del Plan de Acción de la Política Resolución 1319 de 2015.</t>
  </si>
  <si>
    <t>Por cuenta de la armonización necesaria de la Política con el nuevo Plan de Desarrollo Distrital y  la declaratoria de emergencia por el COVID 19, se generaron cambios administrativos que dieron cuenta a que las reuniones planeadas se llevarán a cabo en periodos mayores a los planeados inicialmente, lo que influyó en  los tiempos de respuestas de formalización de las entidades</t>
  </si>
  <si>
    <t xml:space="preserve">Durante el periodo enero  a mayo de 2020 se ha realizado el seguimiento a los proyectos orientados en reducción de emisiones de GEI. El trabajo incluyó la comunicación con las entidades responsables: Unidad Administrativa Especial de Servicios Públicos - UAESP, Acueducto de Bogotá, e Instituto Para La Economía Social -IPES; tanto para la solicitud de actualización de reportes, como para la actualización y depuración de la información consolidada respecto a la reducción de emisiones GEI.
Para el periodo de enero a mayo de 2020, la reducción de emisiones fue de 130.181,22 tCO2eq 
La reducción de emisiones registrada para la vigencia 2020 es producto de la ejecución de los proyectos: 
-  "Extracción, tratamiento y aprovechamiento del biogás proveniente del RSDJ", (reporte de reducción de 120.575 tCO2eq )
- "Operación Planta de Tratamiento de Aguas Residuales - PTAR Salitre" (reporte de reducción de 9441,67 tCO2eq )
- "Ruta selectiva para el aprovechamiento residuos orgánicos en las Plazas de Mercado Distritales" (reporte de reducción de 164,55 tCO2eq )
</t>
  </si>
  <si>
    <t>Durante el periodo enero  a mayo de 2020 se ha realizado el seguimiento a los proyectos orientados en reducción de emisiones de GEI. El trabajo incluyó la comunicación con las entidades responsables: Unidad Administrativa Especial de Servicios Públicos - UAESP, Acueducto de Bogotá, e Instituto Para La Economía Social -IPES; tanto para la solicitud de actualización de reportes, como para la actualización y depuración de la información consolidada respecto a la reducción de emisiones GEI.
Para el periodo de enero a mayo de 2020, la reducción de emisiones fue de 130.181,22 tCO2eq 
La reducción de emisiones registrada para la vigencia 2020 es producto de la ejecución de los proyectos: 
-  "Extracción, tratamiento y aprovechamiento del biogás proveniente del RSDJ", (reporte de reducción de 120.575 tCO2eq )
- "Operación Planta de Tratamiento de Aguas Residuales - PTAR Salitre" (reporte de reducción de 9441,67 tCO2eq )
- "Ruta selectiva para el aprovechamiento residuos orgánicos en las Plazas de Mercado Distritales" (reporte de reducción de 164,55 tCO2eq )</t>
  </si>
  <si>
    <t>63.64%</t>
  </si>
  <si>
    <t>El avance de esta meta corresponde a la formulación del plan de acción basado en el seguimiento a los proyectos "Extracción, tratamiento y aprovechamiento del biogás proveniente del RSDJ",  "Operación Planta de Tratamiento de Aguas Residuales - PTAR Salitre", y "Ruta selectiva para el aprovechamiento residuos orgánicos en las Plazas de Mercado Distritales".
El acumulado ejecutado para el cuatrienio en cuanto a la implementación del plan de acción encaminado a la reducción de GEI corresponde al  100%% detallado así:
Vigencia 2016 avance del 13.30%, el cual corresponde a la revisión documental de los Planes Ambientales Sectoriales-PAS de mitigación del Ministerio de Ambiente y Desarrollo Sostenible, las metas de mitigación del Plan Distrital de Gestión de Riesgos y Cambio Climático, y los proyectos del Plan Distrital de Desarrollo “Bogotá Mejor Para Todos” 2016-2020, así como la formulación del Plan de acción para la reducción de emisiones de GEI.
Vigencia 2017, avance del 6.10%, para este periodo se actualizaron las fichas de proyectos de reducción de emisiones GEI que hacen parte del Plan de acción encaminado a la reducción de GEI acorde a la revisión de las metas a corto plazo del Plan Distrital de Gestión de Riesgos y Cambio Climático – PDGRCC.
Vigencia 2018, avance del 37.48%. Se actualizaron las fichas de proyectos de reducción de emisiones GEI que hacen parte del Plan de acción encaminado a la reducción de GEI acorde a la revisión de las metas a corto plazo del Plan Distrital de Gestión de Riesgos y Cambio Climático – PDGRCC.
Vigencia 2019, avance del 37,50%. El cual corresponde al seguimiento y consolidación de reportes de reducción de emisiones de GEI para los siguientes proyectos: "Extracción, tratamiento y aprovechamiento del biogas proveniente del RSDJ", "Operación Planta de Tratamiento de Aguas Residuales - PTAR Salitre", "Ruta selectiva para el aprovechamiento residuos orgánicos en las Plazas de Mercado Distritales"
Para el periodo de mayo de 2020 se reporta el avance restante de 5.62%correspondiente a la consolidación de  los reportes de reducción de emisiones de GEI para el proyecto "Extracción, tratamiento y aprovechamiento del biogas proveniente del RSDJ"</t>
  </si>
  <si>
    <t>No se logro inciciar las obras en el primer Semestre 2020, actualmente nos encontramos ante una emergencia sanitaria generada por la Pandemia del COVID 19, lo que ha demorado los procesos contractuales requeridos</t>
  </si>
  <si>
    <t>Decreto 417 del 17 de marzo de 2020, a través del cual declaró, el estado de emergencia económica, social y ecológica en todo el territorio colombiano, desde el 17 de marzo a mayo 31 de 2020 no fue posible realizar las visitas programadas dando cumplimiento a las medidas adoptadas en la ciudad durante contingencia covid -19, razón por la cual no se dio cumplimiento a la meta establecida ya que la información en su mayoría depende de terceros y se requiere hacer validación de datos para oficializar la cifra.
Así mismo lo anterior no permitió realizar  la actividad de entrega de llantas por parte de los acopiadores de llantas a los gestores distritales y planes posconsumo para su aprovechamiento, por lo cual según  comunicados de soporte proceso 4762945 y radicado 2020ER72865  enviados a la SDA por el plan posconsumo rueda verde  solicitan aplazamiento para realizar los reportes de aprovechamiento de los meses donde la actividad se encuentra detenida como actividad comercial en la ciudad.</t>
  </si>
  <si>
    <t xml:space="preserve">El acumulado ejecutado para el cuatrienio corresponde a 100%. De los cuales en el 2016 se avanzo en un 10%, en el 2017 un 35%, en el 2018 en un 62,68%, en el 2019 en un 90,52% y en el 2020 un 100%.
Durante lo corrido  del  año 2020 los profesionales de la SDA realizaron 687 actuaciones técnicas distribuidas así: 
151 visitas de seguimiento y control a generadores de Residuos Hospitalarios, 
8 Registros de vertimientos 
4 Registros de acopiador primario de aceites usados 
44 Informes de Gestión atendidos
300 oficios de  requerimiento a generadores de RH y similares,
107 caracterizaciones de vertimientos
32 informes técnicos 
41 Conceptos técnicos proyectados para iniciar proceso Sancionatorio 
</t>
  </si>
  <si>
    <t>El acumulado ejecutado para el cuatrienio corresponde al 100 % de los cuales, en la vigencia 2017 corresponde a 25%, en el 2018 un 25%, en el 2019 un 25% y en la vigencia 2020 un 25% dando cumplimiento a lo inicialmente programado, con el desarrollo de las siguientes acciones:
En el año 2017 se priorizaron las acciones para el cumplimiento del plan de acción de la Política Pública de Ecourbanismo y Construcción Sostenible - PPECS, mediante una matriz de registro, clasificación y consolidación de información, que pretende consignar la implementación de la política por medio de la generación de criterios de sostenibilidad ambiental consignados en los determinantes y/o lineamientos ambientales emitidos a 79 proyectos e instrumentos de planeamiento urbano y 7 proyectos inscritos en el programa Bogotá Construcción Sostenible.
En el año 2018 la Secretarìa Distrital de Ambiente ha consolidado una matriz de seguimiento a la Política de Ecourbanismo con 240 proyectos e instrumentos que tienen lineamientos ambientales y dan cumplimiento a metas de la Resolución 1319 de 2015.
En el año 2019, se ha consolidado una matriz de seguimiento a la Política de Ecourbanismo con 242 proyectos e instrumentos que tienen lineamientos ambientales y en gran parte dan cumplimiento a metas de la Resolución 1319 de 2015.
Durante el primer semestre de 2020, se efectuó la actualización de la matriz de registro, clasificación y consolidación a la Política de Ecourbanismo y Construcción Sostenible con 240 proyectos de Diseños Paisajísticos de Parques y Zonas Verdes, los cuales aportan al cumplimiento a metas del Plan de Acción de la Política Resolución 1319 de 2015.</t>
  </si>
  <si>
    <t xml:space="preserve">Durante el período correspondiente al cuaternio se realizó la evaluación del I.D.A.E sobre un total de 807 empresas de las cuales 492 fueron categorizadas en nivel muy bueno y excelente obteniendo un total de 98,4% de la meta. A continuación, se detalla el resultado obtenido durante el cuatrienio  
De este total, en la vigencia 2016 se reportaron 13 empresas, en la vigencia 2017 se reportaron 150 empresas , en el 2018  se reportaron 130 empresas, en 2019  se reportaron 147 empresas y durante enero a mayo de 2020 se reportaron 52 empresas, las cuales son producto de realizar en el nivel muy bueno y excelente.
</t>
  </si>
  <si>
    <t xml:space="preserve">En lo corrido del Plan de Desarrollo “Bogotá Mejor para Todos”, se ha logrado la reducción de 1.108.254,14 toneladas de CO2eq. De acuerdo con el seguimiento realizado a los proyectos orientados a la reducción de emisiones de Gases Efecto Invernadero-GEI, así:
Vigencia 2016 reducción de 106.549 toneladas.
Vigencia 2017 reducción de 355.398 toneladas.
Vigencia 2018 reducción de 270.953 toneladas.
Vigencia 2019 reducción de 245.172,92 toneladas.
Vigencia 2020 reducción de 130.181,22 toneladas.
La reducción de emisiones registrada es producto del reporte del proyecto "Extracción, tratamiento y aprovechamiento del biogás proveniente del RSDJ"
</t>
  </si>
  <si>
    <t>No se logro iniciar las obras en el primer semestre 2020, actualmente nos encontramos ante una emergencia sanitaria generada por la Pandemia del COVID 19, lo que ha demorado los procesos contractuales requeridos</t>
  </si>
  <si>
    <t xml:space="preserve">En lo corrido del plan de desarrollo se alcanzó un avance del 100%  equivalente a 1 esquema de autogestion fortalecido, de los cuales en el 2016 se avanzo en un 0,1%,para el 2017 un 25%, para el 2018 un 50%, para el 2019 un 75%  y para el 2020 se logro el 100%.
Lo anterior se logró a través de la realización de 5 versiones de la Semana Ecoempresarial, como una estrategia para fortalecer las empresas que invoulucran la autogestión ambiental y otros actores como lo son, la academia y gremios.
Para el primer semestre del año en curso, se replantearon las actividades por cuenta de los efectos de la declaratoria de emergencia del COVID 19,  donde no se  desarrollo el foro Responsabilidad Empresarial y Sostenibilidad, de manera presencial , sin embargo se adelantaron acciones en conjunto con la Oficina de Comunicaciones, sobre un esquema de participación virtual a través de las redes sociales de la entidad en donde se realizo un seminario web en torno a tema de negocios verdes, con la cual se da por cumplida la accion de involucrar organizaciones , academia y gremios.
</t>
  </si>
  <si>
    <t xml:space="preserve">En lo transcurrido del Plan de Desarrollo, se ha aprovechado  23.466.88 ton de llantas usadas. De las cuales en la vigencia 2016 corresponde 1.390, en la vigencia 2017 a 7.911 en la vigencia 2018 a 6.578,76 , en la vigencia 2019 a 7029,2 ton y a abril de 2020, 557,92 así:
A  mayo 31 de 2020  La Secretaria Distrital de Ambiente SDA, desarrollo acciones de control y gestión que permitieron verificar el aprovechamiento de 557,92 ton de llantas del total de la magnitud establecida 2.091,04, obteniendo un avance del 26,68%. 
En ese sentido como parte de las actividades de  Control y seguimiento ambiental  al aprovechamiento de llantas usadas en la ciudad de Bogotá  realizadas por  la SDA en cumplimiento del Decreto 442 de 2015  y 265 de 2016, a mayo de 2020 la entidad  logró evidenciar  el aprovechamiento de un total de 428,38 Ton llantas usadas, mediante visitas de control a  generadores y gestores de llantas usadas, ubicados en el perímetro urbano del Distrito Capital, revisión de los certificados de gestión de las llantas entregadas a gestores de este residuo  y verificación  en el aplicativo web de la Secretaría Distrital de Ambiente.
Asi mismo, a Mayo de 2020 se adelantaron actividades para la promoción y divulgación de los diferentes sistemas de recolección selectiva y gestión ambiental de llantas usadas, en el marco del plan de acción coordinado con diferentes entidades distritales en la recolección de llantas usadas en el espacio público.
La verificación de la información se realiza teniendo en cuenta los certificados de aprovechamiento emitidos por los gestores que hacen el proceso de trituración y/o aprovechamiento. Las llantas recolectadas son utilizadas en procesos de cogeneración energética y uso de granulo de caucho en vías, andenes, parques entre otros. 
Acorde con lo anterior a mayo de 2020  la SDA a través de actividades de gestión registro el aprovechamiento de 129,543 Ton. Que fueron verificadas por medio de actividades realizadas con los programas posconsumo en acompañamiento del grupo de llantas de la Subdirección de Ecourbanismo y Gestión Ambiental Empresarial. 
</t>
  </si>
  <si>
    <r>
      <t xml:space="preserve">META CUMPLIDA </t>
    </r>
    <r>
      <rPr>
        <b/>
        <sz val="11"/>
        <color theme="1"/>
        <rFont val="Arial"/>
        <family val="2"/>
      </rPr>
      <t>EN LA VIGENCIA 2019</t>
    </r>
    <r>
      <rPr>
        <sz val="11"/>
        <color theme="1"/>
        <rFont val="Arial"/>
        <family val="2"/>
      </rPr>
      <t xml:space="preserve">
El ejecutado a cumulado para el cuatrenio corresponde al 100% de los cuales se reportaron para el 2017 y 2018 un 0,12% acumulado y para el 2019. La Secretaría Distrital de Ambiente suscribió el Convenio 1353 de 2017 con la Empresa de Acueducto en Bogotá-EAB en la cual se busca, Aunar recursos físicos, técnicos, financieros y humanos entre la Secretaría Distrital de Ambiente y la EAB-ESP para elaborar los diseños paisajísticos e ingeniería de detalle de un sistema urbano de drenaje sostenible en la zona de meandros del Rio Tunjuelo, que supla permanentemente las necesidades hídricas del mismo. 
Dentro del marco del convenio la EAAB – ESP, se suscribió el contrato de consultoría 1-02-25500-1298-2018 con la firma Hidromecánicas Ltda CONTRATO No. 1-02-25500, con el objeto de Elaborar los diseños detallados de un Sistema Urbano de Drenaje Sostenible en la zona de meandros del Rio Tunjuelo y el humedal el Tunjo entre el sector comprendido entre la Avenida Villavicencio y la estructura del embalse; esta consultoría de diseño ha finalizado de forma satisfactoria, por lo que ya se cuenta con los diseños definitivos o producto final, el cual ya fue revisado y aprobado por la EAAB – ESP, tal como se indicó en los Comités técnico operativo No. 9 y 10 del 24/10/2019 y 29/11/2019 respectivamente. 
</t>
    </r>
  </si>
  <si>
    <t>A raiz de la emergencia sanitaria generada por el covid 19, se tenia previsto realizar la validación de indicadores de las empresas de ACERCAR mediante reunión presencial y adicionalmente las empresas inscritas el presente año, se debian capacitar en marzo con miras a que reportaran sus indicadores en mayo de 2020. No obstante estas actividades no se han podido ejecutar debido al aislamiento y a que gran parte de las empresas durante el primer mes de la cuarentena estuvieron inactivas.</t>
  </si>
  <si>
    <t xml:space="preserve">El acumulado ejecutado para el cuatrienio corresponde a 43.044.652,21 toneladas de Residuos de Construcción y Demolición, de los cuales en la vigencia 2016 son 4.112.722 en la vigencia 2017 corresponde 11.375.080  en la vigencia 2018 en 11.097.105 ton de RCD, en la vigencia 2019 12.529.365 y 3.930.380,21 del 2020, con el desarrollo de las siguientes acciones:
A mayo de 2020 la Secretaría Distrital de Ambiente, realizó control ambiental sobre la disposición adecuada de 3.930.380,21 toneladas de RCD en sitios autorizados y  acorde con lo establecido en la  Resolución 01115 de 2012, 0932 de 2015 y Resolución 1138 de 2013.  
Lo anterior se logró con el desarrollo de diferentes acciones técnicas como: 
Visitas de control y seguimiento a obras de infraestructura en el perímetro urbano del Distrito Capital.
Revisión y aprobación de planes de Gestión de Residuos de contruccion y demolicion - PGRCD que permitieron controlar la disposición adecuada 
 Revisión de los certificados de disposición entregadas a gestores de este residuo y su correspondiente verificación de trazabilidad de PIN  en el aplicativo web de la Secretaría Distrital de Ambiente.
Proyección de Conceptos Técnicos por incumplimiento  de la Resolución 1115 del 26 de 2012 en cuanto a los lineamientos técnico- ambientales para las actividades de manejo, y disposición de los residuos de construcción y demolición en el D.C. </t>
  </si>
  <si>
    <t xml:space="preserve">La ejecución del indicador de la meta está formulada de tal forma que cada año inicie desde un 0% y alcance a un 25%, de acuerdo al cumplimiento de la norma.
En el periódo comprendido entre enero y mayo de 2020   la SDA  controló la aplicación de  técnicas de aprovechamiento y tratamiento de RCD a un  total de 674,115,83  Ton. de RCD como resultado de la realización de 228 visitas de control y seguimiento a obras de infraestructura en el perímetro urbano del Distrito Capital,  revisión de 201 planes de Gestión de Residuos de construcción y demolición - PGRCD  y aprobación de 105  - PGRCD  que permitieron controlar la disposición adecuada 
 Revisión de los certificados de disposición entregadas a gestores de este residuo y su correspondiente verificación de trazabilidad de 170 PIN  en el aplicativo web de la Secretaría Distrital de Ambiente.
En este sentido considerando que la meta establecida para el 2020, es el  25% acorde con la norma, lo que equivale a 504.000 toneladas de RCD con aplicación de técnicas de aprovechamiento y tratamiento  en las obras, a mayo se reporta un avance del 33,43% de aprovechamiento de RCD
Cabe señalar que el valor registrado a diciembre de 2019, fue del 34,48% el cual se presenta de forma acumulada , por lo tanto y debido a la tipologia a mayo de 2020 se mantiene este valor.
Acorde con lo anterior, en lo corrido del cuatrienio la SDA a través de las acciones de evaluación control y seguimiento, ambiental,  evidenció la aplicación de técnicas de aprovechamiento y tratamiento de RCD en obra a un total de 7.931.986 toneladas de RCD.
</t>
  </si>
  <si>
    <t xml:space="preserve">El acumulado ejecutado para el cuatrienio corresponde a 32.192,07 toneladas, de los cuales en el período de 2016 corresponde 4.667 en la vigencia 2017 con 8.028 en la vigencia 2018 con 7.363 ton. en la vigencia 2019 con 8.911 ton. y en lo corrido de 2020 con 3.223.07 ton.
En el período correspondiente de  enero a marzo de 2020  la SDA controló un total de 3.223 toneladas de Residuos Peligrosos (infecciosos, químicos y de origen administrativo) en el sector salud y afines generadas en el Distrito Capital, a través de la realización de
151 visitas de control a generadores de Residuos Hospitalarios, 
Ademas se  atendieron los siguientes tramites
Registros de vertimientos 8
Registros de acopiador primario de aceites usados 4
Conceptos técnicos proyectados para iniciar proceso Sancionatorio 41
Reporte realizado por el único gestor autorizado ECOCAPITAL y su correspondiente seguimiento técnico.
Adicionalmente se realizo el análisis de 44 Informes de Gestión atendidos; se emitieron 300 oficios de  requerimiento a generadores de Residuos Hospitalarios y similares, se analizaron 107 caracterizaciones de vertimientos y se proyectaron 32 informes técnicos 
</t>
  </si>
  <si>
    <t>El contrato de consultoría 1-02-25500-1298-2018 con la firma Hidromecánicas Ltda, ha finalizado de forma satisfactoria, por lo que ya se cuenta con los diseños definitivos o producto final revisado y aprobados por la EAAB – ESP.  
El Convenio EAAB – ESP No 1353 de 2017 se prorrogo por un año, para iniciar la construcción de las obras FASE 1, tal y como está estipulado en la minuta del convenio.  En este momento la EAAB se encuentra adelantando el proceso precontractual ante la oficina de compras de la EAAB. Se está ajustando el presupuesto y las cantidades de obra.
No se logro inciciar las obras en el primer semestre 2020, actualmente nos encontramos ante una emergencia sanitaria generada por la Pandemia del COVID 19, lo que ha demorado los procesos contractuales requeridos</t>
  </si>
  <si>
    <t xml:space="preserve">Reducir 1.100.000 toneladas de las emisiones de CO2eq </t>
  </si>
  <si>
    <t>NA</t>
  </si>
  <si>
    <t xml:space="preserve"> 2020 - Corte 31 de Mayo</t>
  </si>
  <si>
    <t>Recursos Reservas</t>
  </si>
  <si>
    <t>DISTRITAL:
Barrios Unidos, Chapinero, Fontibón, Santa Fe, Usaquen, Candelaria</t>
  </si>
  <si>
    <t xml:space="preserve">Localización: DISTRITAL.  Empresas con índice de desempenio ambiental.  
Descripción:  Empresas en el Distrito Capital con aplicacion del indice de desempenio ambiental empresarial  entre muy bueno y superior.
</t>
  </si>
  <si>
    <t xml:space="preserve">Localidades 
</t>
  </si>
  <si>
    <t xml:space="preserve">Localización: DISTRITAL.  Dirección: MPI20.  Politica publica de ecourbanismo y construcción sostenible en Bogota DC.
Descripción: MPI20. Desarrollo de acciones orientadas a acompañar el ajuste del plan de acción de la política. 
</t>
  </si>
  <si>
    <t xml:space="preserve">Localización: DISTRITAL.  Dirección: MPI21.  Pagar 100 Porciento compromisos de vigencias anteriores fenecidas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</si>
</sst>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36">
    <numFmt numFmtId="6" formatCode="&quot;$&quot;\ #,##0;[Red]\-&quot;$&quot;\ #,##0"/>
    <numFmt numFmtId="42" formatCode="_-&quot;$&quot;\ * #,##0_-;\-&quot;$&quot;\ * #,##0_-;_-&quot;$&quot;\ * &quot;-&quot;_-;_-@_-"/>
    <numFmt numFmtId="41" formatCode="_-* #,##0_-;\-* #,##0_-;_-* &quot;-&quot;_-;_-@_-"/>
    <numFmt numFmtId="44" formatCode="_-&quot;$&quot;\ * #,##0.00_-;\-&quot;$&quot;\ * #,##0.00_-;_-&quot;$&quot;\ * &quot;-&quot;??_-;_-@_-"/>
    <numFmt numFmtId="43" formatCode="_-* #,##0.00_-;\-* #,##0.00_-;_-* &quot;-&quot;??_-;_-@_-"/>
    <numFmt numFmtId="164" formatCode="&quot;$&quot;#,##0;[Red]\-&quot;$&quot;#,##0"/>
    <numFmt numFmtId="165" formatCode="_-&quot;$&quot;* #,##0_-;\-&quot;$&quot;* #,##0_-;_-&quot;$&quot;* &quot;-&quot;_-;_-@_-"/>
    <numFmt numFmtId="166" formatCode="_-&quot;$&quot;* #,##0.00_-;\-&quot;$&quot;* #,##0.00_-;_-&quot;$&quot;* &quot;-&quot;??_-;_-@_-"/>
    <numFmt numFmtId="167" formatCode="_-* #,##0.00\ &quot;€&quot;_-;\-* #,##0.00\ &quot;€&quot;_-;_-* &quot;-&quot;??\ &quot;€&quot;_-;_-@_-"/>
    <numFmt numFmtId="168" formatCode="_-* #,##0.00\ _€_-;\-* #,##0.00\ _€_-;_-* &quot;-&quot;??\ _€_-;_-@_-"/>
    <numFmt numFmtId="169" formatCode="_-* #,##0\ _€_-;\-* #,##0\ _€_-;_-* &quot;-&quot;??\ _€_-;_-@"/>
    <numFmt numFmtId="170" formatCode="0.0%"/>
    <numFmt numFmtId="171" formatCode="_(* #,##0_);_(* \(#,##0\);_(* &quot;-&quot;??_);_(@_)"/>
    <numFmt numFmtId="172" formatCode="_-* #,##0.00\ _€_-;\-* #,##0.00\ _€_-;_-* &quot;-&quot;??\ _€_-;_-@"/>
    <numFmt numFmtId="173" formatCode="_-&quot;$&quot;* #,##0.00_-;\-&quot;$&quot;* #,##0.00_-;_-&quot;$&quot;* &quot;-&quot;??_-;_-@"/>
    <numFmt numFmtId="174" formatCode="#,##0.0"/>
    <numFmt numFmtId="175" formatCode="_-* #,##0.0\ _€_-;\-* #,##0.0\ _€_-;_-* &quot;-&quot;??\ _€_-;_-@"/>
    <numFmt numFmtId="176" formatCode="_(* #,##0.00_);_(* \(#,##0.00\);_(* &quot;-&quot;??_);_(@_)"/>
    <numFmt numFmtId="177" formatCode="_-* #,##0.00\ _€_-;\-* #,##0.00\ _€_-;_-* &quot;-&quot;??.00\ _€_-;_-@"/>
    <numFmt numFmtId="178" formatCode="#,##0.0;\-#,##0.0"/>
    <numFmt numFmtId="179" formatCode="#,##0.0_);\(#,##0.0\)"/>
    <numFmt numFmtId="180" formatCode="#,##0.000000;\-#,##0.000000"/>
    <numFmt numFmtId="181" formatCode="_(#,##0.0_);\(#,##0.0\)"/>
    <numFmt numFmtId="182" formatCode="#,##0.00_ ;\-#,##0.00\ "/>
    <numFmt numFmtId="183" formatCode="[$$-240A]\ #,##0"/>
    <numFmt numFmtId="184" formatCode="_-&quot;$&quot;\ * #,##0_-;\-&quot;$&quot;\ * #,##0_-;_-&quot;$&quot;\ * &quot;-&quot;_-;_-@"/>
    <numFmt numFmtId="185" formatCode="#,##0.000"/>
    <numFmt numFmtId="186" formatCode="_(&quot;$&quot;\ * #,##0.00_);_(&quot;$&quot;\ * \(#,##0.00\);_(&quot;$&quot;\ * &quot;-&quot;??_);_(@_)"/>
    <numFmt numFmtId="187" formatCode="_(&quot;$&quot;\ * #,##0_);_(&quot;$&quot;\ * \(#,##0\);_(&quot;$&quot;\ * &quot;-&quot;??_);_(@_)"/>
    <numFmt numFmtId="188" formatCode="#,##0.000;\-#,##0.000"/>
    <numFmt numFmtId="189" formatCode="_(* #,##0_);_(* \(#,##0\);_(* &quot;-&quot;_);_(@_)"/>
    <numFmt numFmtId="190" formatCode="_(&quot;$&quot;\ * #,##0_);_(&quot;$&quot;\ * \(#,##0\);_(&quot;$&quot;\ * &quot;-&quot;_);_(@_)"/>
    <numFmt numFmtId="191" formatCode="_(&quot;$&quot;\ * #,##0.0_);_(&quot;$&quot;\ * \(#,##0.0\);_(&quot;$&quot;\ * &quot;-&quot;??_);_(@_)"/>
    <numFmt numFmtId="192" formatCode="_-* #,##0\ _€_-;\-* #,##0\ _€_-;_-* &quot;-&quot;??\ _€_-;_-@_-"/>
    <numFmt numFmtId="193" formatCode="_-&quot;$&quot;\ * #,##0.0_-;\-&quot;$&quot;\ * #,##0.0_-;_-&quot;$&quot;\ * &quot;-&quot;_-;_-@"/>
    <numFmt numFmtId="194" formatCode="_-* #,##0.00_-;\-* #,##0.00_-;_-* &quot;-&quot;_-;_-@_-"/>
  </numFmts>
  <fonts count="60" x14ac:knownFonts="1">
    <font>
      <sz val="11"/>
      <color rgb="FF000000"/>
      <name val="Calibri"/>
    </font>
    <font>
      <sz val="11"/>
      <name val="Calibri"/>
      <family val="2"/>
    </font>
    <font>
      <sz val="11"/>
      <name val="Calibri"/>
      <family val="2"/>
    </font>
    <font>
      <b/>
      <sz val="14"/>
      <name val="Arial"/>
      <family val="2"/>
    </font>
    <font>
      <sz val="12"/>
      <name val="Arial"/>
      <family val="2"/>
    </font>
    <font>
      <sz val="10"/>
      <name val="Arial"/>
      <family val="2"/>
    </font>
    <font>
      <b/>
      <sz val="8"/>
      <name val="Arial"/>
      <family val="2"/>
    </font>
    <font>
      <b/>
      <sz val="10"/>
      <name val="Arial"/>
      <family val="2"/>
    </font>
    <font>
      <sz val="8"/>
      <name val="Arial"/>
      <family val="2"/>
    </font>
    <font>
      <sz val="8"/>
      <color rgb="FF000000"/>
      <name val="Arial"/>
      <family val="2"/>
    </font>
    <font>
      <sz val="10"/>
      <name val="Calibri"/>
      <family val="2"/>
    </font>
    <font>
      <sz val="11"/>
      <name val="Arial"/>
      <family val="2"/>
    </font>
    <font>
      <sz val="12"/>
      <name val="Calibri"/>
      <family val="2"/>
    </font>
    <font>
      <b/>
      <sz val="12"/>
      <name val="Arial"/>
      <family val="2"/>
    </font>
    <font>
      <sz val="10"/>
      <color rgb="FF000000"/>
      <name val="Arial"/>
      <family val="2"/>
    </font>
    <font>
      <sz val="8"/>
      <color rgb="FF000000"/>
      <name val="Calibri"/>
      <family val="2"/>
    </font>
    <font>
      <b/>
      <sz val="11"/>
      <name val="Calibri"/>
      <family val="2"/>
    </font>
    <font>
      <sz val="22"/>
      <name val="Arial"/>
      <family val="2"/>
    </font>
    <font>
      <sz val="24"/>
      <name val="Arial"/>
      <family val="2"/>
    </font>
    <font>
      <sz val="8"/>
      <name val="Calibri"/>
      <family val="2"/>
    </font>
    <font>
      <sz val="11"/>
      <color rgb="FF000000"/>
      <name val="Calibri"/>
      <family val="2"/>
    </font>
    <font>
      <sz val="11"/>
      <color rgb="FF000000"/>
      <name val="Calibri"/>
      <family val="2"/>
    </font>
    <font>
      <sz val="11"/>
      <color indexed="8"/>
      <name val="Calibri"/>
      <family val="2"/>
    </font>
    <font>
      <sz val="10"/>
      <color indexed="8"/>
      <name val="Arial"/>
      <family val="2"/>
    </font>
    <font>
      <sz val="11"/>
      <color rgb="FF000000"/>
      <name val="Calibri"/>
      <family val="2"/>
    </font>
    <font>
      <sz val="10"/>
      <color theme="1"/>
      <name val="Calibri"/>
      <family val="2"/>
    </font>
    <font>
      <sz val="11"/>
      <color rgb="FF000000"/>
      <name val="Calibri"/>
      <family val="2"/>
    </font>
    <font>
      <b/>
      <sz val="11"/>
      <color theme="1"/>
      <name val="Calibri"/>
      <family val="2"/>
      <scheme val="minor"/>
    </font>
    <font>
      <sz val="24"/>
      <color theme="1"/>
      <name val="Calibri"/>
      <family val="2"/>
      <scheme val="minor"/>
    </font>
    <font>
      <b/>
      <sz val="24"/>
      <name val="Arial"/>
      <family val="2"/>
    </font>
    <font>
      <b/>
      <sz val="20"/>
      <name val="Arial"/>
      <family val="2"/>
    </font>
    <font>
      <sz val="20"/>
      <color theme="1"/>
      <name val="Calibri"/>
      <family val="2"/>
      <scheme val="minor"/>
    </font>
    <font>
      <sz val="12"/>
      <color theme="1"/>
      <name val="Arial"/>
      <family val="2"/>
    </font>
    <font>
      <sz val="12"/>
      <color indexed="8"/>
      <name val="Arial"/>
      <family val="2"/>
    </font>
    <font>
      <b/>
      <sz val="10"/>
      <color theme="1"/>
      <name val="Calibri"/>
      <family val="2"/>
      <scheme val="minor"/>
    </font>
    <font>
      <sz val="10"/>
      <color theme="1"/>
      <name val="Calibri"/>
      <family val="2"/>
      <scheme val="minor"/>
    </font>
    <font>
      <sz val="11"/>
      <color theme="1"/>
      <name val="Arial Narrow"/>
      <family val="2"/>
    </font>
    <font>
      <sz val="7"/>
      <name val="Calibri"/>
      <family val="2"/>
      <scheme val="minor"/>
    </font>
    <font>
      <b/>
      <sz val="14"/>
      <color indexed="8"/>
      <name val="Arial"/>
      <family val="2"/>
    </font>
    <font>
      <b/>
      <sz val="12"/>
      <color indexed="8"/>
      <name val="Arial"/>
      <family val="2"/>
    </font>
    <font>
      <b/>
      <sz val="9"/>
      <color indexed="8"/>
      <name val="Arial"/>
      <family val="2"/>
    </font>
    <font>
      <sz val="14"/>
      <name val="Tahoma"/>
      <family val="2"/>
    </font>
    <font>
      <b/>
      <sz val="14"/>
      <name val="Tahoma"/>
      <family val="2"/>
    </font>
    <font>
      <sz val="11"/>
      <color theme="1"/>
      <name val="Arial"/>
      <family val="2"/>
    </font>
    <font>
      <b/>
      <sz val="16"/>
      <name val="Arial"/>
      <family val="2"/>
    </font>
    <font>
      <sz val="11"/>
      <color rgb="FF000000"/>
      <name val="Calibri"/>
      <family val="2"/>
    </font>
    <font>
      <sz val="22"/>
      <name val="Calibri"/>
      <family val="2"/>
    </font>
    <font>
      <sz val="16"/>
      <name val="Arial"/>
      <family val="2"/>
    </font>
    <font>
      <sz val="9"/>
      <color indexed="81"/>
      <name val="Tahoma"/>
      <family val="2"/>
    </font>
    <font>
      <b/>
      <sz val="9"/>
      <color indexed="81"/>
      <name val="Tahoma"/>
      <family val="2"/>
    </font>
    <font>
      <sz val="10"/>
      <name val="Calibri"/>
      <family val="2"/>
      <scheme val="minor"/>
    </font>
    <font>
      <sz val="10"/>
      <color theme="1"/>
      <name val="Arial"/>
      <family val="2"/>
    </font>
    <font>
      <sz val="8"/>
      <color rgb="FFFF0000"/>
      <name val="Arial"/>
      <family val="2"/>
    </font>
    <font>
      <sz val="10"/>
      <color rgb="FFFF0000"/>
      <name val="Calibri"/>
      <family val="2"/>
    </font>
    <font>
      <sz val="10"/>
      <color rgb="FFFF0000"/>
      <name val="Arial"/>
      <family val="2"/>
    </font>
    <font>
      <sz val="11"/>
      <color rgb="FFFF0000"/>
      <name val="Calibri"/>
      <family val="2"/>
    </font>
    <font>
      <b/>
      <sz val="8"/>
      <color rgb="FF000000"/>
      <name val="Times New Roman"/>
      <family val="1"/>
    </font>
    <font>
      <sz val="8"/>
      <color rgb="FF000000"/>
      <name val="Times New Roman"/>
      <family val="1"/>
    </font>
    <font>
      <sz val="11"/>
      <color theme="1"/>
      <name val="Calibri"/>
      <family val="2"/>
    </font>
    <font>
      <b/>
      <sz val="11"/>
      <color theme="1"/>
      <name val="Arial"/>
      <family val="2"/>
    </font>
  </fonts>
  <fills count="14">
    <fill>
      <patternFill patternType="none"/>
    </fill>
    <fill>
      <patternFill patternType="gray125"/>
    </fill>
    <fill>
      <patternFill patternType="solid">
        <fgColor rgb="FFFFFFFF"/>
        <bgColor rgb="FFFFFFFF"/>
      </patternFill>
    </fill>
    <fill>
      <patternFill patternType="solid">
        <fgColor theme="0" tint="-0.14999847407452621"/>
        <bgColor indexed="64"/>
      </patternFill>
    </fill>
    <fill>
      <patternFill patternType="solid">
        <fgColor theme="0"/>
        <bgColor indexed="64"/>
      </patternFill>
    </fill>
    <fill>
      <patternFill patternType="solid">
        <fgColor rgb="FF00B0F0"/>
        <bgColor indexed="64"/>
      </patternFill>
    </fill>
    <fill>
      <patternFill patternType="solid">
        <fgColor rgb="FF75DBFF"/>
        <bgColor indexed="64"/>
      </patternFill>
    </fill>
    <fill>
      <patternFill patternType="solid">
        <fgColor indexed="9"/>
        <bgColor indexed="64"/>
      </patternFill>
    </fill>
    <fill>
      <patternFill patternType="solid">
        <fgColor rgb="FF00B0F0"/>
        <bgColor rgb="FF92D050"/>
      </patternFill>
    </fill>
    <fill>
      <patternFill patternType="solid">
        <fgColor theme="0"/>
        <bgColor rgb="FFFFFFFF"/>
      </patternFill>
    </fill>
    <fill>
      <patternFill patternType="solid">
        <fgColor theme="0" tint="-0.34998626667073579"/>
        <bgColor indexed="64"/>
      </patternFill>
    </fill>
    <fill>
      <patternFill patternType="solid">
        <fgColor rgb="FFFFFF00"/>
        <bgColor indexed="64"/>
      </patternFill>
    </fill>
    <fill>
      <patternFill patternType="solid">
        <fgColor rgb="FFFF0000"/>
        <bgColor indexed="64"/>
      </patternFill>
    </fill>
    <fill>
      <patternFill patternType="solid">
        <fgColor rgb="FF00B0F0"/>
        <bgColor rgb="FFFFFFFF"/>
      </patternFill>
    </fill>
  </fills>
  <borders count="151">
    <border>
      <left/>
      <right/>
      <top/>
      <bottom/>
      <diagonal/>
    </border>
    <border>
      <left/>
      <right/>
      <top/>
      <bottom/>
      <diagonal/>
    </border>
    <border>
      <left style="thin">
        <color rgb="FF000000"/>
      </left>
      <right style="thin">
        <color rgb="FF000000"/>
      </right>
      <top style="thin">
        <color rgb="FF000000"/>
      </top>
      <bottom style="thin">
        <color rgb="FF000000"/>
      </bottom>
      <diagonal/>
    </border>
    <border>
      <left style="thin">
        <color rgb="FF000000"/>
      </left>
      <right style="thin">
        <color rgb="FF000000"/>
      </right>
      <top style="thin">
        <color rgb="FF000000"/>
      </top>
      <bottom style="medium">
        <color rgb="FF000000"/>
      </bottom>
      <diagonal/>
    </border>
    <border>
      <left/>
      <right style="thin">
        <color rgb="FF000000"/>
      </right>
      <top style="thin">
        <color rgb="FF000000"/>
      </top>
      <bottom style="thin">
        <color rgb="FF000000"/>
      </bottom>
      <diagonal/>
    </border>
    <border>
      <left style="medium">
        <color rgb="FF000000"/>
      </left>
      <right style="thin">
        <color rgb="FF000000"/>
      </right>
      <top style="medium">
        <color rgb="FF000000"/>
      </top>
      <bottom/>
      <diagonal/>
    </border>
    <border>
      <left style="thin">
        <color rgb="FF000000"/>
      </left>
      <right style="thin">
        <color rgb="FF000000"/>
      </right>
      <top style="thin">
        <color rgb="FF000000"/>
      </top>
      <bottom/>
      <diagonal/>
    </border>
    <border>
      <left style="thin">
        <color rgb="FF000000"/>
      </left>
      <right style="thin">
        <color rgb="FF000000"/>
      </right>
      <top style="thin">
        <color rgb="FF000000"/>
      </top>
      <bottom/>
      <diagonal/>
    </border>
    <border>
      <left style="thin">
        <color rgb="FF000000"/>
      </left>
      <right/>
      <top style="medium">
        <color rgb="FF000000"/>
      </top>
      <bottom/>
      <diagonal/>
    </border>
    <border>
      <left style="thin">
        <color rgb="FF000000"/>
      </left>
      <right style="medium">
        <color rgb="FF000000"/>
      </right>
      <top style="medium">
        <color rgb="FF000000"/>
      </top>
      <bottom/>
      <diagonal/>
    </border>
    <border>
      <left style="thin">
        <color rgb="FF000000"/>
      </left>
      <right style="thin">
        <color rgb="FF000000"/>
      </right>
      <top style="medium">
        <color rgb="FF000000"/>
      </top>
      <bottom style="thin">
        <color rgb="FF000000"/>
      </bottom>
      <diagonal/>
    </border>
    <border>
      <left style="thin">
        <color rgb="FF000000"/>
      </left>
      <right style="medium">
        <color rgb="FF000000"/>
      </right>
      <top style="thin">
        <color rgb="FF000000"/>
      </top>
      <bottom/>
      <diagonal/>
    </border>
    <border>
      <left/>
      <right/>
      <top/>
      <bottom/>
      <diagonal/>
    </border>
    <border>
      <left style="medium">
        <color rgb="FF000000"/>
      </left>
      <right style="thin">
        <color rgb="FF000000"/>
      </right>
      <top/>
      <bottom style="medium">
        <color rgb="FF000000"/>
      </bottom>
      <diagonal/>
    </border>
    <border>
      <left/>
      <right style="thin">
        <color rgb="FF000000"/>
      </right>
      <top/>
      <bottom style="thin">
        <color rgb="FF000000"/>
      </bottom>
      <diagonal/>
    </border>
    <border>
      <left style="thin">
        <color rgb="FF000000"/>
      </left>
      <right style="thin">
        <color rgb="FF000000"/>
      </right>
      <top/>
      <bottom/>
      <diagonal/>
    </border>
    <border>
      <left style="thin">
        <color rgb="FF000000"/>
      </left>
      <right style="thin">
        <color rgb="FF000000"/>
      </right>
      <top/>
      <bottom style="thin">
        <color rgb="FF000000"/>
      </bottom>
      <diagonal/>
    </border>
    <border>
      <left style="thin">
        <color rgb="FF000000"/>
      </left>
      <right style="thin">
        <color rgb="FF000000"/>
      </right>
      <top/>
      <bottom/>
      <diagonal/>
    </border>
    <border>
      <left style="thin">
        <color rgb="FF000000"/>
      </left>
      <right style="medium">
        <color rgb="FF000000"/>
      </right>
      <top/>
      <bottom style="medium">
        <color rgb="FF000000"/>
      </bottom>
      <diagonal/>
    </border>
    <border>
      <left style="thin">
        <color rgb="FF000000"/>
      </left>
      <right style="medium">
        <color rgb="FF000000"/>
      </right>
      <top/>
      <bottom/>
      <diagonal/>
    </border>
    <border>
      <left style="thin">
        <color rgb="FF000000"/>
      </left>
      <right/>
      <top style="thin">
        <color rgb="FF000000"/>
      </top>
      <bottom/>
      <diagonal/>
    </border>
    <border>
      <left style="medium">
        <color rgb="FF000000"/>
      </left>
      <right style="thin">
        <color rgb="FF000000"/>
      </right>
      <top/>
      <bottom/>
      <diagonal/>
    </border>
    <border>
      <left style="thin">
        <color rgb="FF000000"/>
      </left>
      <right style="medium">
        <color rgb="FF000000"/>
      </right>
      <top/>
      <bottom style="thin">
        <color rgb="FF000000"/>
      </bottom>
      <diagonal/>
    </border>
    <border>
      <left style="thin">
        <color rgb="FF000000"/>
      </left>
      <right style="thin">
        <color rgb="FF000000"/>
      </right>
      <top style="medium">
        <color rgb="FF000000"/>
      </top>
      <bottom/>
      <diagonal/>
    </border>
    <border>
      <left/>
      <right style="thin">
        <color rgb="FF000000"/>
      </right>
      <top style="thin">
        <color rgb="FF000000"/>
      </top>
      <bottom/>
      <diagonal/>
    </border>
    <border>
      <left style="thin">
        <color rgb="FF000000"/>
      </left>
      <right/>
      <top/>
      <bottom/>
      <diagonal/>
    </border>
    <border>
      <left style="thin">
        <color rgb="FF000000"/>
      </left>
      <right/>
      <top style="thin">
        <color rgb="FF000000"/>
      </top>
      <bottom style="thin">
        <color rgb="FF000000"/>
      </bottom>
      <diagonal/>
    </border>
    <border>
      <left style="thin">
        <color rgb="FF000000"/>
      </left>
      <right style="thin">
        <color rgb="FF000000"/>
      </right>
      <top/>
      <bottom style="thin">
        <color rgb="FF000000"/>
      </bottom>
      <diagonal/>
    </border>
    <border>
      <left style="thin">
        <color rgb="FF000000"/>
      </left>
      <right/>
      <top/>
      <bottom style="thin">
        <color rgb="FF000000"/>
      </bottom>
      <diagonal/>
    </border>
    <border>
      <left style="thin">
        <color rgb="FF000000"/>
      </left>
      <right style="medium">
        <color rgb="FF000000"/>
      </right>
      <top style="thin">
        <color rgb="FF000000"/>
      </top>
      <bottom style="thin">
        <color rgb="FF000000"/>
      </bottom>
      <diagonal/>
    </border>
    <border>
      <left style="thin">
        <color rgb="FF000000"/>
      </left>
      <right/>
      <top/>
      <bottom style="medium">
        <color rgb="FF000000"/>
      </bottom>
      <diagonal/>
    </border>
    <border>
      <left/>
      <right style="thin">
        <color rgb="FF000000"/>
      </right>
      <top style="medium">
        <color rgb="FF000000"/>
      </top>
      <bottom/>
      <diagonal/>
    </border>
    <border>
      <left style="medium">
        <color rgb="FF000000"/>
      </left>
      <right/>
      <top/>
      <bottom style="medium">
        <color rgb="FF000000"/>
      </bottom>
      <diagonal/>
    </border>
    <border>
      <left/>
      <right style="thin">
        <color rgb="FF000000"/>
      </right>
      <top/>
      <bottom style="medium">
        <color rgb="FF000000"/>
      </bottom>
      <diagonal/>
    </border>
    <border>
      <left style="thin">
        <color rgb="FF000000"/>
      </left>
      <right style="thin">
        <color rgb="FF000000"/>
      </right>
      <top/>
      <bottom style="medium">
        <color rgb="FF000000"/>
      </bottom>
      <diagonal/>
    </border>
    <border>
      <left style="medium">
        <color rgb="FF000000"/>
      </left>
      <right/>
      <top/>
      <bottom style="thin">
        <color rgb="FF000000"/>
      </bottom>
      <diagonal/>
    </border>
    <border>
      <left style="medium">
        <color rgb="FF000000"/>
      </left>
      <right/>
      <top style="thin">
        <color rgb="FF000000"/>
      </top>
      <bottom/>
      <diagonal/>
    </border>
    <border>
      <left/>
      <right style="thin">
        <color rgb="FF000000"/>
      </right>
      <top/>
      <bottom/>
      <diagonal/>
    </border>
    <border>
      <left style="medium">
        <color rgb="FF000000"/>
      </left>
      <right/>
      <top/>
      <bottom/>
      <diagonal/>
    </border>
    <border>
      <left/>
      <right/>
      <top/>
      <bottom/>
      <diagonal/>
    </border>
    <border>
      <left style="thin">
        <color auto="1"/>
      </left>
      <right style="thin">
        <color auto="1"/>
      </right>
      <top style="thin">
        <color auto="1"/>
      </top>
      <bottom style="thin">
        <color auto="1"/>
      </bottom>
      <diagonal/>
    </border>
    <border>
      <left style="thin">
        <color auto="1"/>
      </left>
      <right style="thin">
        <color auto="1"/>
      </right>
      <top/>
      <bottom style="thin">
        <color auto="1"/>
      </bottom>
      <diagonal/>
    </border>
    <border>
      <left style="medium">
        <color rgb="FF000000"/>
      </left>
      <right style="medium">
        <color rgb="FF000000"/>
      </right>
      <top style="thin">
        <color rgb="FF000000"/>
      </top>
      <bottom/>
      <diagonal/>
    </border>
    <border>
      <left style="medium">
        <color auto="1"/>
      </left>
      <right style="medium">
        <color auto="1"/>
      </right>
      <top style="medium">
        <color auto="1"/>
      </top>
      <bottom/>
      <diagonal/>
    </border>
    <border>
      <left style="medium">
        <color rgb="FF000000"/>
      </left>
      <right style="medium">
        <color rgb="FF000000"/>
      </right>
      <top/>
      <bottom/>
      <diagonal/>
    </border>
    <border>
      <left style="medium">
        <color auto="1"/>
      </left>
      <right style="medium">
        <color auto="1"/>
      </right>
      <top/>
      <bottom/>
      <diagonal/>
    </border>
    <border>
      <left style="medium">
        <color auto="1"/>
      </left>
      <right style="medium">
        <color auto="1"/>
      </right>
      <top/>
      <bottom style="medium">
        <color auto="1"/>
      </bottom>
      <diagonal/>
    </border>
    <border>
      <left style="medium">
        <color auto="1"/>
      </left>
      <right style="thin">
        <color rgb="FF000000"/>
      </right>
      <top style="medium">
        <color rgb="FF000000"/>
      </top>
      <bottom/>
      <diagonal/>
    </border>
    <border>
      <left style="medium">
        <color auto="1"/>
      </left>
      <right style="thin">
        <color rgb="FF000000"/>
      </right>
      <top/>
      <bottom style="thin">
        <color rgb="FF000000"/>
      </bottom>
      <diagonal/>
    </border>
    <border>
      <left style="thin">
        <color auto="1"/>
      </left>
      <right style="thin">
        <color auto="1"/>
      </right>
      <top style="thin">
        <color auto="1"/>
      </top>
      <bottom/>
      <diagonal/>
    </border>
    <border>
      <left style="medium">
        <color rgb="FF000000"/>
      </left>
      <right style="thin">
        <color auto="1"/>
      </right>
      <top style="medium">
        <color rgb="FF000000"/>
      </top>
      <bottom/>
      <diagonal/>
    </border>
    <border>
      <left style="medium">
        <color rgb="FF000000"/>
      </left>
      <right style="thin">
        <color auto="1"/>
      </right>
      <top/>
      <bottom/>
      <diagonal/>
    </border>
    <border>
      <left style="thin">
        <color auto="1"/>
      </left>
      <right/>
      <top style="thin">
        <color auto="1"/>
      </top>
      <bottom style="thin">
        <color auto="1"/>
      </bottom>
      <diagonal/>
    </border>
    <border>
      <left style="medium">
        <color auto="1"/>
      </left>
      <right style="thin">
        <color rgb="FF000000"/>
      </right>
      <top style="medium">
        <color auto="1"/>
      </top>
      <bottom style="thin">
        <color rgb="FF000000"/>
      </bottom>
      <diagonal/>
    </border>
    <border>
      <left style="thin">
        <color rgb="FF000000"/>
      </left>
      <right style="thin">
        <color rgb="FF000000"/>
      </right>
      <top style="medium">
        <color auto="1"/>
      </top>
      <bottom style="thin">
        <color rgb="FF000000"/>
      </bottom>
      <diagonal/>
    </border>
    <border>
      <left/>
      <right style="thin">
        <color rgb="FF000000"/>
      </right>
      <top style="medium">
        <color auto="1"/>
      </top>
      <bottom style="thin">
        <color rgb="FF000000"/>
      </bottom>
      <diagonal/>
    </border>
    <border>
      <left style="thin">
        <color rgb="FF000000"/>
      </left>
      <right/>
      <top style="medium">
        <color auto="1"/>
      </top>
      <bottom style="thin">
        <color rgb="FF000000"/>
      </bottom>
      <diagonal/>
    </border>
    <border>
      <left style="thin">
        <color auto="1"/>
      </left>
      <right style="thin">
        <color auto="1"/>
      </right>
      <top style="medium">
        <color auto="1"/>
      </top>
      <bottom style="thin">
        <color auto="1"/>
      </bottom>
      <diagonal/>
    </border>
    <border>
      <left/>
      <right/>
      <top style="medium">
        <color auto="1"/>
      </top>
      <bottom/>
      <diagonal/>
    </border>
    <border>
      <left style="thin">
        <color rgb="FF000000"/>
      </left>
      <right style="thin">
        <color rgb="FF000000"/>
      </right>
      <top style="medium">
        <color auto="1"/>
      </top>
      <bottom/>
      <diagonal/>
    </border>
    <border>
      <left style="thin">
        <color rgb="FF000000"/>
      </left>
      <right style="medium">
        <color auto="1"/>
      </right>
      <top style="medium">
        <color auto="1"/>
      </top>
      <bottom/>
      <diagonal/>
    </border>
    <border>
      <left style="medium">
        <color auto="1"/>
      </left>
      <right style="thin">
        <color rgb="FF000000"/>
      </right>
      <top style="thin">
        <color rgb="FF000000"/>
      </top>
      <bottom style="thin">
        <color rgb="FF000000"/>
      </bottom>
      <diagonal/>
    </border>
    <border>
      <left style="thin">
        <color rgb="FF000000"/>
      </left>
      <right style="medium">
        <color auto="1"/>
      </right>
      <top/>
      <bottom/>
      <diagonal/>
    </border>
    <border>
      <left style="medium">
        <color auto="1"/>
      </left>
      <right style="thin">
        <color rgb="FF000000"/>
      </right>
      <top style="thin">
        <color rgb="FF000000"/>
      </top>
      <bottom style="medium">
        <color auto="1"/>
      </bottom>
      <diagonal/>
    </border>
    <border>
      <left style="thin">
        <color rgb="FF000000"/>
      </left>
      <right style="thin">
        <color rgb="FF000000"/>
      </right>
      <top style="thin">
        <color rgb="FF000000"/>
      </top>
      <bottom style="medium">
        <color auto="1"/>
      </bottom>
      <diagonal/>
    </border>
    <border>
      <left style="thin">
        <color rgb="FF000000"/>
      </left>
      <right/>
      <top style="thin">
        <color rgb="FF000000"/>
      </top>
      <bottom style="medium">
        <color auto="1"/>
      </bottom>
      <diagonal/>
    </border>
    <border>
      <left style="thin">
        <color auto="1"/>
      </left>
      <right style="thin">
        <color auto="1"/>
      </right>
      <top style="thin">
        <color auto="1"/>
      </top>
      <bottom style="medium">
        <color auto="1"/>
      </bottom>
      <diagonal/>
    </border>
    <border>
      <left/>
      <right style="thin">
        <color rgb="FF000000"/>
      </right>
      <top/>
      <bottom style="medium">
        <color auto="1"/>
      </bottom>
      <diagonal/>
    </border>
    <border>
      <left/>
      <right/>
      <top/>
      <bottom style="medium">
        <color auto="1"/>
      </bottom>
      <diagonal/>
    </border>
    <border>
      <left style="thin">
        <color rgb="FF000000"/>
      </left>
      <right style="thin">
        <color rgb="FF000000"/>
      </right>
      <top/>
      <bottom style="medium">
        <color auto="1"/>
      </bottom>
      <diagonal/>
    </border>
    <border>
      <left style="thin">
        <color rgb="FF000000"/>
      </left>
      <right style="medium">
        <color auto="1"/>
      </right>
      <top/>
      <bottom style="medium">
        <color auto="1"/>
      </bottom>
      <diagonal/>
    </border>
    <border>
      <left style="thin">
        <color auto="1"/>
      </left>
      <right style="medium">
        <color auto="1"/>
      </right>
      <top style="medium">
        <color auto="1"/>
      </top>
      <bottom style="thin">
        <color auto="1"/>
      </bottom>
      <diagonal/>
    </border>
    <border>
      <left style="thin">
        <color auto="1"/>
      </left>
      <right style="medium">
        <color auto="1"/>
      </right>
      <top style="thin">
        <color auto="1"/>
      </top>
      <bottom style="thin">
        <color auto="1"/>
      </bottom>
      <diagonal/>
    </border>
    <border>
      <left/>
      <right style="medium">
        <color auto="1"/>
      </right>
      <top/>
      <bottom style="medium">
        <color auto="1"/>
      </bottom>
      <diagonal/>
    </border>
    <border>
      <left style="thin">
        <color rgb="FF000000"/>
      </left>
      <right style="medium">
        <color auto="1"/>
      </right>
      <top/>
      <bottom style="thin">
        <color rgb="FF000000"/>
      </bottom>
      <diagonal/>
    </border>
    <border>
      <left style="thin">
        <color rgb="FF000000"/>
      </left>
      <right style="medium">
        <color auto="1"/>
      </right>
      <top style="thin">
        <color rgb="FF000000"/>
      </top>
      <bottom style="thin">
        <color rgb="FF000000"/>
      </bottom>
      <diagonal/>
    </border>
    <border>
      <left/>
      <right style="medium">
        <color auto="1"/>
      </right>
      <top style="thin">
        <color auto="1"/>
      </top>
      <bottom style="thin">
        <color auto="1"/>
      </bottom>
      <diagonal/>
    </border>
    <border>
      <left/>
      <right style="medium">
        <color auto="1"/>
      </right>
      <top style="thin">
        <color auto="1"/>
      </top>
      <bottom style="medium">
        <color auto="1"/>
      </bottom>
      <diagonal/>
    </border>
    <border>
      <left/>
      <right style="medium">
        <color auto="1"/>
      </right>
      <top style="thin">
        <color rgb="FF000000"/>
      </top>
      <bottom style="thin">
        <color rgb="FF000000"/>
      </bottom>
      <diagonal/>
    </border>
    <border>
      <left/>
      <right style="medium">
        <color auto="1"/>
      </right>
      <top/>
      <bottom style="thin">
        <color rgb="FF000000"/>
      </bottom>
      <diagonal/>
    </border>
    <border>
      <left style="thin">
        <color auto="1"/>
      </left>
      <right style="medium">
        <color auto="1"/>
      </right>
      <top style="thin">
        <color auto="1"/>
      </top>
      <bottom style="medium">
        <color auto="1"/>
      </bottom>
      <diagonal/>
    </border>
    <border>
      <left/>
      <right style="medium">
        <color auto="1"/>
      </right>
      <top/>
      <bottom/>
      <diagonal/>
    </border>
    <border>
      <left style="thin">
        <color rgb="FF000000"/>
      </left>
      <right style="medium">
        <color auto="1"/>
      </right>
      <top/>
      <bottom style="medium">
        <color rgb="FF000000"/>
      </bottom>
      <diagonal/>
    </border>
    <border>
      <left style="thin">
        <color rgb="FF000000"/>
      </left>
      <right style="medium">
        <color auto="1"/>
      </right>
      <top style="medium">
        <color rgb="FF000000"/>
      </top>
      <bottom/>
      <diagonal/>
    </border>
    <border>
      <left/>
      <right style="medium">
        <color auto="1"/>
      </right>
      <top/>
      <bottom style="medium">
        <color rgb="FF000000"/>
      </bottom>
      <diagonal/>
    </border>
    <border>
      <left style="medium">
        <color auto="1"/>
      </left>
      <right/>
      <top style="medium">
        <color auto="1"/>
      </top>
      <bottom/>
      <diagonal/>
    </border>
    <border>
      <left/>
      <right style="thin">
        <color auto="1"/>
      </right>
      <top style="medium">
        <color auto="1"/>
      </top>
      <bottom/>
      <diagonal/>
    </border>
    <border>
      <left style="thin">
        <color auto="1"/>
      </left>
      <right/>
      <top style="medium">
        <color auto="1"/>
      </top>
      <bottom style="thin">
        <color auto="1"/>
      </bottom>
      <diagonal/>
    </border>
    <border>
      <left/>
      <right/>
      <top style="medium">
        <color auto="1"/>
      </top>
      <bottom style="thin">
        <color auto="1"/>
      </bottom>
      <diagonal/>
    </border>
    <border>
      <left/>
      <right style="medium">
        <color auto="1"/>
      </right>
      <top style="medium">
        <color auto="1"/>
      </top>
      <bottom style="thin">
        <color auto="1"/>
      </bottom>
      <diagonal/>
    </border>
    <border>
      <left style="medium">
        <color auto="1"/>
      </left>
      <right/>
      <top/>
      <bottom/>
      <diagonal/>
    </border>
    <border>
      <left/>
      <right style="thin">
        <color auto="1"/>
      </right>
      <top/>
      <bottom/>
      <diagonal/>
    </border>
    <border>
      <left/>
      <right/>
      <top style="thin">
        <color auto="1"/>
      </top>
      <bottom style="thin">
        <color auto="1"/>
      </bottom>
      <diagonal/>
    </border>
    <border>
      <left style="medium">
        <color auto="1"/>
      </left>
      <right/>
      <top/>
      <bottom style="medium">
        <color auto="1"/>
      </bottom>
      <diagonal/>
    </border>
    <border>
      <left/>
      <right style="thin">
        <color auto="1"/>
      </right>
      <top/>
      <bottom style="medium">
        <color auto="1"/>
      </bottom>
      <diagonal/>
    </border>
    <border>
      <left style="thin">
        <color auto="1"/>
      </left>
      <right/>
      <top style="thin">
        <color auto="1"/>
      </top>
      <bottom style="medium">
        <color auto="1"/>
      </bottom>
      <diagonal/>
    </border>
    <border>
      <left/>
      <right/>
      <top style="thin">
        <color auto="1"/>
      </top>
      <bottom style="medium">
        <color auto="1"/>
      </bottom>
      <diagonal/>
    </border>
    <border>
      <left/>
      <right style="thin">
        <color auto="1"/>
      </right>
      <top style="thin">
        <color auto="1"/>
      </top>
      <bottom style="medium">
        <color auto="1"/>
      </bottom>
      <diagonal/>
    </border>
    <border>
      <left style="medium">
        <color auto="1"/>
      </left>
      <right/>
      <top style="medium">
        <color auto="1"/>
      </top>
      <bottom style="thin">
        <color auto="1"/>
      </bottom>
      <diagonal/>
    </border>
    <border>
      <left/>
      <right style="thin">
        <color auto="1"/>
      </right>
      <top style="medium">
        <color auto="1"/>
      </top>
      <bottom style="thin">
        <color auto="1"/>
      </bottom>
      <diagonal/>
    </border>
    <border>
      <left style="medium">
        <color auto="1"/>
      </left>
      <right/>
      <top style="thin">
        <color auto="1"/>
      </top>
      <bottom style="thin">
        <color auto="1"/>
      </bottom>
      <diagonal/>
    </border>
    <border>
      <left/>
      <right style="thin">
        <color auto="1"/>
      </right>
      <top style="thin">
        <color auto="1"/>
      </top>
      <bottom style="thin">
        <color auto="1"/>
      </bottom>
      <diagonal/>
    </border>
    <border>
      <left style="medium">
        <color auto="1"/>
      </left>
      <right style="thin">
        <color auto="1"/>
      </right>
      <top style="thin">
        <color auto="1"/>
      </top>
      <bottom style="thin">
        <color auto="1"/>
      </bottom>
      <diagonal/>
    </border>
    <border>
      <left style="medium">
        <color auto="1"/>
      </left>
      <right style="thin">
        <color auto="1"/>
      </right>
      <top style="medium">
        <color auto="1"/>
      </top>
      <bottom style="thin">
        <color auto="1"/>
      </bottom>
      <diagonal/>
    </border>
    <border>
      <left style="medium">
        <color auto="1"/>
      </left>
      <right style="thin">
        <color auto="1"/>
      </right>
      <top style="thin">
        <color auto="1"/>
      </top>
      <bottom style="medium">
        <color auto="1"/>
      </bottom>
      <diagonal/>
    </border>
    <border>
      <left style="medium">
        <color auto="1"/>
      </left>
      <right/>
      <top/>
      <bottom style="thin">
        <color auto="1"/>
      </bottom>
      <diagonal/>
    </border>
    <border>
      <left/>
      <right/>
      <top/>
      <bottom style="thin">
        <color auto="1"/>
      </bottom>
      <diagonal/>
    </border>
    <border>
      <left/>
      <right style="thin">
        <color auto="1"/>
      </right>
      <top/>
      <bottom style="thin">
        <color auto="1"/>
      </bottom>
      <diagonal/>
    </border>
    <border>
      <left style="thin">
        <color auto="1"/>
      </left>
      <right/>
      <top/>
      <bottom style="thin">
        <color auto="1"/>
      </bottom>
      <diagonal/>
    </border>
    <border>
      <left/>
      <right style="medium">
        <color auto="1"/>
      </right>
      <top/>
      <bottom style="thin">
        <color auto="1"/>
      </bottom>
      <diagonal/>
    </border>
    <border>
      <left style="medium">
        <color auto="1"/>
      </left>
      <right/>
      <top style="thin">
        <color auto="1"/>
      </top>
      <bottom style="medium">
        <color auto="1"/>
      </bottom>
      <diagonal/>
    </border>
    <border>
      <left style="thin">
        <color auto="1"/>
      </left>
      <right style="thin">
        <color auto="1"/>
      </right>
      <top style="medium">
        <color auto="1"/>
      </top>
      <bottom/>
      <diagonal/>
    </border>
    <border>
      <left style="thin">
        <color auto="1"/>
      </left>
      <right style="thin">
        <color auto="1"/>
      </right>
      <top/>
      <bottom style="medium">
        <color auto="1"/>
      </bottom>
      <diagonal/>
    </border>
    <border>
      <left style="medium">
        <color auto="1"/>
      </left>
      <right style="thin">
        <color auto="1"/>
      </right>
      <top/>
      <bottom style="medium">
        <color auto="1"/>
      </bottom>
      <diagonal/>
    </border>
    <border>
      <left style="thin">
        <color auto="1"/>
      </left>
      <right style="medium">
        <color auto="1"/>
      </right>
      <top/>
      <bottom style="medium">
        <color auto="1"/>
      </bottom>
      <diagonal/>
    </border>
    <border>
      <left style="medium">
        <color auto="1"/>
      </left>
      <right/>
      <top/>
      <bottom style="medium">
        <color rgb="FF000000"/>
      </bottom>
      <diagonal/>
    </border>
    <border>
      <left style="medium">
        <color auto="1"/>
      </left>
      <right style="thin">
        <color rgb="FF000000"/>
      </right>
      <top style="thin">
        <color rgb="FF000000"/>
      </top>
      <bottom/>
      <diagonal/>
    </border>
    <border>
      <left/>
      <right style="thin">
        <color rgb="FF000000"/>
      </right>
      <top style="medium">
        <color auto="1"/>
      </top>
      <bottom/>
      <diagonal/>
    </border>
    <border>
      <left style="thin">
        <color rgb="FF000000"/>
      </left>
      <right style="medium">
        <color auto="1"/>
      </right>
      <top style="medium">
        <color auto="1"/>
      </top>
      <bottom style="thin">
        <color rgb="FF000000"/>
      </bottom>
      <diagonal/>
    </border>
    <border>
      <left/>
      <right style="thin">
        <color rgb="FF000000"/>
      </right>
      <top style="medium">
        <color rgb="FF000000"/>
      </top>
      <bottom style="thin">
        <color rgb="FF000000"/>
      </bottom>
      <diagonal/>
    </border>
    <border>
      <left style="medium">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style="medium">
        <color auto="1"/>
      </right>
      <top style="thin">
        <color auto="1"/>
      </top>
      <bottom/>
      <diagonal/>
    </border>
    <border>
      <left style="thin">
        <color auto="1"/>
      </left>
      <right/>
      <top style="thin">
        <color auto="1"/>
      </top>
      <bottom/>
      <diagonal/>
    </border>
    <border>
      <left style="thin">
        <color rgb="FF000000"/>
      </left>
      <right/>
      <top style="thin">
        <color rgb="FF000000"/>
      </top>
      <bottom style="medium">
        <color rgb="FF000000"/>
      </bottom>
      <diagonal/>
    </border>
    <border>
      <left style="medium">
        <color auto="1"/>
      </left>
      <right style="thin">
        <color rgb="FF000000"/>
      </right>
      <top style="medium">
        <color auto="1"/>
      </top>
      <bottom/>
      <diagonal/>
    </border>
    <border>
      <left style="medium">
        <color auto="1"/>
      </left>
      <right style="thin">
        <color rgb="FF000000"/>
      </right>
      <top/>
      <bottom/>
      <diagonal/>
    </border>
    <border>
      <left style="medium">
        <color auto="1"/>
      </left>
      <right style="thin">
        <color rgb="FF000000"/>
      </right>
      <top/>
      <bottom style="medium">
        <color auto="1"/>
      </bottom>
      <diagonal/>
    </border>
    <border>
      <left/>
      <right style="medium">
        <color auto="1"/>
      </right>
      <top style="thin">
        <color rgb="FF000000"/>
      </top>
      <bottom/>
      <diagonal/>
    </border>
    <border>
      <left/>
      <right/>
      <top style="thin">
        <color rgb="FF000000"/>
      </top>
      <bottom style="thin">
        <color rgb="FF000000"/>
      </bottom>
      <diagonal/>
    </border>
    <border>
      <left style="thin">
        <color rgb="FF000000"/>
      </left>
      <right/>
      <top style="medium">
        <color rgb="FF000000"/>
      </top>
      <bottom style="thin">
        <color rgb="FF000000"/>
      </bottom>
      <diagonal/>
    </border>
    <border>
      <left/>
      <right style="thin">
        <color rgb="FF000000"/>
      </right>
      <top style="thin">
        <color rgb="FF000000"/>
      </top>
      <bottom style="medium">
        <color rgb="FF000000"/>
      </bottom>
      <diagonal/>
    </border>
    <border>
      <left style="thin">
        <color auto="1"/>
      </left>
      <right style="thin">
        <color rgb="FF000000"/>
      </right>
      <top style="thin">
        <color rgb="FF000000"/>
      </top>
      <bottom style="thin">
        <color rgb="FF000000"/>
      </bottom>
      <diagonal/>
    </border>
    <border>
      <left style="thin">
        <color auto="1"/>
      </left>
      <right style="medium">
        <color auto="1"/>
      </right>
      <top/>
      <bottom style="thin">
        <color auto="1"/>
      </bottom>
      <diagonal/>
    </border>
    <border>
      <left style="thin">
        <color rgb="FF000000"/>
      </left>
      <right style="thin">
        <color rgb="FF000000"/>
      </right>
      <top style="thin">
        <color indexed="64"/>
      </top>
      <bottom/>
      <diagonal/>
    </border>
    <border>
      <left style="medium">
        <color auto="1"/>
      </left>
      <right style="thin">
        <color rgb="FF000000"/>
      </right>
      <top/>
      <bottom style="medium">
        <color rgb="FF000000"/>
      </bottom>
      <diagonal/>
    </border>
    <border>
      <left style="thin">
        <color auto="1"/>
      </left>
      <right style="thin">
        <color auto="1"/>
      </right>
      <top/>
      <bottom/>
      <diagonal/>
    </border>
    <border>
      <left/>
      <right style="medium">
        <color auto="1"/>
      </right>
      <top style="medium">
        <color auto="1"/>
      </top>
      <bottom style="thin">
        <color rgb="FF000000"/>
      </bottom>
      <diagonal/>
    </border>
    <border>
      <left style="thin">
        <color indexed="64"/>
      </left>
      <right style="thin">
        <color indexed="64"/>
      </right>
      <top style="medium">
        <color indexed="64"/>
      </top>
      <bottom style="hair">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style="hair">
        <color indexed="64"/>
      </top>
      <bottom style="medium">
        <color indexed="64"/>
      </bottom>
      <diagonal/>
    </border>
    <border>
      <left style="medium">
        <color indexed="64"/>
      </left>
      <right style="medium">
        <color indexed="64"/>
      </right>
      <top style="medium">
        <color indexed="64"/>
      </top>
      <bottom style="medium">
        <color indexed="64"/>
      </bottom>
      <diagonal/>
    </border>
    <border>
      <left/>
      <right style="medium">
        <color indexed="64"/>
      </right>
      <top style="medium">
        <color indexed="64"/>
      </top>
      <bottom style="medium">
        <color indexed="64"/>
      </bottom>
      <diagonal/>
    </border>
    <border>
      <left style="medium">
        <color auto="1"/>
      </left>
      <right style="thin">
        <color auto="1"/>
      </right>
      <top style="thin">
        <color auto="1"/>
      </top>
      <bottom/>
      <diagonal/>
    </border>
    <border>
      <left style="medium">
        <color indexed="64"/>
      </left>
      <right style="thin">
        <color indexed="64"/>
      </right>
      <top/>
      <bottom style="thin">
        <color indexed="64"/>
      </bottom>
      <diagonal/>
    </border>
    <border>
      <left/>
      <right style="thin">
        <color indexed="64"/>
      </right>
      <top style="medium">
        <color indexed="64"/>
      </top>
      <bottom style="hair">
        <color indexed="64"/>
      </bottom>
      <diagonal/>
    </border>
    <border>
      <left/>
      <right style="thin">
        <color indexed="64"/>
      </right>
      <top style="hair">
        <color indexed="64"/>
      </top>
      <bottom style="hair">
        <color indexed="64"/>
      </bottom>
      <diagonal/>
    </border>
    <border>
      <left/>
      <right style="thin">
        <color indexed="64"/>
      </right>
      <top style="hair">
        <color indexed="64"/>
      </top>
      <bottom style="medium">
        <color indexed="64"/>
      </bottom>
      <diagonal/>
    </border>
    <border>
      <left style="thin">
        <color rgb="FF000000"/>
      </left>
      <right/>
      <top style="medium">
        <color auto="1"/>
      </top>
      <bottom/>
      <diagonal/>
    </border>
    <border>
      <left style="thin">
        <color rgb="FF000000"/>
      </left>
      <right/>
      <top/>
      <bottom style="medium">
        <color auto="1"/>
      </bottom>
      <diagonal/>
    </border>
  </borders>
  <cellStyleXfs count="105">
    <xf numFmtId="0" fontId="0" fillId="0" borderId="0"/>
    <xf numFmtId="166" fontId="20" fillId="0" borderId="0" applyFont="0" applyFill="0" applyBorder="0" applyAlignment="0" applyProtection="0"/>
    <xf numFmtId="43" fontId="21" fillId="0" borderId="0" applyFont="0" applyFill="0" applyBorder="0" applyAlignment="0" applyProtection="0"/>
    <xf numFmtId="9" fontId="21" fillId="0" borderId="0" applyFont="0" applyFill="0" applyBorder="0" applyAlignment="0" applyProtection="0"/>
    <xf numFmtId="0" fontId="20" fillId="0" borderId="39"/>
    <xf numFmtId="43" fontId="20" fillId="0" borderId="39" applyFont="0" applyFill="0" applyBorder="0" applyAlignment="0" applyProtection="0"/>
    <xf numFmtId="41" fontId="22" fillId="0" borderId="39" applyFont="0" applyFill="0" applyBorder="0" applyAlignment="0" applyProtection="0"/>
    <xf numFmtId="189" fontId="22" fillId="0" borderId="39" applyFont="0" applyFill="0" applyBorder="0" applyAlignment="0" applyProtection="0"/>
    <xf numFmtId="189" fontId="22" fillId="0" borderId="39" applyFont="0" applyFill="0" applyBorder="0" applyAlignment="0" applyProtection="0"/>
    <xf numFmtId="168" fontId="22" fillId="0" borderId="39" applyFont="0" applyFill="0" applyBorder="0" applyAlignment="0" applyProtection="0"/>
    <xf numFmtId="168" fontId="22" fillId="0" borderId="39" applyFont="0" applyFill="0" applyBorder="0" applyAlignment="0" applyProtection="0"/>
    <xf numFmtId="168" fontId="22" fillId="0" borderId="39" applyFont="0" applyFill="0" applyBorder="0" applyAlignment="0" applyProtection="0"/>
    <xf numFmtId="43" fontId="22" fillId="0" borderId="39" applyFont="0" applyFill="0" applyBorder="0" applyAlignment="0" applyProtection="0"/>
    <xf numFmtId="176"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190" fontId="22" fillId="0" borderId="39" applyFont="0" applyFill="0" applyBorder="0" applyAlignment="0" applyProtection="0"/>
    <xf numFmtId="42" fontId="22" fillId="0" borderId="39" applyFont="0" applyFill="0" applyBorder="0" applyAlignment="0" applyProtection="0"/>
    <xf numFmtId="165" fontId="22" fillId="0" borderId="39" applyFont="0" applyFill="0" applyBorder="0" applyAlignment="0" applyProtection="0"/>
    <xf numFmtId="167" fontId="22" fillId="0" borderId="39" applyFont="0" applyFill="0" applyBorder="0" applyAlignment="0" applyProtection="0"/>
    <xf numFmtId="167" fontId="22" fillId="0" borderId="39" applyFont="0" applyFill="0" applyBorder="0" applyAlignment="0" applyProtection="0"/>
    <xf numFmtId="186" fontId="22" fillId="0" borderId="39" applyFont="0" applyFill="0" applyBorder="0" applyAlignment="0" applyProtection="0"/>
    <xf numFmtId="186" fontId="22" fillId="0" borderId="39" applyFont="0" applyFill="0" applyBorder="0" applyAlignment="0" applyProtection="0"/>
    <xf numFmtId="167" fontId="22" fillId="0" borderId="39" applyFont="0" applyFill="0" applyBorder="0" applyAlignment="0" applyProtection="0"/>
    <xf numFmtId="166" fontId="22" fillId="0" borderId="39" applyFont="0" applyFill="0" applyBorder="0" applyAlignment="0" applyProtection="0"/>
    <xf numFmtId="186" fontId="23" fillId="0" borderId="39" applyFont="0" applyFill="0" applyBorder="0" applyAlignment="0" applyProtection="0"/>
    <xf numFmtId="0" fontId="22" fillId="0" borderId="39"/>
    <xf numFmtId="0" fontId="22" fillId="0" borderId="39"/>
    <xf numFmtId="0" fontId="5" fillId="0" borderId="39"/>
    <xf numFmtId="0" fontId="23" fillId="0" borderId="39"/>
    <xf numFmtId="9" fontId="22" fillId="0" borderId="39" applyFont="0" applyFill="0" applyBorder="0" applyAlignment="0" applyProtection="0"/>
    <xf numFmtId="9" fontId="22" fillId="0" borderId="39" applyFont="0" applyFill="0" applyBorder="0" applyAlignment="0" applyProtection="0"/>
    <xf numFmtId="9" fontId="22" fillId="0" borderId="39" applyFont="0" applyFill="0" applyBorder="0" applyAlignment="0" applyProtection="0"/>
    <xf numFmtId="9" fontId="22" fillId="0" borderId="39" applyFont="0" applyFill="0" applyBorder="0" applyAlignment="0" applyProtection="0"/>
    <xf numFmtId="9" fontId="22" fillId="0" borderId="39" applyFont="0" applyFill="0" applyBorder="0" applyAlignment="0" applyProtection="0"/>
    <xf numFmtId="9" fontId="22" fillId="0" borderId="39" applyFont="0" applyFill="0" applyBorder="0" applyAlignment="0" applyProtection="0"/>
    <xf numFmtId="176" fontId="22" fillId="0" borderId="39" applyFont="0" applyFill="0" applyBorder="0" applyAlignment="0" applyProtection="0"/>
    <xf numFmtId="0" fontId="5" fillId="0" borderId="39"/>
    <xf numFmtId="0" fontId="24" fillId="0" borderId="39"/>
    <xf numFmtId="9" fontId="24" fillId="0" borderId="39" applyFont="0" applyFill="0" applyBorder="0" applyAlignment="0" applyProtection="0"/>
    <xf numFmtId="0" fontId="26" fillId="0" borderId="39"/>
    <xf numFmtId="166" fontId="20" fillId="0" borderId="39" applyFont="0" applyFill="0" applyBorder="0" applyAlignment="0" applyProtection="0"/>
    <xf numFmtId="0" fontId="26" fillId="0" borderId="39"/>
    <xf numFmtId="166" fontId="20" fillId="0" borderId="39" applyFont="0" applyFill="0" applyBorder="0" applyAlignment="0" applyProtection="0"/>
    <xf numFmtId="43" fontId="20" fillId="0" borderId="39" applyFont="0" applyFill="0" applyBorder="0" applyAlignment="0" applyProtection="0"/>
    <xf numFmtId="9" fontId="20" fillId="0" borderId="39" applyFont="0" applyFill="0" applyBorder="0" applyAlignment="0" applyProtection="0"/>
    <xf numFmtId="43" fontId="20" fillId="0" borderId="39" applyFont="0" applyFill="0" applyBorder="0" applyAlignment="0" applyProtection="0"/>
    <xf numFmtId="0" fontId="45" fillId="0" borderId="39"/>
    <xf numFmtId="166"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22" fillId="0" borderId="39" applyFont="0" applyFill="0" applyBorder="0" applyAlignment="0" applyProtection="0"/>
    <xf numFmtId="41" fontId="22" fillId="0" borderId="39" applyFont="0" applyFill="0" applyBorder="0" applyAlignment="0" applyProtection="0"/>
    <xf numFmtId="41"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0" fontId="20" fillId="0" borderId="39"/>
    <xf numFmtId="9" fontId="20" fillId="0" borderId="39" applyFont="0" applyFill="0" applyBorder="0" applyAlignment="0" applyProtection="0"/>
    <xf numFmtId="0" fontId="20" fillId="0" borderId="39"/>
    <xf numFmtId="0" fontId="20" fillId="0" borderId="39"/>
    <xf numFmtId="43" fontId="20" fillId="0" borderId="39" applyFont="0" applyFill="0" applyBorder="0" applyAlignment="0" applyProtection="0"/>
    <xf numFmtId="43" fontId="20" fillId="0" borderId="39" applyFont="0" applyFill="0" applyBorder="0" applyAlignment="0" applyProtection="0"/>
    <xf numFmtId="0" fontId="45" fillId="0" borderId="39"/>
    <xf numFmtId="166"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45" fillId="0" borderId="0" applyFont="0" applyFill="0" applyBorder="0" applyAlignment="0" applyProtection="0"/>
    <xf numFmtId="0" fontId="45" fillId="0" borderId="39"/>
    <xf numFmtId="166"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2" fontId="22"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22" fillId="0" borderId="39" applyFont="0" applyFill="0" applyBorder="0" applyAlignment="0" applyProtection="0"/>
    <xf numFmtId="41" fontId="22" fillId="0" borderId="39" applyFont="0" applyFill="0" applyBorder="0" applyAlignment="0" applyProtection="0"/>
    <xf numFmtId="41"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41"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2" fillId="0" borderId="39" applyFont="0" applyFill="0" applyBorder="0" applyAlignment="0" applyProtection="0"/>
    <xf numFmtId="43" fontId="20" fillId="0" borderId="39" applyFont="0" applyFill="0" applyBorder="0" applyAlignment="0" applyProtection="0"/>
    <xf numFmtId="43" fontId="20" fillId="0" borderId="39" applyFont="0" applyFill="0" applyBorder="0" applyAlignment="0" applyProtection="0"/>
    <xf numFmtId="0" fontId="20" fillId="0" borderId="39"/>
    <xf numFmtId="9" fontId="20" fillId="0" borderId="39" applyFont="0" applyFill="0" applyBorder="0" applyAlignment="0" applyProtection="0"/>
  </cellStyleXfs>
  <cellXfs count="1183">
    <xf numFmtId="0" fontId="0" fillId="0" borderId="0" xfId="0" applyFont="1" applyAlignment="1"/>
    <xf numFmtId="0" fontId="1" fillId="0" borderId="0" xfId="0" applyFont="1"/>
    <xf numFmtId="0" fontId="1" fillId="0" borderId="0" xfId="0" applyFont="1" applyAlignment="1">
      <alignment horizontal="center"/>
    </xf>
    <xf numFmtId="0" fontId="0" fillId="0" borderId="0" xfId="0" applyFont="1"/>
    <xf numFmtId="173" fontId="1" fillId="0" borderId="0" xfId="0" applyNumberFormat="1" applyFont="1"/>
    <xf numFmtId="10" fontId="0" fillId="0" borderId="0" xfId="0" applyNumberFormat="1" applyFont="1"/>
    <xf numFmtId="0" fontId="0" fillId="0" borderId="1" xfId="0" applyFont="1" applyFill="1" applyBorder="1"/>
    <xf numFmtId="0" fontId="0" fillId="0" borderId="0" xfId="0" applyFont="1" applyFill="1" applyAlignment="1"/>
    <xf numFmtId="0" fontId="1" fillId="0" borderId="1" xfId="0" applyFont="1" applyFill="1" applyBorder="1" applyAlignment="1">
      <alignment horizontal="center"/>
    </xf>
    <xf numFmtId="166" fontId="0" fillId="0" borderId="0" xfId="0" applyNumberFormat="1" applyFont="1"/>
    <xf numFmtId="0" fontId="20" fillId="0" borderId="1" xfId="0" applyFont="1" applyFill="1" applyBorder="1"/>
    <xf numFmtId="0" fontId="0" fillId="0" borderId="39" xfId="38" applyFont="1" applyAlignment="1"/>
    <xf numFmtId="0" fontId="5" fillId="2" borderId="39" xfId="38" applyFont="1" applyFill="1" applyBorder="1" applyAlignment="1">
      <alignment vertical="center"/>
    </xf>
    <xf numFmtId="0" fontId="5" fillId="2" borderId="39" xfId="38" applyFont="1" applyFill="1" applyBorder="1" applyAlignment="1">
      <alignment horizontal="left" vertical="center" wrapText="1"/>
    </xf>
    <xf numFmtId="10" fontId="5" fillId="2" borderId="39" xfId="38" applyNumberFormat="1" applyFont="1" applyFill="1" applyBorder="1" applyAlignment="1">
      <alignment vertical="center"/>
    </xf>
    <xf numFmtId="0" fontId="0" fillId="0" borderId="39" xfId="38" applyFont="1"/>
    <xf numFmtId="0" fontId="14" fillId="0" borderId="39" xfId="38" applyFont="1"/>
    <xf numFmtId="9" fontId="0" fillId="0" borderId="39" xfId="38" applyNumberFormat="1" applyFont="1"/>
    <xf numFmtId="0" fontId="0" fillId="0" borderId="39" xfId="38" applyFont="1" applyFill="1" applyAlignment="1"/>
    <xf numFmtId="0" fontId="4" fillId="0" borderId="0" xfId="0" applyFont="1" applyFill="1" applyAlignment="1">
      <alignment horizontal="center"/>
    </xf>
    <xf numFmtId="0" fontId="0" fillId="0" borderId="0" xfId="0" applyFont="1" applyAlignment="1"/>
    <xf numFmtId="0" fontId="28" fillId="0" borderId="0" xfId="0" applyFont="1" applyFill="1"/>
    <xf numFmtId="0" fontId="31" fillId="0" borderId="0" xfId="0" applyFont="1" applyFill="1"/>
    <xf numFmtId="0" fontId="0" fillId="0" borderId="0" xfId="0" applyFill="1"/>
    <xf numFmtId="0" fontId="4" fillId="0" borderId="39" xfId="4" applyFont="1" applyBorder="1" applyAlignment="1">
      <alignment vertical="center"/>
    </xf>
    <xf numFmtId="0" fontId="4" fillId="5" borderId="52" xfId="0" applyFont="1" applyFill="1" applyBorder="1" applyAlignment="1">
      <alignment horizontal="center" vertical="center" wrapText="1"/>
    </xf>
    <xf numFmtId="0" fontId="33" fillId="0" borderId="0" xfId="0" applyFont="1"/>
    <xf numFmtId="0" fontId="4" fillId="5" borderId="66" xfId="0" applyFont="1" applyFill="1" applyBorder="1" applyAlignment="1">
      <alignment horizontal="center" vertical="center" wrapText="1"/>
    </xf>
    <xf numFmtId="0" fontId="0" fillId="4" borderId="0" xfId="0" applyFill="1"/>
    <xf numFmtId="0" fontId="0" fillId="4" borderId="0" xfId="0" applyFill="1" applyAlignment="1">
      <alignment horizontal="center"/>
    </xf>
    <xf numFmtId="0" fontId="27" fillId="4" borderId="0" xfId="0" applyFont="1" applyFill="1"/>
    <xf numFmtId="0" fontId="34" fillId="3" borderId="40" xfId="0" applyFont="1" applyFill="1" applyBorder="1" applyAlignment="1">
      <alignment horizontal="center" vertical="center"/>
    </xf>
    <xf numFmtId="0" fontId="35" fillId="0" borderId="40" xfId="0" applyFont="1" applyFill="1" applyBorder="1" applyAlignment="1">
      <alignment horizontal="center" vertical="center"/>
    </xf>
    <xf numFmtId="0" fontId="0" fillId="0" borderId="0" xfId="0" applyFill="1" applyAlignment="1">
      <alignment horizontal="center"/>
    </xf>
    <xf numFmtId="0" fontId="5" fillId="4" borderId="0" xfId="0" applyFont="1" applyFill="1"/>
    <xf numFmtId="0" fontId="8" fillId="4" borderId="0" xfId="0" applyFont="1" applyFill="1"/>
    <xf numFmtId="0" fontId="4" fillId="4" borderId="0" xfId="0" applyFont="1" applyFill="1" applyAlignment="1">
      <alignment horizontal="center"/>
    </xf>
    <xf numFmtId="0" fontId="4" fillId="5" borderId="87" xfId="0" applyFont="1" applyFill="1" applyBorder="1" applyAlignment="1">
      <alignment horizontal="center" vertical="center" wrapText="1"/>
    </xf>
    <xf numFmtId="0" fontId="36" fillId="0" borderId="0" xfId="0" applyFont="1" applyFill="1" applyAlignment="1">
      <alignment horizontal="center" vertical="center"/>
    </xf>
    <xf numFmtId="0" fontId="5" fillId="0" borderId="0" xfId="0" applyFont="1" applyFill="1"/>
    <xf numFmtId="0" fontId="27" fillId="0" borderId="0" xfId="0" applyFont="1" applyFill="1"/>
    <xf numFmtId="0" fontId="27" fillId="3" borderId="40" xfId="0" applyFont="1" applyFill="1" applyBorder="1" applyAlignment="1">
      <alignment horizontal="center" vertical="center"/>
    </xf>
    <xf numFmtId="0" fontId="0" fillId="0" borderId="40" xfId="0" applyFill="1" applyBorder="1" applyAlignment="1">
      <alignment horizontal="center" vertical="center"/>
    </xf>
    <xf numFmtId="0" fontId="20" fillId="0" borderId="39" xfId="4" applyBorder="1" applyAlignment="1">
      <alignment vertical="center"/>
    </xf>
    <xf numFmtId="0" fontId="20" fillId="7" borderId="39" xfId="4" applyFill="1" applyBorder="1" applyAlignment="1">
      <alignment vertical="center"/>
    </xf>
    <xf numFmtId="0" fontId="6" fillId="5" borderId="66" xfId="4" applyFont="1" applyFill="1" applyBorder="1" applyAlignment="1">
      <alignment horizontal="center" vertical="center" textRotation="90" wrapText="1"/>
    </xf>
    <xf numFmtId="10" fontId="5" fillId="5" borderId="66" xfId="4" applyNumberFormat="1" applyFont="1" applyFill="1" applyBorder="1" applyAlignment="1">
      <alignment horizontal="center" vertical="center" wrapText="1"/>
    </xf>
    <xf numFmtId="0" fontId="7" fillId="5" borderId="66" xfId="4" applyFont="1" applyFill="1" applyBorder="1" applyAlignment="1">
      <alignment horizontal="center" vertical="center" wrapText="1"/>
    </xf>
    <xf numFmtId="0" fontId="20" fillId="4" borderId="39" xfId="4" applyFill="1" applyAlignment="1">
      <alignment vertical="center"/>
    </xf>
    <xf numFmtId="0" fontId="20" fillId="7" borderId="39" xfId="4" applyFill="1" applyAlignment="1">
      <alignment vertical="center"/>
    </xf>
    <xf numFmtId="10" fontId="20" fillId="7" borderId="39" xfId="4" applyNumberFormat="1" applyFill="1" applyAlignment="1">
      <alignment vertical="center"/>
    </xf>
    <xf numFmtId="0" fontId="20" fillId="0" borderId="39" xfId="4" applyAlignment="1">
      <alignment vertical="center"/>
    </xf>
    <xf numFmtId="0" fontId="8" fillId="7" borderId="39" xfId="4" applyFont="1" applyFill="1" applyAlignment="1">
      <alignment vertical="center"/>
    </xf>
    <xf numFmtId="0" fontId="8" fillId="0" borderId="39" xfId="4" applyFont="1" applyAlignment="1">
      <alignment vertical="center"/>
    </xf>
    <xf numFmtId="43" fontId="4" fillId="5" borderId="40" xfId="0" applyNumberFormat="1" applyFont="1" applyFill="1" applyBorder="1" applyAlignment="1">
      <alignment horizontal="center" vertical="center" wrapText="1"/>
    </xf>
    <xf numFmtId="0" fontId="4" fillId="0" borderId="39" xfId="4" applyFont="1" applyFill="1" applyBorder="1" applyAlignment="1">
      <alignment vertical="center"/>
    </xf>
    <xf numFmtId="0" fontId="33" fillId="0" borderId="0" xfId="0" applyFont="1" applyFill="1"/>
    <xf numFmtId="0" fontId="1" fillId="0" borderId="0" xfId="0" applyFont="1" applyFill="1"/>
    <xf numFmtId="10" fontId="7" fillId="5" borderId="112" xfId="3" applyNumberFormat="1" applyFont="1" applyFill="1" applyBorder="1" applyAlignment="1">
      <alignment horizontal="center" vertical="center" wrapText="1"/>
    </xf>
    <xf numFmtId="173" fontId="0" fillId="0" borderId="0" xfId="0" applyNumberFormat="1" applyFont="1" applyFill="1" applyAlignment="1"/>
    <xf numFmtId="173" fontId="0" fillId="0" borderId="0" xfId="0" applyNumberFormat="1" applyFont="1" applyAlignment="1"/>
    <xf numFmtId="173" fontId="4" fillId="4" borderId="0" xfId="0" applyNumberFormat="1" applyFont="1" applyFill="1" applyAlignment="1">
      <alignment horizontal="center"/>
    </xf>
    <xf numFmtId="173" fontId="4" fillId="5" borderId="66" xfId="0" applyNumberFormat="1" applyFont="1" applyFill="1" applyBorder="1" applyAlignment="1">
      <alignment horizontal="center" vertical="center" wrapText="1"/>
    </xf>
    <xf numFmtId="173" fontId="0" fillId="0" borderId="0" xfId="0" applyNumberFormat="1" applyFont="1" applyFill="1"/>
    <xf numFmtId="173" fontId="4" fillId="0" borderId="0" xfId="0" applyNumberFormat="1" applyFont="1" applyFill="1" applyAlignment="1">
      <alignment horizontal="center"/>
    </xf>
    <xf numFmtId="0" fontId="8" fillId="0" borderId="39" xfId="59" applyFont="1"/>
    <xf numFmtId="0" fontId="8" fillId="0" borderId="39" xfId="59" applyFont="1" applyAlignment="1">
      <alignment vertical="center" wrapText="1"/>
    </xf>
    <xf numFmtId="0" fontId="8" fillId="0" borderId="39" xfId="59" applyFont="1" applyAlignment="1">
      <alignment wrapText="1"/>
    </xf>
    <xf numFmtId="0" fontId="1" fillId="0" borderId="39" xfId="59" applyFont="1"/>
    <xf numFmtId="0" fontId="8" fillId="2" borderId="39" xfId="59" applyFont="1" applyFill="1" applyAlignment="1">
      <alignment wrapText="1"/>
    </xf>
    <xf numFmtId="0" fontId="8" fillId="2" borderId="39" xfId="59" applyFont="1" applyFill="1"/>
    <xf numFmtId="0" fontId="0" fillId="0" borderId="39" xfId="59" applyFont="1"/>
    <xf numFmtId="166" fontId="8" fillId="0" borderId="39" xfId="41" applyFont="1" applyBorder="1"/>
    <xf numFmtId="166" fontId="8" fillId="0" borderId="39" xfId="41" applyFont="1" applyBorder="1" applyAlignment="1">
      <alignment vertical="center" wrapText="1"/>
    </xf>
    <xf numFmtId="166" fontId="8" fillId="0" borderId="39" xfId="41" applyFont="1" applyBorder="1" applyAlignment="1">
      <alignment wrapText="1"/>
    </xf>
    <xf numFmtId="166" fontId="1" fillId="0" borderId="39" xfId="41" applyFont="1" applyBorder="1"/>
    <xf numFmtId="0" fontId="45" fillId="4" borderId="39" xfId="63" applyFill="1"/>
    <xf numFmtId="0" fontId="27" fillId="4" borderId="39" xfId="63" applyFont="1" applyFill="1"/>
    <xf numFmtId="0" fontId="45" fillId="0" borderId="39" xfId="63"/>
    <xf numFmtId="1" fontId="8" fillId="0" borderId="39" xfId="59" applyNumberFormat="1" applyFont="1" applyAlignment="1">
      <alignment vertical="center" wrapText="1"/>
    </xf>
    <xf numFmtId="3" fontId="8" fillId="0" borderId="39" xfId="59" applyNumberFormat="1" applyFont="1" applyAlignment="1">
      <alignment vertical="center" wrapText="1"/>
    </xf>
    <xf numFmtId="0" fontId="0" fillId="0" borderId="0" xfId="0" applyFont="1" applyAlignment="1">
      <alignment horizontal="left" indent="2"/>
    </xf>
    <xf numFmtId="0" fontId="0" fillId="0" borderId="0" xfId="0" applyNumberFormat="1" applyFont="1" applyAlignment="1"/>
    <xf numFmtId="0" fontId="20" fillId="0" borderId="0" xfId="0" applyFont="1" applyAlignment="1">
      <alignment horizontal="left" wrapText="1" indent="2"/>
    </xf>
    <xf numFmtId="0" fontId="0" fillId="4" borderId="39" xfId="38" applyFont="1" applyFill="1" applyAlignment="1"/>
    <xf numFmtId="0" fontId="0" fillId="4" borderId="39" xfId="38" applyFont="1" applyFill="1"/>
    <xf numFmtId="0" fontId="0" fillId="4" borderId="0" xfId="0" applyFont="1" applyFill="1" applyAlignment="1"/>
    <xf numFmtId="0" fontId="0" fillId="4" borderId="39" xfId="59" applyFont="1" applyFill="1"/>
    <xf numFmtId="169" fontId="1" fillId="0" borderId="0" xfId="0" applyNumberFormat="1" applyFont="1" applyFill="1" applyAlignment="1">
      <alignment horizontal="center"/>
    </xf>
    <xf numFmtId="0" fontId="1" fillId="0" borderId="0" xfId="0" applyFont="1" applyFill="1" applyAlignment="1">
      <alignment horizontal="center"/>
    </xf>
    <xf numFmtId="0" fontId="4" fillId="5" borderId="66" xfId="0" applyFont="1" applyFill="1" applyBorder="1" applyAlignment="1">
      <alignment horizontal="center" vertical="center" wrapText="1"/>
    </xf>
    <xf numFmtId="0" fontId="16" fillId="0" borderId="0" xfId="0" applyFont="1" applyFill="1" applyAlignment="1">
      <alignment horizontal="center"/>
    </xf>
    <xf numFmtId="0" fontId="4" fillId="5" borderId="66" xfId="0" applyFont="1" applyFill="1" applyBorder="1" applyAlignment="1">
      <alignment horizontal="center" vertical="center" wrapText="1"/>
    </xf>
    <xf numFmtId="0" fontId="0" fillId="0" borderId="39" xfId="38" applyFont="1" applyFill="1"/>
    <xf numFmtId="10" fontId="20" fillId="0" borderId="39" xfId="4" applyNumberFormat="1" applyFill="1" applyAlignment="1">
      <alignment vertical="center"/>
    </xf>
    <xf numFmtId="0" fontId="45" fillId="0" borderId="39" xfId="63" applyFill="1"/>
    <xf numFmtId="44" fontId="4" fillId="0" borderId="0" xfId="0" applyNumberFormat="1" applyFont="1" applyFill="1" applyAlignment="1">
      <alignment horizontal="center"/>
    </xf>
    <xf numFmtId="0" fontId="4" fillId="4" borderId="2" xfId="0" applyFont="1" applyFill="1" applyBorder="1" applyAlignment="1">
      <alignment horizontal="center" vertical="center"/>
    </xf>
    <xf numFmtId="0" fontId="4" fillId="5" borderId="66" xfId="0" applyFont="1" applyFill="1" applyBorder="1" applyAlignment="1">
      <alignment horizontal="center" vertical="center" wrapText="1"/>
    </xf>
    <xf numFmtId="0" fontId="0" fillId="4" borderId="0" xfId="0" applyFont="1" applyFill="1" applyAlignment="1">
      <alignment horizontal="center"/>
    </xf>
    <xf numFmtId="192" fontId="0" fillId="4" borderId="0" xfId="0" applyNumberFormat="1" applyFill="1" applyAlignment="1">
      <alignment horizontal="center"/>
    </xf>
    <xf numFmtId="0" fontId="0" fillId="4" borderId="1" xfId="0" applyFont="1" applyFill="1" applyBorder="1" applyAlignment="1">
      <alignment horizontal="center"/>
    </xf>
    <xf numFmtId="0" fontId="1" fillId="9" borderId="1" xfId="0" applyFont="1" applyFill="1" applyBorder="1" applyAlignment="1">
      <alignment horizontal="center" vertical="center"/>
    </xf>
    <xf numFmtId="173" fontId="1" fillId="9" borderId="1" xfId="0" applyNumberFormat="1" applyFont="1" applyFill="1" applyBorder="1"/>
    <xf numFmtId="173" fontId="1" fillId="9" borderId="1" xfId="0" applyNumberFormat="1" applyFont="1" applyFill="1" applyBorder="1" applyAlignment="1">
      <alignment horizontal="center" vertical="center"/>
    </xf>
    <xf numFmtId="0" fontId="10" fillId="9" borderId="1" xfId="0" applyFont="1" applyFill="1" applyBorder="1" applyAlignment="1">
      <alignment horizontal="center" vertical="center"/>
    </xf>
    <xf numFmtId="173" fontId="10" fillId="9" borderId="1" xfId="0" applyNumberFormat="1" applyFont="1" applyFill="1" applyBorder="1" applyAlignment="1">
      <alignment horizontal="center" vertical="center"/>
    </xf>
    <xf numFmtId="0" fontId="10" fillId="9" borderId="12" xfId="0" applyFont="1" applyFill="1" applyBorder="1" applyAlignment="1">
      <alignment horizontal="center" vertical="center"/>
    </xf>
    <xf numFmtId="173" fontId="10" fillId="9" borderId="12" xfId="0" applyNumberFormat="1" applyFont="1" applyFill="1" applyBorder="1" applyAlignment="1">
      <alignment horizontal="center" vertical="center"/>
    </xf>
    <xf numFmtId="0" fontId="1" fillId="4" borderId="1" xfId="0" applyFont="1" applyFill="1" applyBorder="1" applyAlignment="1">
      <alignment horizontal="center" vertical="center"/>
    </xf>
    <xf numFmtId="173" fontId="1" fillId="4" borderId="1" xfId="0" applyNumberFormat="1" applyFont="1" applyFill="1" applyBorder="1" applyAlignment="1">
      <alignment horizontal="center" vertical="center"/>
    </xf>
    <xf numFmtId="173" fontId="1" fillId="4" borderId="39" xfId="0" applyNumberFormat="1" applyFont="1" applyFill="1" applyBorder="1" applyAlignment="1">
      <alignment horizontal="center" vertical="center"/>
    </xf>
    <xf numFmtId="173" fontId="1" fillId="9" borderId="39" xfId="0" applyNumberFormat="1" applyFont="1" applyFill="1" applyBorder="1" applyAlignment="1">
      <alignment horizontal="center" vertical="center"/>
    </xf>
    <xf numFmtId="0" fontId="1" fillId="4" borderId="0" xfId="0" applyFont="1" applyFill="1" applyAlignment="1"/>
    <xf numFmtId="0" fontId="4" fillId="4" borderId="0" xfId="0" applyFont="1" applyFill="1"/>
    <xf numFmtId="0" fontId="0" fillId="4" borderId="0" xfId="0" applyFont="1" applyFill="1"/>
    <xf numFmtId="0" fontId="1" fillId="4" borderId="0" xfId="0" applyFont="1" applyFill="1" applyAlignment="1">
      <alignment horizontal="center"/>
    </xf>
    <xf numFmtId="10" fontId="20" fillId="4" borderId="39" xfId="4" applyNumberFormat="1" applyFill="1" applyAlignment="1">
      <alignment vertical="center"/>
    </xf>
    <xf numFmtId="0" fontId="0" fillId="4" borderId="39" xfId="63" applyFont="1" applyFill="1" applyAlignment="1">
      <alignment horizontal="center"/>
    </xf>
    <xf numFmtId="0" fontId="45" fillId="4" borderId="39" xfId="63" applyFill="1" applyAlignment="1">
      <alignment horizontal="center"/>
    </xf>
    <xf numFmtId="0" fontId="0" fillId="0" borderId="27" xfId="38"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4" borderId="2" xfId="0" applyFont="1" applyFill="1" applyBorder="1" applyAlignment="1">
      <alignment horizontal="center" vertical="center" wrapText="1"/>
    </xf>
    <xf numFmtId="171" fontId="11" fillId="4" borderId="2" xfId="0" applyNumberFormat="1" applyFont="1" applyFill="1" applyBorder="1" applyAlignment="1">
      <alignment horizontal="center" vertical="center"/>
    </xf>
    <xf numFmtId="172" fontId="11" fillId="4" borderId="2" xfId="0" applyNumberFormat="1" applyFont="1" applyFill="1" applyBorder="1" applyAlignment="1">
      <alignment horizontal="center" vertical="center"/>
    </xf>
    <xf numFmtId="10" fontId="11" fillId="4" borderId="2" xfId="0" applyNumberFormat="1" applyFont="1" applyFill="1" applyBorder="1" applyAlignment="1">
      <alignment vertical="center"/>
    </xf>
    <xf numFmtId="169" fontId="11" fillId="4" borderId="2" xfId="0" applyNumberFormat="1" applyFont="1" applyFill="1" applyBorder="1" applyAlignment="1">
      <alignment vertical="center"/>
    </xf>
    <xf numFmtId="169" fontId="11" fillId="4" borderId="2" xfId="0" applyNumberFormat="1" applyFont="1" applyFill="1" applyBorder="1" applyAlignment="1">
      <alignment horizontal="center" vertical="center"/>
    </xf>
    <xf numFmtId="2" fontId="11" fillId="4" borderId="2" xfId="0" applyNumberFormat="1" applyFont="1" applyFill="1" applyBorder="1" applyAlignment="1">
      <alignment horizontal="center" vertical="center"/>
    </xf>
    <xf numFmtId="0" fontId="4" fillId="4" borderId="2" xfId="0" applyFont="1" applyFill="1" applyBorder="1" applyAlignment="1">
      <alignment horizontal="left" vertical="center" wrapText="1"/>
    </xf>
    <xf numFmtId="9" fontId="11" fillId="4" borderId="2" xfId="0" applyNumberFormat="1" applyFont="1" applyFill="1" applyBorder="1" applyAlignment="1">
      <alignment vertical="center"/>
    </xf>
    <xf numFmtId="3" fontId="11" fillId="4" borderId="2" xfId="0" applyNumberFormat="1" applyFont="1" applyFill="1" applyBorder="1" applyAlignment="1">
      <alignment horizontal="center" vertical="center"/>
    </xf>
    <xf numFmtId="9" fontId="11" fillId="4" borderId="2" xfId="0" applyNumberFormat="1" applyFont="1" applyFill="1" applyBorder="1" applyAlignment="1">
      <alignment horizontal="center" vertical="center"/>
    </xf>
    <xf numFmtId="10" fontId="11" fillId="4" borderId="2" xfId="0" applyNumberFormat="1" applyFont="1" applyFill="1" applyBorder="1" applyAlignment="1">
      <alignment horizontal="center" vertical="center"/>
    </xf>
    <xf numFmtId="170" fontId="11" fillId="4" borderId="2" xfId="0" applyNumberFormat="1" applyFont="1" applyFill="1" applyBorder="1" applyAlignment="1">
      <alignment horizontal="center" vertical="center"/>
    </xf>
    <xf numFmtId="0" fontId="11" fillId="4" borderId="2" xfId="0" applyFont="1" applyFill="1" applyBorder="1" applyAlignment="1">
      <alignment horizontal="center" vertical="center"/>
    </xf>
    <xf numFmtId="170" fontId="11" fillId="4" borderId="2" xfId="0" applyNumberFormat="1" applyFont="1" applyFill="1" applyBorder="1" applyAlignment="1">
      <alignment vertical="center"/>
    </xf>
    <xf numFmtId="4" fontId="11" fillId="4" borderId="2" xfId="0" applyNumberFormat="1" applyFont="1" applyFill="1" applyBorder="1" applyAlignment="1">
      <alignment horizontal="center" vertical="center"/>
    </xf>
    <xf numFmtId="39" fontId="11" fillId="4" borderId="2" xfId="0" applyNumberFormat="1" applyFont="1" applyFill="1" applyBorder="1" applyAlignment="1">
      <alignment horizontal="center" vertical="center"/>
    </xf>
    <xf numFmtId="10" fontId="11" fillId="4" borderId="2" xfId="3" applyNumberFormat="1" applyFont="1" applyFill="1" applyBorder="1" applyAlignment="1">
      <alignment vertical="center"/>
    </xf>
    <xf numFmtId="0" fontId="4" fillId="4" borderId="2" xfId="0" applyFont="1" applyFill="1" applyBorder="1" applyAlignment="1">
      <alignment horizontal="center"/>
    </xf>
    <xf numFmtId="175" fontId="11" fillId="4" borderId="2" xfId="0" applyNumberFormat="1" applyFont="1" applyFill="1" applyBorder="1" applyAlignment="1">
      <alignment vertical="center"/>
    </xf>
    <xf numFmtId="172" fontId="11" fillId="4" borderId="2" xfId="0" applyNumberFormat="1" applyFont="1" applyFill="1" applyBorder="1" applyAlignment="1">
      <alignment vertical="center"/>
    </xf>
    <xf numFmtId="176" fontId="11" fillId="4" borderId="2" xfId="0" applyNumberFormat="1" applyFont="1" applyFill="1" applyBorder="1" applyAlignment="1">
      <alignment horizontal="center" vertical="center"/>
    </xf>
    <xf numFmtId="177" fontId="11" fillId="4" borderId="2" xfId="0" applyNumberFormat="1" applyFont="1" applyFill="1" applyBorder="1" applyAlignment="1">
      <alignment horizontal="center" vertical="center"/>
    </xf>
    <xf numFmtId="169" fontId="11" fillId="4" borderId="2" xfId="0" applyNumberFormat="1" applyFont="1" applyFill="1" applyBorder="1" applyAlignment="1">
      <alignment horizontal="left" vertical="center"/>
    </xf>
    <xf numFmtId="175" fontId="11" fillId="4" borderId="2" xfId="0" applyNumberFormat="1" applyFont="1" applyFill="1" applyBorder="1" applyAlignment="1">
      <alignment horizontal="left" vertical="center"/>
    </xf>
    <xf numFmtId="175" fontId="11" fillId="4" borderId="2" xfId="0" applyNumberFormat="1" applyFont="1" applyFill="1" applyBorder="1" applyAlignment="1">
      <alignment horizontal="center" vertical="center"/>
    </xf>
    <xf numFmtId="0" fontId="0" fillId="0" borderId="28" xfId="38" applyFont="1" applyFill="1" applyBorder="1" applyAlignment="1">
      <alignment horizontal="center" vertical="center" wrapText="1"/>
    </xf>
    <xf numFmtId="10" fontId="0" fillId="0" borderId="39" xfId="38" applyNumberFormat="1" applyFont="1"/>
    <xf numFmtId="43" fontId="4" fillId="4" borderId="0" xfId="0" applyNumberFormat="1" applyFont="1" applyFill="1"/>
    <xf numFmtId="10" fontId="4" fillId="4" borderId="0" xfId="0" applyNumberFormat="1" applyFont="1" applyFill="1"/>
    <xf numFmtId="0" fontId="1" fillId="4" borderId="0" xfId="0" applyFont="1" applyFill="1"/>
    <xf numFmtId="0" fontId="54" fillId="9" borderId="39" xfId="38" applyFont="1" applyFill="1" applyBorder="1" applyAlignment="1">
      <alignment vertical="center"/>
    </xf>
    <xf numFmtId="0" fontId="55" fillId="4" borderId="39" xfId="38" applyFont="1" applyFill="1" applyAlignment="1"/>
    <xf numFmtId="0" fontId="5" fillId="9" borderId="39" xfId="38" applyFont="1" applyFill="1" applyBorder="1" applyAlignment="1">
      <alignment vertical="center"/>
    </xf>
    <xf numFmtId="0" fontId="5" fillId="9" borderId="39" xfId="38" applyFont="1" applyFill="1" applyBorder="1" applyAlignment="1">
      <alignment horizontal="left" vertical="center" wrapText="1"/>
    </xf>
    <xf numFmtId="10" fontId="5" fillId="9" borderId="39" xfId="38" applyNumberFormat="1" applyFont="1" applyFill="1" applyBorder="1" applyAlignment="1">
      <alignment vertical="center"/>
    </xf>
    <xf numFmtId="0" fontId="0" fillId="4" borderId="0" xfId="0" applyFont="1" applyFill="1" applyAlignment="1">
      <alignment horizontal="left" indent="2"/>
    </xf>
    <xf numFmtId="0" fontId="0" fillId="4" borderId="0" xfId="0" applyNumberFormat="1" applyFont="1" applyFill="1" applyAlignment="1"/>
    <xf numFmtId="9" fontId="0" fillId="4" borderId="39" xfId="3" applyFont="1" applyFill="1" applyBorder="1" applyAlignment="1"/>
    <xf numFmtId="43" fontId="40" fillId="4" borderId="39" xfId="65" applyFont="1" applyFill="1" applyBorder="1" applyAlignment="1">
      <alignment horizontal="right" vertical="center" wrapText="1"/>
    </xf>
    <xf numFmtId="0" fontId="0" fillId="4" borderId="39" xfId="63" applyFont="1" applyFill="1" applyAlignment="1">
      <alignment horizontal="center" vertical="center"/>
    </xf>
    <xf numFmtId="0" fontId="45" fillId="4" borderId="39" xfId="63" applyFill="1" applyAlignment="1">
      <alignment horizontal="center" vertical="center"/>
    </xf>
    <xf numFmtId="0" fontId="1" fillId="0" borderId="39" xfId="59" applyFont="1" applyAlignment="1">
      <alignment vertical="center"/>
    </xf>
    <xf numFmtId="0" fontId="40" fillId="6" borderId="100" xfId="28" applyFont="1" applyFill="1" applyBorder="1" applyAlignment="1">
      <alignment horizontal="left" vertical="center" wrapText="1"/>
    </xf>
    <xf numFmtId="0" fontId="40" fillId="5" borderId="110" xfId="28" applyFont="1" applyFill="1" applyBorder="1" applyAlignment="1">
      <alignment horizontal="left" vertical="center" wrapText="1"/>
    </xf>
    <xf numFmtId="0" fontId="40" fillId="6" borderId="40" xfId="28" applyFont="1" applyFill="1" applyBorder="1" applyAlignment="1">
      <alignment horizontal="left" vertical="center" wrapText="1"/>
    </xf>
    <xf numFmtId="0" fontId="8" fillId="8" borderId="40" xfId="59" applyFont="1" applyFill="1" applyBorder="1"/>
    <xf numFmtId="0" fontId="4" fillId="5" borderId="66" xfId="0" applyFont="1" applyFill="1" applyBorder="1" applyAlignment="1">
      <alignment horizontal="center" vertical="center" wrapText="1"/>
    </xf>
    <xf numFmtId="169" fontId="43" fillId="4" borderId="2" xfId="0" applyNumberFormat="1" applyFont="1" applyFill="1" applyBorder="1" applyAlignment="1">
      <alignment horizontal="center" vertical="center"/>
    </xf>
    <xf numFmtId="37" fontId="11" fillId="4" borderId="2" xfId="0" applyNumberFormat="1" applyFont="1" applyFill="1" applyBorder="1" applyAlignment="1">
      <alignment horizontal="center" vertical="center"/>
    </xf>
    <xf numFmtId="0" fontId="11" fillId="4" borderId="7" xfId="0" applyFont="1" applyFill="1" applyBorder="1" applyAlignment="1">
      <alignment horizontal="center" vertical="center"/>
    </xf>
    <xf numFmtId="2" fontId="11" fillId="4" borderId="26" xfId="0" applyNumberFormat="1" applyFont="1" applyFill="1" applyBorder="1" applyAlignment="1">
      <alignment horizontal="center" vertical="center"/>
    </xf>
    <xf numFmtId="0" fontId="11" fillId="4" borderId="40" xfId="0" applyFont="1" applyFill="1" applyBorder="1" applyAlignment="1">
      <alignment horizontal="center" vertical="center"/>
    </xf>
    <xf numFmtId="37" fontId="11" fillId="4" borderId="27" xfId="0" applyNumberFormat="1" applyFont="1" applyFill="1" applyBorder="1" applyAlignment="1">
      <alignment horizontal="center" vertical="center"/>
    </xf>
    <xf numFmtId="0" fontId="8" fillId="5" borderId="139" xfId="0" applyFont="1" applyFill="1" applyBorder="1" applyAlignment="1" applyProtection="1">
      <alignment horizontal="left" vertical="center" wrapText="1"/>
      <protection locked="0"/>
    </xf>
    <xf numFmtId="0" fontId="8" fillId="6" borderId="140" xfId="0" applyFont="1" applyFill="1" applyBorder="1" applyAlignment="1" applyProtection="1">
      <alignment horizontal="left" vertical="center" wrapText="1"/>
      <protection locked="0"/>
    </xf>
    <xf numFmtId="0" fontId="8" fillId="5" borderId="140" xfId="0" applyFont="1" applyFill="1" applyBorder="1" applyAlignment="1" applyProtection="1">
      <alignment horizontal="left" vertical="center" wrapText="1"/>
      <protection locked="0"/>
    </xf>
    <xf numFmtId="0" fontId="6" fillId="5" borderId="140" xfId="0" applyFont="1" applyFill="1" applyBorder="1" applyAlignment="1" applyProtection="1">
      <alignment horizontal="left" vertical="center" wrapText="1"/>
      <protection locked="0"/>
    </xf>
    <xf numFmtId="0" fontId="6" fillId="6" borderId="141" xfId="0" applyFont="1" applyFill="1" applyBorder="1" applyAlignment="1" applyProtection="1">
      <alignment horizontal="left" vertical="center" wrapText="1"/>
      <protection locked="0"/>
    </xf>
    <xf numFmtId="173" fontId="4" fillId="0" borderId="27" xfId="0" applyNumberFormat="1" applyFont="1" applyFill="1" applyBorder="1" applyAlignment="1">
      <alignment horizontal="center" vertical="center" wrapText="1"/>
    </xf>
    <xf numFmtId="166" fontId="4" fillId="0" borderId="27" xfId="1" applyFont="1" applyFill="1" applyBorder="1" applyAlignment="1">
      <alignment horizontal="center" vertical="center" wrapText="1"/>
    </xf>
    <xf numFmtId="173" fontId="4" fillId="0" borderId="2" xfId="0" applyNumberFormat="1" applyFont="1" applyFill="1" applyBorder="1" applyAlignment="1">
      <alignment horizontal="right" vertical="center"/>
    </xf>
    <xf numFmtId="173" fontId="4" fillId="0" borderId="2" xfId="0" applyNumberFormat="1" applyFont="1" applyFill="1" applyBorder="1" applyAlignment="1">
      <alignment horizontal="center" vertical="center" wrapText="1"/>
    </xf>
    <xf numFmtId="0" fontId="4" fillId="10" borderId="2" xfId="0" applyFont="1" applyFill="1" applyBorder="1" applyAlignment="1">
      <alignment horizontal="center" vertical="center"/>
    </xf>
    <xf numFmtId="0" fontId="4" fillId="10" borderId="2" xfId="0" applyFont="1" applyFill="1" applyBorder="1" applyAlignment="1">
      <alignment horizontal="left" vertical="top" wrapText="1"/>
    </xf>
    <xf numFmtId="0" fontId="4" fillId="10" borderId="2" xfId="0" applyFont="1" applyFill="1" applyBorder="1" applyAlignment="1">
      <alignment horizontal="center" vertical="center" wrapText="1"/>
    </xf>
    <xf numFmtId="171" fontId="11" fillId="10" borderId="2" xfId="0" applyNumberFormat="1" applyFont="1" applyFill="1" applyBorder="1" applyAlignment="1">
      <alignment horizontal="center" vertical="center"/>
    </xf>
    <xf numFmtId="172" fontId="11" fillId="10" borderId="2" xfId="0" applyNumberFormat="1" applyFont="1" applyFill="1" applyBorder="1" applyAlignment="1">
      <alignment horizontal="center" vertical="center"/>
    </xf>
    <xf numFmtId="170" fontId="10" fillId="0" borderId="2" xfId="38" applyNumberFormat="1" applyFont="1" applyFill="1" applyBorder="1" applyAlignment="1">
      <alignment vertical="center"/>
    </xf>
    <xf numFmtId="170" fontId="10" fillId="0" borderId="2" xfId="38" applyNumberFormat="1" applyFont="1" applyFill="1" applyBorder="1" applyAlignment="1" applyProtection="1">
      <alignment vertical="center"/>
      <protection locked="0"/>
    </xf>
    <xf numFmtId="170" fontId="53" fillId="0" borderId="3" xfId="57" applyNumberFormat="1" applyFont="1" applyFill="1" applyBorder="1" applyAlignment="1">
      <alignment vertical="center"/>
    </xf>
    <xf numFmtId="170" fontId="53" fillId="0" borderId="3" xfId="38" applyNumberFormat="1" applyFont="1" applyFill="1" applyBorder="1" applyAlignment="1">
      <alignment vertical="center"/>
    </xf>
    <xf numFmtId="170" fontId="53" fillId="0" borderId="3" xfId="38" applyNumberFormat="1" applyFont="1" applyFill="1" applyBorder="1" applyAlignment="1" applyProtection="1">
      <alignment vertical="center"/>
      <protection locked="0"/>
    </xf>
    <xf numFmtId="170" fontId="10" fillId="0" borderId="3" xfId="38" applyNumberFormat="1" applyFont="1" applyFill="1" applyBorder="1" applyAlignment="1">
      <alignment vertical="center"/>
    </xf>
    <xf numFmtId="170" fontId="10" fillId="0" borderId="3" xfId="38" applyNumberFormat="1" applyFont="1" applyFill="1" applyBorder="1" applyAlignment="1" applyProtection="1">
      <alignment vertical="center"/>
      <protection locked="0"/>
    </xf>
    <xf numFmtId="9" fontId="10" fillId="0" borderId="2" xfId="38" applyNumberFormat="1" applyFont="1" applyFill="1" applyBorder="1" applyAlignment="1" applyProtection="1">
      <alignment vertical="center"/>
      <protection locked="0"/>
    </xf>
    <xf numFmtId="170" fontId="10" fillId="0" borderId="7" xfId="38" applyNumberFormat="1" applyFont="1" applyFill="1" applyBorder="1" applyAlignment="1">
      <alignment vertical="center"/>
    </xf>
    <xf numFmtId="170" fontId="10" fillId="0" borderId="7" xfId="38" applyNumberFormat="1" applyFont="1" applyFill="1" applyBorder="1" applyAlignment="1" applyProtection="1">
      <alignment vertical="center"/>
      <protection locked="0"/>
    </xf>
    <xf numFmtId="170" fontId="10" fillId="0" borderId="40" xfId="38" applyNumberFormat="1" applyFont="1" applyFill="1" applyBorder="1" applyAlignment="1">
      <alignment vertical="center"/>
    </xf>
    <xf numFmtId="170" fontId="10" fillId="0" borderId="40" xfId="38" applyNumberFormat="1" applyFont="1" applyFill="1" applyBorder="1" applyAlignment="1" applyProtection="1">
      <alignment vertical="center"/>
      <protection locked="0"/>
    </xf>
    <xf numFmtId="10" fontId="10" fillId="0" borderId="40" xfId="38" applyNumberFormat="1" applyFont="1" applyFill="1" applyBorder="1" applyAlignment="1">
      <alignment vertical="center"/>
    </xf>
    <xf numFmtId="170" fontId="10" fillId="0" borderId="14" xfId="38" applyNumberFormat="1" applyFont="1" applyFill="1" applyBorder="1" applyAlignment="1">
      <alignment vertical="center"/>
    </xf>
    <xf numFmtId="170" fontId="10" fillId="0" borderId="27" xfId="38" applyNumberFormat="1" applyFont="1" applyFill="1" applyBorder="1" applyAlignment="1">
      <alignment vertical="center"/>
    </xf>
    <xf numFmtId="170" fontId="10" fillId="0" borderId="27" xfId="38" applyNumberFormat="1" applyFont="1" applyFill="1" applyBorder="1" applyAlignment="1" applyProtection="1">
      <alignment vertical="center"/>
      <protection locked="0"/>
    </xf>
    <xf numFmtId="0" fontId="0" fillId="0" borderId="2" xfId="38" applyFont="1" applyFill="1" applyBorder="1" applyAlignment="1">
      <alignment horizontal="center" vertical="center" wrapText="1"/>
    </xf>
    <xf numFmtId="0" fontId="0" fillId="0" borderId="26" xfId="38" applyFont="1" applyFill="1" applyBorder="1" applyAlignment="1">
      <alignment horizontal="center" vertical="center" wrapText="1"/>
    </xf>
    <xf numFmtId="10" fontId="10" fillId="0" borderId="2" xfId="38" applyNumberFormat="1" applyFont="1" applyFill="1" applyBorder="1" applyAlignment="1">
      <alignment vertical="center"/>
    </xf>
    <xf numFmtId="170" fontId="10" fillId="0" borderId="4" xfId="38" applyNumberFormat="1" applyFont="1" applyFill="1" applyBorder="1" applyAlignment="1">
      <alignment vertical="center"/>
    </xf>
    <xf numFmtId="170" fontId="10" fillId="0" borderId="132" xfId="38" applyNumberFormat="1" applyFont="1" applyFill="1" applyBorder="1" applyAlignment="1">
      <alignment vertical="center"/>
    </xf>
    <xf numFmtId="170" fontId="10" fillId="0" borderId="119" xfId="38" applyNumberFormat="1" applyFont="1" applyFill="1" applyBorder="1" applyAlignment="1">
      <alignment vertical="center"/>
    </xf>
    <xf numFmtId="170" fontId="10" fillId="0" borderId="10" xfId="38" applyNumberFormat="1" applyFont="1" applyFill="1" applyBorder="1" applyAlignment="1">
      <alignment vertical="center"/>
    </xf>
    <xf numFmtId="0" fontId="10" fillId="0" borderId="119" xfId="38" applyFont="1" applyFill="1" applyBorder="1" applyAlignment="1">
      <alignment vertical="center"/>
    </xf>
    <xf numFmtId="170" fontId="10" fillId="0" borderId="10" xfId="38" applyNumberFormat="1" applyFont="1" applyFill="1" applyBorder="1" applyAlignment="1" applyProtection="1">
      <alignment vertical="center"/>
      <protection locked="0"/>
    </xf>
    <xf numFmtId="0" fontId="10" fillId="0" borderId="10" xfId="38" applyFont="1" applyFill="1" applyBorder="1" applyAlignment="1">
      <alignment vertical="center"/>
    </xf>
    <xf numFmtId="10" fontId="10" fillId="0" borderId="4" xfId="38" applyNumberFormat="1" applyFont="1" applyFill="1" applyBorder="1" applyAlignment="1">
      <alignment vertical="center"/>
    </xf>
    <xf numFmtId="10" fontId="10" fillId="0" borderId="2" xfId="38" applyNumberFormat="1" applyFont="1" applyFill="1" applyBorder="1" applyAlignment="1" applyProtection="1">
      <alignment vertical="center"/>
      <protection locked="0"/>
    </xf>
    <xf numFmtId="10" fontId="10" fillId="0" borderId="4" xfId="39" applyNumberFormat="1" applyFont="1" applyFill="1" applyBorder="1" applyAlignment="1">
      <alignment vertical="center"/>
    </xf>
    <xf numFmtId="10" fontId="10" fillId="0" borderId="2" xfId="39" applyNumberFormat="1" applyFont="1" applyFill="1" applyBorder="1" applyAlignment="1">
      <alignment vertical="center"/>
    </xf>
    <xf numFmtId="10" fontId="10" fillId="0" borderId="2" xfId="39" applyNumberFormat="1" applyFont="1" applyFill="1" applyBorder="1" applyAlignment="1" applyProtection="1">
      <alignment vertical="center"/>
      <protection locked="0"/>
    </xf>
    <xf numFmtId="10" fontId="10" fillId="0" borderId="132" xfId="38" applyNumberFormat="1" applyFont="1" applyFill="1" applyBorder="1" applyAlignment="1">
      <alignment vertical="center"/>
    </xf>
    <xf numFmtId="10" fontId="10" fillId="0" borderId="3" xfId="38" applyNumberFormat="1" applyFont="1" applyFill="1" applyBorder="1" applyAlignment="1">
      <alignment vertical="center"/>
    </xf>
    <xf numFmtId="10" fontId="10" fillId="0" borderId="3" xfId="38" applyNumberFormat="1" applyFont="1" applyFill="1" applyBorder="1" applyAlignment="1" applyProtection="1">
      <alignment vertical="center"/>
      <protection locked="0"/>
    </xf>
    <xf numFmtId="10" fontId="10" fillId="0" borderId="119" xfId="38" applyNumberFormat="1" applyFont="1" applyFill="1" applyBorder="1" applyAlignment="1">
      <alignment vertical="center"/>
    </xf>
    <xf numFmtId="10" fontId="10" fillId="0" borderId="10" xfId="38" applyNumberFormat="1" applyFont="1" applyFill="1" applyBorder="1" applyAlignment="1">
      <alignment vertical="center"/>
    </xf>
    <xf numFmtId="10" fontId="10" fillId="0" borderId="10" xfId="38" applyNumberFormat="1" applyFont="1" applyFill="1" applyBorder="1" applyAlignment="1" applyProtection="1">
      <alignment vertical="center"/>
      <protection locked="0"/>
    </xf>
    <xf numFmtId="10" fontId="10" fillId="0" borderId="119" xfId="39" applyNumberFormat="1" applyFont="1" applyFill="1" applyBorder="1" applyAlignment="1">
      <alignment vertical="center"/>
    </xf>
    <xf numFmtId="10" fontId="10" fillId="0" borderId="10" xfId="39" applyNumberFormat="1" applyFont="1" applyFill="1" applyBorder="1" applyAlignment="1">
      <alignment vertical="center"/>
    </xf>
    <xf numFmtId="10" fontId="10" fillId="0" borderId="10" xfId="39" applyNumberFormat="1" applyFont="1" applyFill="1" applyBorder="1" applyAlignment="1" applyProtection="1">
      <alignment vertical="center"/>
      <protection locked="0"/>
    </xf>
    <xf numFmtId="170" fontId="10" fillId="0" borderId="119" xfId="57" applyNumberFormat="1" applyFont="1" applyFill="1" applyBorder="1" applyAlignment="1">
      <alignment vertical="center"/>
    </xf>
    <xf numFmtId="170" fontId="10" fillId="0" borderId="10" xfId="57" applyNumberFormat="1" applyFont="1" applyFill="1" applyBorder="1" applyAlignment="1">
      <alignment vertical="center"/>
    </xf>
    <xf numFmtId="170" fontId="10" fillId="0" borderId="10" xfId="57" applyNumberFormat="1" applyFont="1" applyFill="1" applyBorder="1" applyAlignment="1" applyProtection="1">
      <alignment vertical="center"/>
      <protection locked="0"/>
    </xf>
    <xf numFmtId="170" fontId="10" fillId="0" borderId="24" xfId="38" applyNumberFormat="1" applyFont="1" applyFill="1" applyBorder="1" applyAlignment="1">
      <alignment vertical="center"/>
    </xf>
    <xf numFmtId="10" fontId="25" fillId="0" borderId="14" xfId="39" applyNumberFormat="1" applyFont="1" applyFill="1" applyBorder="1" applyAlignment="1">
      <alignment vertical="center"/>
    </xf>
    <xf numFmtId="10" fontId="25" fillId="0" borderId="27" xfId="39" applyNumberFormat="1" applyFont="1" applyFill="1" applyBorder="1" applyAlignment="1">
      <alignment vertical="center"/>
    </xf>
    <xf numFmtId="10" fontId="25" fillId="0" borderId="27" xfId="39" applyNumberFormat="1" applyFont="1" applyFill="1" applyBorder="1" applyAlignment="1" applyProtection="1">
      <alignment vertical="center"/>
      <protection locked="0"/>
    </xf>
    <xf numFmtId="10" fontId="25" fillId="0" borderId="4" xfId="39" applyNumberFormat="1" applyFont="1" applyFill="1" applyBorder="1" applyAlignment="1">
      <alignment vertical="center"/>
    </xf>
    <xf numFmtId="10" fontId="25" fillId="0" borderId="2" xfId="39" applyNumberFormat="1" applyFont="1" applyFill="1" applyBorder="1" applyAlignment="1">
      <alignment vertical="center"/>
    </xf>
    <xf numFmtId="10" fontId="25" fillId="0" borderId="2" xfId="39" applyNumberFormat="1" applyFont="1" applyFill="1" applyBorder="1" applyAlignment="1" applyProtection="1">
      <alignment vertical="center"/>
      <protection locked="0"/>
    </xf>
    <xf numFmtId="10" fontId="25" fillId="0" borderId="4" xfId="38" applyNumberFormat="1" applyFont="1" applyFill="1" applyBorder="1" applyAlignment="1">
      <alignment vertical="center"/>
    </xf>
    <xf numFmtId="10" fontId="25" fillId="0" borderId="2" xfId="38" applyNumberFormat="1" applyFont="1" applyFill="1" applyBorder="1" applyAlignment="1">
      <alignment vertical="center"/>
    </xf>
    <xf numFmtId="10" fontId="25" fillId="0" borderId="2" xfId="38" applyNumberFormat="1" applyFont="1" applyFill="1" applyBorder="1" applyAlignment="1" applyProtection="1">
      <alignment vertical="center"/>
      <protection locked="0"/>
    </xf>
    <xf numFmtId="10" fontId="10" fillId="0" borderId="40" xfId="38" applyNumberFormat="1" applyFont="1" applyFill="1" applyBorder="1" applyAlignment="1" applyProtection="1">
      <alignment vertical="center"/>
      <protection locked="0"/>
    </xf>
    <xf numFmtId="10" fontId="10" fillId="0" borderId="40" xfId="39" applyNumberFormat="1" applyFont="1" applyFill="1" applyBorder="1" applyAlignment="1">
      <alignment vertical="center"/>
    </xf>
    <xf numFmtId="10" fontId="10" fillId="0" borderId="40" xfId="39" applyNumberFormat="1" applyFont="1" applyFill="1" applyBorder="1" applyAlignment="1" applyProtection="1">
      <alignment vertical="center"/>
      <protection locked="0"/>
    </xf>
    <xf numFmtId="170" fontId="10" fillId="0" borderId="40" xfId="39" applyNumberFormat="1" applyFont="1" applyFill="1" applyBorder="1" applyAlignment="1">
      <alignment vertical="center"/>
    </xf>
    <xf numFmtId="170" fontId="10" fillId="0" borderId="40" xfId="39" applyNumberFormat="1" applyFont="1" applyFill="1" applyBorder="1" applyAlignment="1" applyProtection="1">
      <alignment vertical="center"/>
      <protection locked="0"/>
    </xf>
    <xf numFmtId="10" fontId="50" fillId="5" borderId="57" xfId="0" applyNumberFormat="1" applyFont="1" applyFill="1" applyBorder="1" applyAlignment="1">
      <alignment vertical="center"/>
    </xf>
    <xf numFmtId="9" fontId="8" fillId="6" borderId="140" xfId="3" applyFont="1" applyFill="1" applyBorder="1" applyAlignment="1" applyProtection="1">
      <alignment horizontal="center" vertical="center" wrapText="1"/>
      <protection locked="0"/>
    </xf>
    <xf numFmtId="0" fontId="0" fillId="11" borderId="0" xfId="0" applyFont="1" applyFill="1" applyAlignment="1"/>
    <xf numFmtId="172" fontId="11" fillId="10" borderId="2" xfId="0" applyNumberFormat="1" applyFont="1" applyFill="1" applyBorder="1" applyAlignment="1" applyProtection="1">
      <alignment horizontal="center" vertical="center"/>
    </xf>
    <xf numFmtId="171" fontId="11" fillId="10" borderId="2" xfId="0" applyNumberFormat="1" applyFont="1" applyFill="1" applyBorder="1" applyAlignment="1" applyProtection="1">
      <alignment horizontal="center" vertical="center"/>
    </xf>
    <xf numFmtId="10" fontId="11" fillId="10" borderId="2" xfId="0" applyNumberFormat="1" applyFont="1" applyFill="1" applyBorder="1" applyAlignment="1" applyProtection="1">
      <alignment vertical="center"/>
    </xf>
    <xf numFmtId="2" fontId="11" fillId="0" borderId="2" xfId="0" applyNumberFormat="1" applyFont="1" applyFill="1" applyBorder="1" applyAlignment="1" applyProtection="1">
      <alignment horizontal="center" vertical="center"/>
    </xf>
    <xf numFmtId="10" fontId="11" fillId="0" borderId="2" xfId="3" applyNumberFormat="1" applyFont="1" applyFill="1" applyBorder="1" applyAlignment="1" applyProtection="1">
      <alignment horizontal="center" vertical="center"/>
    </xf>
    <xf numFmtId="9" fontId="11" fillId="10" borderId="2" xfId="0" applyNumberFormat="1" applyFont="1" applyFill="1" applyBorder="1" applyAlignment="1">
      <alignment horizontal="center" vertical="center"/>
    </xf>
    <xf numFmtId="9" fontId="11" fillId="10" borderId="2" xfId="0" applyNumberFormat="1" applyFont="1" applyFill="1" applyBorder="1" applyAlignment="1" applyProtection="1">
      <alignment horizontal="center" vertical="center"/>
      <protection locked="0"/>
    </xf>
    <xf numFmtId="0" fontId="11" fillId="10" borderId="2" xfId="0" applyFont="1" applyFill="1" applyBorder="1" applyAlignment="1">
      <alignment horizontal="center" vertical="center"/>
    </xf>
    <xf numFmtId="9" fontId="11" fillId="10" borderId="2" xfId="0" applyNumberFormat="1" applyFont="1" applyFill="1" applyBorder="1" applyAlignment="1" applyProtection="1">
      <alignment horizontal="center" vertical="center"/>
    </xf>
    <xf numFmtId="170" fontId="11" fillId="10" borderId="2" xfId="0" applyNumberFormat="1" applyFont="1" applyFill="1" applyBorder="1" applyAlignment="1" applyProtection="1">
      <alignment vertical="center"/>
    </xf>
    <xf numFmtId="10" fontId="8" fillId="6" borderId="140" xfId="3" applyNumberFormat="1" applyFont="1" applyFill="1" applyBorder="1" applyAlignment="1" applyProtection="1">
      <alignment horizontal="center" vertical="center" wrapText="1"/>
      <protection locked="0"/>
    </xf>
    <xf numFmtId="169" fontId="4" fillId="4" borderId="0" xfId="0" applyNumberFormat="1" applyFont="1" applyFill="1"/>
    <xf numFmtId="44" fontId="4" fillId="12" borderId="0" xfId="0" applyNumberFormat="1" applyFont="1" applyFill="1" applyAlignment="1">
      <alignment horizontal="center"/>
    </xf>
    <xf numFmtId="0" fontId="56" fillId="0" borderId="142" xfId="0" applyFont="1" applyBorder="1" applyAlignment="1">
      <alignment horizontal="center" vertical="center" wrapText="1"/>
    </xf>
    <xf numFmtId="0" fontId="56" fillId="0" borderId="143" xfId="0" applyFont="1" applyBorder="1" applyAlignment="1">
      <alignment horizontal="center" vertical="center" wrapText="1"/>
    </xf>
    <xf numFmtId="0" fontId="57" fillId="0" borderId="46" xfId="0" applyFont="1" applyBorder="1" applyAlignment="1">
      <alignment horizontal="center" vertical="center" wrapText="1"/>
    </xf>
    <xf numFmtId="6" fontId="0" fillId="0" borderId="0" xfId="0" applyNumberFormat="1" applyFont="1" applyAlignment="1"/>
    <xf numFmtId="6" fontId="57" fillId="0" borderId="73" xfId="0" applyNumberFormat="1" applyFont="1" applyBorder="1" applyAlignment="1">
      <alignment horizontal="right" vertical="center" wrapText="1"/>
    </xf>
    <xf numFmtId="6" fontId="9" fillId="0" borderId="73" xfId="0" applyNumberFormat="1" applyFont="1" applyBorder="1" applyAlignment="1">
      <alignment horizontal="right" vertical="center" wrapText="1"/>
    </xf>
    <xf numFmtId="0" fontId="57" fillId="0" borderId="73" xfId="0" applyFont="1" applyBorder="1" applyAlignment="1">
      <alignment horizontal="right" vertical="center" wrapText="1"/>
    </xf>
    <xf numFmtId="0" fontId="4" fillId="5" borderId="66" xfId="0" applyFont="1" applyFill="1" applyBorder="1" applyAlignment="1">
      <alignment horizontal="center" vertical="center" wrapText="1"/>
    </xf>
    <xf numFmtId="0" fontId="7" fillId="5" borderId="66" xfId="4" applyFont="1" applyFill="1" applyBorder="1" applyAlignment="1">
      <alignment horizontal="center" vertical="center" wrapText="1"/>
    </xf>
    <xf numFmtId="0" fontId="15" fillId="4" borderId="39" xfId="38" applyFont="1" applyFill="1"/>
    <xf numFmtId="0" fontId="4" fillId="5" borderId="66" xfId="0" applyFont="1" applyFill="1" applyBorder="1" applyAlignment="1">
      <alignment horizontal="center" vertical="center" wrapText="1"/>
    </xf>
    <xf numFmtId="0" fontId="7" fillId="5" borderId="66" xfId="4" applyFont="1" applyFill="1" applyBorder="1" applyAlignment="1">
      <alignment horizontal="center" vertical="center" wrapText="1"/>
    </xf>
    <xf numFmtId="0" fontId="0" fillId="4" borderId="0" xfId="0" applyFont="1" applyFill="1" applyAlignment="1">
      <alignment horizontal="left"/>
    </xf>
    <xf numFmtId="0" fontId="0" fillId="4" borderId="0" xfId="0" applyFont="1" applyFill="1" applyAlignment="1">
      <alignment vertical="center"/>
    </xf>
    <xf numFmtId="0" fontId="30" fillId="4" borderId="123" xfId="0" applyFont="1" applyFill="1" applyBorder="1" applyAlignment="1">
      <alignment horizontal="center" vertical="center" wrapText="1"/>
    </xf>
    <xf numFmtId="10" fontId="11" fillId="0" borderId="2" xfId="0" applyNumberFormat="1" applyFont="1" applyFill="1" applyBorder="1" applyAlignment="1" applyProtection="1">
      <alignment vertical="center"/>
    </xf>
    <xf numFmtId="164" fontId="0" fillId="0" borderId="0" xfId="0" applyNumberFormat="1" applyFont="1" applyAlignment="1"/>
    <xf numFmtId="164" fontId="57" fillId="0" borderId="73" xfId="0" applyNumberFormat="1" applyFont="1" applyBorder="1" applyAlignment="1">
      <alignment horizontal="right" vertical="center" wrapText="1"/>
    </xf>
    <xf numFmtId="164" fontId="9" fillId="0" borderId="73" xfId="0" applyNumberFormat="1" applyFont="1" applyBorder="1" applyAlignment="1">
      <alignment horizontal="right" vertical="center" wrapText="1"/>
    </xf>
    <xf numFmtId="0" fontId="9" fillId="0" borderId="73" xfId="0" applyFont="1" applyBorder="1" applyAlignment="1">
      <alignment horizontal="right" vertical="center" wrapText="1"/>
    </xf>
    <xf numFmtId="0" fontId="4" fillId="5" borderId="66" xfId="0" applyFont="1" applyFill="1" applyBorder="1" applyAlignment="1">
      <alignment horizontal="center" vertical="center" wrapText="1"/>
    </xf>
    <xf numFmtId="0" fontId="1" fillId="0" borderId="40" xfId="38" applyFont="1" applyFill="1" applyBorder="1"/>
    <xf numFmtId="0" fontId="27" fillId="3" borderId="40" xfId="63" applyFont="1" applyFill="1" applyBorder="1" applyAlignment="1">
      <alignment horizontal="center" vertical="center"/>
    </xf>
    <xf numFmtId="0" fontId="4" fillId="5" borderId="66" xfId="0" applyFont="1" applyFill="1" applyBorder="1" applyAlignment="1">
      <alignment horizontal="center" vertical="center" wrapText="1"/>
    </xf>
    <xf numFmtId="0" fontId="11" fillId="0" borderId="2" xfId="0" applyFont="1" applyFill="1" applyBorder="1" applyAlignment="1" applyProtection="1">
      <alignment horizontal="center"/>
    </xf>
    <xf numFmtId="0" fontId="11" fillId="0" borderId="2" xfId="0" applyFont="1" applyFill="1" applyBorder="1" applyAlignment="1">
      <alignment horizontal="left" vertical="center" wrapText="1"/>
    </xf>
    <xf numFmtId="0" fontId="11" fillId="0" borderId="2" xfId="0" applyFont="1" applyFill="1" applyBorder="1" applyAlignment="1">
      <alignment horizontal="center" vertical="center" wrapText="1"/>
    </xf>
    <xf numFmtId="0" fontId="11" fillId="0" borderId="2" xfId="0" applyFont="1" applyFill="1" applyBorder="1" applyAlignment="1">
      <alignment vertical="center" wrapText="1"/>
    </xf>
    <xf numFmtId="0" fontId="11" fillId="0" borderId="29" xfId="0" applyFont="1" applyFill="1" applyBorder="1" applyAlignment="1">
      <alignment vertical="center" wrapText="1"/>
    </xf>
    <xf numFmtId="0" fontId="1" fillId="0" borderId="6" xfId="0" applyFont="1" applyFill="1" applyBorder="1" applyAlignment="1">
      <alignment vertical="center" wrapText="1"/>
    </xf>
    <xf numFmtId="0" fontId="1" fillId="0" borderId="11" xfId="0" applyFont="1" applyFill="1" applyBorder="1" applyAlignment="1">
      <alignment horizontal="left" vertical="center" wrapText="1"/>
    </xf>
    <xf numFmtId="0" fontId="11" fillId="0" borderId="2" xfId="0" applyFont="1" applyFill="1" applyBorder="1" applyAlignment="1" applyProtection="1">
      <alignment horizontal="center" vertical="center"/>
    </xf>
    <xf numFmtId="0" fontId="11" fillId="0" borderId="2" xfId="0" applyFont="1" applyFill="1" applyBorder="1" applyAlignment="1">
      <alignment horizontal="center" vertical="top" wrapText="1"/>
    </xf>
    <xf numFmtId="0" fontId="11" fillId="0" borderId="2" xfId="0" applyFont="1" applyFill="1" applyBorder="1" applyAlignment="1">
      <alignment horizontal="center" wrapText="1"/>
    </xf>
    <xf numFmtId="0" fontId="11" fillId="0" borderId="2" xfId="0" applyFont="1" applyFill="1" applyBorder="1" applyAlignment="1" applyProtection="1">
      <alignment horizontal="center" vertical="center" wrapText="1"/>
    </xf>
    <xf numFmtId="0" fontId="11" fillId="0" borderId="29" xfId="0" applyFont="1" applyFill="1" applyBorder="1" applyAlignment="1">
      <alignment horizontal="left" vertical="center" wrapText="1"/>
    </xf>
    <xf numFmtId="49" fontId="11" fillId="0" borderId="2" xfId="0" applyNumberFormat="1" applyFont="1" applyFill="1" applyBorder="1" applyAlignment="1">
      <alignment horizontal="center" vertical="center" wrapText="1"/>
    </xf>
    <xf numFmtId="0" fontId="43" fillId="0" borderId="2" xfId="0" applyFont="1" applyFill="1" applyBorder="1" applyAlignment="1" applyProtection="1">
      <alignment horizontal="center" vertical="center" wrapText="1"/>
    </xf>
    <xf numFmtId="0" fontId="43" fillId="0" borderId="2" xfId="0" applyFont="1" applyFill="1" applyBorder="1" applyAlignment="1" applyProtection="1">
      <alignment horizontal="justify" vertical="top" wrapText="1"/>
    </xf>
    <xf numFmtId="0" fontId="43" fillId="0" borderId="2" xfId="0" applyFont="1" applyFill="1" applyBorder="1" applyAlignment="1" applyProtection="1">
      <alignment horizontal="left" vertical="top" wrapText="1"/>
    </xf>
    <xf numFmtId="0" fontId="1" fillId="0" borderId="1" xfId="0" applyFont="1" applyFill="1" applyBorder="1"/>
    <xf numFmtId="0" fontId="1" fillId="0" borderId="0" xfId="0" applyFont="1" applyFill="1" applyAlignment="1"/>
    <xf numFmtId="0" fontId="4" fillId="0" borderId="2" xfId="0" applyFont="1" applyFill="1" applyBorder="1" applyAlignment="1">
      <alignment horizontal="center" vertical="center"/>
    </xf>
    <xf numFmtId="0" fontId="4" fillId="0" borderId="2" xfId="0" applyFont="1" applyFill="1" applyBorder="1" applyAlignment="1">
      <alignment horizontal="left" vertical="top" wrapText="1"/>
    </xf>
    <xf numFmtId="0" fontId="4" fillId="0" borderId="2" xfId="0" applyFont="1" applyFill="1" applyBorder="1" applyAlignment="1">
      <alignment horizontal="center" vertical="center" wrapText="1"/>
    </xf>
    <xf numFmtId="176" fontId="11" fillId="0" borderId="2" xfId="0" applyNumberFormat="1" applyFont="1" applyFill="1" applyBorder="1" applyAlignment="1">
      <alignment vertical="center"/>
    </xf>
    <xf numFmtId="169" fontId="11" fillId="0" borderId="2" xfId="0" applyNumberFormat="1" applyFont="1" applyFill="1" applyBorder="1" applyAlignment="1">
      <alignment vertical="center"/>
    </xf>
    <xf numFmtId="169" fontId="11" fillId="0" borderId="2" xfId="0" applyNumberFormat="1" applyFont="1" applyFill="1" applyBorder="1" applyAlignment="1">
      <alignment horizontal="center" vertical="center"/>
    </xf>
    <xf numFmtId="172" fontId="11" fillId="0" borderId="2" xfId="0" applyNumberFormat="1" applyFont="1" applyFill="1" applyBorder="1" applyAlignment="1">
      <alignment horizontal="center" vertical="center"/>
    </xf>
    <xf numFmtId="172" fontId="11" fillId="0" borderId="2" xfId="0" applyNumberFormat="1" applyFont="1" applyFill="1" applyBorder="1" applyAlignment="1" applyProtection="1">
      <alignment horizontal="center" vertical="center"/>
      <protection locked="0"/>
    </xf>
    <xf numFmtId="172" fontId="11" fillId="0" borderId="2" xfId="0" applyNumberFormat="1" applyFont="1" applyFill="1" applyBorder="1" applyAlignment="1" applyProtection="1">
      <alignment horizontal="center" vertical="center"/>
    </xf>
    <xf numFmtId="0" fontId="4" fillId="0" borderId="2" xfId="0" applyFont="1" applyFill="1" applyBorder="1" applyAlignment="1">
      <alignment horizontal="left" vertical="center" wrapText="1"/>
    </xf>
    <xf numFmtId="10" fontId="11" fillId="0" borderId="2" xfId="0" applyNumberFormat="1" applyFont="1" applyFill="1" applyBorder="1" applyAlignment="1">
      <alignment vertical="center"/>
    </xf>
    <xf numFmtId="3" fontId="11" fillId="0" borderId="2" xfId="0" applyNumberFormat="1" applyFont="1" applyFill="1" applyBorder="1" applyAlignment="1">
      <alignment horizontal="center" vertical="center"/>
    </xf>
    <xf numFmtId="9" fontId="11" fillId="0" borderId="2" xfId="0" applyNumberFormat="1" applyFont="1" applyFill="1" applyBorder="1" applyAlignment="1">
      <alignment horizontal="center" vertical="center"/>
    </xf>
    <xf numFmtId="10" fontId="11" fillId="0" borderId="2" xfId="0" applyNumberFormat="1" applyFont="1" applyFill="1" applyBorder="1" applyAlignment="1">
      <alignment horizontal="center" vertical="center"/>
    </xf>
    <xf numFmtId="170" fontId="11" fillId="0" borderId="2" xfId="0" applyNumberFormat="1" applyFont="1" applyFill="1" applyBorder="1" applyAlignment="1">
      <alignment horizontal="center" vertical="center"/>
    </xf>
    <xf numFmtId="10" fontId="11" fillId="0" borderId="2" xfId="0" applyNumberFormat="1" applyFont="1" applyFill="1" applyBorder="1" applyAlignment="1" applyProtection="1">
      <alignment horizontal="center" vertical="center"/>
      <protection locked="0"/>
    </xf>
    <xf numFmtId="10" fontId="11" fillId="0" borderId="2" xfId="0" applyNumberFormat="1" applyFont="1" applyFill="1" applyBorder="1" applyAlignment="1" applyProtection="1">
      <alignment horizontal="center" vertical="center"/>
    </xf>
    <xf numFmtId="0" fontId="4" fillId="0" borderId="2" xfId="0" applyFont="1" applyFill="1" applyBorder="1" applyAlignment="1">
      <alignment horizontal="center"/>
    </xf>
    <xf numFmtId="0" fontId="11" fillId="0" borderId="2" xfId="0" applyFont="1" applyFill="1" applyBorder="1" applyAlignment="1">
      <alignment horizontal="center" vertical="center"/>
    </xf>
    <xf numFmtId="39" fontId="11" fillId="0" borderId="2" xfId="0" applyNumberFormat="1" applyFont="1" applyFill="1" applyBorder="1" applyAlignment="1" applyProtection="1">
      <alignment horizontal="center" vertical="center"/>
    </xf>
    <xf numFmtId="172" fontId="11" fillId="0" borderId="2" xfId="0" applyNumberFormat="1" applyFont="1" applyFill="1" applyBorder="1" applyAlignment="1" applyProtection="1">
      <alignment horizontal="left" vertical="center" wrapText="1"/>
    </xf>
    <xf numFmtId="10" fontId="11" fillId="0" borderId="2" xfId="3" applyNumberFormat="1" applyFont="1" applyFill="1" applyBorder="1" applyAlignment="1" applyProtection="1">
      <alignment vertical="center"/>
    </xf>
    <xf numFmtId="9" fontId="11" fillId="0" borderId="2" xfId="0" applyNumberFormat="1" applyFont="1" applyFill="1" applyBorder="1" applyAlignment="1" applyProtection="1">
      <alignment horizontal="center" vertical="center"/>
    </xf>
    <xf numFmtId="172" fontId="11" fillId="0" borderId="2" xfId="0" applyNumberFormat="1" applyFont="1" applyFill="1" applyBorder="1" applyAlignment="1" applyProtection="1">
      <alignment vertical="center"/>
      <protection locked="0"/>
    </xf>
    <xf numFmtId="169" fontId="11" fillId="0" borderId="2" xfId="0" applyNumberFormat="1" applyFont="1" applyFill="1" applyBorder="1" applyAlignment="1"/>
    <xf numFmtId="169" fontId="11" fillId="0" borderId="2" xfId="0" applyNumberFormat="1" applyFont="1" applyFill="1" applyBorder="1" applyAlignment="1">
      <alignment horizontal="left"/>
    </xf>
    <xf numFmtId="172" fontId="11" fillId="0" borderId="2" xfId="0" applyNumberFormat="1" applyFont="1" applyFill="1" applyBorder="1" applyAlignment="1"/>
    <xf numFmtId="172" fontId="11" fillId="0" borderId="2" xfId="0" applyNumberFormat="1" applyFont="1" applyFill="1" applyBorder="1" applyAlignment="1" applyProtection="1"/>
    <xf numFmtId="169" fontId="11" fillId="0" borderId="2" xfId="0" applyNumberFormat="1" applyFont="1" applyFill="1" applyBorder="1" applyAlignment="1" applyProtection="1">
      <alignment horizontal="center" vertical="center"/>
      <protection locked="0"/>
    </xf>
    <xf numFmtId="0" fontId="11" fillId="0" borderId="2" xfId="0" applyFont="1" applyFill="1" applyBorder="1" applyAlignment="1">
      <alignment horizontal="center"/>
    </xf>
    <xf numFmtId="169" fontId="11" fillId="0" borderId="2" xfId="0" applyNumberFormat="1" applyFont="1" applyFill="1" applyBorder="1" applyAlignment="1" applyProtection="1">
      <alignment horizontal="center" vertical="center"/>
    </xf>
    <xf numFmtId="3" fontId="11" fillId="0" borderId="2" xfId="0" applyNumberFormat="1" applyFont="1" applyFill="1" applyBorder="1" applyAlignment="1" applyProtection="1">
      <alignment horizontal="center"/>
    </xf>
    <xf numFmtId="0" fontId="11" fillId="0" borderId="7" xfId="0" applyFont="1" applyFill="1" applyBorder="1" applyAlignment="1" applyProtection="1">
      <alignment horizontal="center" vertical="center"/>
      <protection locked="0"/>
    </xf>
    <xf numFmtId="0" fontId="11" fillId="0" borderId="2" xfId="0" applyFont="1" applyFill="1" applyBorder="1" applyAlignment="1" applyProtection="1">
      <alignment horizontal="center" vertical="center"/>
      <protection locked="0"/>
    </xf>
    <xf numFmtId="176" fontId="11" fillId="0" borderId="2" xfId="0" applyNumberFormat="1" applyFont="1" applyFill="1" applyBorder="1" applyAlignment="1">
      <alignment horizontal="center" vertical="center"/>
    </xf>
    <xf numFmtId="178" fontId="11" fillId="0" borderId="2" xfId="0" applyNumberFormat="1" applyFont="1" applyFill="1" applyBorder="1" applyAlignment="1" applyProtection="1">
      <alignment horizontal="center" vertical="center"/>
      <protection locked="0"/>
    </xf>
    <xf numFmtId="37" fontId="11" fillId="0" borderId="2" xfId="0" applyNumberFormat="1" applyFont="1" applyFill="1" applyBorder="1" applyAlignment="1">
      <alignment horizontal="center" vertical="center"/>
    </xf>
    <xf numFmtId="3" fontId="11" fillId="0" borderId="2" xfId="0" applyNumberFormat="1" applyFont="1" applyFill="1" applyBorder="1" applyAlignment="1" applyProtection="1">
      <alignment horizontal="center" vertical="center"/>
    </xf>
    <xf numFmtId="9" fontId="11" fillId="0" borderId="2" xfId="3" applyFont="1" applyFill="1" applyBorder="1" applyAlignment="1">
      <alignment horizontal="center" vertical="center"/>
    </xf>
    <xf numFmtId="39" fontId="11" fillId="0" borderId="2" xfId="0" applyNumberFormat="1" applyFont="1" applyFill="1" applyBorder="1" applyAlignment="1" applyProtection="1">
      <alignment horizontal="center" vertical="center"/>
      <protection locked="0"/>
    </xf>
    <xf numFmtId="39" fontId="11" fillId="0" borderId="2" xfId="0" applyNumberFormat="1" applyFont="1" applyFill="1" applyBorder="1" applyAlignment="1">
      <alignment horizontal="center" vertical="center"/>
    </xf>
    <xf numFmtId="177" fontId="11" fillId="0" borderId="2" xfId="0" applyNumberFormat="1" applyFont="1" applyFill="1" applyBorder="1" applyAlignment="1" applyProtection="1">
      <alignment horizontal="center" vertical="center"/>
    </xf>
    <xf numFmtId="4" fontId="11" fillId="0" borderId="2" xfId="0" applyNumberFormat="1" applyFont="1" applyFill="1" applyBorder="1" applyAlignment="1" applyProtection="1">
      <alignment horizontal="center" vertical="center"/>
    </xf>
    <xf numFmtId="169" fontId="11" fillId="0" borderId="2" xfId="0" applyNumberFormat="1" applyFont="1" applyFill="1" applyBorder="1" applyAlignment="1" applyProtection="1"/>
    <xf numFmtId="175" fontId="11" fillId="0" borderId="2" xfId="0" applyNumberFormat="1" applyFont="1" applyFill="1" applyBorder="1" applyAlignment="1" applyProtection="1">
      <alignment vertical="center"/>
      <protection locked="0"/>
    </xf>
    <xf numFmtId="175" fontId="11" fillId="0" borderId="2" xfId="0" applyNumberFormat="1" applyFont="1" applyFill="1" applyBorder="1" applyAlignment="1">
      <alignment horizontal="left" vertical="center"/>
    </xf>
    <xf numFmtId="169" fontId="11" fillId="0" borderId="2" xfId="0" applyNumberFormat="1" applyFont="1" applyFill="1" applyBorder="1" applyAlignment="1">
      <alignment horizontal="left" vertical="center"/>
    </xf>
    <xf numFmtId="172" fontId="11" fillId="0" borderId="2" xfId="0" applyNumberFormat="1" applyFont="1" applyFill="1" applyBorder="1" applyAlignment="1">
      <alignment vertical="center"/>
    </xf>
    <xf numFmtId="172" fontId="11" fillId="0" borderId="2" xfId="0" applyNumberFormat="1" applyFont="1" applyFill="1" applyBorder="1" applyAlignment="1" applyProtection="1">
      <alignment vertical="center"/>
    </xf>
    <xf numFmtId="0" fontId="43" fillId="0" borderId="2" xfId="0" applyFont="1" applyFill="1" applyBorder="1" applyAlignment="1" applyProtection="1">
      <alignment horizontal="center"/>
    </xf>
    <xf numFmtId="0" fontId="43" fillId="0" borderId="2" xfId="0" applyFont="1" applyFill="1" applyBorder="1" applyAlignment="1" applyProtection="1">
      <alignment horizontal="center" wrapText="1"/>
    </xf>
    <xf numFmtId="0" fontId="43" fillId="0" borderId="2" xfId="0" applyFont="1" applyFill="1" applyBorder="1" applyAlignment="1" applyProtection="1">
      <alignment horizontal="center" vertical="center"/>
    </xf>
    <xf numFmtId="0" fontId="51" fillId="0" borderId="133" xfId="0" applyFont="1" applyFill="1" applyBorder="1" applyAlignment="1" applyProtection="1">
      <alignment horizontal="justify" vertical="center" wrapText="1"/>
    </xf>
    <xf numFmtId="0" fontId="4" fillId="10" borderId="2" xfId="0" applyFont="1" applyFill="1" applyBorder="1" applyAlignment="1">
      <alignment horizontal="left" vertical="center" wrapText="1"/>
    </xf>
    <xf numFmtId="10" fontId="11" fillId="10" borderId="2" xfId="0" applyNumberFormat="1" applyFont="1" applyFill="1" applyBorder="1" applyAlignment="1">
      <alignment vertical="center"/>
    </xf>
    <xf numFmtId="9" fontId="11" fillId="10" borderId="2" xfId="0" applyNumberFormat="1" applyFont="1" applyFill="1" applyBorder="1" applyAlignment="1">
      <alignment vertical="center"/>
    </xf>
    <xf numFmtId="170" fontId="11" fillId="10" borderId="2" xfId="0" applyNumberFormat="1" applyFont="1" applyFill="1" applyBorder="1" applyAlignment="1">
      <alignment horizontal="center" vertical="center"/>
    </xf>
    <xf numFmtId="0" fontId="4" fillId="0" borderId="2" xfId="0" applyFont="1" applyFill="1" applyBorder="1" applyAlignment="1">
      <alignment horizontal="center" vertical="top" wrapText="1"/>
    </xf>
    <xf numFmtId="0" fontId="32" fillId="0" borderId="2" xfId="0" applyFont="1" applyFill="1" applyBorder="1" applyAlignment="1">
      <alignment horizontal="center" vertical="center" wrapText="1"/>
    </xf>
    <xf numFmtId="37" fontId="11" fillId="0" borderId="2" xfId="0" applyNumberFormat="1" applyFont="1" applyFill="1" applyBorder="1" applyAlignment="1" applyProtection="1">
      <alignment horizontal="center" vertical="center"/>
      <protection locked="0"/>
    </xf>
    <xf numFmtId="3" fontId="4" fillId="0" borderId="53" xfId="0" applyNumberFormat="1" applyFont="1" applyFill="1" applyBorder="1" applyAlignment="1">
      <alignment horizontal="center" vertical="center" wrapText="1"/>
    </xf>
    <xf numFmtId="3" fontId="4" fillId="0" borderId="54" xfId="0" applyNumberFormat="1" applyFont="1" applyFill="1" applyBorder="1" applyAlignment="1">
      <alignment horizontal="center" vertical="center" wrapText="1"/>
    </xf>
    <xf numFmtId="0" fontId="4" fillId="0" borderId="54" xfId="0" applyFont="1" applyFill="1" applyBorder="1" applyAlignment="1">
      <alignment horizontal="center" vertical="center"/>
    </xf>
    <xf numFmtId="3" fontId="4" fillId="0" borderId="54" xfId="0" applyNumberFormat="1" applyFont="1" applyFill="1" applyBorder="1" applyAlignment="1">
      <alignment horizontal="center"/>
    </xf>
    <xf numFmtId="0" fontId="4" fillId="0" borderId="55" xfId="0" applyFont="1" applyFill="1" applyBorder="1" applyAlignment="1">
      <alignment horizontal="center"/>
    </xf>
    <xf numFmtId="43" fontId="4" fillId="0" borderId="55" xfId="2" applyFont="1" applyFill="1" applyBorder="1" applyAlignment="1">
      <alignment horizontal="center"/>
    </xf>
    <xf numFmtId="3" fontId="4" fillId="0" borderId="55" xfId="0" applyNumberFormat="1" applyFont="1" applyFill="1" applyBorder="1" applyAlignment="1">
      <alignment horizontal="center"/>
    </xf>
    <xf numFmtId="3" fontId="12" fillId="0" borderId="55" xfId="0" applyNumberFormat="1" applyFont="1" applyFill="1" applyBorder="1" applyAlignment="1">
      <alignment horizontal="center"/>
    </xf>
    <xf numFmtId="3" fontId="4" fillId="0" borderId="55" xfId="0" applyNumberFormat="1" applyFont="1" applyFill="1" applyBorder="1" applyAlignment="1" applyProtection="1">
      <alignment horizontal="center"/>
      <protection locked="0"/>
    </xf>
    <xf numFmtId="3" fontId="4" fillId="0" borderId="54" xfId="0" applyNumberFormat="1" applyFont="1" applyFill="1" applyBorder="1" applyAlignment="1">
      <alignment horizontal="center" vertical="center"/>
    </xf>
    <xf numFmtId="3" fontId="12" fillId="0" borderId="56" xfId="0" applyNumberFormat="1" applyFont="1" applyFill="1" applyBorder="1" applyAlignment="1">
      <alignment horizontal="center" vertical="center"/>
    </xf>
    <xf numFmtId="169" fontId="4" fillId="0" borderId="57" xfId="0" applyNumberFormat="1" applyFont="1" applyFill="1" applyBorder="1" applyAlignment="1">
      <alignment horizontal="center" vertical="center"/>
    </xf>
    <xf numFmtId="10" fontId="4" fillId="0" borderId="58" xfId="0" applyNumberFormat="1" applyFont="1" applyFill="1" applyBorder="1" applyAlignment="1">
      <alignment horizontal="center" vertical="center"/>
    </xf>
    <xf numFmtId="10" fontId="4" fillId="0" borderId="71" xfId="0" applyNumberFormat="1" applyFont="1" applyFill="1" applyBorder="1" applyAlignment="1">
      <alignment horizontal="center" vertical="center"/>
    </xf>
    <xf numFmtId="173" fontId="4" fillId="0" borderId="61" xfId="0" applyNumberFormat="1" applyFont="1" applyFill="1" applyBorder="1" applyAlignment="1">
      <alignment horizontal="center" vertical="center" wrapText="1"/>
    </xf>
    <xf numFmtId="173" fontId="4" fillId="0" borderId="2" xfId="0" applyNumberFormat="1" applyFont="1" applyFill="1" applyBorder="1" applyAlignment="1">
      <alignment horizontal="center" vertical="center"/>
    </xf>
    <xf numFmtId="173" fontId="4" fillId="0" borderId="2" xfId="0" applyNumberFormat="1" applyFont="1" applyFill="1" applyBorder="1" applyAlignment="1" applyProtection="1">
      <alignment horizontal="center" vertical="center"/>
      <protection locked="0"/>
    </xf>
    <xf numFmtId="173" fontId="4" fillId="0" borderId="26" xfId="0" applyNumberFormat="1" applyFont="1" applyFill="1" applyBorder="1" applyAlignment="1">
      <alignment horizontal="center" vertical="center"/>
    </xf>
    <xf numFmtId="169" fontId="4" fillId="0" borderId="40" xfId="0" applyNumberFormat="1" applyFont="1" applyFill="1" applyBorder="1" applyAlignment="1">
      <alignment horizontal="center" vertical="center"/>
    </xf>
    <xf numFmtId="0" fontId="4" fillId="0" borderId="61" xfId="0" applyFont="1" applyFill="1" applyBorder="1" applyAlignment="1">
      <alignment horizontal="right" vertical="center"/>
    </xf>
    <xf numFmtId="0" fontId="4" fillId="0" borderId="2" xfId="0" applyFont="1" applyFill="1" applyBorder="1" applyAlignment="1">
      <alignment horizontal="right" vertical="center"/>
    </xf>
    <xf numFmtId="37" fontId="4" fillId="0" borderId="2" xfId="0" applyNumberFormat="1" applyFont="1" applyFill="1" applyBorder="1" applyAlignment="1">
      <alignment horizontal="center" vertical="center"/>
    </xf>
    <xf numFmtId="1" fontId="4" fillId="0" borderId="2" xfId="0" applyNumberFormat="1" applyFont="1" applyFill="1" applyBorder="1" applyAlignment="1">
      <alignment horizontal="center" vertical="center"/>
    </xf>
    <xf numFmtId="43" fontId="4" fillId="0" borderId="2" xfId="2" applyFont="1" applyFill="1" applyBorder="1" applyAlignment="1">
      <alignment horizontal="center" vertical="center"/>
    </xf>
    <xf numFmtId="1" fontId="4" fillId="0" borderId="2" xfId="0" applyNumberFormat="1" applyFont="1" applyFill="1" applyBorder="1" applyAlignment="1" applyProtection="1">
      <alignment horizontal="center" vertical="center"/>
      <protection locked="0"/>
    </xf>
    <xf numFmtId="1" fontId="4" fillId="0" borderId="26" xfId="0" applyNumberFormat="1" applyFont="1" applyFill="1" applyBorder="1" applyAlignment="1">
      <alignment horizontal="center" vertical="center"/>
    </xf>
    <xf numFmtId="173" fontId="4" fillId="0" borderId="7" xfId="0" applyNumberFormat="1" applyFont="1" applyFill="1" applyBorder="1" applyAlignment="1">
      <alignment horizontal="center" vertical="center"/>
    </xf>
    <xf numFmtId="3" fontId="4" fillId="0" borderId="61"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wrapText="1"/>
    </xf>
    <xf numFmtId="3" fontId="4" fillId="0" borderId="2" xfId="0" applyNumberFormat="1" applyFont="1" applyFill="1" applyBorder="1" applyAlignment="1">
      <alignment horizontal="center" vertical="center"/>
    </xf>
    <xf numFmtId="43" fontId="4" fillId="0" borderId="2" xfId="2" applyFont="1" applyFill="1" applyBorder="1" applyAlignment="1">
      <alignment horizontal="center" vertical="center" wrapText="1"/>
    </xf>
    <xf numFmtId="3" fontId="4" fillId="0" borderId="26" xfId="0" applyNumberFormat="1" applyFont="1" applyFill="1" applyBorder="1" applyAlignment="1">
      <alignment horizontal="center" vertical="center" wrapText="1"/>
    </xf>
    <xf numFmtId="3" fontId="4" fillId="0" borderId="40" xfId="0" applyNumberFormat="1" applyFont="1" applyFill="1" applyBorder="1" applyAlignment="1">
      <alignment horizontal="center" vertical="center" wrapText="1"/>
    </xf>
    <xf numFmtId="3" fontId="4" fillId="0" borderId="39" xfId="0" applyNumberFormat="1" applyFont="1" applyFill="1" applyBorder="1" applyAlignment="1">
      <alignment horizontal="center" vertical="center" wrapText="1"/>
    </xf>
    <xf numFmtId="3" fontId="4" fillId="0" borderId="4" xfId="0" applyNumberFormat="1" applyFont="1" applyFill="1" applyBorder="1" applyAlignment="1">
      <alignment horizontal="center" vertical="center" wrapText="1"/>
    </xf>
    <xf numFmtId="3" fontId="4" fillId="0" borderId="26" xfId="0" applyNumberFormat="1" applyFont="1" applyFill="1" applyBorder="1" applyAlignment="1">
      <alignment horizontal="center" vertical="center"/>
    </xf>
    <xf numFmtId="173" fontId="4" fillId="0" borderId="63" xfId="0" applyNumberFormat="1" applyFont="1" applyFill="1" applyBorder="1" applyAlignment="1">
      <alignment horizontal="center" vertical="center"/>
    </xf>
    <xf numFmtId="173" fontId="4" fillId="0" borderId="64" xfId="0" applyNumberFormat="1" applyFont="1" applyFill="1" applyBorder="1" applyAlignment="1">
      <alignment horizontal="center" vertical="center"/>
    </xf>
    <xf numFmtId="173" fontId="4" fillId="0" borderId="64" xfId="0" applyNumberFormat="1" applyFont="1" applyFill="1" applyBorder="1" applyAlignment="1">
      <alignment horizontal="center" vertical="center" wrapText="1"/>
    </xf>
    <xf numFmtId="173" fontId="4" fillId="0" borderId="64" xfId="0" applyNumberFormat="1" applyFont="1" applyFill="1" applyBorder="1" applyAlignment="1" applyProtection="1">
      <alignment horizontal="center" vertical="center"/>
      <protection locked="0"/>
    </xf>
    <xf numFmtId="173" fontId="4" fillId="0" borderId="65" xfId="0" applyNumberFormat="1" applyFont="1" applyFill="1" applyBorder="1" applyAlignment="1">
      <alignment horizontal="center" vertical="center"/>
    </xf>
    <xf numFmtId="169" fontId="4" fillId="0" borderId="66" xfId="0" applyNumberFormat="1" applyFont="1" applyFill="1" applyBorder="1" applyAlignment="1">
      <alignment horizontal="center" vertical="center"/>
    </xf>
    <xf numFmtId="3" fontId="4" fillId="0" borderId="48" xfId="0" applyNumberFormat="1" applyFont="1" applyFill="1" applyBorder="1" applyAlignment="1">
      <alignment horizontal="center" vertical="center" wrapText="1"/>
    </xf>
    <xf numFmtId="3" fontId="4" fillId="0" borderId="27" xfId="0" applyNumberFormat="1" applyFont="1" applyFill="1" applyBorder="1" applyAlignment="1">
      <alignment horizontal="center" vertical="center" wrapText="1"/>
    </xf>
    <xf numFmtId="174" fontId="4" fillId="0" borderId="27" xfId="0" applyNumberFormat="1" applyFont="1" applyFill="1" applyBorder="1" applyAlignment="1">
      <alignment horizontal="center" vertical="center" wrapText="1"/>
    </xf>
    <xf numFmtId="0" fontId="4" fillId="0" borderId="27" xfId="0" applyFont="1" applyFill="1" applyBorder="1" applyAlignment="1">
      <alignment horizontal="center" vertical="center"/>
    </xf>
    <xf numFmtId="4" fontId="4" fillId="0" borderId="27" xfId="0" applyNumberFormat="1" applyFont="1" applyFill="1" applyBorder="1" applyAlignment="1">
      <alignment horizontal="center" vertical="center" wrapText="1"/>
    </xf>
    <xf numFmtId="43" fontId="4" fillId="0" borderId="27" xfId="2" applyFont="1" applyFill="1" applyBorder="1" applyAlignment="1">
      <alignment horizontal="center" vertical="center" wrapText="1"/>
    </xf>
    <xf numFmtId="0" fontId="4" fillId="0" borderId="27" xfId="0" applyFont="1" applyFill="1" applyBorder="1" applyAlignment="1" applyProtection="1">
      <alignment horizontal="center" vertical="center"/>
      <protection locked="0"/>
    </xf>
    <xf numFmtId="2" fontId="4" fillId="0" borderId="27" xfId="0" applyNumberFormat="1" applyFont="1" applyFill="1" applyBorder="1" applyAlignment="1">
      <alignment horizontal="center" vertical="center"/>
    </xf>
    <xf numFmtId="0" fontId="12" fillId="0" borderId="27" xfId="0" applyFont="1" applyFill="1" applyBorder="1" applyAlignment="1">
      <alignment horizontal="center" vertical="center"/>
    </xf>
    <xf numFmtId="43" fontId="4" fillId="0" borderId="41" xfId="2" applyFont="1" applyFill="1" applyBorder="1" applyAlignment="1">
      <alignment horizontal="center" vertical="center"/>
    </xf>
    <xf numFmtId="10" fontId="4" fillId="0" borderId="74" xfId="0" applyNumberFormat="1" applyFont="1" applyFill="1" applyBorder="1" applyAlignment="1">
      <alignment horizontal="center" vertical="center"/>
    </xf>
    <xf numFmtId="173" fontId="12" fillId="0" borderId="2" xfId="0" applyNumberFormat="1" applyFont="1" applyFill="1" applyBorder="1" applyAlignment="1">
      <alignment horizontal="center" vertical="center"/>
    </xf>
    <xf numFmtId="0" fontId="4" fillId="0" borderId="2" xfId="0" applyFont="1" applyFill="1" applyBorder="1" applyAlignment="1" applyProtection="1">
      <alignment horizontal="center" vertical="center"/>
      <protection locked="0"/>
    </xf>
    <xf numFmtId="0" fontId="1" fillId="0" borderId="2" xfId="0" applyFont="1" applyFill="1" applyBorder="1"/>
    <xf numFmtId="10" fontId="4" fillId="0" borderId="75" xfId="0" applyNumberFormat="1" applyFont="1" applyFill="1" applyBorder="1" applyAlignment="1">
      <alignment horizontal="center" vertical="center"/>
    </xf>
    <xf numFmtId="174" fontId="4" fillId="0" borderId="2" xfId="0" applyNumberFormat="1" applyFont="1" applyFill="1" applyBorder="1" applyAlignment="1">
      <alignment horizontal="center" vertical="center" wrapText="1"/>
    </xf>
    <xf numFmtId="4" fontId="4" fillId="0" borderId="2" xfId="0" applyNumberFormat="1" applyFont="1" applyFill="1" applyBorder="1" applyAlignment="1">
      <alignment horizontal="center" vertical="center" wrapText="1"/>
    </xf>
    <xf numFmtId="174" fontId="4" fillId="0" borderId="2" xfId="0" applyNumberFormat="1" applyFont="1" applyFill="1" applyBorder="1" applyAlignment="1">
      <alignment horizontal="center" vertical="center"/>
    </xf>
    <xf numFmtId="2" fontId="4" fillId="0" borderId="2" xfId="0" applyNumberFormat="1" applyFont="1" applyFill="1" applyBorder="1" applyAlignment="1">
      <alignment horizontal="center" vertical="center"/>
    </xf>
    <xf numFmtId="4" fontId="4" fillId="0" borderId="2" xfId="0" applyNumberFormat="1" applyFont="1" applyFill="1" applyBorder="1" applyAlignment="1">
      <alignment horizontal="center" vertical="center"/>
    </xf>
    <xf numFmtId="172" fontId="4" fillId="0" borderId="40" xfId="0" applyNumberFormat="1" applyFont="1" applyFill="1" applyBorder="1" applyAlignment="1">
      <alignment horizontal="center" vertical="center"/>
    </xf>
    <xf numFmtId="10" fontId="4" fillId="0" borderId="73" xfId="0" applyNumberFormat="1" applyFont="1" applyFill="1" applyBorder="1" applyAlignment="1">
      <alignment horizontal="center" vertical="center"/>
    </xf>
    <xf numFmtId="3" fontId="4" fillId="0" borderId="27" xfId="0" applyNumberFormat="1" applyFont="1" applyFill="1" applyBorder="1" applyAlignment="1">
      <alignment horizontal="center" vertical="center"/>
    </xf>
    <xf numFmtId="3" fontId="4" fillId="0" borderId="14" xfId="0" applyNumberFormat="1" applyFont="1" applyFill="1" applyBorder="1" applyAlignment="1">
      <alignment horizontal="center" vertical="center"/>
    </xf>
    <xf numFmtId="43" fontId="4" fillId="0" borderId="14" xfId="2" applyFont="1" applyFill="1" applyBorder="1" applyAlignment="1">
      <alignment horizontal="center"/>
    </xf>
    <xf numFmtId="3" fontId="4" fillId="0" borderId="14" xfId="0" applyNumberFormat="1" applyFont="1" applyFill="1" applyBorder="1" applyAlignment="1">
      <alignment horizontal="center"/>
    </xf>
    <xf numFmtId="3" fontId="4" fillId="0" borderId="14" xfId="0" applyNumberFormat="1" applyFont="1" applyFill="1" applyBorder="1" applyAlignment="1" applyProtection="1">
      <alignment horizontal="center"/>
      <protection locked="0"/>
    </xf>
    <xf numFmtId="0" fontId="4" fillId="0" borderId="14" xfId="0" applyFont="1" applyFill="1" applyBorder="1" applyAlignment="1">
      <alignment horizontal="center" vertical="center"/>
    </xf>
    <xf numFmtId="0" fontId="4" fillId="0" borderId="14" xfId="0" applyFont="1" applyFill="1" applyBorder="1" applyAlignment="1">
      <alignment horizontal="center"/>
    </xf>
    <xf numFmtId="169" fontId="4" fillId="0" borderId="41" xfId="0" applyNumberFormat="1" applyFont="1" applyFill="1" applyBorder="1" applyAlignment="1">
      <alignment horizontal="center" vertical="center"/>
    </xf>
    <xf numFmtId="37" fontId="4" fillId="0" borderId="2" xfId="0" applyNumberFormat="1" applyFont="1" applyFill="1" applyBorder="1" applyAlignment="1">
      <alignment horizontal="right" vertical="center"/>
    </xf>
    <xf numFmtId="3" fontId="1" fillId="0" borderId="2" xfId="0" applyNumberFormat="1" applyFont="1" applyFill="1" applyBorder="1"/>
    <xf numFmtId="3" fontId="4" fillId="0" borderId="2" xfId="0" applyNumberFormat="1" applyFont="1" applyFill="1" applyBorder="1" applyAlignment="1" applyProtection="1">
      <alignment horizontal="center" vertical="center" wrapText="1"/>
      <protection locked="0"/>
    </xf>
    <xf numFmtId="173" fontId="4" fillId="0" borderId="116" xfId="0" applyNumberFormat="1" applyFont="1" applyFill="1" applyBorder="1" applyAlignment="1">
      <alignment horizontal="center" vertical="center"/>
    </xf>
    <xf numFmtId="173" fontId="4" fillId="0" borderId="7" xfId="0" applyNumberFormat="1" applyFont="1" applyFill="1" applyBorder="1" applyAlignment="1">
      <alignment horizontal="center" vertical="center" wrapText="1"/>
    </xf>
    <xf numFmtId="173" fontId="4" fillId="0" borderId="7" xfId="0" applyNumberFormat="1" applyFont="1" applyFill="1" applyBorder="1" applyAlignment="1" applyProtection="1">
      <alignment horizontal="center" vertical="center"/>
      <protection locked="0"/>
    </xf>
    <xf numFmtId="3" fontId="4" fillId="0" borderId="7" xfId="0" applyNumberFormat="1" applyFont="1" applyFill="1" applyBorder="1" applyAlignment="1">
      <alignment horizontal="center" vertical="center" wrapText="1"/>
    </xf>
    <xf numFmtId="169" fontId="4" fillId="0" borderId="49" xfId="0" applyNumberFormat="1" applyFont="1" applyFill="1" applyBorder="1" applyAlignment="1">
      <alignment horizontal="center" vertical="center"/>
    </xf>
    <xf numFmtId="1" fontId="4" fillId="0" borderId="53" xfId="0" applyNumberFormat="1" applyFont="1" applyFill="1" applyBorder="1" applyAlignment="1">
      <alignment horizontal="center" vertical="center" wrapText="1"/>
    </xf>
    <xf numFmtId="37" fontId="4" fillId="0" borderId="54" xfId="0" applyNumberFormat="1" applyFont="1" applyFill="1" applyBorder="1" applyAlignment="1">
      <alignment horizontal="center" vertical="center"/>
    </xf>
    <xf numFmtId="43" fontId="4" fillId="0" borderId="54" xfId="2" applyFont="1" applyFill="1" applyBorder="1" applyAlignment="1">
      <alignment horizontal="center" vertical="center"/>
    </xf>
    <xf numFmtId="0" fontId="4" fillId="0" borderId="54" xfId="0" applyFont="1" applyFill="1" applyBorder="1" applyAlignment="1" applyProtection="1">
      <alignment horizontal="center" vertical="center"/>
      <protection locked="0"/>
    </xf>
    <xf numFmtId="0" fontId="4" fillId="0" borderId="2" xfId="0" applyFont="1" applyFill="1" applyBorder="1" applyAlignment="1">
      <alignment horizontal="right" vertical="center" wrapText="1"/>
    </xf>
    <xf numFmtId="0" fontId="1" fillId="0" borderId="2" xfId="0" applyFont="1" applyFill="1" applyBorder="1" applyAlignment="1">
      <alignment horizontal="center" vertical="center"/>
    </xf>
    <xf numFmtId="1" fontId="4" fillId="0" borderId="61" xfId="0" applyNumberFormat="1" applyFont="1" applyFill="1" applyBorder="1" applyAlignment="1">
      <alignment horizontal="center" vertical="center" wrapText="1"/>
    </xf>
    <xf numFmtId="37" fontId="4" fillId="0" borderId="2" xfId="0" applyNumberFormat="1" applyFont="1" applyFill="1" applyBorder="1" applyAlignment="1" applyProtection="1">
      <alignment horizontal="center" vertical="center"/>
      <protection locked="0"/>
    </xf>
    <xf numFmtId="173" fontId="4" fillId="0" borderId="63" xfId="0" applyNumberFormat="1" applyFont="1" applyFill="1" applyBorder="1" applyAlignment="1">
      <alignment vertical="center"/>
    </xf>
    <xf numFmtId="37" fontId="4" fillId="0" borderId="64" xfId="0" applyNumberFormat="1" applyFont="1" applyFill="1" applyBorder="1" applyAlignment="1">
      <alignment horizontal="center" vertical="center"/>
    </xf>
    <xf numFmtId="37" fontId="4" fillId="0" borderId="48" xfId="0" applyNumberFormat="1" applyFont="1" applyFill="1" applyBorder="1" applyAlignment="1">
      <alignment horizontal="center" vertical="center"/>
    </xf>
    <xf numFmtId="37" fontId="4" fillId="0" borderId="27" xfId="0" applyNumberFormat="1" applyFont="1" applyFill="1" applyBorder="1" applyAlignment="1">
      <alignment horizontal="center" vertical="center"/>
    </xf>
    <xf numFmtId="43" fontId="4" fillId="0" borderId="27" xfId="2" applyFont="1" applyFill="1" applyBorder="1" applyAlignment="1">
      <alignment horizontal="center" vertical="center"/>
    </xf>
    <xf numFmtId="37" fontId="4" fillId="0" borderId="27" xfId="0" applyNumberFormat="1" applyFont="1" applyFill="1" applyBorder="1" applyAlignment="1" applyProtection="1">
      <alignment horizontal="center" vertical="center"/>
      <protection locked="0"/>
    </xf>
    <xf numFmtId="10" fontId="4" fillId="0" borderId="62" xfId="0" applyNumberFormat="1" applyFont="1" applyFill="1" applyBorder="1" applyAlignment="1">
      <alignment horizontal="center" vertical="center"/>
    </xf>
    <xf numFmtId="166" fontId="4" fillId="0" borderId="2" xfId="0" applyNumberFormat="1" applyFont="1" applyFill="1" applyBorder="1" applyAlignment="1" applyProtection="1">
      <alignment horizontal="center" vertical="center"/>
      <protection locked="0"/>
    </xf>
    <xf numFmtId="10" fontId="4" fillId="0" borderId="40" xfId="0" applyNumberFormat="1" applyFont="1" applyFill="1" applyBorder="1" applyAlignment="1">
      <alignment horizontal="center" vertical="center"/>
    </xf>
    <xf numFmtId="37" fontId="4" fillId="0" borderId="61" xfId="0" applyNumberFormat="1" applyFont="1" applyFill="1" applyBorder="1" applyAlignment="1">
      <alignment horizontal="center" vertical="center"/>
    </xf>
    <xf numFmtId="37" fontId="4" fillId="0" borderId="53" xfId="0" applyNumberFormat="1" applyFont="1" applyFill="1" applyBorder="1" applyAlignment="1">
      <alignment horizontal="center" vertical="center"/>
    </xf>
    <xf numFmtId="37" fontId="4" fillId="0" borderId="54" xfId="0" applyNumberFormat="1" applyFont="1" applyFill="1" applyBorder="1" applyAlignment="1" applyProtection="1">
      <alignment horizontal="center" vertical="center"/>
      <protection locked="0"/>
    </xf>
    <xf numFmtId="178" fontId="4" fillId="0" borderId="54" xfId="0" applyNumberFormat="1" applyFont="1" applyFill="1" applyBorder="1" applyAlignment="1">
      <alignment horizontal="center" vertical="center"/>
    </xf>
    <xf numFmtId="179" fontId="4" fillId="0" borderId="54" xfId="0" applyNumberFormat="1" applyFont="1" applyFill="1" applyBorder="1" applyAlignment="1">
      <alignment horizontal="center" vertical="center"/>
    </xf>
    <xf numFmtId="10" fontId="4" fillId="0" borderId="60" xfId="0" applyNumberFormat="1" applyFont="1" applyFill="1" applyBorder="1" applyAlignment="1">
      <alignment horizontal="center" vertical="center"/>
    </xf>
    <xf numFmtId="180" fontId="4" fillId="0" borderId="2" xfId="0" applyNumberFormat="1" applyFont="1" applyFill="1" applyBorder="1" applyAlignment="1">
      <alignment horizontal="center" vertical="center"/>
    </xf>
    <xf numFmtId="10" fontId="4" fillId="0" borderId="72" xfId="0" applyNumberFormat="1" applyFont="1" applyFill="1" applyBorder="1" applyAlignment="1">
      <alignment horizontal="center" vertical="center"/>
    </xf>
    <xf numFmtId="181" fontId="4" fillId="0" borderId="2" xfId="0" applyNumberFormat="1" applyFont="1" applyFill="1" applyBorder="1" applyAlignment="1">
      <alignment horizontal="center" vertical="center"/>
    </xf>
    <xf numFmtId="178" fontId="4" fillId="0" borderId="2" xfId="0" applyNumberFormat="1" applyFont="1" applyFill="1" applyBorder="1" applyAlignment="1">
      <alignment horizontal="center" vertical="center"/>
    </xf>
    <xf numFmtId="43" fontId="4" fillId="0" borderId="64" xfId="2" applyFont="1" applyFill="1" applyBorder="1" applyAlignment="1">
      <alignment horizontal="center" vertical="center"/>
    </xf>
    <xf numFmtId="166" fontId="4" fillId="0" borderId="64" xfId="1" applyFont="1" applyFill="1" applyBorder="1" applyAlignment="1">
      <alignment horizontal="center" vertical="center"/>
    </xf>
    <xf numFmtId="39" fontId="4" fillId="0" borderId="27" xfId="0" applyNumberFormat="1" applyFont="1" applyFill="1" applyBorder="1" applyAlignment="1">
      <alignment horizontal="center" vertical="center"/>
    </xf>
    <xf numFmtId="2" fontId="4" fillId="0" borderId="27" xfId="0" applyNumberFormat="1" applyFont="1" applyFill="1" applyBorder="1" applyAlignment="1" applyProtection="1">
      <alignment horizontal="center" vertical="center"/>
      <protection locked="0"/>
    </xf>
    <xf numFmtId="172" fontId="4" fillId="0" borderId="41" xfId="0" applyNumberFormat="1" applyFont="1" applyFill="1" applyBorder="1" applyAlignment="1">
      <alignment horizontal="center" vertical="center"/>
    </xf>
    <xf numFmtId="182" fontId="4" fillId="0" borderId="2" xfId="0" applyNumberFormat="1" applyFont="1" applyFill="1" applyBorder="1" applyAlignment="1">
      <alignment horizontal="center" vertical="center"/>
    </xf>
    <xf numFmtId="39" fontId="4" fillId="0" borderId="2" xfId="0" applyNumberFormat="1" applyFont="1" applyFill="1" applyBorder="1" applyAlignment="1">
      <alignment horizontal="center" vertical="center"/>
    </xf>
    <xf numFmtId="169" fontId="4" fillId="0" borderId="2" xfId="0" applyNumberFormat="1" applyFont="1" applyFill="1" applyBorder="1" applyAlignment="1">
      <alignment horizontal="left" vertical="center" wrapText="1"/>
    </xf>
    <xf numFmtId="169" fontId="4" fillId="0" borderId="2" xfId="0" applyNumberFormat="1" applyFont="1" applyFill="1" applyBorder="1" applyAlignment="1">
      <alignment vertical="center" wrapText="1"/>
    </xf>
    <xf numFmtId="169" fontId="4" fillId="0" borderId="64" xfId="0" applyNumberFormat="1" applyFont="1" applyFill="1" applyBorder="1" applyAlignment="1">
      <alignment vertical="center" wrapText="1"/>
    </xf>
    <xf numFmtId="1" fontId="4" fillId="0" borderId="27" xfId="0" applyNumberFormat="1" applyFont="1" applyFill="1" applyBorder="1" applyAlignment="1">
      <alignment horizontal="center" vertical="center"/>
    </xf>
    <xf numFmtId="2" fontId="1" fillId="0" borderId="2" xfId="0" applyNumberFormat="1" applyFont="1" applyFill="1" applyBorder="1"/>
    <xf numFmtId="2" fontId="4" fillId="0" borderId="71" xfId="0" applyNumberFormat="1" applyFont="1" applyFill="1" applyBorder="1" applyAlignment="1">
      <alignment horizontal="center" vertical="center"/>
    </xf>
    <xf numFmtId="194" fontId="4" fillId="0" borderId="2" xfId="73" applyNumberFormat="1" applyFont="1" applyFill="1" applyBorder="1" applyAlignment="1">
      <alignment horizontal="center" vertical="center"/>
    </xf>
    <xf numFmtId="182" fontId="4" fillId="0" borderId="2" xfId="0" applyNumberFormat="1" applyFont="1" applyFill="1" applyBorder="1" applyAlignment="1" applyProtection="1">
      <alignment horizontal="center" vertical="center"/>
      <protection locked="0"/>
    </xf>
    <xf numFmtId="176" fontId="4" fillId="0" borderId="2" xfId="0" applyNumberFormat="1" applyFont="1" applyFill="1" applyBorder="1" applyAlignment="1">
      <alignment vertical="center"/>
    </xf>
    <xf numFmtId="175" fontId="4" fillId="0" borderId="40" xfId="0" applyNumberFormat="1" applyFont="1" applyFill="1" applyBorder="1" applyAlignment="1">
      <alignment horizontal="center" vertical="center"/>
    </xf>
    <xf numFmtId="37" fontId="4" fillId="0" borderId="7" xfId="0" applyNumberFormat="1" applyFont="1" applyFill="1" applyBorder="1" applyAlignment="1">
      <alignment horizontal="center" vertical="center"/>
    </xf>
    <xf numFmtId="173" fontId="4" fillId="0" borderId="17" xfId="0" applyNumberFormat="1" applyFont="1" applyFill="1" applyBorder="1" applyAlignment="1">
      <alignment horizontal="center" vertical="center"/>
    </xf>
    <xf numFmtId="173" fontId="4" fillId="0" borderId="54" xfId="0" applyNumberFormat="1" applyFont="1" applyFill="1" applyBorder="1" applyAlignment="1">
      <alignment horizontal="center" vertical="center"/>
    </xf>
    <xf numFmtId="3" fontId="4" fillId="0" borderId="64" xfId="0" applyNumberFormat="1" applyFont="1" applyFill="1" applyBorder="1" applyAlignment="1">
      <alignment horizontal="center" vertical="center" wrapText="1"/>
    </xf>
    <xf numFmtId="9" fontId="4" fillId="0" borderId="48" xfId="0" applyNumberFormat="1" applyFont="1" applyFill="1" applyBorder="1" applyAlignment="1">
      <alignment horizontal="center" vertical="center" wrapText="1"/>
    </xf>
    <xf numFmtId="9" fontId="4" fillId="0" borderId="27" xfId="0" applyNumberFormat="1" applyFont="1" applyFill="1" applyBorder="1" applyAlignment="1">
      <alignment horizontal="center" vertical="center" wrapText="1"/>
    </xf>
    <xf numFmtId="9" fontId="4" fillId="0" borderId="27" xfId="0" applyNumberFormat="1" applyFont="1" applyFill="1" applyBorder="1" applyAlignment="1">
      <alignment horizontal="center" vertical="center"/>
    </xf>
    <xf numFmtId="9" fontId="4" fillId="0" borderId="27" xfId="3" applyFont="1" applyFill="1" applyBorder="1" applyAlignment="1">
      <alignment horizontal="center" vertical="center"/>
    </xf>
    <xf numFmtId="170" fontId="4" fillId="0" borderId="27" xfId="0" applyNumberFormat="1" applyFont="1" applyFill="1" applyBorder="1" applyAlignment="1" applyProtection="1">
      <alignment horizontal="center" vertical="center"/>
      <protection locked="0"/>
    </xf>
    <xf numFmtId="9" fontId="4" fillId="0" borderId="27" xfId="58" applyFont="1" applyFill="1" applyBorder="1" applyAlignment="1">
      <alignment horizontal="center" vertical="center"/>
    </xf>
    <xf numFmtId="170" fontId="4" fillId="0" borderId="27" xfId="0" applyNumberFormat="1" applyFont="1" applyFill="1" applyBorder="1" applyAlignment="1">
      <alignment horizontal="center" vertical="center"/>
    </xf>
    <xf numFmtId="9" fontId="4" fillId="0" borderId="108" xfId="3" applyFont="1" applyFill="1" applyBorder="1" applyAlignment="1">
      <alignment horizontal="center" vertical="center"/>
    </xf>
    <xf numFmtId="169" fontId="4" fillId="0" borderId="52" xfId="0" applyNumberFormat="1" applyFont="1" applyFill="1" applyBorder="1" applyAlignment="1">
      <alignment horizontal="center" vertical="center"/>
    </xf>
    <xf numFmtId="9" fontId="4" fillId="0" borderId="2" xfId="0" applyNumberFormat="1" applyFont="1" applyFill="1" applyBorder="1" applyAlignment="1">
      <alignment horizontal="center" vertical="center"/>
    </xf>
    <xf numFmtId="37" fontId="4" fillId="0" borderId="26" xfId="0" applyNumberFormat="1" applyFont="1" applyFill="1" applyBorder="1" applyAlignment="1">
      <alignment horizontal="center" vertical="center"/>
    </xf>
    <xf numFmtId="10" fontId="4" fillId="0" borderId="78" xfId="0" applyNumberFormat="1" applyFont="1" applyFill="1" applyBorder="1" applyAlignment="1">
      <alignment horizontal="center" vertical="center"/>
    </xf>
    <xf numFmtId="173" fontId="1" fillId="0" borderId="2" xfId="0" applyNumberFormat="1" applyFont="1" applyFill="1" applyBorder="1"/>
    <xf numFmtId="9" fontId="4" fillId="0" borderId="61" xfId="0" applyNumberFormat="1" applyFont="1" applyFill="1" applyBorder="1" applyAlignment="1">
      <alignment horizontal="center" vertical="center" wrapText="1"/>
    </xf>
    <xf numFmtId="9" fontId="4" fillId="0" borderId="2" xfId="0" applyNumberFormat="1" applyFont="1" applyFill="1" applyBorder="1" applyAlignment="1">
      <alignment horizontal="center" vertical="center" wrapText="1"/>
    </xf>
    <xf numFmtId="9" fontId="4" fillId="0" borderId="2" xfId="3" applyFont="1" applyFill="1" applyBorder="1" applyAlignment="1">
      <alignment horizontal="center" vertical="center"/>
    </xf>
    <xf numFmtId="170" fontId="4" fillId="0" borderId="2" xfId="0" applyNumberFormat="1" applyFont="1" applyFill="1" applyBorder="1" applyAlignment="1">
      <alignment horizontal="center" vertical="center"/>
    </xf>
    <xf numFmtId="9" fontId="4" fillId="0" borderId="52" xfId="3" applyFont="1" applyFill="1" applyBorder="1" applyAlignment="1">
      <alignment horizontal="center" vertical="center"/>
    </xf>
    <xf numFmtId="169" fontId="4" fillId="0" borderId="95" xfId="0" applyNumberFormat="1" applyFont="1" applyFill="1" applyBorder="1" applyAlignment="1">
      <alignment horizontal="center" vertical="center"/>
    </xf>
    <xf numFmtId="4" fontId="4" fillId="0" borderId="54" xfId="0" applyNumberFormat="1" applyFont="1" applyFill="1" applyBorder="1" applyAlignment="1">
      <alignment horizontal="center" vertical="center" wrapText="1"/>
    </xf>
    <xf numFmtId="4" fontId="4" fillId="0" borderId="27" xfId="0" applyNumberFormat="1" applyFont="1" applyFill="1" applyBorder="1" applyAlignment="1">
      <alignment horizontal="center" vertical="center"/>
    </xf>
    <xf numFmtId="173" fontId="4" fillId="0" borderId="2" xfId="0" applyNumberFormat="1" applyFont="1" applyFill="1" applyBorder="1" applyAlignment="1">
      <alignment vertical="center"/>
    </xf>
    <xf numFmtId="171" fontId="4" fillId="0" borderId="2" xfId="0" applyNumberFormat="1" applyFont="1" applyFill="1" applyBorder="1" applyAlignment="1">
      <alignment horizontal="center" vertical="center"/>
    </xf>
    <xf numFmtId="4" fontId="4" fillId="0" borderId="2" xfId="0" applyNumberFormat="1" applyFont="1" applyFill="1" applyBorder="1" applyAlignment="1" applyProtection="1">
      <alignment horizontal="center" vertical="center" wrapText="1"/>
      <protection locked="0"/>
    </xf>
    <xf numFmtId="173" fontId="4" fillId="0" borderId="7" xfId="0" applyNumberFormat="1" applyFont="1" applyFill="1" applyBorder="1" applyAlignment="1" applyProtection="1">
      <alignment horizontal="center" vertical="center" wrapText="1"/>
      <protection locked="0"/>
    </xf>
    <xf numFmtId="174" fontId="4" fillId="0" borderId="7" xfId="0" applyNumberFormat="1" applyFont="1" applyFill="1" applyBorder="1" applyAlignment="1">
      <alignment horizontal="center" vertical="center"/>
    </xf>
    <xf numFmtId="9" fontId="4" fillId="0" borderId="53" xfId="0" applyNumberFormat="1" applyFont="1" applyFill="1" applyBorder="1" applyAlignment="1">
      <alignment horizontal="center" vertical="center" wrapText="1"/>
    </xf>
    <xf numFmtId="9" fontId="4" fillId="0" borderId="54" xfId="0" applyNumberFormat="1" applyFont="1" applyFill="1" applyBorder="1" applyAlignment="1">
      <alignment horizontal="center" vertical="center" wrapText="1"/>
    </xf>
    <xf numFmtId="9" fontId="4" fillId="0" borderId="54" xfId="0" applyNumberFormat="1" applyFont="1" applyFill="1" applyBorder="1" applyAlignment="1">
      <alignment horizontal="center" vertical="center"/>
    </xf>
    <xf numFmtId="9" fontId="4" fillId="0" borderId="54" xfId="3" applyFont="1" applyFill="1" applyBorder="1" applyAlignment="1">
      <alignment horizontal="center" vertical="center"/>
    </xf>
    <xf numFmtId="9" fontId="4" fillId="0" borderId="54" xfId="0" applyNumberFormat="1" applyFont="1" applyFill="1" applyBorder="1" applyAlignment="1" applyProtection="1">
      <alignment horizontal="center" vertical="center"/>
      <protection locked="0"/>
    </xf>
    <xf numFmtId="9" fontId="4" fillId="0" borderId="57" xfId="3" applyFont="1" applyFill="1" applyBorder="1" applyAlignment="1">
      <alignment horizontal="center" vertical="center"/>
    </xf>
    <xf numFmtId="10" fontId="4" fillId="0" borderId="118" xfId="0" applyNumberFormat="1" applyFont="1" applyFill="1" applyBorder="1" applyAlignment="1">
      <alignment horizontal="center" vertical="center"/>
    </xf>
    <xf numFmtId="166" fontId="4" fillId="0" borderId="40" xfId="1" applyFont="1" applyFill="1" applyBorder="1" applyAlignment="1">
      <alignment horizontal="center" vertical="center"/>
    </xf>
    <xf numFmtId="10" fontId="4" fillId="0" borderId="129" xfId="0" applyNumberFormat="1" applyFont="1" applyFill="1" applyBorder="1" applyAlignment="1">
      <alignment horizontal="center" vertical="center"/>
    </xf>
    <xf numFmtId="9" fontId="4" fillId="0" borderId="2" xfId="0" applyNumberFormat="1" applyFont="1" applyFill="1" applyBorder="1" applyAlignment="1" applyProtection="1">
      <alignment horizontal="center" vertical="center"/>
      <protection locked="0"/>
    </xf>
    <xf numFmtId="9" fontId="4" fillId="0" borderId="40" xfId="3" applyFont="1" applyFill="1" applyBorder="1" applyAlignment="1">
      <alignment horizontal="center" vertical="center"/>
    </xf>
    <xf numFmtId="166" fontId="4" fillId="0" borderId="64" xfId="1" applyFont="1" applyFill="1" applyBorder="1" applyAlignment="1">
      <alignment horizontal="center" vertical="center" wrapText="1"/>
    </xf>
    <xf numFmtId="166" fontId="4" fillId="0" borderId="66" xfId="1" applyFont="1" applyFill="1" applyBorder="1" applyAlignment="1">
      <alignment horizontal="center" vertical="center"/>
    </xf>
    <xf numFmtId="9" fontId="4" fillId="0" borderId="27" xfId="3" applyFont="1" applyFill="1" applyBorder="1" applyAlignment="1">
      <alignment horizontal="center" vertical="center" wrapText="1"/>
    </xf>
    <xf numFmtId="9" fontId="4" fillId="0" borderId="27" xfId="0" applyNumberFormat="1" applyFont="1" applyFill="1" applyBorder="1" applyAlignment="1" applyProtection="1">
      <alignment horizontal="center" vertical="center"/>
      <protection locked="0"/>
    </xf>
    <xf numFmtId="9" fontId="4" fillId="0" borderId="41" xfId="3" applyFont="1" applyFill="1" applyBorder="1" applyAlignment="1">
      <alignment horizontal="center" vertical="center"/>
    </xf>
    <xf numFmtId="10" fontId="4" fillId="0" borderId="101" xfId="0" applyNumberFormat="1" applyFont="1" applyFill="1" applyBorder="1" applyAlignment="1">
      <alignment horizontal="center" vertical="center"/>
    </xf>
    <xf numFmtId="43" fontId="12" fillId="0" borderId="40" xfId="0" applyNumberFormat="1" applyFont="1" applyFill="1" applyBorder="1" applyAlignment="1">
      <alignment horizontal="center" vertical="center"/>
    </xf>
    <xf numFmtId="0" fontId="12" fillId="0" borderId="40" xfId="0" applyFont="1" applyFill="1" applyBorder="1" applyAlignment="1">
      <alignment horizontal="center" vertical="center"/>
    </xf>
    <xf numFmtId="44" fontId="12" fillId="0" borderId="40" xfId="0" applyNumberFormat="1" applyFont="1" applyFill="1" applyBorder="1" applyAlignment="1">
      <alignment horizontal="center" vertical="center"/>
    </xf>
    <xf numFmtId="0" fontId="12" fillId="0" borderId="40" xfId="0" applyFont="1" applyFill="1" applyBorder="1" applyAlignment="1" applyProtection="1">
      <alignment horizontal="center" vertical="center"/>
      <protection locked="0"/>
    </xf>
    <xf numFmtId="43" fontId="12" fillId="0" borderId="39" xfId="0" applyNumberFormat="1" applyFont="1" applyFill="1" applyBorder="1" applyAlignment="1">
      <alignment horizontal="center" vertical="center"/>
    </xf>
    <xf numFmtId="166" fontId="4" fillId="0" borderId="7" xfId="1" applyFont="1" applyFill="1" applyBorder="1" applyAlignment="1">
      <alignment horizontal="center" vertical="center"/>
    </xf>
    <xf numFmtId="173" fontId="4" fillId="0" borderId="7" xfId="2" applyNumberFormat="1" applyFont="1" applyFill="1" applyBorder="1" applyAlignment="1">
      <alignment horizontal="center" vertical="center" wrapText="1"/>
    </xf>
    <xf numFmtId="173" fontId="4" fillId="0" borderId="7" xfId="2" applyNumberFormat="1" applyFont="1" applyFill="1" applyBorder="1" applyAlignment="1" applyProtection="1">
      <alignment horizontal="center" vertical="center" wrapText="1"/>
      <protection locked="0"/>
    </xf>
    <xf numFmtId="43" fontId="4" fillId="0" borderId="7" xfId="2" applyFont="1" applyFill="1" applyBorder="1" applyAlignment="1">
      <alignment horizontal="center" vertical="center" wrapText="1"/>
    </xf>
    <xf numFmtId="10" fontId="4" fillId="0" borderId="109" xfId="0" applyNumberFormat="1" applyFont="1" applyFill="1" applyBorder="1" applyAlignment="1">
      <alignment horizontal="center" vertical="center"/>
    </xf>
    <xf numFmtId="176" fontId="4" fillId="0" borderId="54" xfId="0" applyNumberFormat="1" applyFont="1" applyFill="1" applyBorder="1" applyAlignment="1">
      <alignment horizontal="center" vertical="center" wrapText="1"/>
    </xf>
    <xf numFmtId="10" fontId="4" fillId="0" borderId="54" xfId="0" applyNumberFormat="1" applyFont="1" applyFill="1" applyBorder="1" applyAlignment="1">
      <alignment horizontal="center" vertical="center" wrapText="1"/>
    </xf>
    <xf numFmtId="10" fontId="4" fillId="0" borderId="54" xfId="0" applyNumberFormat="1" applyFont="1" applyFill="1" applyBorder="1" applyAlignment="1">
      <alignment horizontal="center" vertical="center"/>
    </xf>
    <xf numFmtId="9" fontId="4" fillId="0" borderId="54" xfId="3" applyFont="1" applyFill="1" applyBorder="1" applyAlignment="1">
      <alignment horizontal="center" vertical="center" wrapText="1"/>
    </xf>
    <xf numFmtId="10" fontId="4" fillId="0" borderId="54" xfId="3" applyNumberFormat="1" applyFont="1" applyFill="1" applyBorder="1" applyAlignment="1" applyProtection="1">
      <alignment horizontal="center" vertical="center"/>
      <protection locked="0"/>
    </xf>
    <xf numFmtId="10" fontId="4" fillId="0" borderId="54" xfId="3" applyNumberFormat="1" applyFont="1" applyFill="1" applyBorder="1" applyAlignment="1">
      <alignment horizontal="center" vertical="center"/>
    </xf>
    <xf numFmtId="10" fontId="4" fillId="0" borderId="57" xfId="3" applyNumberFormat="1" applyFont="1" applyFill="1" applyBorder="1" applyAlignment="1">
      <alignment horizontal="center" vertical="center"/>
    </xf>
    <xf numFmtId="10" fontId="4" fillId="0" borderId="138" xfId="0" applyNumberFormat="1" applyFont="1" applyFill="1" applyBorder="1" applyAlignment="1">
      <alignment horizontal="center" vertical="center"/>
    </xf>
    <xf numFmtId="10" fontId="4" fillId="0" borderId="61" xfId="0" applyNumberFormat="1" applyFont="1" applyFill="1" applyBorder="1" applyAlignment="1">
      <alignment horizontal="center" vertical="center" wrapText="1"/>
    </xf>
    <xf numFmtId="176" fontId="4" fillId="0" borderId="2" xfId="0" applyNumberFormat="1" applyFont="1" applyFill="1" applyBorder="1" applyAlignment="1">
      <alignment horizontal="center" vertical="center" wrapText="1"/>
    </xf>
    <xf numFmtId="10" fontId="4" fillId="0" borderId="2" xfId="0" applyNumberFormat="1" applyFont="1" applyFill="1" applyBorder="1" applyAlignment="1">
      <alignment horizontal="center" vertical="center" wrapText="1"/>
    </xf>
    <xf numFmtId="10" fontId="4" fillId="0" borderId="2" xfId="0" applyNumberFormat="1" applyFont="1" applyFill="1" applyBorder="1" applyAlignment="1">
      <alignment horizontal="center" vertical="center"/>
    </xf>
    <xf numFmtId="9" fontId="4" fillId="0" borderId="2" xfId="1" applyNumberFormat="1" applyFont="1" applyFill="1" applyBorder="1" applyAlignment="1">
      <alignment horizontal="center" vertical="center"/>
    </xf>
    <xf numFmtId="10" fontId="4" fillId="0" borderId="2" xfId="3" applyNumberFormat="1" applyFont="1" applyFill="1" applyBorder="1" applyAlignment="1">
      <alignment horizontal="center" vertical="center"/>
    </xf>
    <xf numFmtId="9" fontId="4" fillId="0" borderId="2" xfId="3" applyFont="1" applyFill="1" applyBorder="1" applyAlignment="1">
      <alignment horizontal="center" vertical="center" wrapText="1"/>
    </xf>
    <xf numFmtId="10" fontId="4" fillId="0" borderId="2" xfId="0" applyNumberFormat="1" applyFont="1" applyFill="1" applyBorder="1" applyAlignment="1" applyProtection="1">
      <alignment horizontal="center" vertical="center"/>
      <protection locked="0"/>
    </xf>
    <xf numFmtId="10" fontId="4" fillId="0" borderId="79" xfId="0" applyNumberFormat="1" applyFont="1" applyFill="1" applyBorder="1" applyAlignment="1">
      <alignment horizontal="center" vertical="center"/>
    </xf>
    <xf numFmtId="173" fontId="4" fillId="0" borderId="64" xfId="2" applyNumberFormat="1" applyFont="1" applyFill="1" applyBorder="1" applyAlignment="1">
      <alignment horizontal="center" vertical="center" wrapText="1"/>
    </xf>
    <xf numFmtId="173" fontId="4" fillId="0" borderId="64" xfId="2" applyNumberFormat="1" applyFont="1" applyFill="1" applyBorder="1" applyAlignment="1" applyProtection="1">
      <alignment horizontal="center" vertical="center" wrapText="1"/>
      <protection locked="0"/>
    </xf>
    <xf numFmtId="43" fontId="4" fillId="0" borderId="64" xfId="2" applyFont="1" applyFill="1" applyBorder="1" applyAlignment="1">
      <alignment horizontal="center" vertical="center" wrapText="1"/>
    </xf>
    <xf numFmtId="10" fontId="4" fillId="0" borderId="27" xfId="3" applyNumberFormat="1" applyFont="1" applyFill="1" applyBorder="1" applyAlignment="1">
      <alignment horizontal="center" vertical="center"/>
    </xf>
    <xf numFmtId="10" fontId="4" fillId="0" borderId="27" xfId="3" applyNumberFormat="1" applyFont="1" applyFill="1" applyBorder="1" applyAlignment="1" applyProtection="1">
      <alignment horizontal="center" vertical="center"/>
      <protection locked="0"/>
    </xf>
    <xf numFmtId="10" fontId="4" fillId="0" borderId="27" xfId="0" applyNumberFormat="1" applyFont="1" applyFill="1" applyBorder="1" applyAlignment="1">
      <alignment horizontal="center" vertical="center"/>
    </xf>
    <xf numFmtId="170" fontId="4" fillId="0" borderId="41" xfId="3" applyNumberFormat="1" applyFont="1" applyFill="1" applyBorder="1" applyAlignment="1">
      <alignment horizontal="center" vertical="center"/>
    </xf>
    <xf numFmtId="166" fontId="4" fillId="0" borderId="2" xfId="1" applyFont="1" applyFill="1" applyBorder="1" applyAlignment="1" applyProtection="1">
      <alignment horizontal="center" vertical="center"/>
      <protection locked="0"/>
    </xf>
    <xf numFmtId="166" fontId="4" fillId="0" borderId="2" xfId="1" applyFont="1" applyFill="1" applyBorder="1" applyAlignment="1">
      <alignment horizontal="center" vertical="center"/>
    </xf>
    <xf numFmtId="43" fontId="4" fillId="0" borderId="2" xfId="2" applyFont="1" applyFill="1" applyBorder="1" applyAlignment="1" applyProtection="1">
      <alignment horizontal="center" vertical="center"/>
      <protection locked="0"/>
    </xf>
    <xf numFmtId="172" fontId="4" fillId="0" borderId="27" xfId="0" applyNumberFormat="1" applyFont="1" applyFill="1" applyBorder="1" applyAlignment="1">
      <alignment horizontal="center" vertical="center" wrapText="1"/>
    </xf>
    <xf numFmtId="169" fontId="4" fillId="0" borderId="27" xfId="0" applyNumberFormat="1" applyFont="1" applyFill="1" applyBorder="1" applyAlignment="1">
      <alignment horizontal="center" vertical="center" wrapText="1"/>
    </xf>
    <xf numFmtId="172" fontId="4" fillId="0" borderId="27" xfId="0" applyNumberFormat="1" applyFont="1" applyFill="1" applyBorder="1" applyAlignment="1">
      <alignment horizontal="center" vertical="center"/>
    </xf>
    <xf numFmtId="2" fontId="4" fillId="0" borderId="2" xfId="0" applyNumberFormat="1" applyFont="1" applyFill="1" applyBorder="1" applyAlignment="1" applyProtection="1">
      <alignment horizontal="center" vertical="center"/>
      <protection locked="0"/>
    </xf>
    <xf numFmtId="1" fontId="4" fillId="0" borderId="2" xfId="0" applyNumberFormat="1" applyFont="1" applyFill="1" applyBorder="1" applyAlignment="1" applyProtection="1">
      <alignment horizontal="right" vertical="center"/>
      <protection locked="0"/>
    </xf>
    <xf numFmtId="170" fontId="4" fillId="0" borderId="54" xfId="3" applyNumberFormat="1" applyFont="1" applyFill="1" applyBorder="1" applyAlignment="1">
      <alignment horizontal="center" vertical="center"/>
    </xf>
    <xf numFmtId="10" fontId="4" fillId="0" borderId="134" xfId="0" applyNumberFormat="1" applyFont="1" applyFill="1" applyBorder="1" applyAlignment="1">
      <alignment horizontal="center" vertical="center"/>
    </xf>
    <xf numFmtId="170" fontId="4" fillId="0" borderId="2" xfId="0" applyNumberFormat="1" applyFont="1" applyFill="1" applyBorder="1" applyAlignment="1" applyProtection="1">
      <alignment horizontal="center" vertical="center"/>
      <protection locked="0"/>
    </xf>
    <xf numFmtId="170" fontId="4" fillId="0" borderId="26" xfId="0" applyNumberFormat="1" applyFont="1" applyFill="1" applyBorder="1" applyAlignment="1">
      <alignment horizontal="center" vertical="center"/>
    </xf>
    <xf numFmtId="10" fontId="4" fillId="0" borderId="40" xfId="3" applyNumberFormat="1" applyFont="1" applyFill="1" applyBorder="1" applyAlignment="1">
      <alignment horizontal="center" vertical="center"/>
    </xf>
    <xf numFmtId="10" fontId="4" fillId="0" borderId="74" xfId="3" applyNumberFormat="1" applyFont="1" applyFill="1" applyBorder="1" applyAlignment="1">
      <alignment horizontal="center" vertical="center"/>
    </xf>
    <xf numFmtId="171" fontId="4" fillId="0" borderId="27" xfId="0" applyNumberFormat="1" applyFont="1" applyFill="1" applyBorder="1" applyAlignment="1">
      <alignment horizontal="center" vertical="center"/>
    </xf>
    <xf numFmtId="169" fontId="4" fillId="0" borderId="27" xfId="0" applyNumberFormat="1" applyFont="1" applyFill="1" applyBorder="1" applyAlignment="1">
      <alignment horizontal="left" vertical="center" wrapText="1"/>
    </xf>
    <xf numFmtId="43" fontId="4" fillId="0" borderId="27" xfId="2" applyFont="1" applyFill="1" applyBorder="1" applyAlignment="1" applyProtection="1">
      <alignment horizontal="center" vertical="center"/>
      <protection locked="0"/>
    </xf>
    <xf numFmtId="169" fontId="4" fillId="0" borderId="2" xfId="0" applyNumberFormat="1" applyFont="1" applyFill="1" applyBorder="1" applyAlignment="1">
      <alignment horizontal="center" vertical="center" wrapText="1"/>
    </xf>
    <xf numFmtId="169" fontId="4" fillId="0" borderId="64" xfId="0" applyNumberFormat="1" applyFont="1" applyFill="1" applyBorder="1" applyAlignment="1">
      <alignment horizontal="center" vertical="center" wrapText="1"/>
    </xf>
    <xf numFmtId="9" fontId="4" fillId="0" borderId="48" xfId="3" applyFont="1" applyFill="1" applyBorder="1" applyAlignment="1">
      <alignment horizontal="center" vertical="center" wrapText="1"/>
    </xf>
    <xf numFmtId="10" fontId="4" fillId="0" borderId="27" xfId="0" applyNumberFormat="1" applyFont="1" applyFill="1" applyBorder="1" applyAlignment="1">
      <alignment horizontal="center" vertical="center" wrapText="1"/>
    </xf>
    <xf numFmtId="166" fontId="4" fillId="0" borderId="52" xfId="1" applyFont="1" applyFill="1" applyBorder="1" applyAlignment="1">
      <alignment horizontal="center" vertical="center"/>
    </xf>
    <xf numFmtId="169" fontId="4" fillId="0" borderId="2" xfId="0" applyNumberFormat="1" applyFont="1" applyFill="1" applyBorder="1" applyAlignment="1">
      <alignment horizontal="right" vertical="center"/>
    </xf>
    <xf numFmtId="173" fontId="4" fillId="0" borderId="4" xfId="0" applyNumberFormat="1" applyFont="1" applyFill="1" applyBorder="1" applyAlignment="1">
      <alignment horizontal="center"/>
    </xf>
    <xf numFmtId="10" fontId="4" fillId="0" borderId="4" xfId="0" applyNumberFormat="1" applyFont="1" applyFill="1" applyBorder="1" applyAlignment="1" applyProtection="1">
      <alignment horizontal="center"/>
      <protection locked="0"/>
    </xf>
    <xf numFmtId="173" fontId="4" fillId="0" borderId="130" xfId="0" applyNumberFormat="1" applyFont="1" applyFill="1" applyBorder="1" applyAlignment="1">
      <alignment horizontal="center"/>
    </xf>
    <xf numFmtId="173" fontId="4" fillId="0" borderId="40" xfId="0" applyNumberFormat="1" applyFont="1" applyFill="1" applyBorder="1" applyAlignment="1">
      <alignment horizontal="center"/>
    </xf>
    <xf numFmtId="173" fontId="4" fillId="0" borderId="2" xfId="2" applyNumberFormat="1" applyFont="1" applyFill="1" applyBorder="1" applyAlignment="1">
      <alignment horizontal="right" vertical="center"/>
    </xf>
    <xf numFmtId="166" fontId="4" fillId="0" borderId="2" xfId="1" applyFont="1" applyFill="1" applyBorder="1" applyAlignment="1">
      <alignment horizontal="right" vertical="center"/>
    </xf>
    <xf numFmtId="9" fontId="4" fillId="0" borderId="61" xfId="3" applyFont="1" applyFill="1" applyBorder="1" applyAlignment="1">
      <alignment horizontal="center" vertical="center" wrapText="1"/>
    </xf>
    <xf numFmtId="173" fontId="4" fillId="0" borderId="24" xfId="0" applyNumberFormat="1" applyFont="1" applyFill="1" applyBorder="1" applyAlignment="1">
      <alignment horizontal="center"/>
    </xf>
    <xf numFmtId="166" fontId="4" fillId="0" borderId="95" xfId="1" applyFont="1" applyFill="1" applyBorder="1" applyAlignment="1">
      <alignment horizontal="center" vertical="center"/>
    </xf>
    <xf numFmtId="173" fontId="4" fillId="0" borderId="48" xfId="0" applyNumberFormat="1" applyFont="1" applyFill="1" applyBorder="1" applyAlignment="1">
      <alignment horizontal="center" vertical="center" wrapText="1"/>
    </xf>
    <xf numFmtId="173" fontId="4" fillId="0" borderId="28" xfId="0" applyNumberFormat="1" applyFont="1" applyFill="1" applyBorder="1" applyAlignment="1">
      <alignment horizontal="center" vertical="center" wrapText="1"/>
    </xf>
    <xf numFmtId="173" fontId="4" fillId="0" borderId="61" xfId="0" applyNumberFormat="1" applyFont="1" applyFill="1" applyBorder="1" applyAlignment="1">
      <alignment horizontal="right" vertical="center"/>
    </xf>
    <xf numFmtId="173" fontId="4" fillId="0" borderId="26" xfId="0" applyNumberFormat="1" applyFont="1" applyFill="1" applyBorder="1" applyAlignment="1">
      <alignment horizontal="center" vertical="center" wrapText="1"/>
    </xf>
    <xf numFmtId="10" fontId="4" fillId="0" borderId="76" xfId="0" applyNumberFormat="1" applyFont="1" applyFill="1" applyBorder="1" applyAlignment="1">
      <alignment horizontal="center" vertical="center"/>
    </xf>
    <xf numFmtId="173" fontId="4" fillId="0" borderId="63" xfId="0" applyNumberFormat="1" applyFont="1" applyFill="1" applyBorder="1" applyAlignment="1">
      <alignment horizontal="center" vertical="center" wrapText="1"/>
    </xf>
    <xf numFmtId="173" fontId="4" fillId="0" borderId="65" xfId="0" applyNumberFormat="1" applyFont="1" applyFill="1" applyBorder="1" applyAlignment="1">
      <alignment horizontal="center" vertical="center" wrapText="1"/>
    </xf>
    <xf numFmtId="173" fontId="10" fillId="5" borderId="39" xfId="0" applyNumberFormat="1" applyFont="1" applyFill="1" applyBorder="1" applyAlignment="1">
      <alignment horizontal="left"/>
    </xf>
    <xf numFmtId="173" fontId="10" fillId="5" borderId="39" xfId="0" applyNumberFormat="1" applyFont="1" applyFill="1" applyBorder="1" applyAlignment="1">
      <alignment vertical="center"/>
    </xf>
    <xf numFmtId="173" fontId="10" fillId="13" borderId="39" xfId="0" applyNumberFormat="1" applyFont="1" applyFill="1" applyBorder="1"/>
    <xf numFmtId="173" fontId="10" fillId="13" borderId="81" xfId="0" applyNumberFormat="1" applyFont="1" applyFill="1" applyBorder="1"/>
    <xf numFmtId="0" fontId="10" fillId="5" borderId="39" xfId="0" applyFont="1" applyFill="1" applyBorder="1" applyAlignment="1">
      <alignment horizontal="left"/>
    </xf>
    <xf numFmtId="0" fontId="10" fillId="5" borderId="39" xfId="0" applyFont="1" applyFill="1" applyBorder="1" applyAlignment="1">
      <alignment vertical="center"/>
    </xf>
    <xf numFmtId="0" fontId="10" fillId="13" borderId="39" xfId="0" applyFont="1" applyFill="1" applyBorder="1"/>
    <xf numFmtId="0" fontId="10" fillId="13" borderId="81" xfId="0" applyFont="1" applyFill="1" applyBorder="1"/>
    <xf numFmtId="173" fontId="10" fillId="5" borderId="68" xfId="0" applyNumberFormat="1" applyFont="1" applyFill="1" applyBorder="1" applyAlignment="1">
      <alignment horizontal="left"/>
    </xf>
    <xf numFmtId="173" fontId="10" fillId="5" borderId="68" xfId="0" applyNumberFormat="1" applyFont="1" applyFill="1" applyBorder="1" applyAlignment="1">
      <alignment vertical="center"/>
    </xf>
    <xf numFmtId="173" fontId="10" fillId="13" borderId="68" xfId="0" applyNumberFormat="1" applyFont="1" applyFill="1" applyBorder="1"/>
    <xf numFmtId="173" fontId="13" fillId="13" borderId="73" xfId="0" applyNumberFormat="1" applyFont="1" applyFill="1" applyBorder="1" applyAlignment="1">
      <alignment horizontal="right"/>
    </xf>
    <xf numFmtId="0" fontId="7" fillId="5" borderId="114" xfId="4" applyFont="1" applyFill="1" applyBorder="1" applyAlignment="1">
      <alignment horizontal="center" vertical="center" wrapText="1"/>
    </xf>
    <xf numFmtId="170" fontId="10" fillId="0" borderId="2" xfId="57" applyNumberFormat="1" applyFont="1" applyFill="1" applyBorder="1" applyAlignment="1">
      <alignment vertical="center"/>
    </xf>
    <xf numFmtId="10" fontId="10" fillId="0" borderId="3" xfId="57" applyNumberFormat="1" applyFont="1" applyFill="1" applyBorder="1" applyAlignment="1">
      <alignment vertical="center"/>
    </xf>
    <xf numFmtId="170" fontId="10" fillId="0" borderId="3" xfId="57" applyNumberFormat="1" applyFont="1" applyFill="1" applyBorder="1" applyAlignment="1">
      <alignment vertical="center"/>
    </xf>
    <xf numFmtId="170" fontId="10" fillId="0" borderId="7" xfId="57" applyNumberFormat="1" applyFont="1" applyFill="1" applyBorder="1" applyAlignment="1">
      <alignment vertical="center"/>
    </xf>
    <xf numFmtId="10" fontId="10" fillId="0" borderId="7" xfId="57" applyNumberFormat="1" applyFont="1" applyFill="1" applyBorder="1" applyAlignment="1">
      <alignment vertical="center"/>
    </xf>
    <xf numFmtId="170" fontId="10" fillId="0" borderId="40" xfId="57" applyNumberFormat="1" applyFont="1" applyFill="1" applyBorder="1" applyAlignment="1">
      <alignment vertical="center"/>
    </xf>
    <xf numFmtId="170" fontId="10" fillId="0" borderId="4" xfId="57" applyNumberFormat="1" applyFont="1" applyFill="1" applyBorder="1" applyAlignment="1">
      <alignment vertical="center"/>
    </xf>
    <xf numFmtId="10" fontId="10" fillId="0" borderId="40" xfId="57" applyNumberFormat="1" applyFont="1" applyFill="1" applyBorder="1" applyAlignment="1">
      <alignment vertical="center"/>
    </xf>
    <xf numFmtId="170" fontId="10" fillId="0" borderId="27" xfId="57" applyNumberFormat="1" applyFont="1" applyFill="1" applyBorder="1" applyAlignment="1">
      <alignment vertical="center"/>
    </xf>
    <xf numFmtId="170" fontId="10" fillId="0" borderId="57" xfId="57" applyNumberFormat="1" applyFont="1" applyFill="1" applyBorder="1" applyAlignment="1">
      <alignment vertical="center"/>
    </xf>
    <xf numFmtId="10" fontId="10" fillId="0" borderId="7" xfId="38" applyNumberFormat="1" applyFont="1" applyFill="1" applyBorder="1" applyAlignment="1">
      <alignment vertical="center"/>
    </xf>
    <xf numFmtId="0" fontId="0" fillId="0" borderId="40" xfId="38" applyFont="1" applyFill="1" applyBorder="1" applyAlignment="1"/>
    <xf numFmtId="10" fontId="10" fillId="0" borderId="14" xfId="38" applyNumberFormat="1" applyFont="1" applyFill="1" applyBorder="1" applyAlignment="1">
      <alignment vertical="center"/>
    </xf>
    <xf numFmtId="10" fontId="10" fillId="0" borderId="27" xfId="38" applyNumberFormat="1" applyFont="1" applyFill="1" applyBorder="1" applyAlignment="1">
      <alignment vertical="center"/>
    </xf>
    <xf numFmtId="10" fontId="10" fillId="0" borderId="28" xfId="38" applyNumberFormat="1" applyFont="1" applyFill="1" applyBorder="1" applyAlignment="1">
      <alignment vertical="center"/>
    </xf>
    <xf numFmtId="0" fontId="0" fillId="0" borderId="41" xfId="38" applyFont="1" applyFill="1" applyBorder="1" applyAlignment="1"/>
    <xf numFmtId="10" fontId="10" fillId="0" borderId="4" xfId="57" applyNumberFormat="1" applyFont="1" applyFill="1" applyBorder="1" applyAlignment="1">
      <alignment vertical="center"/>
    </xf>
    <xf numFmtId="10" fontId="10" fillId="0" borderId="26" xfId="38" applyNumberFormat="1" applyFont="1" applyFill="1" applyBorder="1" applyAlignment="1">
      <alignment vertical="center"/>
    </xf>
    <xf numFmtId="0" fontId="0" fillId="0" borderId="40" xfId="57" applyFont="1" applyFill="1" applyBorder="1" applyAlignment="1"/>
    <xf numFmtId="170" fontId="10" fillId="0" borderId="131" xfId="38" applyNumberFormat="1" applyFont="1" applyFill="1" applyBorder="1" applyAlignment="1">
      <alignment vertical="center"/>
    </xf>
    <xf numFmtId="170" fontId="10" fillId="0" borderId="125" xfId="38" applyNumberFormat="1" applyFont="1" applyFill="1" applyBorder="1" applyAlignment="1">
      <alignment vertical="center"/>
    </xf>
    <xf numFmtId="10" fontId="10" fillId="0" borderId="2" xfId="0" applyNumberFormat="1" applyFont="1" applyFill="1" applyBorder="1" applyAlignment="1">
      <alignment vertical="center"/>
    </xf>
    <xf numFmtId="170" fontId="10" fillId="0" borderId="26" xfId="0" applyNumberFormat="1" applyFont="1" applyFill="1" applyBorder="1" applyAlignment="1">
      <alignment vertical="center"/>
    </xf>
    <xf numFmtId="10" fontId="10" fillId="0" borderId="2" xfId="57" applyNumberFormat="1" applyFont="1" applyFill="1" applyBorder="1" applyAlignment="1">
      <alignment vertical="center"/>
    </xf>
    <xf numFmtId="170" fontId="10" fillId="0" borderId="26" xfId="38" applyNumberFormat="1" applyFont="1" applyFill="1" applyBorder="1" applyAlignment="1">
      <alignment vertical="center"/>
    </xf>
    <xf numFmtId="10" fontId="10" fillId="0" borderId="26" xfId="39" applyNumberFormat="1" applyFont="1" applyFill="1" applyBorder="1" applyAlignment="1">
      <alignment vertical="center"/>
    </xf>
    <xf numFmtId="10" fontId="10" fillId="0" borderId="132" xfId="57" applyNumberFormat="1" applyFont="1" applyFill="1" applyBorder="1" applyAlignment="1">
      <alignment vertical="center"/>
    </xf>
    <xf numFmtId="170" fontId="10" fillId="0" borderId="132" xfId="57" applyNumberFormat="1" applyFont="1" applyFill="1" applyBorder="1" applyAlignment="1">
      <alignment vertical="center"/>
    </xf>
    <xf numFmtId="10" fontId="10" fillId="0" borderId="131" xfId="38" applyNumberFormat="1" applyFont="1" applyFill="1" applyBorder="1" applyAlignment="1">
      <alignment vertical="center"/>
    </xf>
    <xf numFmtId="10" fontId="10" fillId="0" borderId="125" xfId="38" applyNumberFormat="1" applyFont="1" applyFill="1" applyBorder="1" applyAlignment="1">
      <alignment vertical="center"/>
    </xf>
    <xf numFmtId="10" fontId="10" fillId="0" borderId="131" xfId="39" applyNumberFormat="1" applyFont="1" applyFill="1" applyBorder="1" applyAlignment="1">
      <alignment vertical="center"/>
    </xf>
    <xf numFmtId="10" fontId="10" fillId="0" borderId="10" xfId="57" applyNumberFormat="1" applyFont="1" applyFill="1" applyBorder="1" applyAlignment="1">
      <alignment vertical="center"/>
    </xf>
    <xf numFmtId="10" fontId="10" fillId="0" borderId="26" xfId="57" applyNumberFormat="1" applyFont="1" applyFill="1" applyBorder="1" applyAlignment="1">
      <alignment vertical="center"/>
    </xf>
    <xf numFmtId="170" fontId="10" fillId="0" borderId="20" xfId="38" applyNumberFormat="1" applyFont="1" applyFill="1" applyBorder="1" applyAlignment="1">
      <alignment vertical="center"/>
    </xf>
    <xf numFmtId="10" fontId="10" fillId="0" borderId="101" xfId="38" applyNumberFormat="1" applyFont="1" applyFill="1" applyBorder="1" applyAlignment="1">
      <alignment vertical="center"/>
    </xf>
    <xf numFmtId="10" fontId="25" fillId="0" borderId="40" xfId="38" applyNumberFormat="1" applyFont="1" applyFill="1" applyBorder="1" applyAlignment="1">
      <alignment vertical="center"/>
    </xf>
    <xf numFmtId="10" fontId="25" fillId="0" borderId="40" xfId="39" applyNumberFormat="1" applyFont="1" applyFill="1" applyBorder="1" applyAlignment="1">
      <alignment vertical="center"/>
    </xf>
    <xf numFmtId="10" fontId="25" fillId="0" borderId="52" xfId="39" applyNumberFormat="1" applyFont="1" applyFill="1" applyBorder="1" applyAlignment="1">
      <alignment vertical="center"/>
    </xf>
    <xf numFmtId="10" fontId="10" fillId="0" borderId="101" xfId="57" applyNumberFormat="1" applyFont="1" applyFill="1" applyBorder="1" applyAlignment="1">
      <alignment vertical="center"/>
    </xf>
    <xf numFmtId="10" fontId="25" fillId="0" borderId="40" xfId="57" applyNumberFormat="1" applyFont="1" applyFill="1" applyBorder="1" applyAlignment="1">
      <alignment vertical="center"/>
    </xf>
    <xf numFmtId="10" fontId="10" fillId="0" borderId="52" xfId="38" applyNumberFormat="1" applyFont="1" applyFill="1" applyBorder="1" applyAlignment="1">
      <alignment vertical="center"/>
    </xf>
    <xf numFmtId="10" fontId="25" fillId="0" borderId="52" xfId="38" applyNumberFormat="1" applyFont="1" applyFill="1" applyBorder="1" applyAlignment="1">
      <alignment vertical="center"/>
    </xf>
    <xf numFmtId="170" fontId="10" fillId="0" borderId="101" xfId="38" applyNumberFormat="1" applyFont="1" applyFill="1" applyBorder="1" applyAlignment="1">
      <alignment vertical="center"/>
    </xf>
    <xf numFmtId="10" fontId="10" fillId="0" borderId="101" xfId="39" applyNumberFormat="1" applyFont="1" applyFill="1" applyBorder="1" applyAlignment="1">
      <alignment vertical="center"/>
    </xf>
    <xf numFmtId="0" fontId="22" fillId="0" borderId="39" xfId="27"/>
    <xf numFmtId="0" fontId="6" fillId="5" borderId="137" xfId="28" applyFont="1" applyFill="1" applyBorder="1" applyAlignment="1">
      <alignment horizontal="center" vertical="center" wrapText="1"/>
    </xf>
    <xf numFmtId="0" fontId="6" fillId="5" borderId="49" xfId="28" applyFont="1" applyFill="1" applyBorder="1" applyAlignment="1">
      <alignment horizontal="center" vertical="center" wrapText="1"/>
    </xf>
    <xf numFmtId="0" fontId="6" fillId="5" borderId="49" xfId="28" applyFont="1" applyFill="1" applyBorder="1" applyAlignment="1">
      <alignment horizontal="center" vertical="center"/>
    </xf>
    <xf numFmtId="0" fontId="6" fillId="5" borderId="123" xfId="28" applyFont="1" applyFill="1" applyBorder="1" applyAlignment="1">
      <alignment horizontal="center" vertical="center" wrapText="1"/>
    </xf>
    <xf numFmtId="170" fontId="37" fillId="0" borderId="40" xfId="63" applyNumberFormat="1" applyFont="1" applyBorder="1" applyAlignment="1">
      <alignment vertical="center"/>
    </xf>
    <xf numFmtId="43" fontId="8" fillId="0" borderId="40" xfId="65" applyFont="1" applyFill="1" applyBorder="1" applyAlignment="1">
      <alignment horizontal="right"/>
    </xf>
    <xf numFmtId="43" fontId="8" fillId="0" borderId="40" xfId="66" applyFont="1" applyFill="1" applyBorder="1" applyAlignment="1">
      <alignment horizontal="right"/>
    </xf>
    <xf numFmtId="3" fontId="8" fillId="0" borderId="40" xfId="59" applyNumberFormat="1" applyFont="1" applyBorder="1" applyAlignment="1" applyProtection="1">
      <alignment horizontal="center"/>
      <protection locked="0"/>
    </xf>
    <xf numFmtId="3" fontId="8" fillId="0" borderId="40" xfId="59" applyNumberFormat="1" applyFont="1" applyBorder="1" applyAlignment="1">
      <alignment horizontal="center"/>
    </xf>
    <xf numFmtId="1" fontId="8" fillId="0" borderId="40" xfId="59" applyNumberFormat="1" applyFont="1" applyBorder="1" applyAlignment="1">
      <alignment horizontal="center"/>
    </xf>
    <xf numFmtId="0" fontId="1" fillId="0" borderId="39" xfId="27" applyFont="1"/>
    <xf numFmtId="4" fontId="8" fillId="0" borderId="40" xfId="59" applyNumberFormat="1" applyFont="1" applyBorder="1" applyAlignment="1">
      <alignment horizontal="right"/>
    </xf>
    <xf numFmtId="4" fontId="8" fillId="0" borderId="40" xfId="59" applyNumberFormat="1" applyFont="1" applyBorder="1" applyAlignment="1" applyProtection="1">
      <alignment horizontal="right"/>
      <protection locked="0"/>
    </xf>
    <xf numFmtId="4" fontId="8" fillId="0" borderId="40" xfId="59" applyNumberFormat="1" applyFont="1" applyBorder="1" applyAlignment="1">
      <alignment horizontal="right" vertical="center" wrapText="1"/>
    </xf>
    <xf numFmtId="4" fontId="8" fillId="0" borderId="40" xfId="59" applyNumberFormat="1" applyFont="1" applyBorder="1" applyAlignment="1" applyProtection="1">
      <alignment horizontal="right" vertical="center" wrapText="1"/>
      <protection locked="0"/>
    </xf>
    <xf numFmtId="4" fontId="8" fillId="0" borderId="40" xfId="59" applyNumberFormat="1" applyFont="1" applyBorder="1" applyAlignment="1">
      <alignment horizontal="center" vertical="center" wrapText="1"/>
    </xf>
    <xf numFmtId="3" fontId="8" fillId="0" borderId="40" xfId="59" applyNumberFormat="1" applyFont="1" applyBorder="1" applyAlignment="1">
      <alignment horizontal="center" vertical="center" wrapText="1"/>
    </xf>
    <xf numFmtId="3" fontId="8" fillId="0" borderId="40" xfId="59" applyNumberFormat="1" applyFont="1" applyBorder="1" applyAlignment="1">
      <alignment horizontal="right"/>
    </xf>
    <xf numFmtId="3" fontId="8" fillId="0" borderId="40" xfId="59" applyNumberFormat="1" applyFont="1" applyBorder="1" applyAlignment="1">
      <alignment horizontal="center" vertical="center"/>
    </xf>
    <xf numFmtId="173" fontId="8" fillId="0" borderId="40" xfId="59" applyNumberFormat="1" applyFont="1" applyBorder="1"/>
    <xf numFmtId="4" fontId="8" fillId="0" borderId="40" xfId="59" applyNumberFormat="1" applyFont="1" applyBorder="1"/>
    <xf numFmtId="39" fontId="8" fillId="0" borderId="40" xfId="59" applyNumberFormat="1" applyFont="1" applyBorder="1" applyAlignment="1">
      <alignment horizontal="right" vertical="center"/>
    </xf>
    <xf numFmtId="39" fontId="8" fillId="0" borderId="40" xfId="59" applyNumberFormat="1" applyFont="1" applyBorder="1" applyAlignment="1" applyProtection="1">
      <alignment horizontal="right" vertical="center"/>
      <protection locked="0"/>
    </xf>
    <xf numFmtId="39" fontId="8" fillId="0" borderId="40" xfId="59" applyNumberFormat="1" applyFont="1" applyBorder="1" applyAlignment="1">
      <alignment horizontal="center" vertical="center"/>
    </xf>
    <xf numFmtId="3" fontId="8" fillId="0" borderId="40" xfId="59" applyNumberFormat="1" applyFont="1" applyBorder="1" applyAlignment="1">
      <alignment horizontal="right" vertical="center" wrapText="1"/>
    </xf>
    <xf numFmtId="39" fontId="8" fillId="0" borderId="40" xfId="59" applyNumberFormat="1" applyFont="1" applyBorder="1" applyAlignment="1">
      <alignment horizontal="right" vertical="center" wrapText="1"/>
    </xf>
    <xf numFmtId="39" fontId="8" fillId="0" borderId="40" xfId="59" applyNumberFormat="1" applyFont="1" applyBorder="1" applyAlignment="1" applyProtection="1">
      <alignment horizontal="right" vertical="center" wrapText="1"/>
      <protection locked="0"/>
    </xf>
    <xf numFmtId="185" fontId="8" fillId="0" borderId="40" xfId="59" applyNumberFormat="1" applyFont="1" applyBorder="1" applyAlignment="1">
      <alignment horizontal="right" vertical="center" wrapText="1"/>
    </xf>
    <xf numFmtId="185" fontId="8" fillId="0" borderId="40" xfId="59" applyNumberFormat="1" applyFont="1" applyBorder="1" applyAlignment="1" applyProtection="1">
      <alignment horizontal="right" vertical="center" wrapText="1"/>
      <protection locked="0"/>
    </xf>
    <xf numFmtId="4" fontId="8" fillId="0" borderId="40" xfId="103" applyNumberFormat="1" applyFont="1" applyBorder="1" applyAlignment="1">
      <alignment horizontal="center" vertical="center" wrapText="1"/>
    </xf>
    <xf numFmtId="173" fontId="8" fillId="0" borderId="40" xfId="59" applyNumberFormat="1" applyFont="1" applyBorder="1" applyAlignment="1">
      <alignment horizontal="right" vertical="center" wrapText="1"/>
    </xf>
    <xf numFmtId="173" fontId="8" fillId="0" borderId="40" xfId="59" applyNumberFormat="1" applyFont="1" applyBorder="1" applyAlignment="1" applyProtection="1">
      <alignment horizontal="right" vertical="center" wrapText="1"/>
      <protection locked="0"/>
    </xf>
    <xf numFmtId="3" fontId="8" fillId="0" borderId="40" xfId="103" applyNumberFormat="1" applyFont="1" applyBorder="1" applyAlignment="1">
      <alignment horizontal="center" vertical="center" wrapText="1"/>
    </xf>
    <xf numFmtId="174" fontId="8" fillId="0" borderId="40" xfId="103" applyNumberFormat="1" applyFont="1" applyBorder="1" applyAlignment="1">
      <alignment horizontal="center" vertical="center" wrapText="1"/>
    </xf>
    <xf numFmtId="43" fontId="8" fillId="0" borderId="40" xfId="103" applyNumberFormat="1" applyFont="1" applyBorder="1" applyAlignment="1">
      <alignment horizontal="center" vertical="center" wrapText="1"/>
    </xf>
    <xf numFmtId="0" fontId="1" fillId="0" borderId="40" xfId="103" applyFont="1" applyBorder="1" applyAlignment="1">
      <alignment horizontal="center"/>
    </xf>
    <xf numFmtId="0" fontId="1" fillId="0" borderId="40" xfId="103" applyFont="1" applyBorder="1" applyAlignment="1">
      <alignment horizontal="center" vertical="center"/>
    </xf>
    <xf numFmtId="43" fontId="8" fillId="0" borderId="40" xfId="59" applyNumberFormat="1" applyFont="1" applyBorder="1" applyAlignment="1">
      <alignment horizontal="center" vertical="center" wrapText="1"/>
    </xf>
    <xf numFmtId="43" fontId="8" fillId="0" borderId="40" xfId="59" applyNumberFormat="1" applyFont="1" applyBorder="1" applyAlignment="1" applyProtection="1">
      <alignment horizontal="center" vertical="center" wrapText="1"/>
      <protection locked="0"/>
    </xf>
    <xf numFmtId="186" fontId="8" fillId="0" borderId="40" xfId="59" applyNumberFormat="1" applyFont="1" applyBorder="1" applyAlignment="1" applyProtection="1">
      <alignment horizontal="center" vertical="center" wrapText="1"/>
      <protection locked="0"/>
    </xf>
    <xf numFmtId="3" fontId="8" fillId="0" borderId="40" xfId="59" applyNumberFormat="1" applyFont="1" applyBorder="1" applyAlignment="1" applyProtection="1">
      <alignment horizontal="center" vertical="center" wrapText="1"/>
      <protection locked="0"/>
    </xf>
    <xf numFmtId="173" fontId="8" fillId="0" borderId="40" xfId="59" applyNumberFormat="1" applyFont="1" applyBorder="1" applyAlignment="1">
      <alignment horizontal="right"/>
    </xf>
    <xf numFmtId="173" fontId="8" fillId="0" borderId="40" xfId="103" applyNumberFormat="1" applyFont="1" applyBorder="1" applyAlignment="1">
      <alignment horizontal="center" vertical="center" wrapText="1"/>
    </xf>
    <xf numFmtId="184" fontId="8" fillId="0" borderId="40" xfId="59" applyNumberFormat="1" applyFont="1" applyBorder="1" applyAlignment="1">
      <alignment horizontal="right" vertical="center" wrapText="1"/>
    </xf>
    <xf numFmtId="193" fontId="8" fillId="0" borderId="40" xfId="59" applyNumberFormat="1" applyFont="1" applyBorder="1" applyAlignment="1">
      <alignment horizontal="right" vertical="center" wrapText="1"/>
    </xf>
    <xf numFmtId="184" fontId="8" fillId="0" borderId="40" xfId="59" applyNumberFormat="1" applyFont="1" applyBorder="1" applyAlignment="1" applyProtection="1">
      <alignment horizontal="right" vertical="center" wrapText="1"/>
      <protection locked="0"/>
    </xf>
    <xf numFmtId="187" fontId="8" fillId="0" borderId="40" xfId="59" applyNumberFormat="1" applyFont="1" applyBorder="1" applyAlignment="1">
      <alignment horizontal="center" vertical="center" wrapText="1"/>
    </xf>
    <xf numFmtId="183" fontId="8" fillId="0" borderId="40" xfId="59" applyNumberFormat="1" applyFont="1" applyBorder="1" applyAlignment="1">
      <alignment horizontal="center" vertical="center" wrapText="1"/>
    </xf>
    <xf numFmtId="0" fontId="1" fillId="0" borderId="40" xfId="59" applyFont="1" applyBorder="1" applyAlignment="1">
      <alignment horizontal="center"/>
    </xf>
    <xf numFmtId="0" fontId="1" fillId="0" borderId="40" xfId="59" applyFont="1" applyBorder="1" applyAlignment="1">
      <alignment horizontal="center" vertical="center"/>
    </xf>
    <xf numFmtId="184" fontId="8" fillId="0" borderId="40" xfId="103" applyNumberFormat="1" applyFont="1" applyBorder="1" applyAlignment="1">
      <alignment horizontal="right" vertical="center" wrapText="1"/>
    </xf>
    <xf numFmtId="43" fontId="8" fillId="0" borderId="40" xfId="66" applyFont="1" applyFill="1" applyBorder="1" applyAlignment="1">
      <alignment horizontal="right" vertical="center" wrapText="1"/>
    </xf>
    <xf numFmtId="43" fontId="1" fillId="0" borderId="40" xfId="66" applyFont="1" applyFill="1" applyBorder="1" applyAlignment="1">
      <alignment horizontal="center"/>
    </xf>
    <xf numFmtId="43" fontId="8" fillId="0" borderId="40" xfId="66" applyFont="1" applyFill="1" applyBorder="1" applyAlignment="1" applyProtection="1">
      <alignment horizontal="right" vertical="center" wrapText="1"/>
      <protection locked="0"/>
    </xf>
    <xf numFmtId="43" fontId="1" fillId="0" borderId="40" xfId="66" applyFont="1" applyFill="1" applyBorder="1" applyAlignment="1">
      <alignment horizontal="center" vertical="center"/>
    </xf>
    <xf numFmtId="0" fontId="1" fillId="0" borderId="40" xfId="103" applyFont="1" applyBorder="1"/>
    <xf numFmtId="0" fontId="8" fillId="0" borderId="39" xfId="103" applyFont="1"/>
    <xf numFmtId="0" fontId="8" fillId="0" borderId="39" xfId="103" applyFont="1" applyAlignment="1">
      <alignment vertical="center" wrapText="1"/>
    </xf>
    <xf numFmtId="0" fontId="8" fillId="0" borderId="39" xfId="103" applyFont="1" applyAlignment="1">
      <alignment wrapText="1"/>
    </xf>
    <xf numFmtId="0" fontId="8" fillId="2" borderId="39" xfId="103" applyFont="1" applyFill="1" applyAlignment="1">
      <alignment wrapText="1"/>
    </xf>
    <xf numFmtId="0" fontId="8" fillId="2" borderId="39" xfId="103" applyFont="1" applyFill="1"/>
    <xf numFmtId="0" fontId="1" fillId="0" borderId="39" xfId="103" applyFont="1"/>
    <xf numFmtId="184" fontId="8" fillId="0" borderId="40" xfId="103" applyNumberFormat="1" applyFont="1" applyBorder="1" applyAlignment="1" applyProtection="1">
      <alignment horizontal="right" vertical="center" wrapText="1"/>
      <protection locked="0"/>
    </xf>
    <xf numFmtId="43" fontId="1" fillId="0" borderId="40" xfId="66" applyFont="1" applyFill="1" applyBorder="1"/>
    <xf numFmtId="43" fontId="1" fillId="0" borderId="40" xfId="103" applyNumberFormat="1" applyFont="1" applyBorder="1" applyAlignment="1">
      <alignment horizontal="center"/>
    </xf>
    <xf numFmtId="0" fontId="1" fillId="0" borderId="40" xfId="27" applyFont="1" applyBorder="1" applyAlignment="1">
      <alignment horizontal="center"/>
    </xf>
    <xf numFmtId="191" fontId="8" fillId="0" borderId="40" xfId="59" applyNumberFormat="1" applyFont="1" applyBorder="1" applyAlignment="1">
      <alignment horizontal="center" vertical="center" wrapText="1"/>
    </xf>
    <xf numFmtId="10" fontId="8" fillId="0" borderId="40" xfId="59" applyNumberFormat="1" applyFont="1" applyBorder="1" applyAlignment="1">
      <alignment horizontal="right" vertical="center" wrapText="1"/>
    </xf>
    <xf numFmtId="10" fontId="8" fillId="0" borderId="40" xfId="59" applyNumberFormat="1" applyFont="1" applyBorder="1" applyAlignment="1" applyProtection="1">
      <alignment horizontal="right" vertical="center" wrapText="1"/>
      <protection locked="0"/>
    </xf>
    <xf numFmtId="167" fontId="8" fillId="0" borderId="40" xfId="20" applyFont="1" applyFill="1" applyBorder="1" applyAlignment="1" applyProtection="1">
      <alignment horizontal="right" vertical="center" wrapText="1"/>
      <protection locked="0"/>
    </xf>
    <xf numFmtId="10" fontId="8" fillId="0" borderId="40" xfId="59" applyNumberFormat="1" applyFont="1" applyBorder="1" applyAlignment="1">
      <alignment horizontal="right"/>
    </xf>
    <xf numFmtId="10" fontId="8" fillId="0" borderId="40" xfId="59" applyNumberFormat="1" applyFont="1" applyBorder="1" applyProtection="1">
      <protection locked="0"/>
    </xf>
    <xf numFmtId="167" fontId="8" fillId="0" borderId="40" xfId="20" applyFont="1" applyFill="1" applyBorder="1" applyProtection="1">
      <protection locked="0"/>
    </xf>
    <xf numFmtId="190" fontId="8" fillId="0" borderId="40" xfId="16" applyFont="1" applyFill="1" applyBorder="1" applyAlignment="1">
      <alignment horizontal="right" vertical="center" wrapText="1"/>
    </xf>
    <xf numFmtId="9" fontId="8" fillId="0" borderId="40" xfId="59" applyNumberFormat="1" applyFont="1" applyBorder="1" applyAlignment="1">
      <alignment horizontal="right" vertical="center" wrapText="1"/>
    </xf>
    <xf numFmtId="9" fontId="8" fillId="0" borderId="40" xfId="59" applyNumberFormat="1" applyFont="1" applyBorder="1" applyAlignment="1" applyProtection="1">
      <alignment horizontal="right" vertical="center" wrapText="1"/>
      <protection locked="0"/>
    </xf>
    <xf numFmtId="167" fontId="8" fillId="0" borderId="40" xfId="20" applyFont="1" applyFill="1" applyBorder="1" applyAlignment="1">
      <alignment horizontal="right" vertical="center" wrapText="1"/>
    </xf>
    <xf numFmtId="190" fontId="8" fillId="0" borderId="40" xfId="16" applyFont="1" applyFill="1" applyBorder="1" applyAlignment="1">
      <alignment horizontal="right"/>
    </xf>
    <xf numFmtId="170" fontId="8" fillId="0" borderId="40" xfId="59" applyNumberFormat="1" applyFont="1" applyBorder="1" applyAlignment="1">
      <alignment horizontal="right" vertical="center" wrapText="1"/>
    </xf>
    <xf numFmtId="170" fontId="8" fillId="0" borderId="40" xfId="59" applyNumberFormat="1" applyFont="1" applyBorder="1" applyAlignment="1" applyProtection="1">
      <alignment horizontal="right" vertical="center" wrapText="1"/>
      <protection locked="0"/>
    </xf>
    <xf numFmtId="166" fontId="8" fillId="0" borderId="40" xfId="41" applyFont="1" applyFill="1" applyBorder="1" applyAlignment="1">
      <alignment horizontal="right" vertical="center" wrapText="1"/>
    </xf>
    <xf numFmtId="37" fontId="8" fillId="0" borderId="40" xfId="59" applyNumberFormat="1" applyFont="1" applyBorder="1" applyAlignment="1">
      <alignment horizontal="right" vertical="center"/>
    </xf>
    <xf numFmtId="37" fontId="8" fillId="0" borderId="40" xfId="59" applyNumberFormat="1" applyFont="1" applyBorder="1" applyAlignment="1" applyProtection="1">
      <alignment horizontal="right" vertical="center"/>
      <protection locked="0"/>
    </xf>
    <xf numFmtId="188" fontId="8" fillId="0" borderId="40" xfId="59" applyNumberFormat="1" applyFont="1" applyBorder="1" applyAlignment="1">
      <alignment horizontal="right" vertical="center"/>
    </xf>
    <xf numFmtId="170" fontId="8" fillId="0" borderId="40" xfId="58" applyNumberFormat="1" applyFont="1" applyFill="1" applyBorder="1" applyAlignment="1">
      <alignment horizontal="right" vertical="center" wrapText="1"/>
    </xf>
    <xf numFmtId="167" fontId="8" fillId="0" borderId="40" xfId="20" applyFont="1" applyFill="1" applyBorder="1" applyAlignment="1">
      <alignment horizontal="right"/>
    </xf>
    <xf numFmtId="9" fontId="8" fillId="0" borderId="40" xfId="104" applyFont="1" applyFill="1" applyBorder="1" applyAlignment="1">
      <alignment horizontal="right" vertical="center" wrapText="1"/>
    </xf>
    <xf numFmtId="9" fontId="8" fillId="0" borderId="40" xfId="104" applyFont="1" applyFill="1" applyBorder="1" applyAlignment="1">
      <alignment horizontal="right"/>
    </xf>
    <xf numFmtId="10" fontId="8" fillId="0" borderId="40" xfId="59" applyNumberFormat="1" applyFont="1" applyBorder="1" applyAlignment="1" applyProtection="1">
      <alignment horizontal="right"/>
      <protection locked="0"/>
    </xf>
    <xf numFmtId="167" fontId="8" fillId="0" borderId="40" xfId="20" applyFont="1" applyFill="1" applyBorder="1" applyAlignment="1" applyProtection="1">
      <alignment horizontal="right"/>
      <protection locked="0"/>
    </xf>
    <xf numFmtId="0" fontId="40" fillId="5" borderId="105" xfId="28" applyFont="1" applyFill="1" applyBorder="1" applyAlignment="1">
      <alignment horizontal="left" vertical="center" wrapText="1"/>
    </xf>
    <xf numFmtId="167" fontId="8" fillId="8" borderId="41" xfId="20" applyFont="1" applyFill="1" applyBorder="1" applyAlignment="1">
      <alignment vertical="center"/>
    </xf>
    <xf numFmtId="43" fontId="8" fillId="8" borderId="41" xfId="59" applyNumberFormat="1" applyFont="1" applyFill="1" applyBorder="1" applyAlignment="1">
      <alignment vertical="center"/>
    </xf>
    <xf numFmtId="0" fontId="8" fillId="8" borderId="41" xfId="59" applyFont="1" applyFill="1" applyBorder="1" applyAlignment="1">
      <alignment vertical="center"/>
    </xf>
    <xf numFmtId="0" fontId="8" fillId="2" borderId="39" xfId="59" applyFont="1" applyFill="1" applyAlignment="1">
      <alignment vertical="center"/>
    </xf>
    <xf numFmtId="0" fontId="8" fillId="2" borderId="39" xfId="59" applyFont="1" applyFill="1" applyAlignment="1">
      <alignment vertical="center" wrapText="1"/>
    </xf>
    <xf numFmtId="0" fontId="22" fillId="0" borderId="39" xfId="27" applyAlignment="1">
      <alignment vertical="center"/>
    </xf>
    <xf numFmtId="167" fontId="40" fillId="6" borderId="40" xfId="20" applyFont="1" applyFill="1" applyBorder="1" applyAlignment="1">
      <alignment horizontal="left" vertical="center" wrapText="1"/>
    </xf>
    <xf numFmtId="167" fontId="8" fillId="8" borderId="40" xfId="20" applyFont="1" applyFill="1" applyBorder="1" applyAlignment="1">
      <alignment vertical="center"/>
    </xf>
    <xf numFmtId="173" fontId="0" fillId="0" borderId="39" xfId="59" applyNumberFormat="1" applyFont="1"/>
    <xf numFmtId="0" fontId="0" fillId="4" borderId="39" xfId="59" applyFont="1" applyFill="1" applyAlignment="1">
      <alignment horizontal="center"/>
    </xf>
    <xf numFmtId="4" fontId="8" fillId="4" borderId="39" xfId="59" applyNumberFormat="1" applyFont="1" applyFill="1" applyAlignment="1">
      <alignment horizontal="right" vertical="center"/>
    </xf>
    <xf numFmtId="0" fontId="0" fillId="4" borderId="39" xfId="59" applyFont="1" applyFill="1" applyAlignment="1">
      <alignment horizontal="center" vertical="center"/>
    </xf>
    <xf numFmtId="0" fontId="0" fillId="0" borderId="39" xfId="63" applyFont="1"/>
    <xf numFmtId="0" fontId="0" fillId="4" borderId="39" xfId="63" applyFont="1" applyFill="1"/>
    <xf numFmtId="173" fontId="8" fillId="4" borderId="39" xfId="59" applyNumberFormat="1" applyFont="1" applyFill="1" applyAlignment="1">
      <alignment horizontal="right" vertical="center"/>
    </xf>
    <xf numFmtId="0" fontId="41" fillId="4" borderId="39" xfId="103" applyFont="1" applyFill="1" applyProtection="1">
      <protection locked="0"/>
    </xf>
    <xf numFmtId="0" fontId="42" fillId="4" borderId="39" xfId="103" applyFont="1" applyFill="1" applyAlignment="1" applyProtection="1">
      <alignment horizontal="center"/>
      <protection locked="0"/>
    </xf>
    <xf numFmtId="0" fontId="45" fillId="0" borderId="40" xfId="63" applyBorder="1" applyAlignment="1">
      <alignment horizontal="center" vertical="center"/>
    </xf>
    <xf numFmtId="0" fontId="22" fillId="4" borderId="39" xfId="27" applyFill="1"/>
    <xf numFmtId="0" fontId="22" fillId="4" borderId="39" xfId="27" applyFill="1" applyAlignment="1">
      <alignment horizontal="center"/>
    </xf>
    <xf numFmtId="0" fontId="22" fillId="11" borderId="39" xfId="27" applyFill="1"/>
    <xf numFmtId="0" fontId="22" fillId="4" borderId="39" xfId="27" applyFill="1" applyAlignment="1">
      <alignment horizontal="center" vertical="center"/>
    </xf>
    <xf numFmtId="4" fontId="8" fillId="0" borderId="39" xfId="59" applyNumberFormat="1" applyFont="1" applyFill="1" applyAlignment="1">
      <alignment horizontal="right" vertical="center"/>
    </xf>
    <xf numFmtId="43" fontId="40" fillId="0" borderId="39" xfId="65" applyFont="1" applyFill="1" applyBorder="1" applyAlignment="1">
      <alignment horizontal="right" vertical="center" wrapText="1"/>
    </xf>
    <xf numFmtId="173" fontId="8" fillId="0" borderId="39" xfId="59" applyNumberFormat="1" applyFont="1" applyFill="1" applyAlignment="1">
      <alignment horizontal="right" vertical="center"/>
    </xf>
    <xf numFmtId="0" fontId="22" fillId="0" borderId="39" xfId="27" applyFill="1"/>
    <xf numFmtId="0" fontId="0" fillId="4" borderId="93" xfId="0" applyFill="1" applyBorder="1" applyAlignment="1">
      <alignment horizontal="center"/>
    </xf>
    <xf numFmtId="0" fontId="0" fillId="4" borderId="68" xfId="0" applyFill="1" applyBorder="1" applyAlignment="1">
      <alignment horizontal="center"/>
    </xf>
    <xf numFmtId="0" fontId="0" fillId="4" borderId="73" xfId="0" applyFill="1" applyBorder="1" applyAlignment="1">
      <alignment horizontal="center"/>
    </xf>
    <xf numFmtId="0" fontId="35" fillId="0" borderId="40" xfId="0" applyFont="1" applyFill="1" applyBorder="1" applyAlignment="1">
      <alignment horizontal="left" vertical="center"/>
    </xf>
    <xf numFmtId="0" fontId="35" fillId="0" borderId="40" xfId="0" applyFont="1" applyFill="1" applyBorder="1" applyAlignment="1">
      <alignment horizontal="left"/>
    </xf>
    <xf numFmtId="0" fontId="4" fillId="5" borderId="40" xfId="0" applyFont="1" applyFill="1" applyBorder="1" applyAlignment="1">
      <alignment horizontal="center" vertical="center" wrapText="1"/>
    </xf>
    <xf numFmtId="0" fontId="4" fillId="5" borderId="66" xfId="0" applyFont="1" applyFill="1" applyBorder="1" applyAlignment="1">
      <alignment horizontal="center" vertical="center" wrapText="1"/>
    </xf>
    <xf numFmtId="0" fontId="4" fillId="9" borderId="6" xfId="0" applyFont="1" applyFill="1" applyBorder="1" applyAlignment="1">
      <alignment horizontal="center" vertical="center"/>
    </xf>
    <xf numFmtId="0" fontId="2" fillId="4" borderId="15" xfId="0" applyFont="1" applyFill="1" applyBorder="1"/>
    <xf numFmtId="0" fontId="2" fillId="4" borderId="16" xfId="0" applyFont="1" applyFill="1" applyBorder="1"/>
    <xf numFmtId="0" fontId="4" fillId="5" borderId="49" xfId="0" applyFont="1" applyFill="1" applyBorder="1" applyAlignment="1">
      <alignment horizontal="center" vertical="center" wrapText="1"/>
    </xf>
    <xf numFmtId="0" fontId="4" fillId="5" borderId="112" xfId="0" applyFont="1" applyFill="1" applyBorder="1" applyAlignment="1">
      <alignment horizontal="center" vertical="center" wrapText="1"/>
    </xf>
    <xf numFmtId="0" fontId="34" fillId="3" borderId="40" xfId="0" applyFont="1" applyFill="1" applyBorder="1" applyAlignment="1">
      <alignment horizontal="center" vertical="center"/>
    </xf>
    <xf numFmtId="0" fontId="34" fillId="3" borderId="40" xfId="0" applyFont="1" applyFill="1" applyBorder="1" applyAlignment="1">
      <alignment horizontal="center" vertical="center" wrapText="1"/>
    </xf>
    <xf numFmtId="0" fontId="4" fillId="5" borderId="111" xfId="0" applyFont="1" applyFill="1" applyBorder="1" applyAlignment="1">
      <alignment horizontal="center" vertical="center" wrapText="1"/>
    </xf>
    <xf numFmtId="0" fontId="4" fillId="5" borderId="137" xfId="0" applyFont="1" applyFill="1" applyBorder="1" applyAlignment="1">
      <alignment horizontal="center" vertical="center" wrapText="1"/>
    </xf>
    <xf numFmtId="0" fontId="4" fillId="5" borderId="57" xfId="0" applyFont="1" applyFill="1" applyBorder="1" applyAlignment="1">
      <alignment horizontal="center" vertical="center" wrapText="1"/>
    </xf>
    <xf numFmtId="0" fontId="4" fillId="5" borderId="103" xfId="0" applyFont="1" applyFill="1" applyBorder="1" applyAlignment="1">
      <alignment horizontal="center" vertical="center" wrapText="1"/>
    </xf>
    <xf numFmtId="0" fontId="4" fillId="5" borderId="102" xfId="0" applyFont="1" applyFill="1" applyBorder="1" applyAlignment="1">
      <alignment horizontal="center" vertical="center" wrapText="1"/>
    </xf>
    <xf numFmtId="0" fontId="4" fillId="5" borderId="104" xfId="0" applyFont="1" applyFill="1" applyBorder="1" applyAlignment="1">
      <alignment horizontal="center" vertical="center" wrapText="1"/>
    </xf>
    <xf numFmtId="0" fontId="4" fillId="5" borderId="101" xfId="0" applyFont="1" applyFill="1" applyBorder="1" applyAlignment="1">
      <alignment horizontal="center" vertical="center" wrapText="1"/>
    </xf>
    <xf numFmtId="0" fontId="4" fillId="5" borderId="97" xfId="0" applyFont="1" applyFill="1" applyBorder="1" applyAlignment="1">
      <alignment horizontal="center" vertical="center" wrapText="1"/>
    </xf>
    <xf numFmtId="0" fontId="4" fillId="5" borderId="52" xfId="0" applyFont="1" applyFill="1" applyBorder="1" applyAlignment="1">
      <alignment horizontal="center" vertical="center"/>
    </xf>
    <xf numFmtId="0" fontId="4" fillId="5" borderId="92" xfId="0" applyFont="1" applyFill="1" applyBorder="1" applyAlignment="1">
      <alignment horizontal="center" vertical="center"/>
    </xf>
    <xf numFmtId="0" fontId="4" fillId="5" borderId="101" xfId="0" applyFont="1" applyFill="1" applyBorder="1" applyAlignment="1">
      <alignment horizontal="center" vertical="center"/>
    </xf>
    <xf numFmtId="0" fontId="4" fillId="5" borderId="40" xfId="0" applyFont="1" applyFill="1" applyBorder="1" applyAlignment="1">
      <alignment horizontal="center" vertical="center"/>
    </xf>
    <xf numFmtId="0" fontId="4" fillId="9" borderId="17" xfId="0" applyFont="1" applyFill="1" applyBorder="1" applyAlignment="1">
      <alignment horizontal="center" vertical="center"/>
    </xf>
    <xf numFmtId="0" fontId="4" fillId="9" borderId="6" xfId="0" applyFont="1" applyFill="1" applyBorder="1" applyAlignment="1">
      <alignment horizontal="center" vertical="center" wrapText="1"/>
    </xf>
    <xf numFmtId="0" fontId="28" fillId="0" borderId="85" xfId="0" applyFont="1" applyFill="1" applyBorder="1" applyAlignment="1">
      <alignment horizontal="center"/>
    </xf>
    <xf numFmtId="0" fontId="28" fillId="0" borderId="58" xfId="0" applyFont="1" applyFill="1" applyBorder="1" applyAlignment="1">
      <alignment horizontal="center"/>
    </xf>
    <xf numFmtId="0" fontId="28" fillId="0" borderId="86" xfId="0" applyFont="1" applyFill="1" applyBorder="1" applyAlignment="1">
      <alignment horizontal="center"/>
    </xf>
    <xf numFmtId="0" fontId="28" fillId="0" borderId="90" xfId="0" applyFont="1" applyFill="1" applyBorder="1" applyAlignment="1">
      <alignment horizontal="center"/>
    </xf>
    <xf numFmtId="0" fontId="28" fillId="0" borderId="39" xfId="0" applyFont="1" applyFill="1" applyBorder="1" applyAlignment="1">
      <alignment horizontal="center"/>
    </xf>
    <xf numFmtId="0" fontId="28" fillId="0" borderId="91" xfId="0" applyFont="1" applyFill="1" applyBorder="1" applyAlignment="1">
      <alignment horizontal="center"/>
    </xf>
    <xf numFmtId="0" fontId="28" fillId="0" borderId="93" xfId="0" applyFont="1" applyFill="1" applyBorder="1" applyAlignment="1">
      <alignment horizontal="center"/>
    </xf>
    <xf numFmtId="0" fontId="28" fillId="0" borderId="68" xfId="0" applyFont="1" applyFill="1" applyBorder="1" applyAlignment="1">
      <alignment horizontal="center"/>
    </xf>
    <xf numFmtId="0" fontId="28" fillId="0" borderId="94" xfId="0" applyFont="1" applyFill="1" applyBorder="1" applyAlignment="1">
      <alignment horizontal="center"/>
    </xf>
    <xf numFmtId="0" fontId="29" fillId="0" borderId="87" xfId="0" applyFont="1" applyFill="1" applyBorder="1" applyAlignment="1">
      <alignment horizontal="center" vertical="center" wrapText="1"/>
    </xf>
    <xf numFmtId="0" fontId="29" fillId="0" borderId="88" xfId="0" applyFont="1" applyFill="1" applyBorder="1" applyAlignment="1">
      <alignment horizontal="center" vertical="center" wrapText="1"/>
    </xf>
    <xf numFmtId="0" fontId="29" fillId="0" borderId="89" xfId="0" applyFont="1" applyFill="1" applyBorder="1" applyAlignment="1">
      <alignment horizontal="center" vertical="center" wrapText="1"/>
    </xf>
    <xf numFmtId="0" fontId="18" fillId="0" borderId="52" xfId="0" applyFont="1" applyFill="1" applyBorder="1" applyAlignment="1">
      <alignment horizontal="center" vertical="center" wrapText="1"/>
    </xf>
    <xf numFmtId="0" fontId="18" fillId="0" borderId="92" xfId="0" applyFont="1" applyFill="1" applyBorder="1" applyAlignment="1">
      <alignment horizontal="center" vertical="center" wrapText="1"/>
    </xf>
    <xf numFmtId="0" fontId="18" fillId="0" borderId="76" xfId="0" applyFont="1" applyFill="1" applyBorder="1" applyAlignment="1">
      <alignment horizontal="center" vertical="center" wrapText="1"/>
    </xf>
    <xf numFmtId="0" fontId="30" fillId="4" borderId="95" xfId="0" applyFont="1" applyFill="1" applyBorder="1" applyAlignment="1">
      <alignment horizontal="left" vertical="center" wrapText="1"/>
    </xf>
    <xf numFmtId="0" fontId="30" fillId="4" borderId="96" xfId="0" applyFont="1" applyFill="1" applyBorder="1" applyAlignment="1">
      <alignment horizontal="left" vertical="center" wrapText="1"/>
    </xf>
    <xf numFmtId="0" fontId="30" fillId="4" borderId="97" xfId="0" applyFont="1" applyFill="1" applyBorder="1" applyAlignment="1">
      <alignment horizontal="left" vertical="center" wrapText="1"/>
    </xf>
    <xf numFmtId="0" fontId="30" fillId="4" borderId="77" xfId="0" applyFont="1" applyFill="1" applyBorder="1" applyAlignment="1">
      <alignment horizontal="left" vertical="center" wrapText="1"/>
    </xf>
    <xf numFmtId="0" fontId="3" fillId="5" borderId="98" xfId="0" applyFont="1" applyFill="1" applyBorder="1" applyAlignment="1">
      <alignment horizontal="right" vertical="center" wrapText="1"/>
    </xf>
    <xf numFmtId="0" fontId="3" fillId="5" borderId="88" xfId="0" applyFont="1" applyFill="1" applyBorder="1" applyAlignment="1">
      <alignment horizontal="right" vertical="center" wrapText="1"/>
    </xf>
    <xf numFmtId="0" fontId="3" fillId="5" borderId="99" xfId="0" applyFont="1" applyFill="1" applyBorder="1" applyAlignment="1">
      <alignment horizontal="right" vertical="center" wrapText="1"/>
    </xf>
    <xf numFmtId="0" fontId="3" fillId="0" borderId="87" xfId="0" applyFont="1" applyFill="1" applyBorder="1" applyAlignment="1">
      <alignment horizontal="left" vertical="center" wrapText="1"/>
    </xf>
    <xf numFmtId="0" fontId="3" fillId="0" borderId="88" xfId="0" applyFont="1" applyFill="1" applyBorder="1" applyAlignment="1">
      <alignment horizontal="left" vertical="center" wrapText="1"/>
    </xf>
    <xf numFmtId="0" fontId="3" fillId="0" borderId="89" xfId="0" applyFont="1" applyFill="1" applyBorder="1" applyAlignment="1">
      <alignment horizontal="left" vertical="center" wrapText="1"/>
    </xf>
    <xf numFmtId="0" fontId="3" fillId="5" borderId="100" xfId="0" applyFont="1" applyFill="1" applyBorder="1" applyAlignment="1">
      <alignment horizontal="right" vertical="center" wrapText="1"/>
    </xf>
    <xf numFmtId="0" fontId="3" fillId="5" borderId="92" xfId="0" applyFont="1" applyFill="1" applyBorder="1" applyAlignment="1">
      <alignment horizontal="right" vertical="center" wrapText="1"/>
    </xf>
    <xf numFmtId="0" fontId="3" fillId="5" borderId="101" xfId="0" applyFont="1" applyFill="1" applyBorder="1" applyAlignment="1">
      <alignment horizontal="right" vertical="center" wrapText="1"/>
    </xf>
    <xf numFmtId="0" fontId="3" fillId="0" borderId="52" xfId="0" applyFont="1" applyFill="1" applyBorder="1" applyAlignment="1">
      <alignment horizontal="left" vertical="center" wrapText="1"/>
    </xf>
    <xf numFmtId="0" fontId="3" fillId="0" borderId="92" xfId="0" applyFont="1" applyFill="1" applyBorder="1" applyAlignment="1">
      <alignment horizontal="left" vertical="center" wrapText="1"/>
    </xf>
    <xf numFmtId="0" fontId="3" fillId="0" borderId="76" xfId="0" applyFont="1" applyFill="1" applyBorder="1" applyAlignment="1">
      <alignment horizontal="left" vertical="center" wrapText="1"/>
    </xf>
    <xf numFmtId="0" fontId="3" fillId="5" borderId="102" xfId="0" applyFont="1" applyFill="1" applyBorder="1" applyAlignment="1">
      <alignment horizontal="right" vertical="center" wrapText="1"/>
    </xf>
    <xf numFmtId="0" fontId="3" fillId="5" borderId="40" xfId="0" applyFont="1" applyFill="1" applyBorder="1" applyAlignment="1">
      <alignment horizontal="right" vertical="center" wrapText="1"/>
    </xf>
    <xf numFmtId="0" fontId="44" fillId="0" borderId="52" xfId="0" applyFont="1" applyFill="1" applyBorder="1" applyAlignment="1">
      <alignment horizontal="left" vertical="center" wrapText="1"/>
    </xf>
    <xf numFmtId="0" fontId="44" fillId="0" borderId="92" xfId="0" applyFont="1" applyFill="1" applyBorder="1" applyAlignment="1">
      <alignment horizontal="left" vertical="center" wrapText="1"/>
    </xf>
    <xf numFmtId="0" fontId="44" fillId="0" borderId="76" xfId="0" applyFont="1" applyFill="1" applyBorder="1" applyAlignment="1">
      <alignment horizontal="left" vertical="center" wrapText="1"/>
    </xf>
    <xf numFmtId="0" fontId="44" fillId="0" borderId="95" xfId="0" applyFont="1" applyFill="1" applyBorder="1" applyAlignment="1">
      <alignment horizontal="left" vertical="center" wrapText="1"/>
    </xf>
    <xf numFmtId="0" fontId="44" fillId="0" borderId="96" xfId="0" applyFont="1" applyFill="1" applyBorder="1" applyAlignment="1">
      <alignment horizontal="left" vertical="center" wrapText="1"/>
    </xf>
    <xf numFmtId="0" fontId="44" fillId="0" borderId="77" xfId="0" applyFont="1" applyFill="1" applyBorder="1" applyAlignment="1">
      <alignment horizontal="left" vertical="center" wrapText="1"/>
    </xf>
    <xf numFmtId="0" fontId="27" fillId="3" borderId="40" xfId="0" applyFont="1" applyFill="1" applyBorder="1" applyAlignment="1">
      <alignment horizontal="center" vertical="center"/>
    </xf>
    <xf numFmtId="0" fontId="27" fillId="3" borderId="40" xfId="0" applyFont="1" applyFill="1" applyBorder="1" applyAlignment="1">
      <alignment horizontal="center" vertical="center" wrapText="1"/>
    </xf>
    <xf numFmtId="0" fontId="0" fillId="0" borderId="40" xfId="0" applyFill="1" applyBorder="1" applyAlignment="1">
      <alignment horizontal="center" vertical="center"/>
    </xf>
    <xf numFmtId="0" fontId="0" fillId="0" borderId="40" xfId="0" applyFill="1" applyBorder="1" applyAlignment="1">
      <alignment horizontal="left" vertical="center"/>
    </xf>
    <xf numFmtId="0" fontId="3" fillId="5" borderId="110" xfId="0" applyFont="1" applyFill="1" applyBorder="1" applyAlignment="1">
      <alignment horizontal="right" vertical="center" wrapText="1"/>
    </xf>
    <xf numFmtId="0" fontId="3" fillId="5" borderId="96" xfId="0" applyFont="1" applyFill="1" applyBorder="1" applyAlignment="1">
      <alignment horizontal="right" vertical="center" wrapText="1"/>
    </xf>
    <xf numFmtId="0" fontId="3" fillId="5" borderId="97" xfId="0" applyFont="1" applyFill="1" applyBorder="1" applyAlignment="1">
      <alignment horizontal="right" vertical="center" wrapText="1"/>
    </xf>
    <xf numFmtId="0" fontId="3" fillId="0" borderId="95" xfId="0" applyFont="1" applyFill="1" applyBorder="1" applyAlignment="1">
      <alignment horizontal="left" vertical="center" wrapText="1"/>
    </xf>
    <xf numFmtId="0" fontId="3" fillId="0" borderId="96" xfId="0" applyFont="1" applyFill="1" applyBorder="1" applyAlignment="1">
      <alignment horizontal="left" vertical="center" wrapText="1"/>
    </xf>
    <xf numFmtId="0" fontId="3" fillId="0" borderId="77" xfId="0" applyFont="1" applyFill="1" applyBorder="1" applyAlignment="1">
      <alignment horizontal="left" vertical="center" wrapText="1"/>
    </xf>
    <xf numFmtId="0" fontId="4" fillId="5" borderId="66" xfId="0" applyFont="1" applyFill="1" applyBorder="1" applyAlignment="1">
      <alignment horizontal="center"/>
    </xf>
    <xf numFmtId="0" fontId="4" fillId="5" borderId="87" xfId="0" applyFont="1" applyFill="1" applyBorder="1" applyAlignment="1">
      <alignment horizontal="center" vertical="center"/>
    </xf>
    <xf numFmtId="0" fontId="4" fillId="5" borderId="88" xfId="0" applyFont="1" applyFill="1" applyBorder="1" applyAlignment="1">
      <alignment horizontal="center" vertical="center"/>
    </xf>
    <xf numFmtId="0" fontId="4" fillId="5" borderId="99" xfId="0" applyFont="1" applyFill="1" applyBorder="1" applyAlignment="1">
      <alignment horizontal="center" vertical="center"/>
    </xf>
    <xf numFmtId="0" fontId="4" fillId="5" borderId="71" xfId="0" applyFont="1" applyFill="1" applyBorder="1" applyAlignment="1">
      <alignment horizontal="center" vertical="center" wrapText="1"/>
    </xf>
    <xf numFmtId="0" fontId="4" fillId="5" borderId="72" xfId="0" applyFont="1" applyFill="1" applyBorder="1" applyAlignment="1">
      <alignment horizontal="center" vertical="center" wrapText="1"/>
    </xf>
    <xf numFmtId="0" fontId="4" fillId="5" borderId="80" xfId="0" applyFont="1" applyFill="1" applyBorder="1" applyAlignment="1">
      <alignment horizontal="center" vertical="center" wrapText="1"/>
    </xf>
    <xf numFmtId="0" fontId="4" fillId="0" borderId="6" xfId="0" applyFont="1" applyFill="1" applyBorder="1" applyAlignment="1">
      <alignment horizontal="center" vertical="center" wrapText="1"/>
    </xf>
    <xf numFmtId="0" fontId="1" fillId="0" borderId="15" xfId="0" applyFont="1" applyFill="1" applyBorder="1"/>
    <xf numFmtId="0" fontId="1" fillId="0" borderId="16" xfId="0" applyFont="1" applyFill="1" applyBorder="1"/>
    <xf numFmtId="0" fontId="13" fillId="0" borderId="6" xfId="0" applyFont="1" applyFill="1" applyBorder="1" applyAlignment="1">
      <alignment horizontal="center" vertical="center" wrapText="1"/>
    </xf>
    <xf numFmtId="0" fontId="4" fillId="0" borderId="6" xfId="0" applyFont="1" applyFill="1" applyBorder="1" applyAlignment="1">
      <alignment horizontal="left" vertical="top" wrapText="1"/>
    </xf>
    <xf numFmtId="0" fontId="1" fillId="0" borderId="15" xfId="0" applyFont="1" applyFill="1" applyBorder="1" applyAlignment="1">
      <alignment vertical="top"/>
    </xf>
    <xf numFmtId="0" fontId="1" fillId="0" borderId="16" xfId="0" applyFont="1" applyFill="1" applyBorder="1" applyAlignment="1">
      <alignment vertical="top"/>
    </xf>
    <xf numFmtId="0" fontId="3" fillId="5" borderId="105" xfId="0" applyFont="1" applyFill="1" applyBorder="1" applyAlignment="1">
      <alignment horizontal="right" vertical="center" wrapText="1"/>
    </xf>
    <xf numFmtId="0" fontId="3" fillId="5" borderId="106" xfId="0" applyFont="1" applyFill="1" applyBorder="1" applyAlignment="1">
      <alignment horizontal="right" vertical="center" wrapText="1"/>
    </xf>
    <xf numFmtId="0" fontId="3" fillId="5" borderId="107" xfId="0" applyFont="1" applyFill="1" applyBorder="1" applyAlignment="1">
      <alignment horizontal="right" vertical="center" wrapText="1"/>
    </xf>
    <xf numFmtId="0" fontId="3" fillId="0" borderId="108" xfId="0" applyFont="1" applyFill="1" applyBorder="1" applyAlignment="1">
      <alignment horizontal="left" vertical="center" wrapText="1"/>
    </xf>
    <xf numFmtId="0" fontId="3" fillId="0" borderId="106" xfId="0" applyFont="1" applyFill="1" applyBorder="1" applyAlignment="1">
      <alignment horizontal="left" vertical="center" wrapText="1"/>
    </xf>
    <xf numFmtId="0" fontId="3" fillId="0" borderId="109" xfId="0" applyFont="1" applyFill="1" applyBorder="1" applyAlignment="1">
      <alignment horizontal="left" vertical="center" wrapText="1"/>
    </xf>
    <xf numFmtId="0" fontId="0" fillId="0" borderId="85" xfId="0" applyFill="1" applyBorder="1" applyAlignment="1">
      <alignment horizontal="center"/>
    </xf>
    <xf numFmtId="0" fontId="0" fillId="0" borderId="58" xfId="0" applyFill="1" applyBorder="1" applyAlignment="1">
      <alignment horizontal="center"/>
    </xf>
    <xf numFmtId="0" fontId="0" fillId="0" borderId="86" xfId="0" applyFill="1" applyBorder="1" applyAlignment="1">
      <alignment horizontal="center"/>
    </xf>
    <xf numFmtId="0" fontId="0" fillId="0" borderId="90" xfId="0" applyFill="1" applyBorder="1" applyAlignment="1">
      <alignment horizontal="center"/>
    </xf>
    <xf numFmtId="0" fontId="0" fillId="0" borderId="39" xfId="0" applyFill="1" applyBorder="1" applyAlignment="1">
      <alignment horizontal="center"/>
    </xf>
    <xf numFmtId="0" fontId="0" fillId="0" borderId="91" xfId="0" applyFill="1" applyBorder="1" applyAlignment="1">
      <alignment horizontal="center"/>
    </xf>
    <xf numFmtId="0" fontId="0" fillId="0" borderId="93" xfId="0" applyFill="1" applyBorder="1" applyAlignment="1">
      <alignment horizontal="center"/>
    </xf>
    <xf numFmtId="0" fontId="0" fillId="0" borderId="68" xfId="0" applyFill="1" applyBorder="1" applyAlignment="1">
      <alignment horizontal="center"/>
    </xf>
    <xf numFmtId="0" fontId="0" fillId="0" borderId="94" xfId="0" applyFill="1" applyBorder="1" applyAlignment="1">
      <alignment horizontal="center"/>
    </xf>
    <xf numFmtId="0" fontId="18" fillId="4" borderId="52" xfId="0" applyFont="1" applyFill="1" applyBorder="1" applyAlignment="1">
      <alignment horizontal="center" vertical="center" wrapText="1"/>
    </xf>
    <xf numFmtId="0" fontId="18" fillId="4" borderId="92" xfId="0" applyFont="1" applyFill="1" applyBorder="1" applyAlignment="1">
      <alignment horizontal="center" vertical="center" wrapText="1"/>
    </xf>
    <xf numFmtId="0" fontId="10" fillId="0" borderId="17" xfId="0" applyFont="1" applyFill="1" applyBorder="1" applyAlignment="1" applyProtection="1">
      <alignment horizontal="center" vertical="center" wrapText="1"/>
      <protection locked="0"/>
    </xf>
    <xf numFmtId="0" fontId="1" fillId="0" borderId="17" xfId="0" applyFont="1" applyFill="1" applyBorder="1" applyAlignment="1" applyProtection="1">
      <alignment vertical="center"/>
      <protection locked="0"/>
    </xf>
    <xf numFmtId="0" fontId="10" fillId="0" borderId="60" xfId="0" applyFont="1" applyFill="1" applyBorder="1" applyAlignment="1">
      <alignment horizontal="left" vertical="center" wrapText="1"/>
    </xf>
    <xf numFmtId="0" fontId="1" fillId="0" borderId="62" xfId="0" applyFont="1" applyFill="1" applyBorder="1"/>
    <xf numFmtId="0" fontId="1" fillId="0" borderId="70" xfId="0" applyFont="1" applyFill="1" applyBorder="1"/>
    <xf numFmtId="0" fontId="10" fillId="0" borderId="59" xfId="0" applyFont="1" applyFill="1" applyBorder="1" applyAlignment="1">
      <alignment horizontal="left" vertical="center" wrapText="1"/>
    </xf>
    <xf numFmtId="0" fontId="1" fillId="0" borderId="17" xfId="0" applyFont="1" applyFill="1" applyBorder="1"/>
    <xf numFmtId="0" fontId="1" fillId="0" borderId="69" xfId="0" applyFont="1" applyFill="1" applyBorder="1"/>
    <xf numFmtId="0" fontId="10" fillId="0" borderId="59" xfId="0" applyFont="1" applyFill="1" applyBorder="1" applyAlignment="1" applyProtection="1">
      <alignment horizontal="center" vertical="center" wrapText="1"/>
      <protection locked="0"/>
    </xf>
    <xf numFmtId="0" fontId="10" fillId="0" borderId="69" xfId="0" applyFont="1" applyFill="1" applyBorder="1" applyAlignment="1" applyProtection="1">
      <alignment horizontal="center" vertical="center" wrapText="1"/>
      <protection locked="0"/>
    </xf>
    <xf numFmtId="0" fontId="1" fillId="0" borderId="135" xfId="0" applyFont="1" applyFill="1" applyBorder="1" applyAlignment="1" applyProtection="1">
      <alignment horizontal="center" vertical="center" wrapText="1"/>
      <protection locked="0"/>
    </xf>
    <xf numFmtId="0" fontId="1" fillId="0" borderId="17" xfId="0" applyFont="1" applyFill="1" applyBorder="1" applyAlignment="1" applyProtection="1">
      <alignment horizontal="center" vertical="center" wrapText="1"/>
      <protection locked="0"/>
    </xf>
    <xf numFmtId="0" fontId="1" fillId="0" borderId="34" xfId="0" applyFont="1" applyFill="1" applyBorder="1" applyAlignment="1" applyProtection="1">
      <alignment horizontal="center" vertical="center" wrapText="1"/>
      <protection locked="0"/>
    </xf>
    <xf numFmtId="0" fontId="10" fillId="0" borderId="126" xfId="0" applyFont="1" applyFill="1" applyBorder="1" applyAlignment="1" applyProtection="1">
      <alignment horizontal="center" vertical="center" wrapText="1"/>
      <protection locked="0"/>
    </xf>
    <xf numFmtId="0" fontId="1" fillId="0" borderId="127" xfId="0" applyFont="1" applyFill="1" applyBorder="1" applyAlignment="1" applyProtection="1">
      <alignment horizontal="center" vertical="center"/>
      <protection locked="0"/>
    </xf>
    <xf numFmtId="0" fontId="1" fillId="0" borderId="128" xfId="0" applyFont="1" applyFill="1" applyBorder="1" applyAlignment="1" applyProtection="1">
      <alignment horizontal="center" vertical="center"/>
      <protection locked="0"/>
    </xf>
    <xf numFmtId="0" fontId="1" fillId="0" borderId="69" xfId="0" applyFont="1" applyFill="1" applyBorder="1" applyAlignment="1" applyProtection="1">
      <alignment vertical="center"/>
      <protection locked="0"/>
    </xf>
    <xf numFmtId="0" fontId="10" fillId="0" borderId="37" xfId="0" applyFont="1" applyFill="1" applyBorder="1" applyAlignment="1" applyProtection="1">
      <alignment horizontal="center" vertical="center" wrapText="1"/>
      <protection locked="0"/>
    </xf>
    <xf numFmtId="0" fontId="1" fillId="0" borderId="37" xfId="0" applyFont="1" applyFill="1" applyBorder="1" applyAlignment="1" applyProtection="1">
      <alignment horizontal="center" vertical="center"/>
      <protection locked="0"/>
    </xf>
    <xf numFmtId="0" fontId="1" fillId="0" borderId="67" xfId="0" applyFont="1" applyFill="1" applyBorder="1" applyAlignment="1" applyProtection="1">
      <alignment horizontal="center" vertical="center"/>
      <protection locked="0"/>
    </xf>
    <xf numFmtId="0" fontId="10" fillId="0" borderId="81" xfId="0" applyFont="1" applyFill="1" applyBorder="1" applyAlignment="1">
      <alignment horizontal="left" vertical="top" wrapText="1"/>
    </xf>
    <xf numFmtId="0" fontId="1" fillId="0" borderId="81" xfId="0" applyFont="1" applyFill="1" applyBorder="1"/>
    <xf numFmtId="0" fontId="1" fillId="0" borderId="84" xfId="0" applyFont="1" applyFill="1" applyBorder="1"/>
    <xf numFmtId="0" fontId="10" fillId="0" borderId="83" xfId="0" applyFont="1" applyFill="1" applyBorder="1" applyAlignment="1">
      <alignment horizontal="center" vertical="center" wrapText="1"/>
    </xf>
    <xf numFmtId="0" fontId="10" fillId="0" borderId="60" xfId="0" applyFont="1" applyFill="1" applyBorder="1" applyAlignment="1">
      <alignment horizontal="center" vertical="center" wrapText="1"/>
    </xf>
    <xf numFmtId="0" fontId="10" fillId="0" borderId="126" xfId="0" applyFont="1" applyFill="1" applyBorder="1" applyAlignment="1" applyProtection="1">
      <alignment horizontal="justify" vertical="center" wrapText="1"/>
      <protection locked="0"/>
    </xf>
    <xf numFmtId="0" fontId="1" fillId="0" borderId="127" xfId="0" applyFont="1" applyFill="1" applyBorder="1" applyAlignment="1" applyProtection="1">
      <alignment horizontal="justify" vertical="center"/>
      <protection locked="0"/>
    </xf>
    <xf numFmtId="0" fontId="1" fillId="0" borderId="128" xfId="0" applyFont="1" applyFill="1" applyBorder="1" applyAlignment="1" applyProtection="1">
      <alignment horizontal="justify" vertical="center"/>
      <protection locked="0"/>
    </xf>
    <xf numFmtId="0" fontId="10" fillId="0" borderId="59" xfId="0" applyFont="1" applyFill="1" applyBorder="1" applyAlignment="1">
      <alignment horizontal="center" vertical="center" wrapText="1"/>
    </xf>
    <xf numFmtId="0" fontId="10" fillId="0" borderId="62" xfId="0" applyFont="1" applyFill="1" applyBorder="1" applyAlignment="1">
      <alignment horizontal="center" vertical="center" wrapText="1"/>
    </xf>
    <xf numFmtId="0" fontId="4" fillId="0" borderId="6" xfId="0" applyFont="1" applyFill="1" applyBorder="1" applyAlignment="1">
      <alignment horizontal="left" vertical="center" wrapText="1"/>
    </xf>
    <xf numFmtId="0" fontId="10" fillId="0" borderId="62" xfId="0" applyFont="1" applyFill="1" applyBorder="1" applyAlignment="1">
      <alignment horizontal="left" vertical="center" wrapText="1"/>
    </xf>
    <xf numFmtId="0" fontId="1" fillId="0" borderId="82" xfId="0" applyFont="1" applyFill="1" applyBorder="1"/>
    <xf numFmtId="0" fontId="10" fillId="0" borderId="17" xfId="0" applyFont="1" applyFill="1" applyBorder="1" applyAlignment="1">
      <alignment horizontal="left" vertical="center" wrapText="1"/>
    </xf>
    <xf numFmtId="0" fontId="1" fillId="0" borderId="34" xfId="0" applyFont="1" applyFill="1" applyBorder="1"/>
    <xf numFmtId="0" fontId="10" fillId="0" borderId="83" xfId="0" applyFont="1" applyFill="1" applyBorder="1" applyAlignment="1">
      <alignment horizontal="left" vertical="center" wrapText="1"/>
    </xf>
    <xf numFmtId="0" fontId="10" fillId="0" borderId="117" xfId="0" applyFont="1" applyFill="1" applyBorder="1" applyAlignment="1">
      <alignment horizontal="center" vertical="center" wrapText="1"/>
    </xf>
    <xf numFmtId="0" fontId="1" fillId="0" borderId="37" xfId="0" applyFont="1" applyFill="1" applyBorder="1"/>
    <xf numFmtId="0" fontId="1" fillId="0" borderId="67" xfId="0" applyFont="1" applyFill="1" applyBorder="1"/>
    <xf numFmtId="49" fontId="11" fillId="0" borderId="60" xfId="0" applyNumberFormat="1" applyFont="1" applyFill="1" applyBorder="1" applyAlignment="1">
      <alignment horizontal="left" vertical="center" wrapText="1"/>
    </xf>
    <xf numFmtId="0" fontId="10" fillId="0" borderId="37" xfId="0" applyFont="1" applyFill="1" applyBorder="1" applyAlignment="1">
      <alignment horizontal="center" vertical="center" wrapText="1"/>
    </xf>
    <xf numFmtId="0" fontId="1" fillId="0" borderId="74" xfId="0" applyFont="1" applyFill="1" applyBorder="1"/>
    <xf numFmtId="0" fontId="1" fillId="0" borderId="33" xfId="0" applyFont="1" applyFill="1" applyBorder="1"/>
    <xf numFmtId="0" fontId="10" fillId="0" borderId="31" xfId="0" applyFont="1" applyFill="1" applyBorder="1" applyAlignment="1">
      <alignment horizontal="center" vertical="center" wrapText="1"/>
    </xf>
    <xf numFmtId="0" fontId="10" fillId="0" borderId="37" xfId="0" applyFont="1" applyFill="1" applyBorder="1" applyAlignment="1" applyProtection="1">
      <alignment horizontal="justify" vertical="top" wrapText="1"/>
      <protection locked="0"/>
    </xf>
    <xf numFmtId="0" fontId="1" fillId="0" borderId="37" xfId="0" applyFont="1" applyFill="1" applyBorder="1" applyAlignment="1" applyProtection="1">
      <alignment horizontal="justify"/>
      <protection locked="0"/>
    </xf>
    <xf numFmtId="0" fontId="10" fillId="0" borderId="117" xfId="0" applyFont="1" applyFill="1" applyBorder="1" applyAlignment="1" applyProtection="1">
      <alignment horizontal="left" vertical="top" wrapText="1"/>
      <protection locked="0"/>
    </xf>
    <xf numFmtId="0" fontId="1" fillId="0" borderId="37" xfId="0" applyFont="1" applyFill="1" applyBorder="1" applyProtection="1">
      <protection locked="0"/>
    </xf>
    <xf numFmtId="0" fontId="1" fillId="0" borderId="67" xfId="0" applyFont="1" applyFill="1" applyBorder="1" applyProtection="1">
      <protection locked="0"/>
    </xf>
    <xf numFmtId="0" fontId="10" fillId="0" borderId="90" xfId="0" applyFont="1" applyFill="1" applyBorder="1" applyAlignment="1" applyProtection="1">
      <alignment horizontal="left" vertical="top" wrapText="1"/>
      <protection locked="0"/>
    </xf>
    <xf numFmtId="0" fontId="10" fillId="0" borderId="115" xfId="0" applyFont="1" applyFill="1" applyBorder="1" applyAlignment="1" applyProtection="1">
      <alignment horizontal="left" vertical="top" wrapText="1"/>
      <protection locked="0"/>
    </xf>
    <xf numFmtId="0" fontId="10" fillId="0" borderId="37" xfId="0" applyFont="1" applyFill="1" applyBorder="1" applyAlignment="1" applyProtection="1">
      <alignment horizontal="left" vertical="top" wrapText="1"/>
      <protection locked="0"/>
    </xf>
    <xf numFmtId="0" fontId="10" fillId="0" borderId="37" xfId="0" applyFont="1" applyFill="1" applyBorder="1" applyAlignment="1">
      <alignment horizontal="left" vertical="top" wrapText="1"/>
    </xf>
    <xf numFmtId="0" fontId="25" fillId="0" borderId="31" xfId="0" applyFont="1" applyFill="1" applyBorder="1" applyAlignment="1" applyProtection="1">
      <alignment horizontal="left" vertical="top" wrapText="1"/>
      <protection locked="0"/>
    </xf>
    <xf numFmtId="0" fontId="58" fillId="0" borderId="37" xfId="0" applyFont="1" applyFill="1" applyBorder="1" applyProtection="1">
      <protection locked="0"/>
    </xf>
    <xf numFmtId="0" fontId="10" fillId="0" borderId="117" xfId="0" applyFont="1" applyFill="1" applyBorder="1" applyAlignment="1" applyProtection="1">
      <alignment horizontal="justify" vertical="top" wrapText="1"/>
      <protection locked="0"/>
    </xf>
    <xf numFmtId="0" fontId="1" fillId="0" borderId="67" xfId="0" applyFont="1" applyFill="1" applyBorder="1" applyAlignment="1" applyProtection="1">
      <alignment horizontal="justify"/>
      <protection locked="0"/>
    </xf>
    <xf numFmtId="0" fontId="11" fillId="0" borderId="47" xfId="0" applyFont="1" applyFill="1" applyBorder="1" applyAlignment="1" applyProtection="1">
      <alignment horizontal="center" vertical="top" wrapText="1"/>
      <protection locked="0"/>
    </xf>
    <xf numFmtId="0" fontId="11" fillId="0" borderId="127" xfId="0" applyFont="1" applyFill="1" applyBorder="1" applyAlignment="1" applyProtection="1">
      <alignment horizontal="center" vertical="top" wrapText="1"/>
      <protection locked="0"/>
    </xf>
    <xf numFmtId="0" fontId="11" fillId="0" borderId="48" xfId="0" applyFont="1" applyFill="1" applyBorder="1" applyAlignment="1" applyProtection="1">
      <alignment horizontal="center" vertical="top" wrapText="1"/>
      <protection locked="0"/>
    </xf>
    <xf numFmtId="0" fontId="10" fillId="0" borderId="126" xfId="0" applyFont="1" applyFill="1" applyBorder="1" applyAlignment="1" applyProtection="1">
      <alignment horizontal="left" vertical="top" wrapText="1"/>
      <protection locked="0"/>
    </xf>
    <xf numFmtId="0" fontId="10" fillId="0" borderId="127" xfId="0" applyFont="1" applyFill="1" applyBorder="1" applyAlignment="1" applyProtection="1">
      <alignment horizontal="left" vertical="top" wrapText="1"/>
      <protection locked="0"/>
    </xf>
    <xf numFmtId="0" fontId="10" fillId="0" borderId="128" xfId="0" applyFont="1" applyFill="1" applyBorder="1" applyAlignment="1" applyProtection="1">
      <alignment horizontal="left" vertical="top" wrapText="1"/>
      <protection locked="0"/>
    </xf>
    <xf numFmtId="0" fontId="10" fillId="0" borderId="127" xfId="0" applyFont="1" applyFill="1" applyBorder="1" applyAlignment="1" applyProtection="1">
      <alignment horizontal="center" vertical="center" wrapText="1"/>
      <protection locked="0"/>
    </xf>
    <xf numFmtId="0" fontId="10" fillId="0" borderId="136" xfId="0" applyFont="1" applyFill="1" applyBorder="1" applyAlignment="1" applyProtection="1">
      <alignment horizontal="center" vertical="center" wrapText="1"/>
      <protection locked="0"/>
    </xf>
    <xf numFmtId="0" fontId="10" fillId="0" borderId="31" xfId="0" applyFont="1" applyFill="1" applyBorder="1" applyAlignment="1" applyProtection="1">
      <alignment horizontal="left" vertical="top" wrapText="1"/>
      <protection locked="0"/>
    </xf>
    <xf numFmtId="0" fontId="1" fillId="0" borderId="33" xfId="0" applyFont="1" applyFill="1" applyBorder="1" applyProtection="1">
      <protection locked="0"/>
    </xf>
    <xf numFmtId="0" fontId="4" fillId="0" borderId="17" xfId="0" applyFont="1" applyFill="1" applyBorder="1" applyAlignment="1">
      <alignment horizontal="center" vertical="center" wrapText="1"/>
    </xf>
    <xf numFmtId="0" fontId="1" fillId="0" borderId="31" xfId="0" applyFont="1" applyFill="1" applyBorder="1" applyAlignment="1" applyProtection="1">
      <alignment horizontal="left" vertical="center" wrapText="1"/>
      <protection locked="0"/>
    </xf>
    <xf numFmtId="0" fontId="1" fillId="0" borderId="37" xfId="0" applyFont="1" applyFill="1" applyBorder="1" applyAlignment="1" applyProtection="1">
      <alignment horizontal="left" vertical="center" wrapText="1"/>
      <protection locked="0"/>
    </xf>
    <xf numFmtId="0" fontId="1" fillId="0" borderId="33" xfId="0" applyFont="1" applyFill="1" applyBorder="1" applyAlignment="1" applyProtection="1">
      <alignment horizontal="left" vertical="center" wrapText="1"/>
      <protection locked="0"/>
    </xf>
    <xf numFmtId="0" fontId="1" fillId="0" borderId="23" xfId="0" applyFont="1" applyFill="1" applyBorder="1" applyAlignment="1" applyProtection="1">
      <alignment horizontal="center" vertical="center" wrapText="1"/>
      <protection locked="0"/>
    </xf>
    <xf numFmtId="0" fontId="1" fillId="0" borderId="7" xfId="0" applyFont="1" applyFill="1" applyBorder="1" applyAlignment="1" applyProtection="1">
      <alignment horizontal="center" vertical="center"/>
      <protection locked="0"/>
    </xf>
    <xf numFmtId="0" fontId="1" fillId="0" borderId="34" xfId="0" applyFont="1" applyFill="1" applyBorder="1" applyAlignment="1" applyProtection="1">
      <alignment vertical="center"/>
      <protection locked="0"/>
    </xf>
    <xf numFmtId="0" fontId="1" fillId="0" borderId="24" xfId="0" applyFont="1" applyFill="1" applyBorder="1" applyAlignment="1" applyProtection="1">
      <alignment horizontal="center" vertical="center" wrapText="1"/>
      <protection locked="0"/>
    </xf>
    <xf numFmtId="0" fontId="1" fillId="0" borderId="37" xfId="0" applyFont="1" applyFill="1" applyBorder="1" applyAlignment="1" applyProtection="1">
      <alignment horizontal="center" vertical="center" wrapText="1"/>
      <protection locked="0"/>
    </xf>
    <xf numFmtId="0" fontId="1" fillId="0" borderId="33" xfId="0" applyFont="1" applyFill="1" applyBorder="1" applyAlignment="1" applyProtection="1">
      <alignment horizontal="center" vertical="center" wrapText="1"/>
      <protection locked="0"/>
    </xf>
    <xf numFmtId="0" fontId="10" fillId="0" borderId="17" xfId="0" applyFont="1" applyFill="1" applyBorder="1" applyAlignment="1">
      <alignment horizontal="center" vertical="center" wrapText="1"/>
    </xf>
    <xf numFmtId="0" fontId="1" fillId="0" borderId="23" xfId="0" applyFont="1" applyFill="1" applyBorder="1" applyAlignment="1">
      <alignment horizontal="left" vertical="center" wrapText="1"/>
    </xf>
    <xf numFmtId="49" fontId="11" fillId="0" borderId="59" xfId="0" applyNumberFormat="1" applyFont="1" applyFill="1" applyBorder="1" applyAlignment="1">
      <alignment horizontal="left" vertical="center" wrapText="1"/>
    </xf>
    <xf numFmtId="0" fontId="10" fillId="0" borderId="23" xfId="0" applyFont="1" applyFill="1" applyBorder="1" applyAlignment="1">
      <alignment horizontal="left" vertical="center" wrapText="1"/>
    </xf>
    <xf numFmtId="0" fontId="10" fillId="0" borderId="17" xfId="0" applyFont="1" applyFill="1" applyBorder="1" applyAlignment="1" applyProtection="1">
      <alignment horizontal="center" vertical="top" wrapText="1"/>
      <protection locked="0"/>
    </xf>
    <xf numFmtId="0" fontId="1" fillId="0" borderId="17" xfId="0" applyFont="1" applyFill="1" applyBorder="1" applyAlignment="1" applyProtection="1">
      <alignment vertical="top"/>
      <protection locked="0"/>
    </xf>
    <xf numFmtId="0" fontId="1" fillId="0" borderId="37" xfId="0" applyFont="1" applyFill="1" applyBorder="1" applyAlignment="1" applyProtection="1">
      <alignment horizontal="justify" vertical="top"/>
      <protection locked="0"/>
    </xf>
    <xf numFmtId="0" fontId="10" fillId="0" borderId="117" xfId="0" applyFont="1" applyFill="1" applyBorder="1" applyAlignment="1" applyProtection="1">
      <alignment horizontal="center" vertical="center" wrapText="1"/>
      <protection locked="0"/>
    </xf>
    <xf numFmtId="0" fontId="5" fillId="0" borderId="9" xfId="57" applyFont="1" applyFill="1" applyBorder="1" applyAlignment="1" applyProtection="1">
      <alignment vertical="top" wrapText="1"/>
      <protection locked="0"/>
    </xf>
    <xf numFmtId="0" fontId="10" fillId="0" borderId="18" xfId="57" applyFont="1" applyFill="1" applyBorder="1" applyAlignment="1" applyProtection="1">
      <alignment vertical="top"/>
      <protection locked="0"/>
    </xf>
    <xf numFmtId="0" fontId="5" fillId="2" borderId="38" xfId="57" applyFont="1" applyFill="1" applyBorder="1" applyAlignment="1">
      <alignment horizontal="center" vertical="center" wrapText="1"/>
    </xf>
    <xf numFmtId="0" fontId="7" fillId="5" borderId="113" xfId="4" applyFont="1" applyFill="1" applyBorder="1" applyAlignment="1">
      <alignment horizontal="center" vertical="center" wrapText="1"/>
    </xf>
    <xf numFmtId="0" fontId="7" fillId="5" borderId="112" xfId="4" applyFont="1" applyFill="1" applyBorder="1" applyAlignment="1">
      <alignment horizontal="center" vertical="center" wrapText="1"/>
    </xf>
    <xf numFmtId="0" fontId="29" fillId="0" borderId="103" xfId="0" applyFont="1" applyFill="1" applyBorder="1" applyAlignment="1">
      <alignment horizontal="center" vertical="center" wrapText="1"/>
    </xf>
    <xf numFmtId="0" fontId="29" fillId="0" borderId="57" xfId="0" applyFont="1" applyFill="1" applyBorder="1" applyAlignment="1">
      <alignment horizontal="center" vertical="center" wrapText="1"/>
    </xf>
    <xf numFmtId="0" fontId="29" fillId="0" borderId="71" xfId="0" applyFont="1" applyFill="1" applyBorder="1" applyAlignment="1">
      <alignment horizontal="center" vertical="center" wrapText="1"/>
    </xf>
    <xf numFmtId="0" fontId="18" fillId="4" borderId="102" xfId="0" applyFont="1" applyFill="1" applyBorder="1" applyAlignment="1">
      <alignment horizontal="center" vertical="center" wrapText="1"/>
    </xf>
    <xf numFmtId="0" fontId="18" fillId="4" borderId="40" xfId="0" applyFont="1" applyFill="1" applyBorder="1" applyAlignment="1">
      <alignment horizontal="center" vertical="center" wrapText="1"/>
    </xf>
    <xf numFmtId="0" fontId="18" fillId="4" borderId="72" xfId="0" applyFont="1" applyFill="1" applyBorder="1" applyAlignment="1">
      <alignment horizontal="center" vertical="center" wrapText="1"/>
    </xf>
    <xf numFmtId="0" fontId="30" fillId="4" borderId="120" xfId="0" applyFont="1" applyFill="1" applyBorder="1" applyAlignment="1">
      <alignment horizontal="left" vertical="center" wrapText="1"/>
    </xf>
    <xf numFmtId="0" fontId="30" fillId="4" borderId="121" xfId="0" applyFont="1" applyFill="1" applyBorder="1" applyAlignment="1">
      <alignment horizontal="left" vertical="center" wrapText="1"/>
    </xf>
    <xf numFmtId="0" fontId="30" fillId="4" borderId="122" xfId="0" applyFont="1" applyFill="1" applyBorder="1" applyAlignment="1">
      <alignment horizontal="left" vertical="center" wrapText="1"/>
    </xf>
    <xf numFmtId="0" fontId="3" fillId="0" borderId="124" xfId="0" applyFont="1" applyFill="1" applyBorder="1" applyAlignment="1">
      <alignment horizontal="left" vertical="center" wrapText="1"/>
    </xf>
    <xf numFmtId="0" fontId="3" fillId="0" borderId="121" xfId="0" applyFont="1" applyFill="1" applyBorder="1" applyAlignment="1">
      <alignment horizontal="left" vertical="center" wrapText="1"/>
    </xf>
    <xf numFmtId="0" fontId="3" fillId="0" borderId="122" xfId="0" applyFont="1" applyFill="1" applyBorder="1" applyAlignment="1">
      <alignment horizontal="left" vertical="center" wrapText="1"/>
    </xf>
    <xf numFmtId="0" fontId="3" fillId="0" borderId="99" xfId="0" applyFont="1" applyFill="1" applyBorder="1" applyAlignment="1">
      <alignment horizontal="left" vertical="center" wrapText="1"/>
    </xf>
    <xf numFmtId="0" fontId="7" fillId="5" borderId="85" xfId="4" applyFont="1" applyFill="1" applyBorder="1" applyAlignment="1">
      <alignment horizontal="center" vertical="center" wrapText="1"/>
    </xf>
    <xf numFmtId="0" fontId="7" fillId="5" borderId="93" xfId="4" applyFont="1" applyFill="1" applyBorder="1" applyAlignment="1">
      <alignment horizontal="center" vertical="center" wrapText="1"/>
    </xf>
    <xf numFmtId="0" fontId="7" fillId="5" borderId="57" xfId="4" applyFont="1" applyFill="1" applyBorder="1" applyAlignment="1">
      <alignment horizontal="center" vertical="center" wrapText="1"/>
    </xf>
    <xf numFmtId="0" fontId="7" fillId="5" borderId="66" xfId="4" applyFont="1" applyFill="1" applyBorder="1" applyAlignment="1">
      <alignment horizontal="center" vertical="center" wrapText="1"/>
    </xf>
    <xf numFmtId="0" fontId="7" fillId="5" borderId="111" xfId="4" applyFont="1" applyFill="1" applyBorder="1" applyAlignment="1">
      <alignment horizontal="center" vertical="center" wrapText="1"/>
    </xf>
    <xf numFmtId="0" fontId="6" fillId="5" borderId="108" xfId="4" applyFont="1" applyFill="1" applyBorder="1" applyAlignment="1">
      <alignment horizontal="center" vertical="center" wrapText="1"/>
    </xf>
    <xf numFmtId="0" fontId="6" fillId="5" borderId="107" xfId="4" applyFont="1" applyFill="1" applyBorder="1" applyAlignment="1">
      <alignment horizontal="center" vertical="center" wrapText="1"/>
    </xf>
    <xf numFmtId="0" fontId="7" fillId="5" borderId="41" xfId="4" applyFont="1" applyFill="1" applyBorder="1" applyAlignment="1">
      <alignment horizontal="center" vertical="center" wrapText="1"/>
    </xf>
    <xf numFmtId="0" fontId="8" fillId="0" borderId="36" xfId="38" applyFont="1" applyFill="1" applyBorder="1" applyAlignment="1">
      <alignment horizontal="center" vertical="center" wrapText="1"/>
    </xf>
    <xf numFmtId="0" fontId="1" fillId="0" borderId="38" xfId="38" applyFont="1" applyFill="1" applyBorder="1"/>
    <xf numFmtId="0" fontId="1" fillId="0" borderId="35" xfId="38" applyFont="1" applyFill="1" applyBorder="1"/>
    <xf numFmtId="0" fontId="8" fillId="0" borderId="5" xfId="38" applyFont="1" applyFill="1" applyBorder="1" applyAlignment="1">
      <alignment horizontal="center" vertical="center" wrapText="1"/>
    </xf>
    <xf numFmtId="0" fontId="19" fillId="0" borderId="13" xfId="38" applyFont="1" applyFill="1" applyBorder="1" applyAlignment="1">
      <alignment vertical="center"/>
    </xf>
    <xf numFmtId="0" fontId="0" fillId="0" borderId="23" xfId="38" applyFont="1" applyFill="1" applyBorder="1" applyAlignment="1">
      <alignment horizontal="center" vertical="center" wrapText="1"/>
    </xf>
    <xf numFmtId="0" fontId="1" fillId="0" borderId="34" xfId="38" applyFont="1" applyFill="1" applyBorder="1"/>
    <xf numFmtId="10" fontId="4" fillId="0" borderId="23" xfId="38" applyNumberFormat="1" applyFont="1" applyFill="1" applyBorder="1" applyAlignment="1">
      <alignment horizontal="center" vertical="center" wrapText="1"/>
    </xf>
    <xf numFmtId="10" fontId="4" fillId="4" borderId="23" xfId="38" applyNumberFormat="1" applyFont="1" applyFill="1" applyBorder="1" applyAlignment="1">
      <alignment horizontal="center" vertical="center" wrapText="1"/>
    </xf>
    <xf numFmtId="0" fontId="1" fillId="4" borderId="34" xfId="38" applyFont="1" applyFill="1" applyBorder="1"/>
    <xf numFmtId="0" fontId="9" fillId="0" borderId="23" xfId="38" applyFont="1" applyFill="1" applyBorder="1" applyAlignment="1">
      <alignment horizontal="left" vertical="top" wrapText="1"/>
    </xf>
    <xf numFmtId="0" fontId="1" fillId="0" borderId="34" xfId="38" applyFont="1" applyFill="1" applyBorder="1" applyAlignment="1">
      <alignment vertical="top"/>
    </xf>
    <xf numFmtId="0" fontId="9" fillId="0" borderId="23" xfId="38" applyFont="1" applyFill="1" applyBorder="1" applyAlignment="1">
      <alignment horizontal="center" vertical="center" wrapText="1"/>
    </xf>
    <xf numFmtId="0" fontId="1" fillId="0" borderId="34" xfId="38" applyFont="1" applyFill="1" applyBorder="1" applyAlignment="1">
      <alignment horizontal="center" vertical="center"/>
    </xf>
    <xf numFmtId="0" fontId="19" fillId="0" borderId="21" xfId="38" applyFont="1" applyFill="1" applyBorder="1" applyAlignment="1">
      <alignment vertical="center"/>
    </xf>
    <xf numFmtId="0" fontId="1" fillId="0" borderId="27" xfId="38" applyFont="1" applyFill="1" applyBorder="1" applyAlignment="1">
      <alignment vertical="top"/>
    </xf>
    <xf numFmtId="0" fontId="1" fillId="0" borderId="27" xfId="38" applyFont="1" applyFill="1" applyBorder="1"/>
    <xf numFmtId="0" fontId="1" fillId="0" borderId="17" xfId="38" applyFont="1" applyFill="1" applyBorder="1"/>
    <xf numFmtId="0" fontId="9" fillId="0" borderId="7" xfId="38" applyFont="1" applyFill="1" applyBorder="1" applyAlignment="1">
      <alignment horizontal="left" vertical="top" wrapText="1"/>
    </xf>
    <xf numFmtId="0" fontId="5" fillId="0" borderId="9" xfId="38" applyFont="1" applyFill="1" applyBorder="1" applyAlignment="1" applyProtection="1">
      <alignment vertical="top" wrapText="1"/>
      <protection locked="0"/>
    </xf>
    <xf numFmtId="0" fontId="10" fillId="0" borderId="18" xfId="38" applyFont="1" applyFill="1" applyBorder="1" applyAlignment="1" applyProtection="1">
      <alignment vertical="top"/>
      <protection locked="0"/>
    </xf>
    <xf numFmtId="0" fontId="8" fillId="0" borderId="5" xfId="38" applyFont="1" applyFill="1" applyBorder="1" applyAlignment="1">
      <alignment horizontal="center" vertical="top" wrapText="1"/>
    </xf>
    <xf numFmtId="0" fontId="19" fillId="0" borderId="13" xfId="38" applyFont="1" applyFill="1" applyBorder="1" applyAlignment="1">
      <alignment vertical="top"/>
    </xf>
    <xf numFmtId="0" fontId="0" fillId="0" borderId="7" xfId="38" applyFont="1" applyFill="1" applyBorder="1" applyAlignment="1">
      <alignment horizontal="center" vertical="center" wrapText="1"/>
    </xf>
    <xf numFmtId="10" fontId="13" fillId="0" borderId="23" xfId="38" applyNumberFormat="1" applyFont="1" applyFill="1" applyBorder="1" applyAlignment="1">
      <alignment horizontal="center" vertical="center" wrapText="1"/>
    </xf>
    <xf numFmtId="0" fontId="5" fillId="2" borderId="39" xfId="38" applyFont="1" applyFill="1" applyBorder="1" applyAlignment="1">
      <alignment horizontal="left" vertical="center" wrapText="1"/>
    </xf>
    <xf numFmtId="0" fontId="1" fillId="0" borderId="39" xfId="38" applyFont="1" applyBorder="1"/>
    <xf numFmtId="0" fontId="9" fillId="0" borderId="40" xfId="38" applyFont="1" applyFill="1" applyBorder="1" applyAlignment="1">
      <alignment horizontal="left" vertical="top" wrapText="1"/>
    </xf>
    <xf numFmtId="0" fontId="1" fillId="0" borderId="40" xfId="38" applyFont="1" applyFill="1" applyBorder="1" applyAlignment="1">
      <alignment vertical="top"/>
    </xf>
    <xf numFmtId="0" fontId="0" fillId="0" borderId="40" xfId="38" applyFont="1" applyFill="1" applyBorder="1" applyAlignment="1">
      <alignment horizontal="center" vertical="center" wrapText="1"/>
    </xf>
    <xf numFmtId="0" fontId="1" fillId="0" borderId="40" xfId="38" applyFont="1" applyFill="1" applyBorder="1"/>
    <xf numFmtId="0" fontId="8" fillId="0" borderId="42" xfId="38" applyFont="1" applyFill="1" applyBorder="1" applyAlignment="1">
      <alignment horizontal="center" vertical="center" wrapText="1"/>
    </xf>
    <xf numFmtId="0" fontId="8" fillId="0" borderId="44" xfId="38" applyFont="1" applyFill="1" applyBorder="1" applyAlignment="1">
      <alignment horizontal="center" vertical="center" wrapText="1"/>
    </xf>
    <xf numFmtId="0" fontId="19" fillId="0" borderId="38" xfId="38" applyFont="1" applyFill="1" applyBorder="1" applyAlignment="1">
      <alignment vertical="center"/>
    </xf>
    <xf numFmtId="0" fontId="19" fillId="0" borderId="32" xfId="38" applyFont="1" applyFill="1" applyBorder="1" applyAlignment="1">
      <alignment vertical="center"/>
    </xf>
    <xf numFmtId="0" fontId="1" fillId="0" borderId="17" xfId="38" applyFont="1" applyFill="1" applyBorder="1" applyAlignment="1">
      <alignment vertical="top"/>
    </xf>
    <xf numFmtId="10" fontId="13" fillId="0" borderId="43" xfId="38" applyNumberFormat="1" applyFont="1" applyFill="1" applyBorder="1" applyAlignment="1">
      <alignment horizontal="center" vertical="center" wrapText="1"/>
    </xf>
    <xf numFmtId="10" fontId="13" fillId="0" borderId="45" xfId="38" applyNumberFormat="1" applyFont="1" applyFill="1" applyBorder="1" applyAlignment="1">
      <alignment horizontal="center" vertical="center" wrapText="1"/>
    </xf>
    <xf numFmtId="10" fontId="13" fillId="0" borderId="81" xfId="38" applyNumberFormat="1" applyFont="1" applyFill="1" applyBorder="1" applyAlignment="1">
      <alignment horizontal="center" vertical="center" wrapText="1"/>
    </xf>
    <xf numFmtId="10" fontId="13" fillId="0" borderId="73" xfId="38" applyNumberFormat="1" applyFont="1" applyFill="1" applyBorder="1" applyAlignment="1">
      <alignment horizontal="center" vertical="center" wrapText="1"/>
    </xf>
    <xf numFmtId="0" fontId="9" fillId="0" borderId="17" xfId="38" applyFont="1" applyFill="1" applyBorder="1" applyAlignment="1">
      <alignment horizontal="left" vertical="top" wrapText="1"/>
    </xf>
    <xf numFmtId="0" fontId="9" fillId="0" borderId="27" xfId="38" applyFont="1" applyFill="1" applyBorder="1" applyAlignment="1">
      <alignment horizontal="left" vertical="top" wrapText="1"/>
    </xf>
    <xf numFmtId="0" fontId="16" fillId="0" borderId="45" xfId="38" applyFont="1" applyFill="1" applyBorder="1"/>
    <xf numFmtId="0" fontId="16" fillId="0" borderId="46" xfId="38" applyFont="1" applyFill="1" applyBorder="1"/>
    <xf numFmtId="0" fontId="10" fillId="0" borderId="22" xfId="38" applyFont="1" applyFill="1" applyBorder="1" applyAlignment="1" applyProtection="1">
      <alignment vertical="top"/>
      <protection locked="0"/>
    </xf>
    <xf numFmtId="0" fontId="0" fillId="0" borderId="20" xfId="38" applyFont="1" applyFill="1" applyBorder="1" applyAlignment="1">
      <alignment horizontal="center" vertical="center" wrapText="1"/>
    </xf>
    <xf numFmtId="0" fontId="1" fillId="0" borderId="30" xfId="38" applyFont="1" applyFill="1" applyBorder="1"/>
    <xf numFmtId="0" fontId="5" fillId="0" borderId="11" xfId="38" applyFont="1" applyFill="1" applyBorder="1" applyAlignment="1" applyProtection="1">
      <alignment vertical="top" wrapText="1"/>
      <protection locked="0"/>
    </xf>
    <xf numFmtId="0" fontId="8" fillId="0" borderId="21" xfId="38" applyFont="1" applyFill="1" applyBorder="1" applyAlignment="1">
      <alignment horizontal="center" vertical="center" wrapText="1"/>
    </xf>
    <xf numFmtId="0" fontId="20" fillId="0" borderId="8" xfId="38" applyFont="1" applyFill="1" applyBorder="1" applyAlignment="1">
      <alignment horizontal="center" vertical="center" wrapText="1"/>
    </xf>
    <xf numFmtId="0" fontId="1" fillId="0" borderId="28" xfId="38" applyFont="1" applyFill="1" applyBorder="1"/>
    <xf numFmtId="0" fontId="51" fillId="0" borderId="11" xfId="57" applyFont="1" applyFill="1" applyBorder="1" applyAlignment="1" applyProtection="1">
      <alignment vertical="top" wrapText="1"/>
      <protection locked="0"/>
    </xf>
    <xf numFmtId="0" fontId="25" fillId="0" borderId="22" xfId="57" applyFont="1" applyFill="1" applyBorder="1" applyAlignment="1" applyProtection="1">
      <alignment vertical="top"/>
      <protection locked="0"/>
    </xf>
    <xf numFmtId="0" fontId="51" fillId="0" borderId="11" xfId="38" applyFont="1" applyFill="1" applyBorder="1" applyAlignment="1" applyProtection="1">
      <alignment vertical="top" wrapText="1"/>
      <protection locked="0"/>
    </xf>
    <xf numFmtId="0" fontId="25" fillId="0" borderId="18" xfId="38" applyFont="1" applyFill="1" applyBorder="1" applyAlignment="1" applyProtection="1">
      <alignment vertical="top"/>
      <protection locked="0"/>
    </xf>
    <xf numFmtId="0" fontId="0" fillId="0" borderId="8" xfId="38" applyFont="1" applyFill="1" applyBorder="1" applyAlignment="1">
      <alignment horizontal="center" vertical="center" wrapText="1"/>
    </xf>
    <xf numFmtId="0" fontId="8" fillId="0" borderId="13" xfId="38" applyFont="1" applyFill="1" applyBorder="1" applyAlignment="1">
      <alignment horizontal="center" vertical="center" wrapText="1"/>
    </xf>
    <xf numFmtId="0" fontId="51" fillId="0" borderId="9" xfId="38" applyFont="1" applyFill="1" applyBorder="1" applyAlignment="1" applyProtection="1">
      <alignment vertical="top" wrapText="1"/>
      <protection locked="0"/>
    </xf>
    <xf numFmtId="0" fontId="25" fillId="0" borderId="22" xfId="38" applyFont="1" applyFill="1" applyBorder="1" applyAlignment="1" applyProtection="1">
      <alignment vertical="top"/>
      <protection locked="0"/>
    </xf>
    <xf numFmtId="10" fontId="13" fillId="0" borderId="17" xfId="38" applyNumberFormat="1" applyFont="1" applyFill="1" applyBorder="1" applyAlignment="1">
      <alignment horizontal="center" vertical="center" wrapText="1"/>
    </xf>
    <xf numFmtId="0" fontId="5" fillId="0" borderId="18" xfId="57" applyFont="1" applyFill="1" applyBorder="1" applyAlignment="1" applyProtection="1">
      <alignment vertical="top" wrapText="1"/>
      <protection locked="0"/>
    </xf>
    <xf numFmtId="0" fontId="8" fillId="0" borderId="5" xfId="57" applyFont="1" applyFill="1" applyBorder="1" applyAlignment="1">
      <alignment horizontal="center" vertical="center" wrapText="1"/>
    </xf>
    <xf numFmtId="0" fontId="8" fillId="0" borderId="21" xfId="57" applyFont="1" applyFill="1" applyBorder="1" applyAlignment="1">
      <alignment horizontal="center" vertical="center" wrapText="1"/>
    </xf>
    <xf numFmtId="0" fontId="20" fillId="0" borderId="23" xfId="38" applyFont="1" applyFill="1" applyBorder="1" applyAlignment="1">
      <alignment horizontal="center" vertical="center" wrapText="1"/>
    </xf>
    <xf numFmtId="0" fontId="1" fillId="0" borderId="25" xfId="38" applyFont="1" applyFill="1" applyBorder="1"/>
    <xf numFmtId="10" fontId="13" fillId="0" borderId="40" xfId="38" applyNumberFormat="1" applyFont="1" applyFill="1" applyBorder="1" applyAlignment="1">
      <alignment horizontal="center" vertical="center" wrapText="1"/>
    </xf>
    <xf numFmtId="10" fontId="13" fillId="0" borderId="34" xfId="38" applyNumberFormat="1" applyFont="1" applyFill="1" applyBorder="1" applyAlignment="1">
      <alignment horizontal="center" vertical="center" wrapText="1"/>
    </xf>
    <xf numFmtId="0" fontId="5" fillId="0" borderId="22" xfId="38" applyFont="1" applyFill="1" applyBorder="1" applyAlignment="1" applyProtection="1">
      <alignment vertical="top" wrapText="1"/>
      <protection locked="0"/>
    </xf>
    <xf numFmtId="0" fontId="0" fillId="0" borderId="17" xfId="38" applyFont="1" applyFill="1" applyBorder="1" applyAlignment="1">
      <alignment horizontal="center" vertical="center" wrapText="1"/>
    </xf>
    <xf numFmtId="0" fontId="0" fillId="0" borderId="25" xfId="38" applyFont="1" applyFill="1" applyBorder="1" applyAlignment="1">
      <alignment horizontal="center" vertical="center" wrapText="1"/>
    </xf>
    <xf numFmtId="0" fontId="5" fillId="0" borderId="11" xfId="57" applyFont="1" applyFill="1" applyBorder="1" applyAlignment="1" applyProtection="1">
      <alignment vertical="top" wrapText="1"/>
      <protection locked="0"/>
    </xf>
    <xf numFmtId="0" fontId="10" fillId="0" borderId="22" xfId="57" applyFont="1" applyFill="1" applyBorder="1" applyAlignment="1" applyProtection="1">
      <alignment vertical="top"/>
      <protection locked="0"/>
    </xf>
    <xf numFmtId="0" fontId="8" fillId="0" borderId="7" xfId="38" applyFont="1" applyFill="1" applyBorder="1" applyAlignment="1">
      <alignment horizontal="left" vertical="top" wrapText="1"/>
    </xf>
    <xf numFmtId="0" fontId="0" fillId="0" borderId="52" xfId="38" applyFont="1" applyFill="1" applyBorder="1" applyAlignment="1">
      <alignment horizontal="center" vertical="center" wrapText="1"/>
    </xf>
    <xf numFmtId="0" fontId="1" fillId="0" borderId="52" xfId="38" applyFont="1" applyFill="1" applyBorder="1"/>
    <xf numFmtId="10" fontId="13" fillId="0" borderId="31" xfId="38" applyNumberFormat="1" applyFont="1" applyFill="1" applyBorder="1" applyAlignment="1">
      <alignment horizontal="center" vertical="center" wrapText="1"/>
    </xf>
    <xf numFmtId="0" fontId="1" fillId="0" borderId="37" xfId="38" applyFont="1" applyFill="1" applyBorder="1"/>
    <xf numFmtId="0" fontId="5" fillId="2" borderId="38" xfId="38" applyFont="1" applyFill="1" applyBorder="1" applyAlignment="1">
      <alignment horizontal="center" vertical="center" wrapText="1"/>
    </xf>
    <xf numFmtId="0" fontId="5" fillId="2" borderId="39" xfId="38" applyFont="1" applyFill="1" applyBorder="1" applyAlignment="1">
      <alignment horizontal="center" vertical="center" wrapText="1"/>
    </xf>
    <xf numFmtId="0" fontId="10" fillId="0" borderId="9" xfId="38" applyFont="1" applyFill="1" applyBorder="1" applyAlignment="1" applyProtection="1">
      <alignment vertical="top" wrapText="1"/>
      <protection locked="0"/>
    </xf>
    <xf numFmtId="0" fontId="10" fillId="0" borderId="18" xfId="38" applyFont="1" applyFill="1" applyBorder="1" applyAlignment="1" applyProtection="1">
      <alignment vertical="top" wrapText="1"/>
      <protection locked="0"/>
    </xf>
    <xf numFmtId="0" fontId="1" fillId="0" borderId="32" xfId="38" applyFont="1" applyFill="1" applyBorder="1"/>
    <xf numFmtId="0" fontId="8" fillId="0" borderId="23" xfId="38" applyFont="1" applyFill="1" applyBorder="1" applyAlignment="1">
      <alignment horizontal="left" vertical="top" wrapText="1"/>
    </xf>
    <xf numFmtId="0" fontId="5" fillId="0" borderId="19" xfId="38" applyFont="1" applyFill="1" applyBorder="1" applyAlignment="1" applyProtection="1">
      <alignment vertical="top" wrapText="1"/>
      <protection locked="0"/>
    </xf>
    <xf numFmtId="0" fontId="8" fillId="0" borderId="50" xfId="38" applyFont="1" applyFill="1" applyBorder="1" applyAlignment="1">
      <alignment horizontal="center" vertical="center" wrapText="1"/>
    </xf>
    <xf numFmtId="0" fontId="8" fillId="0" borderId="51" xfId="38" applyFont="1" applyFill="1" applyBorder="1" applyAlignment="1">
      <alignment horizontal="center" vertical="center" wrapText="1"/>
    </xf>
    <xf numFmtId="10" fontId="13" fillId="0" borderId="37" xfId="38" applyNumberFormat="1" applyFont="1" applyFill="1" applyBorder="1" applyAlignment="1">
      <alignment horizontal="center" vertical="center" wrapText="1"/>
    </xf>
    <xf numFmtId="0" fontId="8" fillId="0" borderId="40" xfId="59" applyFont="1" applyBorder="1" applyAlignment="1">
      <alignment horizontal="center" vertical="center" wrapText="1"/>
    </xf>
    <xf numFmtId="0" fontId="1" fillId="0" borderId="40" xfId="59" applyFont="1" applyBorder="1"/>
    <xf numFmtId="0" fontId="6" fillId="5" borderId="145" xfId="28" applyFont="1" applyFill="1" applyBorder="1" applyAlignment="1">
      <alignment horizontal="center" vertical="center" wrapText="1"/>
    </xf>
    <xf numFmtId="0" fontId="6" fillId="5" borderId="41" xfId="28" applyFont="1" applyFill="1" applyBorder="1" applyAlignment="1">
      <alignment horizontal="center" vertical="center" wrapText="1"/>
    </xf>
    <xf numFmtId="0" fontId="6" fillId="5" borderId="134" xfId="28" applyFont="1" applyFill="1" applyBorder="1" applyAlignment="1">
      <alignment horizontal="center" vertical="center" wrapText="1"/>
    </xf>
    <xf numFmtId="0" fontId="6" fillId="5" borderId="102" xfId="28" applyFont="1" applyFill="1" applyBorder="1" applyAlignment="1">
      <alignment horizontal="center" vertical="center" wrapText="1"/>
    </xf>
    <xf numFmtId="0" fontId="6" fillId="5" borderId="40" xfId="28" applyFont="1" applyFill="1" applyBorder="1" applyAlignment="1">
      <alignment horizontal="center" vertical="center" wrapText="1"/>
    </xf>
    <xf numFmtId="0" fontId="6" fillId="5" borderId="72" xfId="28" applyFont="1" applyFill="1" applyBorder="1" applyAlignment="1">
      <alignment horizontal="center" vertical="center" wrapText="1"/>
    </xf>
    <xf numFmtId="0" fontId="6" fillId="5" borderId="104" xfId="28" applyFont="1" applyFill="1" applyBorder="1" applyAlignment="1">
      <alignment horizontal="center" vertical="center" wrapText="1"/>
    </xf>
    <xf numFmtId="0" fontId="6" fillId="5" borderId="66" xfId="28" applyFont="1" applyFill="1" applyBorder="1" applyAlignment="1">
      <alignment horizontal="center" vertical="center" wrapText="1"/>
    </xf>
    <xf numFmtId="0" fontId="6" fillId="5" borderId="80" xfId="28" applyFont="1" applyFill="1" applyBorder="1" applyAlignment="1">
      <alignment horizontal="center" vertical="center" wrapText="1"/>
    </xf>
    <xf numFmtId="0" fontId="6" fillId="8" borderId="40" xfId="59" applyFont="1" applyFill="1" applyBorder="1" applyAlignment="1">
      <alignment horizontal="right"/>
    </xf>
    <xf numFmtId="0" fontId="1" fillId="5" borderId="40" xfId="59" applyFont="1" applyFill="1" applyBorder="1"/>
    <xf numFmtId="0" fontId="27" fillId="3" borderId="40" xfId="63" applyFont="1" applyFill="1" applyBorder="1" applyAlignment="1">
      <alignment horizontal="center" vertical="center"/>
    </xf>
    <xf numFmtId="0" fontId="27" fillId="3" borderId="40" xfId="63" applyFont="1" applyFill="1" applyBorder="1" applyAlignment="1">
      <alignment horizontal="center" vertical="center" wrapText="1"/>
    </xf>
    <xf numFmtId="0" fontId="45" fillId="0" borderId="40" xfId="63" applyBorder="1" applyAlignment="1">
      <alignment horizontal="center" vertical="center"/>
    </xf>
    <xf numFmtId="1" fontId="8" fillId="0" borderId="40" xfId="59" applyNumberFormat="1" applyFont="1" applyBorder="1" applyAlignment="1">
      <alignment horizontal="center" vertical="center" wrapText="1"/>
    </xf>
    <xf numFmtId="0" fontId="17" fillId="0" borderId="40" xfId="59" applyFont="1" applyBorder="1" applyAlignment="1">
      <alignment horizontal="center" vertical="center" wrapText="1"/>
    </xf>
    <xf numFmtId="3" fontId="8" fillId="0" borderId="40" xfId="59" applyNumberFormat="1" applyFont="1" applyBorder="1" applyAlignment="1">
      <alignment horizontal="center" vertical="center" wrapText="1"/>
    </xf>
    <xf numFmtId="0" fontId="1" fillId="0" borderId="40" xfId="59" applyFont="1" applyBorder="1" applyAlignment="1">
      <alignment wrapText="1"/>
    </xf>
    <xf numFmtId="0" fontId="46" fillId="0" borderId="40" xfId="59" applyFont="1" applyBorder="1" applyAlignment="1">
      <alignment horizontal="center" vertical="center"/>
    </xf>
    <xf numFmtId="0" fontId="1" fillId="0" borderId="40" xfId="59" applyFont="1" applyBorder="1" applyAlignment="1">
      <alignment horizontal="center" vertical="center" wrapText="1"/>
    </xf>
    <xf numFmtId="0" fontId="1" fillId="0" borderId="40" xfId="59" applyFont="1" applyBorder="1" applyAlignment="1">
      <alignment horizontal="center" vertical="center"/>
    </xf>
    <xf numFmtId="0" fontId="8" fillId="0" borderId="40" xfId="103" applyFont="1" applyBorder="1" applyAlignment="1">
      <alignment horizontal="center" vertical="center" wrapText="1"/>
    </xf>
    <xf numFmtId="0" fontId="1" fillId="0" borderId="40" xfId="103" applyFont="1" applyBorder="1"/>
    <xf numFmtId="3" fontId="8" fillId="0" borderId="40" xfId="59" applyNumberFormat="1" applyFont="1" applyBorder="1" applyAlignment="1">
      <alignment horizontal="center" vertical="center"/>
    </xf>
    <xf numFmtId="1" fontId="8" fillId="0" borderId="40" xfId="59" applyNumberFormat="1" applyFont="1" applyBorder="1" applyAlignment="1">
      <alignment horizontal="center"/>
    </xf>
    <xf numFmtId="0" fontId="1" fillId="0" borderId="40" xfId="59" applyFont="1" applyBorder="1" applyAlignment="1">
      <alignment vertical="center" wrapText="1"/>
    </xf>
    <xf numFmtId="4" fontId="8" fillId="0" borderId="40" xfId="59" applyNumberFormat="1" applyFont="1" applyBorder="1" applyAlignment="1">
      <alignment horizontal="right"/>
    </xf>
    <xf numFmtId="0" fontId="18" fillId="0" borderId="40" xfId="59" applyFont="1" applyBorder="1" applyAlignment="1">
      <alignment horizontal="center" vertical="center" wrapText="1"/>
    </xf>
    <xf numFmtId="0" fontId="8" fillId="0" borderId="40" xfId="59" applyFont="1" applyBorder="1" applyAlignment="1">
      <alignment horizontal="center"/>
    </xf>
    <xf numFmtId="0" fontId="17" fillId="0" borderId="40" xfId="59" applyFont="1" applyBorder="1" applyAlignment="1">
      <alignment horizontal="center" vertical="center"/>
    </xf>
    <xf numFmtId="0" fontId="8" fillId="0" borderId="40" xfId="59" applyFont="1" applyBorder="1" applyAlignment="1">
      <alignment horizontal="center" wrapText="1"/>
    </xf>
    <xf numFmtId="3" fontId="8" fillId="0" borderId="40" xfId="59" applyNumberFormat="1" applyFont="1" applyBorder="1" applyAlignment="1">
      <alignment horizontal="center"/>
    </xf>
    <xf numFmtId="0" fontId="17" fillId="0" borderId="40" xfId="59" applyFont="1" applyBorder="1" applyAlignment="1">
      <alignment horizontal="center"/>
    </xf>
    <xf numFmtId="0" fontId="8" fillId="0" borderId="40" xfId="59" applyFont="1" applyBorder="1" applyAlignment="1">
      <alignment horizontal="left" wrapText="1"/>
    </xf>
    <xf numFmtId="1" fontId="1" fillId="0" borderId="40" xfId="59" applyNumberFormat="1" applyFont="1" applyBorder="1" applyAlignment="1">
      <alignment horizontal="center" vertical="center" wrapText="1"/>
    </xf>
    <xf numFmtId="0" fontId="6" fillId="5" borderId="57" xfId="28" applyFont="1" applyFill="1" applyBorder="1" applyAlignment="1">
      <alignment horizontal="center" vertical="center" wrapText="1"/>
    </xf>
    <xf numFmtId="0" fontId="6" fillId="5" borderId="71" xfId="28" applyFont="1" applyFill="1" applyBorder="1" applyAlignment="1">
      <alignment horizontal="center" vertical="center" wrapText="1"/>
    </xf>
    <xf numFmtId="0" fontId="38" fillId="5" borderId="110" xfId="28" applyFont="1" applyFill="1" applyBorder="1" applyAlignment="1">
      <alignment horizontal="right" vertical="center" wrapText="1"/>
    </xf>
    <xf numFmtId="0" fontId="38" fillId="5" borderId="96" xfId="28" applyFont="1" applyFill="1" applyBorder="1" applyAlignment="1">
      <alignment horizontal="right" vertical="center" wrapText="1"/>
    </xf>
    <xf numFmtId="0" fontId="38" fillId="5" borderId="97" xfId="28" applyFont="1" applyFill="1" applyBorder="1" applyAlignment="1">
      <alignment horizontal="right" vertical="center" wrapText="1"/>
    </xf>
    <xf numFmtId="0" fontId="39" fillId="4" borderId="95" xfId="28" applyFont="1" applyFill="1" applyBorder="1" applyAlignment="1">
      <alignment vertical="center" wrapText="1"/>
    </xf>
    <xf numFmtId="0" fontId="39" fillId="4" borderId="96" xfId="28" applyFont="1" applyFill="1" applyBorder="1" applyAlignment="1">
      <alignment vertical="center" wrapText="1"/>
    </xf>
    <xf numFmtId="0" fontId="39" fillId="4" borderId="77" xfId="28" applyFont="1" applyFill="1" applyBorder="1" applyAlignment="1">
      <alignment vertical="center" wrapText="1"/>
    </xf>
    <xf numFmtId="0" fontId="6" fillId="5" borderId="103" xfId="28" applyFont="1" applyFill="1" applyBorder="1" applyAlignment="1">
      <alignment horizontal="center" vertical="center" wrapText="1"/>
    </xf>
    <xf numFmtId="0" fontId="6" fillId="5" borderId="144" xfId="28" applyFont="1" applyFill="1" applyBorder="1" applyAlignment="1">
      <alignment horizontal="center" vertical="center" wrapText="1"/>
    </xf>
    <xf numFmtId="0" fontId="6" fillId="5" borderId="49" xfId="28" applyFont="1" applyFill="1" applyBorder="1" applyAlignment="1">
      <alignment horizontal="center" vertical="center" wrapText="1"/>
    </xf>
    <xf numFmtId="0" fontId="6" fillId="5" borderId="87" xfId="28" applyFont="1" applyFill="1" applyBorder="1" applyAlignment="1">
      <alignment horizontal="center" vertical="center" wrapText="1"/>
    </xf>
    <xf numFmtId="0" fontId="6" fillId="5" borderId="88" xfId="28" applyFont="1" applyFill="1" applyBorder="1" applyAlignment="1">
      <alignment horizontal="center" vertical="center" wrapText="1"/>
    </xf>
    <xf numFmtId="0" fontId="45" fillId="0" borderId="85" xfId="63" applyBorder="1" applyAlignment="1">
      <alignment horizontal="center"/>
    </xf>
    <xf numFmtId="0" fontId="45" fillId="0" borderId="58" xfId="63" applyBorder="1" applyAlignment="1">
      <alignment horizontal="center"/>
    </xf>
    <xf numFmtId="0" fontId="45" fillId="0" borderId="90" xfId="63" applyBorder="1" applyAlignment="1">
      <alignment horizontal="center"/>
    </xf>
    <xf numFmtId="0" fontId="45" fillId="0" borderId="39" xfId="63" applyAlignment="1">
      <alignment horizontal="center"/>
    </xf>
    <xf numFmtId="0" fontId="45" fillId="0" borderId="93" xfId="63" applyBorder="1" applyAlignment="1">
      <alignment horizontal="center"/>
    </xf>
    <xf numFmtId="0" fontId="45" fillId="0" borderId="68" xfId="63" applyBorder="1" applyAlignment="1">
      <alignment horizontal="center"/>
    </xf>
    <xf numFmtId="0" fontId="44" fillId="0" borderId="103" xfId="63" applyFont="1" applyBorder="1" applyAlignment="1">
      <alignment horizontal="center" vertical="center" wrapText="1"/>
    </xf>
    <xf numFmtId="0" fontId="44" fillId="0" borderId="57" xfId="63" applyFont="1" applyBorder="1" applyAlignment="1">
      <alignment horizontal="center" vertical="center" wrapText="1"/>
    </xf>
    <xf numFmtId="0" fontId="44" fillId="0" borderId="71" xfId="63" applyFont="1" applyBorder="1" applyAlignment="1">
      <alignment horizontal="center" vertical="center" wrapText="1"/>
    </xf>
    <xf numFmtId="0" fontId="47" fillId="4" borderId="102" xfId="63" applyFont="1" applyFill="1" applyBorder="1" applyAlignment="1">
      <alignment horizontal="center" vertical="center" wrapText="1"/>
    </xf>
    <xf numFmtId="0" fontId="47" fillId="4" borderId="40" xfId="63" applyFont="1" applyFill="1" applyBorder="1" applyAlignment="1">
      <alignment horizontal="center" vertical="center" wrapText="1"/>
    </xf>
    <xf numFmtId="0" fontId="47" fillId="4" borderId="72" xfId="63" applyFont="1" applyFill="1" applyBorder="1" applyAlignment="1">
      <alignment horizontal="center" vertical="center" wrapText="1"/>
    </xf>
    <xf numFmtId="0" fontId="44" fillId="4" borderId="104" xfId="63" applyFont="1" applyFill="1" applyBorder="1" applyAlignment="1">
      <alignment horizontal="left" vertical="center" wrapText="1"/>
    </xf>
    <xf numFmtId="0" fontId="44" fillId="4" borderId="66" xfId="63" applyFont="1" applyFill="1" applyBorder="1" applyAlignment="1">
      <alignment horizontal="left" vertical="center" wrapText="1"/>
    </xf>
    <xf numFmtId="0" fontId="44" fillId="4" borderId="66" xfId="63" applyFont="1" applyFill="1" applyBorder="1" applyAlignment="1">
      <alignment horizontal="center" vertical="center" wrapText="1"/>
    </xf>
    <xf numFmtId="0" fontId="44" fillId="4" borderId="80" xfId="63" applyFont="1" applyFill="1" applyBorder="1" applyAlignment="1">
      <alignment horizontal="center" vertical="center" wrapText="1"/>
    </xf>
    <xf numFmtId="0" fontId="38" fillId="5" borderId="98" xfId="28" applyFont="1" applyFill="1" applyBorder="1" applyAlignment="1">
      <alignment horizontal="right" vertical="center" wrapText="1"/>
    </xf>
    <xf numFmtId="0" fontId="38" fillId="5" borderId="88" xfId="28" applyFont="1" applyFill="1" applyBorder="1" applyAlignment="1">
      <alignment horizontal="right" vertical="center" wrapText="1"/>
    </xf>
    <xf numFmtId="0" fontId="38" fillId="5" borderId="99" xfId="28" applyFont="1" applyFill="1" applyBorder="1" applyAlignment="1">
      <alignment horizontal="right" vertical="center" wrapText="1"/>
    </xf>
    <xf numFmtId="0" fontId="39" fillId="4" borderId="108" xfId="28" applyFont="1" applyFill="1" applyBorder="1" applyAlignment="1">
      <alignment vertical="center" wrapText="1"/>
    </xf>
    <xf numFmtId="0" fontId="39" fillId="4" borderId="106" xfId="28" applyFont="1" applyFill="1" applyBorder="1" applyAlignment="1">
      <alignment vertical="center" wrapText="1"/>
    </xf>
    <xf numFmtId="0" fontId="39" fillId="4" borderId="109" xfId="28" applyFont="1" applyFill="1" applyBorder="1" applyAlignment="1">
      <alignment vertical="center" wrapText="1"/>
    </xf>
    <xf numFmtId="169" fontId="11" fillId="10" borderId="2" xfId="0" applyNumberFormat="1" applyFont="1" applyFill="1" applyBorder="1" applyAlignment="1">
      <alignment horizontal="center" vertical="center"/>
    </xf>
    <xf numFmtId="0" fontId="8" fillId="5" borderId="146" xfId="0" applyFont="1" applyFill="1" applyBorder="1" applyAlignment="1" applyProtection="1">
      <alignment horizontal="left" vertical="center" wrapText="1"/>
      <protection locked="0"/>
    </xf>
    <xf numFmtId="0" fontId="8" fillId="6" borderId="147" xfId="0" applyFont="1" applyFill="1" applyBorder="1" applyAlignment="1" applyProtection="1">
      <alignment horizontal="left" vertical="center" wrapText="1"/>
      <protection locked="0"/>
    </xf>
    <xf numFmtId="0" fontId="8" fillId="5" borderId="147" xfId="0" applyFont="1" applyFill="1" applyBorder="1" applyAlignment="1" applyProtection="1">
      <alignment horizontal="left" vertical="center" wrapText="1"/>
      <protection locked="0"/>
    </xf>
    <xf numFmtId="0" fontId="6" fillId="5" borderId="147" xfId="0" applyFont="1" applyFill="1" applyBorder="1" applyAlignment="1" applyProtection="1">
      <alignment horizontal="left" vertical="center" wrapText="1"/>
      <protection locked="0"/>
    </xf>
    <xf numFmtId="0" fontId="6" fillId="6" borderId="148" xfId="0" applyFont="1" applyFill="1" applyBorder="1" applyAlignment="1" applyProtection="1">
      <alignment horizontal="left" vertical="center" wrapText="1"/>
      <protection locked="0"/>
    </xf>
    <xf numFmtId="0" fontId="4" fillId="0" borderId="59" xfId="0" applyFont="1" applyFill="1" applyBorder="1" applyAlignment="1">
      <alignment horizontal="center" vertical="center" wrapText="1"/>
    </xf>
    <xf numFmtId="0" fontId="4" fillId="0" borderId="69" xfId="0" applyFont="1" applyFill="1" applyBorder="1" applyAlignment="1">
      <alignment horizontal="center" vertical="center" wrapText="1"/>
    </xf>
    <xf numFmtId="0" fontId="4" fillId="0" borderId="149" xfId="0" applyFont="1" applyFill="1" applyBorder="1" applyAlignment="1">
      <alignment horizontal="center" vertical="center" wrapText="1"/>
    </xf>
    <xf numFmtId="0" fontId="4" fillId="0" borderId="25" xfId="0" applyFont="1" applyFill="1" applyBorder="1" applyAlignment="1">
      <alignment horizontal="center" vertical="center" wrapText="1"/>
    </xf>
    <xf numFmtId="0" fontId="4" fillId="0" borderId="150" xfId="0" applyFont="1" applyFill="1" applyBorder="1" applyAlignment="1">
      <alignment horizontal="center" vertical="center" wrapText="1"/>
    </xf>
    <xf numFmtId="0" fontId="11" fillId="5" borderId="90" xfId="0" applyFont="1" applyFill="1" applyBorder="1" applyAlignment="1" applyProtection="1">
      <alignment horizontal="center" vertical="center" wrapText="1"/>
      <protection locked="0"/>
    </xf>
    <xf numFmtId="0" fontId="11" fillId="5" borderId="39" xfId="0" applyFont="1" applyFill="1" applyBorder="1" applyAlignment="1" applyProtection="1">
      <alignment horizontal="center" vertical="center" wrapText="1"/>
      <protection locked="0"/>
    </xf>
    <xf numFmtId="0" fontId="11" fillId="5" borderId="91" xfId="0" applyFont="1" applyFill="1" applyBorder="1" applyAlignment="1" applyProtection="1">
      <alignment horizontal="center" vertical="center" wrapText="1"/>
      <protection locked="0"/>
    </xf>
    <xf numFmtId="0" fontId="11" fillId="5" borderId="93" xfId="0" applyFont="1" applyFill="1" applyBorder="1" applyAlignment="1" applyProtection="1">
      <alignment horizontal="center" vertical="center" wrapText="1"/>
      <protection locked="0"/>
    </xf>
    <xf numFmtId="0" fontId="11" fillId="5" borderId="68" xfId="0" applyFont="1" applyFill="1" applyBorder="1" applyAlignment="1" applyProtection="1">
      <alignment horizontal="center" vertical="center" wrapText="1"/>
      <protection locked="0"/>
    </xf>
    <xf numFmtId="0" fontId="11" fillId="5" borderId="94" xfId="0" applyFont="1" applyFill="1" applyBorder="1" applyAlignment="1" applyProtection="1">
      <alignment horizontal="center" vertical="center" wrapText="1"/>
      <protection locked="0"/>
    </xf>
    <xf numFmtId="0" fontId="1" fillId="0" borderId="126" xfId="0" applyFont="1" applyFill="1" applyBorder="1" applyAlignment="1">
      <alignment horizontal="center" vertical="center" wrapText="1"/>
    </xf>
    <xf numFmtId="0" fontId="1" fillId="0" borderId="127" xfId="0" applyFont="1" applyFill="1" applyBorder="1" applyAlignment="1">
      <alignment horizontal="center" vertical="center" wrapText="1"/>
    </xf>
    <xf numFmtId="0" fontId="1" fillId="0" borderId="128" xfId="0" applyFont="1" applyFill="1" applyBorder="1" applyAlignment="1">
      <alignment horizontal="center" vertical="center" wrapText="1"/>
    </xf>
  </cellXfs>
  <cellStyles count="105">
    <cellStyle name="Millares" xfId="2" builtinId="3"/>
    <cellStyle name="Millares [0]" xfId="73" builtinId="6"/>
    <cellStyle name="Millares [0] 2" xfId="6" xr:uid="{00000000-0005-0000-0000-000002000000}"/>
    <cellStyle name="Millares [0] 2 2" xfId="51" xr:uid="{00000000-0005-0000-0000-000003000000}"/>
    <cellStyle name="Millares [0] 2 2 2" xfId="87" xr:uid="{00000000-0005-0000-0000-000004000000}"/>
    <cellStyle name="Millares [0] 2 3" xfId="67" xr:uid="{00000000-0005-0000-0000-000005000000}"/>
    <cellStyle name="Millares [0] 2 3 2" xfId="97" xr:uid="{00000000-0005-0000-0000-000006000000}"/>
    <cellStyle name="Millares [0] 2 4" xfId="78" xr:uid="{00000000-0005-0000-0000-000007000000}"/>
    <cellStyle name="Millares [0] 3 2" xfId="7" xr:uid="{00000000-0005-0000-0000-000008000000}"/>
    <cellStyle name="Millares [0] 3 2 2" xfId="52" xr:uid="{00000000-0005-0000-0000-000009000000}"/>
    <cellStyle name="Millares [0] 3 2 2 2" xfId="88" xr:uid="{00000000-0005-0000-0000-00000A000000}"/>
    <cellStyle name="Millares [0] 3 4 4" xfId="8" xr:uid="{00000000-0005-0000-0000-00000B000000}"/>
    <cellStyle name="Millares [0] 3 4 4 2" xfId="53" xr:uid="{00000000-0005-0000-0000-00000C000000}"/>
    <cellStyle name="Millares [0] 3 4 4 2 2" xfId="89" xr:uid="{00000000-0005-0000-0000-00000D000000}"/>
    <cellStyle name="Millares 10" xfId="9" xr:uid="{00000000-0005-0000-0000-00000E000000}"/>
    <cellStyle name="Millares 2" xfId="5" xr:uid="{00000000-0005-0000-0000-00000F000000}"/>
    <cellStyle name="Millares 2 2" xfId="10" xr:uid="{00000000-0005-0000-0000-000010000000}"/>
    <cellStyle name="Millares 2 2 2" xfId="11" xr:uid="{00000000-0005-0000-0000-000011000000}"/>
    <cellStyle name="Millares 2 3" xfId="12" xr:uid="{00000000-0005-0000-0000-000012000000}"/>
    <cellStyle name="Millares 2 3 2" xfId="54" xr:uid="{00000000-0005-0000-0000-000013000000}"/>
    <cellStyle name="Millares 2 3 2 2" xfId="90" xr:uid="{00000000-0005-0000-0000-000014000000}"/>
    <cellStyle name="Millares 2 3 3" xfId="68" xr:uid="{00000000-0005-0000-0000-000015000000}"/>
    <cellStyle name="Millares 2 3 3 2" xfId="98" xr:uid="{00000000-0005-0000-0000-000016000000}"/>
    <cellStyle name="Millares 2 3 4" xfId="79" xr:uid="{00000000-0005-0000-0000-000017000000}"/>
    <cellStyle name="Millares 2 4" xfId="46" xr:uid="{00000000-0005-0000-0000-000018000000}"/>
    <cellStyle name="Millares 2 4 2" xfId="62" xr:uid="{00000000-0005-0000-0000-000019000000}"/>
    <cellStyle name="Millares 2 4 2 2" xfId="94" xr:uid="{00000000-0005-0000-0000-00001A000000}"/>
    <cellStyle name="Millares 2 4 3" xfId="72" xr:uid="{00000000-0005-0000-0000-00001B000000}"/>
    <cellStyle name="Millares 2 4 3 2" xfId="102" xr:uid="{00000000-0005-0000-0000-00001C000000}"/>
    <cellStyle name="Millares 2 4 4" xfId="84" xr:uid="{00000000-0005-0000-0000-00001D000000}"/>
    <cellStyle name="Millares 2 5" xfId="13" xr:uid="{00000000-0005-0000-0000-00001E000000}"/>
    <cellStyle name="Millares 2 5 2" xfId="14" xr:uid="{00000000-0005-0000-0000-00001F000000}"/>
    <cellStyle name="Millares 2 5 2 2" xfId="55" xr:uid="{00000000-0005-0000-0000-000020000000}"/>
    <cellStyle name="Millares 2 5 2 2 2" xfId="91" xr:uid="{00000000-0005-0000-0000-000021000000}"/>
    <cellStyle name="Millares 2 5 2 3" xfId="69" xr:uid="{00000000-0005-0000-0000-000022000000}"/>
    <cellStyle name="Millares 2 5 2 3 2" xfId="99" xr:uid="{00000000-0005-0000-0000-000023000000}"/>
    <cellStyle name="Millares 2 5 2 4" xfId="80" xr:uid="{00000000-0005-0000-0000-000024000000}"/>
    <cellStyle name="Millares 2 6" xfId="50" xr:uid="{00000000-0005-0000-0000-000025000000}"/>
    <cellStyle name="Millares 2 6 2" xfId="86" xr:uid="{00000000-0005-0000-0000-000026000000}"/>
    <cellStyle name="Millares 2 7" xfId="66" xr:uid="{00000000-0005-0000-0000-000027000000}"/>
    <cellStyle name="Millares 2 7 2" xfId="96" xr:uid="{00000000-0005-0000-0000-000028000000}"/>
    <cellStyle name="Millares 2 8" xfId="77" xr:uid="{00000000-0005-0000-0000-000029000000}"/>
    <cellStyle name="Millares 2_Hoja1" xfId="36" xr:uid="{00000000-0005-0000-0000-00002A000000}"/>
    <cellStyle name="Millares 3" xfId="15" xr:uid="{00000000-0005-0000-0000-00002B000000}"/>
    <cellStyle name="Millares 3 2" xfId="56" xr:uid="{00000000-0005-0000-0000-00002C000000}"/>
    <cellStyle name="Millares 3 2 2" xfId="92" xr:uid="{00000000-0005-0000-0000-00002D000000}"/>
    <cellStyle name="Millares 3 3" xfId="70" xr:uid="{00000000-0005-0000-0000-00002E000000}"/>
    <cellStyle name="Millares 3 3 2" xfId="100" xr:uid="{00000000-0005-0000-0000-00002F000000}"/>
    <cellStyle name="Millares 3 4" xfId="81" xr:uid="{00000000-0005-0000-0000-000030000000}"/>
    <cellStyle name="Millares 4" xfId="44" xr:uid="{00000000-0005-0000-0000-000031000000}"/>
    <cellStyle name="Millares 4 2" xfId="61" xr:uid="{00000000-0005-0000-0000-000032000000}"/>
    <cellStyle name="Millares 4 2 2" xfId="93" xr:uid="{00000000-0005-0000-0000-000033000000}"/>
    <cellStyle name="Millares 4 3" xfId="71" xr:uid="{00000000-0005-0000-0000-000034000000}"/>
    <cellStyle name="Millares 4 3 2" xfId="101" xr:uid="{00000000-0005-0000-0000-000035000000}"/>
    <cellStyle name="Millares 4 4" xfId="83" xr:uid="{00000000-0005-0000-0000-000036000000}"/>
    <cellStyle name="Millares 5" xfId="49" xr:uid="{00000000-0005-0000-0000-000037000000}"/>
    <cellStyle name="Millares 5 2" xfId="85" xr:uid="{00000000-0005-0000-0000-000038000000}"/>
    <cellStyle name="Millares 6" xfId="65" xr:uid="{00000000-0005-0000-0000-000039000000}"/>
    <cellStyle name="Millares 6 2" xfId="95" xr:uid="{00000000-0005-0000-0000-00003A000000}"/>
    <cellStyle name="Millares 7" xfId="76" xr:uid="{00000000-0005-0000-0000-00003B000000}"/>
    <cellStyle name="Moneda" xfId="1" builtinId="4"/>
    <cellStyle name="Moneda [0] 2" xfId="16" xr:uid="{00000000-0005-0000-0000-00003E000000}"/>
    <cellStyle name="Moneda [0] 3" xfId="17" xr:uid="{00000000-0005-0000-0000-00003F000000}"/>
    <cellStyle name="Moneda [0] 3 2" xfId="82" xr:uid="{00000000-0005-0000-0000-000040000000}"/>
    <cellStyle name="Moneda [0] 4" xfId="18" xr:uid="{00000000-0005-0000-0000-000041000000}"/>
    <cellStyle name="Moneda 11" xfId="19" xr:uid="{00000000-0005-0000-0000-000042000000}"/>
    <cellStyle name="Moneda 2" xfId="20" xr:uid="{00000000-0005-0000-0000-000043000000}"/>
    <cellStyle name="Moneda 2 3" xfId="21" xr:uid="{00000000-0005-0000-0000-000044000000}"/>
    <cellStyle name="Moneda 2 3 2 2 2" xfId="22" xr:uid="{00000000-0005-0000-0000-000045000000}"/>
    <cellStyle name="Moneda 2 4" xfId="23" xr:uid="{00000000-0005-0000-0000-000046000000}"/>
    <cellStyle name="Moneda 3" xfId="24" xr:uid="{00000000-0005-0000-0000-000047000000}"/>
    <cellStyle name="Moneda 4" xfId="41" xr:uid="{00000000-0005-0000-0000-000048000000}"/>
    <cellStyle name="Moneda 5" xfId="25" xr:uid="{00000000-0005-0000-0000-000049000000}"/>
    <cellStyle name="Moneda 6" xfId="43" xr:uid="{00000000-0005-0000-0000-00004A000000}"/>
    <cellStyle name="Moneda 7" xfId="48" xr:uid="{00000000-0005-0000-0000-00004B000000}"/>
    <cellStyle name="Moneda 8" xfId="64" xr:uid="{00000000-0005-0000-0000-00004C000000}"/>
    <cellStyle name="Moneda 9" xfId="75" xr:uid="{00000000-0005-0000-0000-00004D000000}"/>
    <cellStyle name="Normal" xfId="0" builtinId="0"/>
    <cellStyle name="Normal 10" xfId="74" xr:uid="{00000000-0005-0000-0000-00004F000000}"/>
    <cellStyle name="Normal 2" xfId="4" xr:uid="{00000000-0005-0000-0000-000050000000}"/>
    <cellStyle name="Normal 2 2" xfId="26" xr:uid="{00000000-0005-0000-0000-000051000000}"/>
    <cellStyle name="Normal 2 3" xfId="103" xr:uid="{4D0863C4-72D7-4C08-AD60-75E58FFA472F}"/>
    <cellStyle name="Normal 2_Hoja1" xfId="37" xr:uid="{00000000-0005-0000-0000-000052000000}"/>
    <cellStyle name="Normal 3" xfId="27" xr:uid="{00000000-0005-0000-0000-000053000000}"/>
    <cellStyle name="Normal 3 2" xfId="28" xr:uid="{00000000-0005-0000-0000-000054000000}"/>
    <cellStyle name="Normal 4" xfId="29" xr:uid="{00000000-0005-0000-0000-000055000000}"/>
    <cellStyle name="Normal 5" xfId="38" xr:uid="{00000000-0005-0000-0000-000056000000}"/>
    <cellStyle name="Normal 5 2" xfId="57" xr:uid="{00000000-0005-0000-0000-000057000000}"/>
    <cellStyle name="Normal 6" xfId="40" xr:uid="{00000000-0005-0000-0000-000058000000}"/>
    <cellStyle name="Normal 6 2" xfId="59" xr:uid="{00000000-0005-0000-0000-000059000000}"/>
    <cellStyle name="Normal 7" xfId="42" xr:uid="{00000000-0005-0000-0000-00005A000000}"/>
    <cellStyle name="Normal 7 2" xfId="60" xr:uid="{00000000-0005-0000-0000-00005B000000}"/>
    <cellStyle name="Normal 8" xfId="47" xr:uid="{00000000-0005-0000-0000-00005C000000}"/>
    <cellStyle name="Normal 9" xfId="63" xr:uid="{00000000-0005-0000-0000-00005D000000}"/>
    <cellStyle name="Porcentaje" xfId="3" builtinId="5"/>
    <cellStyle name="Porcentaje 10" xfId="104" xr:uid="{A009AEFF-F84F-4F02-9D75-083F54D7A946}"/>
    <cellStyle name="Porcentaje 2" xfId="30" xr:uid="{00000000-0005-0000-0000-00005F000000}"/>
    <cellStyle name="Porcentaje 2 2" xfId="31" xr:uid="{00000000-0005-0000-0000-000060000000}"/>
    <cellStyle name="Porcentaje 2 3" xfId="32" xr:uid="{00000000-0005-0000-0000-000061000000}"/>
    <cellStyle name="Porcentaje 3" xfId="33" xr:uid="{00000000-0005-0000-0000-000062000000}"/>
    <cellStyle name="Porcentaje 4" xfId="34" xr:uid="{00000000-0005-0000-0000-000063000000}"/>
    <cellStyle name="Porcentaje 5" xfId="39" xr:uid="{00000000-0005-0000-0000-000064000000}"/>
    <cellStyle name="Porcentaje 5 2" xfId="58" xr:uid="{00000000-0005-0000-0000-000065000000}"/>
    <cellStyle name="Porcentaje 6" xfId="45" xr:uid="{00000000-0005-0000-0000-000066000000}"/>
    <cellStyle name="Porcentual 2" xfId="35" xr:uid="{00000000-0005-0000-0000-000067000000}"/>
  </cellStyles>
  <dxfs count="0"/>
  <tableStyles count="0" defaultTableStyle="TableStyleMedium2" defaultPivotStyle="PivotStyleLight16"/>
  <colors>
    <mruColors>
      <color rgb="FFFF6699"/>
      <color rgb="FFFF66FF"/>
      <color rgb="FFFF3300"/>
      <color rgb="FFFF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externalLink" Target="externalLinks/externalLink1.xml"/><Relationship Id="rId5" Type="http://schemas.openxmlformats.org/officeDocument/2006/relationships/worksheet" Target="worksheets/sheet5.xml"/><Relationship Id="rId10" Type="http://schemas.openxmlformats.org/officeDocument/2006/relationships/calcChain" Target="calcChain.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1.png"/></Relationships>
</file>

<file path=xl/drawings/_rels/drawing4.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0</xdr:col>
      <xdr:colOff>0</xdr:colOff>
      <xdr:row>1</xdr:row>
      <xdr:rowOff>414130</xdr:rowOff>
    </xdr:from>
    <xdr:to>
      <xdr:col>4</xdr:col>
      <xdr:colOff>646419</xdr:colOff>
      <xdr:row>3</xdr:row>
      <xdr:rowOff>219909</xdr:rowOff>
    </xdr:to>
    <xdr:pic>
      <xdr:nvPicPr>
        <xdr:cNvPr id="2" name="Imagen 1">
          <a:extLst>
            <a:ext uri="{FF2B5EF4-FFF2-40B4-BE49-F238E27FC236}">
              <a16:creationId xmlns:a16="http://schemas.microsoft.com/office/drawing/2014/main" id="{57728531-59D4-452B-B9C5-E9F44A74E419}"/>
            </a:ext>
          </a:extLst>
        </xdr:cNvPr>
        <xdr:cNvPicPr>
          <a:picLocks noChangeAspect="1"/>
        </xdr:cNvPicPr>
      </xdr:nvPicPr>
      <xdr:blipFill>
        <a:blip xmlns:r="http://schemas.openxmlformats.org/officeDocument/2006/relationships" r:embed="rId1"/>
        <a:stretch>
          <a:fillRect/>
        </a:stretch>
      </xdr:blipFill>
      <xdr:spPr>
        <a:xfrm>
          <a:off x="0" y="964794"/>
          <a:ext cx="2723555" cy="907107"/>
        </a:xfrm>
        <a:prstGeom prst="rect">
          <a:avLst/>
        </a:prstGeom>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0</xdr:col>
      <xdr:colOff>28015</xdr:colOff>
      <xdr:row>1</xdr:row>
      <xdr:rowOff>18178</xdr:rowOff>
    </xdr:from>
    <xdr:to>
      <xdr:col>4</xdr:col>
      <xdr:colOff>294155</xdr:colOff>
      <xdr:row>3</xdr:row>
      <xdr:rowOff>95332</xdr:rowOff>
    </xdr:to>
    <xdr:pic>
      <xdr:nvPicPr>
        <xdr:cNvPr id="2" name="Imagen 1">
          <a:extLst>
            <a:ext uri="{FF2B5EF4-FFF2-40B4-BE49-F238E27FC236}">
              <a16:creationId xmlns:a16="http://schemas.microsoft.com/office/drawing/2014/main" id="{A4BAF700-4291-4412-B1F3-B71D72E1AF9F}"/>
            </a:ext>
          </a:extLst>
        </xdr:cNvPr>
        <xdr:cNvPicPr>
          <a:picLocks noChangeAspect="1"/>
        </xdr:cNvPicPr>
      </xdr:nvPicPr>
      <xdr:blipFill>
        <a:blip xmlns:r="http://schemas.openxmlformats.org/officeDocument/2006/relationships" r:embed="rId1"/>
        <a:stretch>
          <a:fillRect/>
        </a:stretch>
      </xdr:blipFill>
      <xdr:spPr>
        <a:xfrm>
          <a:off x="28015" y="298325"/>
          <a:ext cx="2423272" cy="553404"/>
        </a:xfrm>
        <a:prstGeom prst="rect">
          <a:avLst/>
        </a:prstGeom>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0</xdr:col>
      <xdr:colOff>54429</xdr:colOff>
      <xdr:row>2</xdr:row>
      <xdr:rowOff>152400</xdr:rowOff>
    </xdr:from>
    <xdr:to>
      <xdr:col>2</xdr:col>
      <xdr:colOff>1428749</xdr:colOff>
      <xdr:row>3</xdr:row>
      <xdr:rowOff>82096</xdr:rowOff>
    </xdr:to>
    <xdr:pic>
      <xdr:nvPicPr>
        <xdr:cNvPr id="2" name="Imagen 1">
          <a:extLst>
            <a:ext uri="{FF2B5EF4-FFF2-40B4-BE49-F238E27FC236}">
              <a16:creationId xmlns:a16="http://schemas.microsoft.com/office/drawing/2014/main" id="{0B47E607-76A3-41AE-A6D8-4226644EE11D}"/>
            </a:ext>
          </a:extLst>
        </xdr:cNvPr>
        <xdr:cNvPicPr>
          <a:picLocks noChangeAspect="1"/>
        </xdr:cNvPicPr>
      </xdr:nvPicPr>
      <xdr:blipFill>
        <a:blip xmlns:r="http://schemas.openxmlformats.org/officeDocument/2006/relationships" r:embed="rId1"/>
        <a:stretch>
          <a:fillRect/>
        </a:stretch>
      </xdr:blipFill>
      <xdr:spPr>
        <a:xfrm>
          <a:off x="54429" y="900793"/>
          <a:ext cx="3360963" cy="678089"/>
        </a:xfrm>
        <a:prstGeom prst="rect">
          <a:avLst/>
        </a:prstGeom>
      </xdr:spPr>
    </xdr:pic>
    <xdr:clientData/>
  </xdr:twoCellAnchor>
</xdr:wsDr>
</file>

<file path=xl/drawings/drawing4.xml><?xml version="1.0" encoding="utf-8"?>
<xdr:wsDr xmlns:xdr="http://schemas.openxmlformats.org/drawingml/2006/spreadsheetDrawing" xmlns:a="http://schemas.openxmlformats.org/drawingml/2006/main">
  <xdr:twoCellAnchor editAs="oneCell">
    <xdr:from>
      <xdr:col>0</xdr:col>
      <xdr:colOff>0</xdr:colOff>
      <xdr:row>0</xdr:row>
      <xdr:rowOff>0</xdr:rowOff>
    </xdr:from>
    <xdr:to>
      <xdr:col>3</xdr:col>
      <xdr:colOff>533400</xdr:colOff>
      <xdr:row>2</xdr:row>
      <xdr:rowOff>162365</xdr:rowOff>
    </xdr:to>
    <xdr:pic>
      <xdr:nvPicPr>
        <xdr:cNvPr id="2" name="Imagen 1">
          <a:extLst>
            <a:ext uri="{FF2B5EF4-FFF2-40B4-BE49-F238E27FC236}">
              <a16:creationId xmlns:a16="http://schemas.microsoft.com/office/drawing/2014/main" id="{D0C6E855-BAF0-4B31-A24B-313FA981EBDB}"/>
            </a:ext>
          </a:extLst>
        </xdr:cNvPr>
        <xdr:cNvPicPr>
          <a:picLocks noChangeAspect="1"/>
        </xdr:cNvPicPr>
      </xdr:nvPicPr>
      <xdr:blipFill>
        <a:blip xmlns:r="http://schemas.openxmlformats.org/officeDocument/2006/relationships" r:embed="rId1"/>
        <a:stretch>
          <a:fillRect/>
        </a:stretch>
      </xdr:blipFill>
      <xdr:spPr>
        <a:xfrm>
          <a:off x="0" y="0"/>
          <a:ext cx="2943225" cy="676715"/>
        </a:xfrm>
        <a:prstGeom prst="rect">
          <a:avLst/>
        </a:prstGeom>
      </xdr:spPr>
    </xdr:pic>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file:///E:\USUARIOS\Documents\00337-2020\Junio\Junio\2-CargueTerritorializacionSEGPLAN\Actualizaci&#243;n\1141-27062020.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GESTIÓN"/>
      <sheetName val="INVERSIÓN"/>
      <sheetName val="ACTIVIDADES"/>
      <sheetName val="Hoja1"/>
      <sheetName val="TERRITORIALIZACIÓN"/>
    </sheetNames>
    <sheetDataSet>
      <sheetData sheetId="0" refreshError="1"/>
      <sheetData sheetId="1" refreshError="1">
        <row r="11">
          <cell r="AE11">
            <v>54</v>
          </cell>
          <cell r="AF11">
            <v>54</v>
          </cell>
          <cell r="AG11">
            <v>54</v>
          </cell>
          <cell r="AL11">
            <v>20</v>
          </cell>
          <cell r="AM11">
            <v>37</v>
          </cell>
          <cell r="AN11">
            <v>54</v>
          </cell>
        </row>
        <row r="12">
          <cell r="AE12">
            <v>741151000</v>
          </cell>
          <cell r="AF12">
            <v>741151000</v>
          </cell>
          <cell r="AG12">
            <v>741151000</v>
          </cell>
          <cell r="AL12"/>
          <cell r="AM12">
            <v>102762000</v>
          </cell>
          <cell r="AN12">
            <v>142852000</v>
          </cell>
        </row>
        <row r="13">
          <cell r="AE13">
            <v>15</v>
          </cell>
          <cell r="AF13">
            <v>15</v>
          </cell>
          <cell r="AG13">
            <v>15</v>
          </cell>
          <cell r="AL13">
            <v>15</v>
          </cell>
          <cell r="AM13">
            <v>15</v>
          </cell>
          <cell r="AN13">
            <v>15</v>
          </cell>
        </row>
        <row r="14">
          <cell r="AE14">
            <v>218647937</v>
          </cell>
          <cell r="AF14">
            <v>218647937</v>
          </cell>
          <cell r="AG14">
            <v>218647937</v>
          </cell>
          <cell r="AL14">
            <v>122516718</v>
          </cell>
          <cell r="AM14">
            <v>162630657</v>
          </cell>
          <cell r="AN14">
            <v>165451956</v>
          </cell>
        </row>
        <row r="17">
          <cell r="AE17">
            <v>1</v>
          </cell>
          <cell r="AF17">
            <v>1</v>
          </cell>
          <cell r="AG17">
            <v>1</v>
          </cell>
          <cell r="AL17">
            <v>0.5</v>
          </cell>
          <cell r="AM17">
            <v>0.5</v>
          </cell>
          <cell r="AN17">
            <v>0.5</v>
          </cell>
        </row>
        <row r="18">
          <cell r="AE18">
            <v>0</v>
          </cell>
          <cell r="AF18">
            <v>0</v>
          </cell>
          <cell r="AG18">
            <v>0</v>
          </cell>
          <cell r="AL18">
            <v>0</v>
          </cell>
          <cell r="AM18">
            <v>0</v>
          </cell>
          <cell r="AN18"/>
        </row>
        <row r="19">
          <cell r="AE19"/>
          <cell r="AF19"/>
          <cell r="AG19"/>
          <cell r="AL19"/>
          <cell r="AM19"/>
          <cell r="AN19"/>
        </row>
        <row r="20">
          <cell r="AE20">
            <v>0</v>
          </cell>
          <cell r="AF20">
            <v>0</v>
          </cell>
          <cell r="AG20">
            <v>0</v>
          </cell>
          <cell r="AL20"/>
          <cell r="AM20"/>
          <cell r="AN20"/>
        </row>
        <row r="23">
          <cell r="AE23">
            <v>1850</v>
          </cell>
          <cell r="AF23">
            <v>1850</v>
          </cell>
          <cell r="AG23">
            <v>1850</v>
          </cell>
          <cell r="AL23">
            <v>900</v>
          </cell>
          <cell r="AM23">
            <v>1220</v>
          </cell>
          <cell r="AN23">
            <v>1850</v>
          </cell>
        </row>
        <row r="24">
          <cell r="AE24">
            <v>103446000</v>
          </cell>
          <cell r="AF24">
            <v>103446000</v>
          </cell>
          <cell r="AG24">
            <v>103446000</v>
          </cell>
          <cell r="AL24">
            <v>8360000</v>
          </cell>
          <cell r="AM24">
            <v>8360000</v>
          </cell>
          <cell r="AN24">
            <v>8360000</v>
          </cell>
        </row>
        <row r="25">
          <cell r="AE25">
            <v>50</v>
          </cell>
          <cell r="AF25">
            <v>50</v>
          </cell>
          <cell r="AG25">
            <v>50</v>
          </cell>
          <cell r="AL25">
            <v>50</v>
          </cell>
          <cell r="AM25">
            <v>50</v>
          </cell>
          <cell r="AN25">
            <v>50</v>
          </cell>
        </row>
        <row r="26">
          <cell r="AE26">
            <v>32356771</v>
          </cell>
          <cell r="AF26">
            <v>32356771</v>
          </cell>
          <cell r="AG26">
            <v>32356771</v>
          </cell>
          <cell r="AL26">
            <v>7610500</v>
          </cell>
          <cell r="AM26">
            <v>7610500</v>
          </cell>
          <cell r="AN26">
            <v>7610500</v>
          </cell>
        </row>
        <row r="29">
          <cell r="AE29">
            <v>50</v>
          </cell>
          <cell r="AF29">
            <v>50</v>
          </cell>
          <cell r="AG29">
            <v>50</v>
          </cell>
          <cell r="AL29">
            <v>5</v>
          </cell>
          <cell r="AM29">
            <v>9</v>
          </cell>
          <cell r="AN29">
            <v>42</v>
          </cell>
        </row>
        <row r="30">
          <cell r="AE30">
            <v>2000000000</v>
          </cell>
          <cell r="AF30">
            <v>2000000000</v>
          </cell>
          <cell r="AG30">
            <v>2000000000</v>
          </cell>
          <cell r="AL30">
            <v>45382000</v>
          </cell>
          <cell r="AM30">
            <v>121846000</v>
          </cell>
          <cell r="AN30">
            <v>240272000</v>
          </cell>
        </row>
        <row r="31">
          <cell r="AE31">
            <v>10</v>
          </cell>
          <cell r="AF31">
            <v>10</v>
          </cell>
          <cell r="AG31">
            <v>10</v>
          </cell>
          <cell r="AL31">
            <v>10</v>
          </cell>
          <cell r="AM31">
            <v>10</v>
          </cell>
          <cell r="AN31">
            <v>10</v>
          </cell>
        </row>
        <row r="32">
          <cell r="AE32">
            <v>307138504</v>
          </cell>
          <cell r="AF32">
            <v>307138504</v>
          </cell>
          <cell r="AG32">
            <v>307138504</v>
          </cell>
          <cell r="AL32">
            <v>198523565</v>
          </cell>
          <cell r="AM32">
            <v>220015205</v>
          </cell>
          <cell r="AN32">
            <v>227072137</v>
          </cell>
        </row>
        <row r="35">
          <cell r="AE35">
            <v>100</v>
          </cell>
          <cell r="AF35">
            <v>100</v>
          </cell>
          <cell r="AG35">
            <v>100</v>
          </cell>
          <cell r="AL35">
            <v>95</v>
          </cell>
          <cell r="AM35">
            <v>95</v>
          </cell>
          <cell r="AN35">
            <v>96</v>
          </cell>
        </row>
        <row r="36">
          <cell r="AE36">
            <v>499999000</v>
          </cell>
          <cell r="AF36">
            <v>499999000</v>
          </cell>
          <cell r="AG36">
            <v>499999000</v>
          </cell>
          <cell r="AL36">
            <v>0</v>
          </cell>
          <cell r="AM36">
            <v>74007000</v>
          </cell>
          <cell r="AN36">
            <v>97383000</v>
          </cell>
        </row>
        <row r="37">
          <cell r="AE37"/>
          <cell r="AF37"/>
          <cell r="AG37"/>
          <cell r="AL37"/>
          <cell r="AM37"/>
          <cell r="AN37"/>
        </row>
        <row r="38">
          <cell r="AE38">
            <v>168721231</v>
          </cell>
          <cell r="AF38">
            <v>168721231</v>
          </cell>
          <cell r="AG38">
            <v>168721231</v>
          </cell>
          <cell r="AL38">
            <v>120830832</v>
          </cell>
          <cell r="AM38">
            <v>141094832</v>
          </cell>
          <cell r="AN38">
            <v>141094832</v>
          </cell>
        </row>
        <row r="41">
          <cell r="AE41">
            <v>100</v>
          </cell>
          <cell r="AF41">
            <v>100</v>
          </cell>
          <cell r="AG41">
            <v>100</v>
          </cell>
          <cell r="AL41">
            <v>86</v>
          </cell>
          <cell r="AM41">
            <v>86</v>
          </cell>
          <cell r="AN41">
            <v>87</v>
          </cell>
        </row>
        <row r="42">
          <cell r="AE42">
            <v>131658000</v>
          </cell>
          <cell r="AF42">
            <v>131658000</v>
          </cell>
          <cell r="AG42">
            <v>131658000</v>
          </cell>
          <cell r="AL42">
            <v>0</v>
          </cell>
          <cell r="AM42">
            <v>0</v>
          </cell>
          <cell r="AN42">
            <v>24434000</v>
          </cell>
        </row>
        <row r="43">
          <cell r="AE43"/>
          <cell r="AF43"/>
          <cell r="AG43"/>
          <cell r="AL43"/>
          <cell r="AM43"/>
          <cell r="AN43"/>
        </row>
        <row r="44">
          <cell r="AE44">
            <v>42226008</v>
          </cell>
          <cell r="AF44">
            <v>42226008</v>
          </cell>
          <cell r="AG44">
            <v>42226008</v>
          </cell>
          <cell r="AL44">
            <v>23033167</v>
          </cell>
          <cell r="AM44">
            <v>33482167</v>
          </cell>
          <cell r="AN44">
            <v>41657101</v>
          </cell>
        </row>
        <row r="47">
          <cell r="AE47">
            <v>1608.18</v>
          </cell>
          <cell r="AF47">
            <v>1608.18</v>
          </cell>
          <cell r="AG47">
            <v>1608.18</v>
          </cell>
          <cell r="AL47">
            <v>1007.07</v>
          </cell>
          <cell r="AM47">
            <v>1088.97</v>
          </cell>
          <cell r="AN47">
            <v>1706.79</v>
          </cell>
        </row>
        <row r="48">
          <cell r="AE48">
            <v>446671000</v>
          </cell>
          <cell r="AF48">
            <v>446671000</v>
          </cell>
          <cell r="AG48">
            <v>446671000</v>
          </cell>
          <cell r="AL48">
            <v>3004000</v>
          </cell>
          <cell r="AM48">
            <v>58657000</v>
          </cell>
          <cell r="AN48">
            <v>130755000</v>
          </cell>
        </row>
        <row r="49">
          <cell r="AE49">
            <v>100</v>
          </cell>
          <cell r="AF49">
            <v>100</v>
          </cell>
          <cell r="AG49">
            <v>100</v>
          </cell>
          <cell r="AL49">
            <v>100</v>
          </cell>
          <cell r="AM49">
            <v>100</v>
          </cell>
          <cell r="AN49">
            <v>100</v>
          </cell>
        </row>
        <row r="50">
          <cell r="AE50">
            <v>144275986</v>
          </cell>
          <cell r="AF50">
            <v>144275986</v>
          </cell>
          <cell r="AG50">
            <v>144275986</v>
          </cell>
          <cell r="AL50">
            <v>71381319</v>
          </cell>
          <cell r="AM50">
            <v>90574260</v>
          </cell>
          <cell r="AN50">
            <v>93395559</v>
          </cell>
        </row>
        <row r="53">
          <cell r="AE53">
            <v>2041.0400000000009</v>
          </cell>
          <cell r="AF53">
            <v>2041.0400000000009</v>
          </cell>
          <cell r="AG53">
            <v>2041.0400000000009</v>
          </cell>
          <cell r="AL53">
            <v>353.56</v>
          </cell>
          <cell r="AM53">
            <v>465.04300000000001</v>
          </cell>
          <cell r="AN53">
            <v>507.92</v>
          </cell>
        </row>
        <row r="54">
          <cell r="AE54">
            <v>410293000</v>
          </cell>
          <cell r="AF54">
            <v>410293000</v>
          </cell>
          <cell r="AG54">
            <v>410293000</v>
          </cell>
          <cell r="AL54">
            <v>13428000</v>
          </cell>
          <cell r="AM54">
            <v>46425000</v>
          </cell>
          <cell r="AN54">
            <v>67771000</v>
          </cell>
        </row>
        <row r="55">
          <cell r="AE55">
            <v>50</v>
          </cell>
          <cell r="AF55">
            <v>50</v>
          </cell>
          <cell r="AG55">
            <v>50</v>
          </cell>
          <cell r="AL55">
            <v>50</v>
          </cell>
          <cell r="AM55">
            <v>50</v>
          </cell>
          <cell r="AN55">
            <v>50</v>
          </cell>
        </row>
        <row r="56">
          <cell r="AE56">
            <v>113134617</v>
          </cell>
          <cell r="AF56">
            <v>113134617</v>
          </cell>
          <cell r="AG56">
            <v>113134617</v>
          </cell>
          <cell r="AL56">
            <v>69262276</v>
          </cell>
          <cell r="AM56">
            <v>78205496</v>
          </cell>
          <cell r="AN56">
            <v>80808128</v>
          </cell>
        </row>
        <row r="59">
          <cell r="AE59">
            <v>777</v>
          </cell>
          <cell r="AF59">
            <v>777</v>
          </cell>
          <cell r="AG59">
            <v>777</v>
          </cell>
          <cell r="AL59">
            <v>231</v>
          </cell>
          <cell r="AM59">
            <v>231</v>
          </cell>
          <cell r="AN59">
            <v>231</v>
          </cell>
        </row>
        <row r="60">
          <cell r="AE60">
            <v>263182000</v>
          </cell>
          <cell r="AF60">
            <v>263182000</v>
          </cell>
          <cell r="AG60">
            <v>263182000</v>
          </cell>
          <cell r="AL60">
            <v>0</v>
          </cell>
          <cell r="AM60">
            <v>17292000</v>
          </cell>
          <cell r="AN60">
            <v>28820000</v>
          </cell>
        </row>
        <row r="61">
          <cell r="AE61">
            <v>148</v>
          </cell>
          <cell r="AF61">
            <v>148</v>
          </cell>
          <cell r="AG61">
            <v>148</v>
          </cell>
          <cell r="AL61">
            <v>148</v>
          </cell>
          <cell r="AM61">
            <v>148</v>
          </cell>
          <cell r="AN61">
            <v>148</v>
          </cell>
        </row>
        <row r="62">
          <cell r="AE62">
            <v>42218035</v>
          </cell>
          <cell r="AF62">
            <v>42218035</v>
          </cell>
          <cell r="AG62">
            <v>42218035</v>
          </cell>
          <cell r="AL62">
            <v>31356534</v>
          </cell>
          <cell r="AM62">
            <v>39525868</v>
          </cell>
          <cell r="AN62">
            <v>39525868</v>
          </cell>
        </row>
        <row r="65">
          <cell r="AE65">
            <v>1</v>
          </cell>
          <cell r="AF65">
            <v>1</v>
          </cell>
          <cell r="AG65">
            <v>1</v>
          </cell>
          <cell r="AL65">
            <v>0.8</v>
          </cell>
          <cell r="AM65">
            <v>0.8</v>
          </cell>
          <cell r="AN65">
            <v>0.82</v>
          </cell>
        </row>
        <row r="66">
          <cell r="AE66">
            <v>0</v>
          </cell>
          <cell r="AF66">
            <v>0</v>
          </cell>
          <cell r="AG66">
            <v>0</v>
          </cell>
          <cell r="AL66">
            <v>0</v>
          </cell>
          <cell r="AM66"/>
          <cell r="AN66"/>
        </row>
        <row r="67">
          <cell r="AE67"/>
          <cell r="AF67"/>
          <cell r="AG67"/>
          <cell r="AL67"/>
          <cell r="AM67"/>
          <cell r="AN67"/>
        </row>
        <row r="68">
          <cell r="AE68"/>
          <cell r="AF68"/>
          <cell r="AG68"/>
          <cell r="AL68"/>
          <cell r="AM68"/>
          <cell r="AN68"/>
        </row>
        <row r="71">
          <cell r="AE71">
            <v>3172552</v>
          </cell>
          <cell r="AF71">
            <v>3172552</v>
          </cell>
          <cell r="AG71">
            <v>3172552</v>
          </cell>
          <cell r="AK71">
            <v>3929402.21</v>
          </cell>
          <cell r="AL71">
            <v>2684144.92</v>
          </cell>
          <cell r="AM71">
            <v>2932946</v>
          </cell>
        </row>
        <row r="72">
          <cell r="AE72">
            <v>882877000</v>
          </cell>
          <cell r="AF72">
            <v>882877000</v>
          </cell>
          <cell r="AG72">
            <v>882877000</v>
          </cell>
          <cell r="AK72">
            <v>160432000</v>
          </cell>
          <cell r="AL72">
            <v>627000</v>
          </cell>
          <cell r="AM72">
            <v>67367000</v>
          </cell>
        </row>
        <row r="73">
          <cell r="AE73">
            <v>978</v>
          </cell>
          <cell r="AF73">
            <v>978</v>
          </cell>
          <cell r="AG73">
            <v>978</v>
          </cell>
          <cell r="AK73">
            <v>978</v>
          </cell>
          <cell r="AL73">
            <v>978</v>
          </cell>
          <cell r="AM73">
            <v>978</v>
          </cell>
        </row>
        <row r="74">
          <cell r="AE74">
            <v>272038216</v>
          </cell>
          <cell r="AF74">
            <v>272038216</v>
          </cell>
          <cell r="AG74">
            <v>272036683</v>
          </cell>
          <cell r="AK74">
            <v>183519467</v>
          </cell>
          <cell r="AL74">
            <v>141282812</v>
          </cell>
          <cell r="AM74">
            <v>156687532</v>
          </cell>
        </row>
        <row r="77">
          <cell r="AE77">
            <v>1</v>
          </cell>
          <cell r="AF77">
            <v>1</v>
          </cell>
          <cell r="AG77">
            <v>1</v>
          </cell>
          <cell r="AL77">
            <v>1</v>
          </cell>
          <cell r="AM77">
            <v>1</v>
          </cell>
          <cell r="AN77">
            <v>1</v>
          </cell>
        </row>
        <row r="78">
          <cell r="AE78">
            <v>71439000</v>
          </cell>
          <cell r="AF78">
            <v>71439000</v>
          </cell>
          <cell r="AG78">
            <v>71439000</v>
          </cell>
          <cell r="AL78">
            <v>95000</v>
          </cell>
          <cell r="AM78">
            <v>95000</v>
          </cell>
          <cell r="AN78">
            <v>10166000</v>
          </cell>
        </row>
        <row r="79">
          <cell r="AE79"/>
          <cell r="AF79"/>
          <cell r="AG79"/>
          <cell r="AL79"/>
          <cell r="AM79"/>
          <cell r="AN79"/>
        </row>
        <row r="80">
          <cell r="AE80">
            <v>25739645</v>
          </cell>
          <cell r="AF80">
            <v>25739645</v>
          </cell>
          <cell r="AG80">
            <v>25668736</v>
          </cell>
          <cell r="AL80">
            <v>0</v>
          </cell>
          <cell r="AM80">
            <v>3259000</v>
          </cell>
          <cell r="AN80">
            <v>6518000</v>
          </cell>
        </row>
        <row r="83">
          <cell r="AE83">
            <v>1</v>
          </cell>
          <cell r="AF83">
            <v>1</v>
          </cell>
          <cell r="AG83">
            <v>1</v>
          </cell>
          <cell r="AL83">
            <v>1</v>
          </cell>
          <cell r="AM83">
            <v>1</v>
          </cell>
          <cell r="AN83">
            <v>1</v>
          </cell>
        </row>
        <row r="84">
          <cell r="AE84">
            <v>775652000</v>
          </cell>
          <cell r="AF84">
            <v>775652000</v>
          </cell>
          <cell r="AG84">
            <v>775652000</v>
          </cell>
          <cell r="AL84">
            <v>25831000</v>
          </cell>
          <cell r="AM84">
            <v>79022000</v>
          </cell>
          <cell r="AN84">
            <v>153290000</v>
          </cell>
        </row>
        <row r="85">
          <cell r="AE85"/>
          <cell r="AF85"/>
          <cell r="AG85"/>
          <cell r="AL85"/>
          <cell r="AM85"/>
          <cell r="AN85"/>
        </row>
        <row r="86">
          <cell r="AE86">
            <v>246234704</v>
          </cell>
          <cell r="AF86">
            <v>246234704</v>
          </cell>
          <cell r="AG86">
            <v>246234704</v>
          </cell>
          <cell r="AL86">
            <v>159376966</v>
          </cell>
          <cell r="AM86">
            <v>199059565</v>
          </cell>
          <cell r="AN86">
            <v>226420898</v>
          </cell>
        </row>
        <row r="89">
          <cell r="AE89">
            <v>0.25</v>
          </cell>
          <cell r="AF89">
            <v>0.25</v>
          </cell>
          <cell r="AG89">
            <v>0.25</v>
          </cell>
          <cell r="AL89">
            <v>0.3448</v>
          </cell>
          <cell r="AM89">
            <v>0.3448</v>
          </cell>
          <cell r="AN89">
            <v>0.3448</v>
          </cell>
        </row>
        <row r="90">
          <cell r="AE90">
            <v>661674000</v>
          </cell>
          <cell r="AF90">
            <v>661674000</v>
          </cell>
          <cell r="AG90">
            <v>661674000</v>
          </cell>
          <cell r="AL90">
            <v>762000</v>
          </cell>
          <cell r="AM90">
            <v>67059000</v>
          </cell>
          <cell r="AN90">
            <v>124889000</v>
          </cell>
        </row>
        <row r="91">
          <cell r="AE91"/>
          <cell r="AF91"/>
          <cell r="AG91"/>
          <cell r="AL91"/>
          <cell r="AM91"/>
          <cell r="AN91"/>
        </row>
        <row r="92">
          <cell r="AE92">
            <v>220848699</v>
          </cell>
          <cell r="AF92">
            <v>220848699</v>
          </cell>
          <cell r="AG92">
            <v>220815341</v>
          </cell>
          <cell r="AL92">
            <v>104893712</v>
          </cell>
          <cell r="AM92">
            <v>132074031</v>
          </cell>
          <cell r="AN92">
            <v>145994333</v>
          </cell>
        </row>
        <row r="95">
          <cell r="AE95">
            <v>1</v>
          </cell>
          <cell r="AF95">
            <v>1</v>
          </cell>
          <cell r="AG95">
            <v>1</v>
          </cell>
          <cell r="AL95">
            <v>0.8</v>
          </cell>
          <cell r="AM95">
            <v>0.8</v>
          </cell>
          <cell r="AN95">
            <v>0.82</v>
          </cell>
        </row>
        <row r="96">
          <cell r="AE96">
            <v>0</v>
          </cell>
          <cell r="AF96">
            <v>0</v>
          </cell>
          <cell r="AG96">
            <v>0</v>
          </cell>
          <cell r="AL96">
            <v>0</v>
          </cell>
          <cell r="AM96"/>
          <cell r="AN96"/>
        </row>
        <row r="97">
          <cell r="AE97"/>
          <cell r="AF97"/>
          <cell r="AG97"/>
          <cell r="AL97"/>
          <cell r="AM97"/>
          <cell r="AN97"/>
        </row>
        <row r="98">
          <cell r="AE98">
            <v>0</v>
          </cell>
          <cell r="AF98">
            <v>0</v>
          </cell>
          <cell r="AG98">
            <v>0</v>
          </cell>
          <cell r="AL98"/>
          <cell r="AM98"/>
          <cell r="AN98"/>
        </row>
        <row r="101">
          <cell r="AE101">
            <v>1681</v>
          </cell>
          <cell r="AF101">
            <v>1681</v>
          </cell>
          <cell r="AG101">
            <v>1681</v>
          </cell>
          <cell r="AL101">
            <v>0</v>
          </cell>
          <cell r="AM101">
            <v>0</v>
          </cell>
          <cell r="AN101">
            <v>1873.07</v>
          </cell>
        </row>
        <row r="102">
          <cell r="AE102">
            <v>407862000</v>
          </cell>
          <cell r="AF102">
            <v>407862000</v>
          </cell>
          <cell r="AG102">
            <v>407862000</v>
          </cell>
          <cell r="AL102">
            <v>0</v>
          </cell>
          <cell r="AM102">
            <v>40019593</v>
          </cell>
          <cell r="AN102">
            <v>59172410</v>
          </cell>
        </row>
        <row r="103">
          <cell r="AE103">
            <v>1350</v>
          </cell>
          <cell r="AF103">
            <v>1350</v>
          </cell>
          <cell r="AG103">
            <v>1350</v>
          </cell>
          <cell r="AL103">
            <v>1257.3599999999999</v>
          </cell>
          <cell r="AM103">
            <v>1257.3599999999999</v>
          </cell>
          <cell r="AN103">
            <v>1350</v>
          </cell>
        </row>
        <row r="104">
          <cell r="AE104">
            <v>181539256</v>
          </cell>
          <cell r="AF104">
            <v>181539256</v>
          </cell>
          <cell r="AG104">
            <v>181539256</v>
          </cell>
          <cell r="AL104">
            <v>77098845</v>
          </cell>
          <cell r="AM104">
            <v>93678166</v>
          </cell>
          <cell r="AN104">
            <v>113115101</v>
          </cell>
        </row>
        <row r="107">
          <cell r="AE107">
            <v>1</v>
          </cell>
          <cell r="AF107">
            <v>1</v>
          </cell>
          <cell r="AG107">
            <v>1</v>
          </cell>
          <cell r="AL107">
            <v>0.84599999999999997</v>
          </cell>
          <cell r="AM107">
            <v>0.84599999999999997</v>
          </cell>
          <cell r="AN107">
            <v>1</v>
          </cell>
        </row>
        <row r="108">
          <cell r="AE108">
            <v>0</v>
          </cell>
          <cell r="AF108">
            <v>0</v>
          </cell>
          <cell r="AG108">
            <v>0</v>
          </cell>
          <cell r="AL108">
            <v>0</v>
          </cell>
          <cell r="AM108"/>
          <cell r="AN108"/>
        </row>
        <row r="109">
          <cell r="AE109"/>
          <cell r="AF109"/>
          <cell r="AG109"/>
          <cell r="AL109"/>
          <cell r="AM109"/>
          <cell r="AN109"/>
        </row>
        <row r="110">
          <cell r="AE110"/>
          <cell r="AL110"/>
          <cell r="AM110"/>
          <cell r="AN110"/>
        </row>
        <row r="113">
          <cell r="AE113">
            <v>1</v>
          </cell>
          <cell r="AF113">
            <v>1</v>
          </cell>
          <cell r="AG113">
            <v>1</v>
          </cell>
          <cell r="AL113">
            <v>0.45450000000000002</v>
          </cell>
          <cell r="AM113">
            <v>0.45450000000000002</v>
          </cell>
          <cell r="AN113">
            <v>0.45450000000000002</v>
          </cell>
        </row>
        <row r="114">
          <cell r="AE114">
            <v>263308000</v>
          </cell>
          <cell r="AF114">
            <v>263308000</v>
          </cell>
          <cell r="AG114">
            <v>263308000</v>
          </cell>
          <cell r="AL114">
            <v>0</v>
          </cell>
          <cell r="AM114">
            <v>18414000</v>
          </cell>
          <cell r="AN114">
            <v>46252000</v>
          </cell>
        </row>
        <row r="115">
          <cell r="AE115"/>
          <cell r="AF115"/>
          <cell r="AG115"/>
          <cell r="AL115"/>
          <cell r="AM115"/>
          <cell r="AN115"/>
        </row>
        <row r="116">
          <cell r="AE116">
            <v>75004801</v>
          </cell>
          <cell r="AF116">
            <v>75004801</v>
          </cell>
          <cell r="AG116">
            <v>75004801</v>
          </cell>
          <cell r="AL116">
            <v>45312000</v>
          </cell>
          <cell r="AM116">
            <v>61339367</v>
          </cell>
          <cell r="AN116">
            <v>64598367</v>
          </cell>
        </row>
        <row r="119">
          <cell r="AE119">
            <v>107902.07999999996</v>
          </cell>
          <cell r="AF119">
            <v>107902.07999999996</v>
          </cell>
          <cell r="AG119">
            <v>107902.07999999996</v>
          </cell>
          <cell r="AL119">
            <v>73238.22</v>
          </cell>
          <cell r="AM119">
            <v>73238.22</v>
          </cell>
          <cell r="AN119">
            <v>116156.22</v>
          </cell>
        </row>
        <row r="120">
          <cell r="AE120">
            <v>269027000</v>
          </cell>
          <cell r="AF120">
            <v>269027000</v>
          </cell>
          <cell r="AG120">
            <v>269027000</v>
          </cell>
          <cell r="AL120">
            <v>0</v>
          </cell>
          <cell r="AM120">
            <v>32325000</v>
          </cell>
          <cell r="AN120">
            <v>66839000</v>
          </cell>
        </row>
        <row r="121">
          <cell r="AE121">
            <v>14025</v>
          </cell>
          <cell r="AF121">
            <v>14025</v>
          </cell>
          <cell r="AG121">
            <v>14025</v>
          </cell>
          <cell r="AL121">
            <v>14025</v>
          </cell>
          <cell r="AM121">
            <v>14025</v>
          </cell>
          <cell r="AN121">
            <v>14025</v>
          </cell>
        </row>
        <row r="122">
          <cell r="AE122">
            <v>30945300</v>
          </cell>
          <cell r="AF122">
            <v>30945300</v>
          </cell>
          <cell r="AG122">
            <v>30945300</v>
          </cell>
          <cell r="AL122">
            <v>30945300</v>
          </cell>
          <cell r="AM122">
            <v>30945300</v>
          </cell>
          <cell r="AN122">
            <v>30945300</v>
          </cell>
        </row>
        <row r="125">
          <cell r="AE125">
            <v>100</v>
          </cell>
          <cell r="AF125">
            <v>1</v>
          </cell>
          <cell r="AG125">
            <v>1</v>
          </cell>
          <cell r="AL125">
            <v>0.875</v>
          </cell>
          <cell r="AM125" t="str">
            <v>91.66%</v>
          </cell>
          <cell r="AN125">
            <v>1</v>
          </cell>
        </row>
        <row r="126">
          <cell r="AE126">
            <v>45827000</v>
          </cell>
          <cell r="AF126">
            <v>45827000</v>
          </cell>
          <cell r="AG126">
            <v>45827000</v>
          </cell>
          <cell r="AL126">
            <v>14498000</v>
          </cell>
          <cell r="AM126">
            <v>14984000</v>
          </cell>
          <cell r="AN126">
            <v>14984000</v>
          </cell>
        </row>
        <row r="127">
          <cell r="AE127"/>
          <cell r="AF127"/>
          <cell r="AG127"/>
          <cell r="AL127"/>
          <cell r="AM127"/>
          <cell r="AN127"/>
        </row>
        <row r="128">
          <cell r="AE128">
            <v>10789767</v>
          </cell>
          <cell r="AF128">
            <v>10789767</v>
          </cell>
          <cell r="AG128">
            <v>10789767</v>
          </cell>
          <cell r="AL128">
            <v>10789767</v>
          </cell>
          <cell r="AM128">
            <v>10789767</v>
          </cell>
          <cell r="AN128">
            <v>10789767</v>
          </cell>
        </row>
        <row r="131">
          <cell r="AE131">
            <v>1</v>
          </cell>
          <cell r="AF131">
            <v>1</v>
          </cell>
          <cell r="AG131">
            <v>1</v>
          </cell>
          <cell r="AL131">
            <v>0</v>
          </cell>
          <cell r="AM131">
            <v>0</v>
          </cell>
          <cell r="AN131">
            <v>0</v>
          </cell>
        </row>
        <row r="132">
          <cell r="AE132">
            <v>0</v>
          </cell>
          <cell r="AF132">
            <v>0</v>
          </cell>
          <cell r="AG132">
            <v>0</v>
          </cell>
          <cell r="AL132">
            <v>0</v>
          </cell>
          <cell r="AM132"/>
          <cell r="AN132"/>
        </row>
        <row r="133">
          <cell r="AE133"/>
          <cell r="AF133"/>
          <cell r="AG133"/>
          <cell r="AL133"/>
          <cell r="AM133"/>
          <cell r="AN133"/>
        </row>
        <row r="134">
          <cell r="AE134"/>
          <cell r="AF134"/>
          <cell r="AG134"/>
          <cell r="AL134"/>
          <cell r="AM134"/>
          <cell r="AN134"/>
        </row>
      </sheetData>
      <sheetData sheetId="2" refreshError="1"/>
      <sheetData sheetId="3" refreshError="1"/>
      <sheetData sheetId="4" refreshError="1"/>
    </sheetDataSet>
  </externalBook>
</externalLink>
</file>

<file path=xl/theme/theme1.xml><?xml version="1.0" encoding="utf-8"?>
<a:theme xmlns:a="http://schemas.openxmlformats.org/drawingml/2006/main" name="Tema de Office">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vmlDrawing" Target="../drawings/vmlDrawing1.vml"/><Relationship Id="rId2" Type="http://schemas.openxmlformats.org/officeDocument/2006/relationships/drawing" Target="../drawings/drawing1.xml"/><Relationship Id="rId1" Type="http://schemas.openxmlformats.org/officeDocument/2006/relationships/printerSettings" Target="../printerSettings/printerSettings1.bin"/><Relationship Id="rId4" Type="http://schemas.openxmlformats.org/officeDocument/2006/relationships/comments" Target="../comments1.xml"/></Relationships>
</file>

<file path=xl/worksheets/_rels/sheet2.xml.rels><?xml version="1.0" encoding="UTF-8" standalone="yes"?>
<Relationships xmlns="http://schemas.openxmlformats.org/package/2006/relationships"><Relationship Id="rId3" Type="http://schemas.openxmlformats.org/officeDocument/2006/relationships/vmlDrawing" Target="../drawings/vmlDrawing2.vml"/><Relationship Id="rId2" Type="http://schemas.openxmlformats.org/officeDocument/2006/relationships/drawing" Target="../drawings/drawing2.xml"/><Relationship Id="rId1" Type="http://schemas.openxmlformats.org/officeDocument/2006/relationships/printerSettings" Target="../printerSettings/printerSettings2.bin"/><Relationship Id="rId4" Type="http://schemas.openxmlformats.org/officeDocument/2006/relationships/comments" Target="../comments2.xml"/></Relationships>
</file>

<file path=xl/worksheets/_rels/sheet3.xml.rels><?xml version="1.0" encoding="UTF-8" standalone="yes"?>
<Relationships xmlns="http://schemas.openxmlformats.org/package/2006/relationships"><Relationship Id="rId3" Type="http://schemas.openxmlformats.org/officeDocument/2006/relationships/vmlDrawing" Target="../drawings/vmlDrawing3.vml"/><Relationship Id="rId2" Type="http://schemas.openxmlformats.org/officeDocument/2006/relationships/drawing" Target="../drawings/drawing3.xml"/><Relationship Id="rId1" Type="http://schemas.openxmlformats.org/officeDocument/2006/relationships/printerSettings" Target="../printerSettings/printerSettings3.bin"/><Relationship Id="rId4" Type="http://schemas.openxmlformats.org/officeDocument/2006/relationships/comments" Target="../comments3.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4.xml"/></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dimension ref="A1:BA1115"/>
  <sheetViews>
    <sheetView zoomScale="53" zoomScaleNormal="53" zoomScaleSheetLayoutView="50" workbookViewId="0">
      <selection activeCell="G14" sqref="G14"/>
    </sheetView>
  </sheetViews>
  <sheetFormatPr baseColWidth="10" defaultColWidth="14.42578125" defaultRowHeight="43.5" customHeight="1" x14ac:dyDescent="0.25"/>
  <cols>
    <col min="1" max="1" width="6.42578125" customWidth="1"/>
    <col min="2" max="2" width="7.7109375" customWidth="1"/>
    <col min="3" max="3" width="7.42578125" customWidth="1"/>
    <col min="4" max="4" width="9.5703125" customWidth="1"/>
    <col min="5" max="5" width="25.7109375" customWidth="1"/>
    <col min="6" max="6" width="6" customWidth="1"/>
    <col min="7" max="7" width="31.85546875" customWidth="1"/>
    <col min="8" max="8" width="16" customWidth="1"/>
    <col min="9" max="9" width="8.5703125" customWidth="1"/>
    <col min="10" max="10" width="18.85546875" customWidth="1"/>
    <col min="11" max="11" width="19.42578125" customWidth="1"/>
    <col min="12" max="12" width="18.85546875" customWidth="1"/>
    <col min="13" max="13" width="18.7109375" customWidth="1"/>
    <col min="14" max="14" width="16" customWidth="1"/>
    <col min="15" max="15" width="14.85546875" customWidth="1"/>
    <col min="16" max="16" width="13.28515625" customWidth="1"/>
    <col min="17" max="17" width="14.85546875" customWidth="1"/>
    <col min="18" max="18" width="13.28515625" customWidth="1"/>
    <col min="19" max="19" width="22.28515625" customWidth="1"/>
    <col min="20" max="20" width="16" style="7" customWidth="1"/>
    <col min="21" max="21" width="13.7109375" style="7" customWidth="1"/>
    <col min="22" max="22" width="14" style="7" customWidth="1"/>
    <col min="23" max="24" width="13.42578125" style="7" customWidth="1"/>
    <col min="25" max="25" width="20.28515625" style="7" customWidth="1"/>
    <col min="26" max="26" width="19.28515625" style="7" customWidth="1"/>
    <col min="27" max="27" width="18.85546875" style="7" customWidth="1"/>
    <col min="28" max="28" width="17.42578125" style="7" customWidth="1"/>
    <col min="29" max="29" width="14.7109375" style="7" customWidth="1"/>
    <col min="30" max="30" width="21.42578125" style="7" customWidth="1"/>
    <col min="31" max="31" width="21.42578125" style="86" customWidth="1"/>
    <col min="32" max="32" width="16" style="86" customWidth="1"/>
    <col min="33" max="33" width="18.140625" style="7" customWidth="1"/>
    <col min="34" max="35" width="16.5703125" style="7" customWidth="1"/>
    <col min="36" max="36" width="13.42578125" style="86" customWidth="1"/>
    <col min="37" max="37" width="12.28515625" style="7" customWidth="1"/>
    <col min="38" max="38" width="10.7109375" style="7" customWidth="1"/>
    <col min="39" max="39" width="13.85546875" style="250" bestFit="1" customWidth="1"/>
    <col min="40" max="40" width="20.140625" style="113" customWidth="1"/>
    <col min="41" max="41" width="18.7109375" style="113" customWidth="1"/>
    <col min="42" max="42" width="20.42578125" style="250" customWidth="1"/>
    <col min="43" max="43" width="19" style="7" hidden="1" customWidth="1"/>
    <col min="44" max="44" width="7.85546875" style="86" hidden="1" customWidth="1"/>
    <col min="45" max="45" width="11.42578125" style="86" customWidth="1"/>
    <col min="46" max="46" width="10.42578125" style="86" customWidth="1"/>
    <col min="47" max="47" width="80.5703125" style="250" customWidth="1"/>
    <col min="48" max="48" width="33.28515625" style="250" customWidth="1"/>
    <col min="49" max="49" width="28.85546875" style="250" customWidth="1"/>
    <col min="50" max="50" width="38.7109375" style="86" customWidth="1"/>
    <col min="51" max="51" width="36.42578125" customWidth="1"/>
    <col min="52" max="52" width="13.42578125" style="7" customWidth="1"/>
    <col min="53" max="53" width="49.42578125" style="7" customWidth="1"/>
  </cols>
  <sheetData>
    <row r="1" spans="1:53" s="86" customFormat="1" ht="43.5" customHeight="1" thickBot="1" x14ac:dyDescent="0.3">
      <c r="AM1" s="7"/>
      <c r="AN1" s="305"/>
      <c r="AO1" s="305"/>
      <c r="AP1" s="7"/>
      <c r="AQ1" s="7"/>
      <c r="AR1" s="7"/>
      <c r="AS1" s="7"/>
      <c r="AT1" s="7"/>
      <c r="AU1" s="7"/>
      <c r="AV1" s="7"/>
      <c r="AW1" s="7"/>
      <c r="AX1" s="7"/>
      <c r="AY1" s="7"/>
    </row>
    <row r="2" spans="1:53" s="21" customFormat="1" ht="43.5" customHeight="1" x14ac:dyDescent="0.5">
      <c r="A2" s="813"/>
      <c r="B2" s="814"/>
      <c r="C2" s="814"/>
      <c r="D2" s="814"/>
      <c r="E2" s="814"/>
      <c r="F2" s="814"/>
      <c r="G2" s="815"/>
      <c r="H2" s="822" t="s">
        <v>362</v>
      </c>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c r="AX2" s="823"/>
      <c r="AY2" s="824"/>
    </row>
    <row r="3" spans="1:53" s="21" customFormat="1" ht="43.5" customHeight="1" x14ac:dyDescent="0.5">
      <c r="A3" s="816"/>
      <c r="B3" s="817"/>
      <c r="C3" s="817"/>
      <c r="D3" s="817"/>
      <c r="E3" s="817"/>
      <c r="F3" s="817"/>
      <c r="G3" s="818"/>
      <c r="H3" s="825" t="s">
        <v>363</v>
      </c>
      <c r="I3" s="826"/>
      <c r="J3" s="826"/>
      <c r="K3" s="826"/>
      <c r="L3" s="826"/>
      <c r="M3" s="826"/>
      <c r="N3" s="826"/>
      <c r="O3" s="826"/>
      <c r="P3" s="826"/>
      <c r="Q3" s="826"/>
      <c r="R3" s="826"/>
      <c r="S3" s="826"/>
      <c r="T3" s="826"/>
      <c r="U3" s="826"/>
      <c r="V3" s="826"/>
      <c r="W3" s="826"/>
      <c r="X3" s="826"/>
      <c r="Y3" s="826"/>
      <c r="Z3" s="826"/>
      <c r="AA3" s="826"/>
      <c r="AB3" s="826"/>
      <c r="AC3" s="826"/>
      <c r="AD3" s="826"/>
      <c r="AE3" s="826"/>
      <c r="AF3" s="826"/>
      <c r="AG3" s="826"/>
      <c r="AH3" s="826"/>
      <c r="AI3" s="826"/>
      <c r="AJ3" s="826"/>
      <c r="AK3" s="826"/>
      <c r="AL3" s="826"/>
      <c r="AM3" s="826"/>
      <c r="AN3" s="826"/>
      <c r="AO3" s="826"/>
      <c r="AP3" s="826"/>
      <c r="AQ3" s="826"/>
      <c r="AR3" s="826"/>
      <c r="AS3" s="826"/>
      <c r="AT3" s="826"/>
      <c r="AU3" s="826"/>
      <c r="AV3" s="826"/>
      <c r="AW3" s="826"/>
      <c r="AX3" s="826"/>
      <c r="AY3" s="827"/>
    </row>
    <row r="4" spans="1:53" s="22" customFormat="1" ht="43.5" customHeight="1" thickBot="1" x14ac:dyDescent="0.45">
      <c r="A4" s="819"/>
      <c r="B4" s="820"/>
      <c r="C4" s="820"/>
      <c r="D4" s="820"/>
      <c r="E4" s="820"/>
      <c r="F4" s="820"/>
      <c r="G4" s="821"/>
      <c r="H4" s="828" t="s">
        <v>456</v>
      </c>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30"/>
      <c r="AN4" s="828" t="s">
        <v>365</v>
      </c>
      <c r="AO4" s="829"/>
      <c r="AP4" s="829"/>
      <c r="AQ4" s="829"/>
      <c r="AR4" s="829"/>
      <c r="AS4" s="829"/>
      <c r="AT4" s="829"/>
      <c r="AU4" s="829"/>
      <c r="AV4" s="829"/>
      <c r="AW4" s="829"/>
      <c r="AX4" s="829"/>
      <c r="AY4" s="831"/>
    </row>
    <row r="5" spans="1:53" s="23" customFormat="1" ht="43.5" customHeight="1" x14ac:dyDescent="0.25">
      <c r="A5" s="832" t="s">
        <v>0</v>
      </c>
      <c r="B5" s="833"/>
      <c r="C5" s="833"/>
      <c r="D5" s="833"/>
      <c r="E5" s="833"/>
      <c r="F5" s="833"/>
      <c r="G5" s="833"/>
      <c r="H5" s="833"/>
      <c r="I5" s="833"/>
      <c r="J5" s="833"/>
      <c r="K5" s="833"/>
      <c r="L5" s="833"/>
      <c r="M5" s="833"/>
      <c r="N5" s="833"/>
      <c r="O5" s="833"/>
      <c r="P5" s="833"/>
      <c r="Q5" s="833"/>
      <c r="R5" s="834"/>
      <c r="S5" s="835" t="s">
        <v>418</v>
      </c>
      <c r="T5" s="836"/>
      <c r="U5" s="836"/>
      <c r="V5" s="836"/>
      <c r="W5" s="836"/>
      <c r="X5" s="836"/>
      <c r="Y5" s="836"/>
      <c r="Z5" s="836"/>
      <c r="AA5" s="836"/>
      <c r="AB5" s="836"/>
      <c r="AC5" s="836"/>
      <c r="AD5" s="836"/>
      <c r="AE5" s="836"/>
      <c r="AF5" s="836"/>
      <c r="AG5" s="836"/>
      <c r="AH5" s="836"/>
      <c r="AI5" s="836"/>
      <c r="AJ5" s="836"/>
      <c r="AK5" s="836"/>
      <c r="AL5" s="836"/>
      <c r="AM5" s="836"/>
      <c r="AN5" s="836"/>
      <c r="AO5" s="836"/>
      <c r="AP5" s="836"/>
      <c r="AQ5" s="836"/>
      <c r="AR5" s="836"/>
      <c r="AS5" s="836"/>
      <c r="AT5" s="836"/>
      <c r="AU5" s="836"/>
      <c r="AV5" s="836"/>
      <c r="AW5" s="836"/>
      <c r="AX5" s="836"/>
      <c r="AY5" s="837"/>
    </row>
    <row r="6" spans="1:53" s="23" customFormat="1" ht="43.5" customHeight="1" x14ac:dyDescent="0.25">
      <c r="A6" s="838" t="s">
        <v>1</v>
      </c>
      <c r="B6" s="839"/>
      <c r="C6" s="839"/>
      <c r="D6" s="839"/>
      <c r="E6" s="839"/>
      <c r="F6" s="839"/>
      <c r="G6" s="839"/>
      <c r="H6" s="839"/>
      <c r="I6" s="839"/>
      <c r="J6" s="839"/>
      <c r="K6" s="839"/>
      <c r="L6" s="839"/>
      <c r="M6" s="839"/>
      <c r="N6" s="839"/>
      <c r="O6" s="839"/>
      <c r="P6" s="839"/>
      <c r="Q6" s="839"/>
      <c r="R6" s="840"/>
      <c r="S6" s="841" t="s">
        <v>419</v>
      </c>
      <c r="T6" s="842"/>
      <c r="U6" s="842"/>
      <c r="V6" s="842"/>
      <c r="W6" s="842"/>
      <c r="X6" s="842"/>
      <c r="Y6" s="842"/>
      <c r="Z6" s="842"/>
      <c r="AA6" s="842"/>
      <c r="AB6" s="842"/>
      <c r="AC6" s="842"/>
      <c r="AD6" s="842"/>
      <c r="AE6" s="842"/>
      <c r="AF6" s="842"/>
      <c r="AG6" s="842"/>
      <c r="AH6" s="842"/>
      <c r="AI6" s="842"/>
      <c r="AJ6" s="842"/>
      <c r="AK6" s="842"/>
      <c r="AL6" s="842"/>
      <c r="AM6" s="842"/>
      <c r="AN6" s="842"/>
      <c r="AO6" s="842"/>
      <c r="AP6" s="842"/>
      <c r="AQ6" s="842"/>
      <c r="AR6" s="842"/>
      <c r="AS6" s="842"/>
      <c r="AT6" s="842"/>
      <c r="AU6" s="842"/>
      <c r="AV6" s="842"/>
      <c r="AW6" s="842"/>
      <c r="AX6" s="842"/>
      <c r="AY6" s="843"/>
    </row>
    <row r="7" spans="1:53" s="23" customFormat="1" ht="43.5" customHeight="1" x14ac:dyDescent="0.25">
      <c r="A7" s="844" t="s">
        <v>9</v>
      </c>
      <c r="B7" s="845"/>
      <c r="C7" s="845"/>
      <c r="D7" s="845"/>
      <c r="E7" s="845"/>
      <c r="F7" s="845"/>
      <c r="G7" s="845"/>
      <c r="H7" s="845"/>
      <c r="I7" s="845"/>
      <c r="J7" s="845"/>
      <c r="K7" s="845"/>
      <c r="L7" s="845"/>
      <c r="M7" s="845"/>
      <c r="N7" s="845"/>
      <c r="O7" s="845"/>
      <c r="P7" s="845"/>
      <c r="Q7" s="845"/>
      <c r="R7" s="845"/>
      <c r="S7" s="846" t="s">
        <v>420</v>
      </c>
      <c r="T7" s="847"/>
      <c r="U7" s="847"/>
      <c r="V7" s="847"/>
      <c r="W7" s="847"/>
      <c r="X7" s="847"/>
      <c r="Y7" s="847"/>
      <c r="Z7" s="847"/>
      <c r="AA7" s="847"/>
      <c r="AB7" s="847"/>
      <c r="AC7" s="847"/>
      <c r="AD7" s="847"/>
      <c r="AE7" s="847"/>
      <c r="AF7" s="847"/>
      <c r="AG7" s="847"/>
      <c r="AH7" s="847"/>
      <c r="AI7" s="847"/>
      <c r="AJ7" s="847"/>
      <c r="AK7" s="847"/>
      <c r="AL7" s="847"/>
      <c r="AM7" s="847"/>
      <c r="AN7" s="847"/>
      <c r="AO7" s="847"/>
      <c r="AP7" s="847"/>
      <c r="AQ7" s="847"/>
      <c r="AR7" s="847"/>
      <c r="AS7" s="847"/>
      <c r="AT7" s="847"/>
      <c r="AU7" s="847"/>
      <c r="AV7" s="847"/>
      <c r="AW7" s="847"/>
      <c r="AX7" s="847"/>
      <c r="AY7" s="848"/>
    </row>
    <row r="8" spans="1:53" s="23" customFormat="1" ht="43.5" customHeight="1" thickBot="1" x14ac:dyDescent="0.3">
      <c r="A8" s="844" t="s">
        <v>28</v>
      </c>
      <c r="B8" s="845"/>
      <c r="C8" s="845"/>
      <c r="D8" s="845"/>
      <c r="E8" s="845"/>
      <c r="F8" s="845"/>
      <c r="G8" s="845"/>
      <c r="H8" s="845"/>
      <c r="I8" s="845"/>
      <c r="J8" s="845"/>
      <c r="K8" s="845"/>
      <c r="L8" s="845"/>
      <c r="M8" s="845"/>
      <c r="N8" s="845"/>
      <c r="O8" s="845"/>
      <c r="P8" s="845"/>
      <c r="Q8" s="845"/>
      <c r="R8" s="845"/>
      <c r="S8" s="849" t="s">
        <v>421</v>
      </c>
      <c r="T8" s="850"/>
      <c r="U8" s="850"/>
      <c r="V8" s="850"/>
      <c r="W8" s="850"/>
      <c r="X8" s="850"/>
      <c r="Y8" s="850"/>
      <c r="Z8" s="850"/>
      <c r="AA8" s="850"/>
      <c r="AB8" s="850"/>
      <c r="AC8" s="850"/>
      <c r="AD8" s="850"/>
      <c r="AE8" s="850"/>
      <c r="AF8" s="850"/>
      <c r="AG8" s="850"/>
      <c r="AH8" s="850"/>
      <c r="AI8" s="850"/>
      <c r="AJ8" s="850"/>
      <c r="AK8" s="850"/>
      <c r="AL8" s="850"/>
      <c r="AM8" s="850"/>
      <c r="AN8" s="850"/>
      <c r="AO8" s="850"/>
      <c r="AP8" s="850"/>
      <c r="AQ8" s="850"/>
      <c r="AR8" s="850"/>
      <c r="AS8" s="850"/>
      <c r="AT8" s="850"/>
      <c r="AU8" s="850"/>
      <c r="AV8" s="850"/>
      <c r="AW8" s="850"/>
      <c r="AX8" s="850"/>
      <c r="AY8" s="851"/>
    </row>
    <row r="9" spans="1:53" s="28" customFormat="1" ht="28.5" customHeight="1" thickBot="1" x14ac:dyDescent="0.3">
      <c r="A9" s="785"/>
      <c r="B9" s="786"/>
      <c r="C9" s="786"/>
      <c r="D9" s="786"/>
      <c r="E9" s="786"/>
      <c r="F9" s="786"/>
      <c r="G9" s="786"/>
      <c r="H9" s="786"/>
      <c r="I9" s="786"/>
      <c r="J9" s="786"/>
      <c r="K9" s="786"/>
      <c r="L9" s="786"/>
      <c r="M9" s="786"/>
      <c r="N9" s="786"/>
      <c r="O9" s="786"/>
      <c r="P9" s="786"/>
      <c r="Q9" s="786"/>
      <c r="R9" s="786"/>
      <c r="S9" s="786"/>
      <c r="T9" s="786"/>
      <c r="U9" s="786"/>
      <c r="V9" s="786"/>
      <c r="W9" s="786"/>
      <c r="X9" s="786"/>
      <c r="Y9" s="786"/>
      <c r="Z9" s="786"/>
      <c r="AA9" s="786"/>
      <c r="AB9" s="786"/>
      <c r="AC9" s="786"/>
      <c r="AD9" s="786"/>
      <c r="AE9" s="786"/>
      <c r="AF9" s="786"/>
      <c r="AG9" s="786"/>
      <c r="AH9" s="786"/>
      <c r="AI9" s="786"/>
      <c r="AJ9" s="786"/>
      <c r="AK9" s="786"/>
      <c r="AL9" s="786"/>
      <c r="AM9" s="786"/>
      <c r="AN9" s="786"/>
      <c r="AO9" s="786"/>
      <c r="AP9" s="786"/>
      <c r="AQ9" s="786"/>
      <c r="AR9" s="786"/>
      <c r="AS9" s="786"/>
      <c r="AT9" s="786"/>
      <c r="AU9" s="786"/>
      <c r="AV9" s="786"/>
      <c r="AW9" s="786"/>
      <c r="AX9" s="786"/>
      <c r="AY9" s="787"/>
    </row>
    <row r="10" spans="1:53" s="24" customFormat="1" ht="43.5" customHeight="1" x14ac:dyDescent="0.25">
      <c r="A10" s="802" t="s">
        <v>366</v>
      </c>
      <c r="B10" s="801"/>
      <c r="C10" s="801"/>
      <c r="D10" s="801" t="s">
        <v>41</v>
      </c>
      <c r="E10" s="801"/>
      <c r="F10" s="801" t="s">
        <v>42</v>
      </c>
      <c r="G10" s="801"/>
      <c r="H10" s="801"/>
      <c r="I10" s="801"/>
      <c r="J10" s="801"/>
      <c r="K10" s="801"/>
      <c r="L10" s="801"/>
      <c r="M10" s="801"/>
      <c r="N10" s="801"/>
      <c r="O10" s="801"/>
      <c r="P10" s="801"/>
      <c r="Q10" s="801"/>
      <c r="R10" s="801"/>
      <c r="S10" s="801"/>
      <c r="T10" s="801"/>
      <c r="U10" s="801"/>
      <c r="V10" s="801"/>
      <c r="W10" s="801"/>
      <c r="X10" s="801"/>
      <c r="Y10" s="801"/>
      <c r="Z10" s="801"/>
      <c r="AA10" s="801"/>
      <c r="AB10" s="801"/>
      <c r="AC10" s="801"/>
      <c r="AD10" s="801"/>
      <c r="AE10" s="801"/>
      <c r="AF10" s="801"/>
      <c r="AG10" s="801"/>
      <c r="AH10" s="801"/>
      <c r="AI10" s="801"/>
      <c r="AJ10" s="801"/>
      <c r="AK10" s="801"/>
      <c r="AL10" s="801"/>
      <c r="AM10" s="801"/>
      <c r="AN10" s="801"/>
      <c r="AO10" s="801"/>
      <c r="AP10" s="801"/>
      <c r="AQ10" s="801"/>
      <c r="AR10" s="801"/>
      <c r="AS10" s="799" t="s">
        <v>43</v>
      </c>
      <c r="AT10" s="799" t="s">
        <v>45</v>
      </c>
      <c r="AU10" s="799" t="s">
        <v>367</v>
      </c>
      <c r="AV10" s="801" t="s">
        <v>368</v>
      </c>
      <c r="AW10" s="801" t="s">
        <v>369</v>
      </c>
      <c r="AX10" s="801" t="s">
        <v>370</v>
      </c>
      <c r="AY10" s="801" t="s">
        <v>46</v>
      </c>
      <c r="AZ10" s="55"/>
      <c r="BA10" s="55"/>
    </row>
    <row r="11" spans="1:53" s="26" customFormat="1" ht="26.25" customHeight="1" x14ac:dyDescent="0.2">
      <c r="A11" s="803" t="s">
        <v>371</v>
      </c>
      <c r="B11" s="805" t="s">
        <v>47</v>
      </c>
      <c r="C11" s="790" t="s">
        <v>372</v>
      </c>
      <c r="D11" s="790" t="s">
        <v>48</v>
      </c>
      <c r="E11" s="790" t="s">
        <v>49</v>
      </c>
      <c r="F11" s="790" t="s">
        <v>373</v>
      </c>
      <c r="G11" s="790" t="s">
        <v>52</v>
      </c>
      <c r="H11" s="790" t="s">
        <v>53</v>
      </c>
      <c r="I11" s="790" t="s">
        <v>54</v>
      </c>
      <c r="J11" s="790" t="s">
        <v>55</v>
      </c>
      <c r="K11" s="25"/>
      <c r="L11" s="807" t="s">
        <v>56</v>
      </c>
      <c r="M11" s="808"/>
      <c r="N11" s="808"/>
      <c r="O11" s="808"/>
      <c r="P11" s="808"/>
      <c r="Q11" s="808"/>
      <c r="R11" s="808"/>
      <c r="S11" s="808"/>
      <c r="T11" s="808"/>
      <c r="U11" s="808"/>
      <c r="V11" s="808"/>
      <c r="W11" s="808"/>
      <c r="X11" s="808"/>
      <c r="Y11" s="808"/>
      <c r="Z11" s="808"/>
      <c r="AA11" s="808"/>
      <c r="AB11" s="808"/>
      <c r="AC11" s="808"/>
      <c r="AD11" s="808"/>
      <c r="AE11" s="808"/>
      <c r="AF11" s="808"/>
      <c r="AG11" s="808"/>
      <c r="AH11" s="808"/>
      <c r="AI11" s="808"/>
      <c r="AJ11" s="808"/>
      <c r="AK11" s="808"/>
      <c r="AL11" s="808"/>
      <c r="AM11" s="809"/>
      <c r="AN11" s="810" t="s">
        <v>62</v>
      </c>
      <c r="AO11" s="810"/>
      <c r="AP11" s="810"/>
      <c r="AQ11" s="810"/>
      <c r="AR11" s="810"/>
      <c r="AS11" s="800"/>
      <c r="AT11" s="800"/>
      <c r="AU11" s="800"/>
      <c r="AV11" s="790"/>
      <c r="AW11" s="790"/>
      <c r="AX11" s="790"/>
      <c r="AY11" s="790"/>
      <c r="AZ11" s="56"/>
      <c r="BA11" s="56"/>
    </row>
    <row r="12" spans="1:53" s="26" customFormat="1" ht="20.25" customHeight="1" x14ac:dyDescent="0.2">
      <c r="A12" s="803"/>
      <c r="B12" s="805"/>
      <c r="C12" s="790"/>
      <c r="D12" s="790"/>
      <c r="E12" s="790"/>
      <c r="F12" s="790"/>
      <c r="G12" s="790"/>
      <c r="H12" s="790"/>
      <c r="I12" s="790"/>
      <c r="J12" s="790"/>
      <c r="K12" s="54"/>
      <c r="L12" s="810">
        <v>2016</v>
      </c>
      <c r="M12" s="810"/>
      <c r="N12" s="810"/>
      <c r="O12" s="807">
        <v>2017</v>
      </c>
      <c r="P12" s="808"/>
      <c r="Q12" s="808"/>
      <c r="R12" s="808"/>
      <c r="S12" s="808"/>
      <c r="T12" s="809"/>
      <c r="U12" s="807">
        <v>2018</v>
      </c>
      <c r="V12" s="808"/>
      <c r="W12" s="808"/>
      <c r="X12" s="808"/>
      <c r="Y12" s="808"/>
      <c r="Z12" s="809"/>
      <c r="AA12" s="807">
        <v>2019</v>
      </c>
      <c r="AB12" s="808"/>
      <c r="AC12" s="808"/>
      <c r="AD12" s="808"/>
      <c r="AE12" s="808"/>
      <c r="AF12" s="809"/>
      <c r="AG12" s="807">
        <v>2020</v>
      </c>
      <c r="AH12" s="808"/>
      <c r="AI12" s="808"/>
      <c r="AJ12" s="808"/>
      <c r="AK12" s="808"/>
      <c r="AL12" s="808"/>
      <c r="AM12" s="809"/>
      <c r="AN12" s="795" t="s">
        <v>74</v>
      </c>
      <c r="AO12" s="795" t="s">
        <v>460</v>
      </c>
      <c r="AP12" s="795" t="s">
        <v>476</v>
      </c>
      <c r="AQ12" s="790" t="s">
        <v>72</v>
      </c>
      <c r="AR12" s="790" t="s">
        <v>73</v>
      </c>
      <c r="AS12" s="800"/>
      <c r="AT12" s="800"/>
      <c r="AU12" s="800"/>
      <c r="AV12" s="790"/>
      <c r="AW12" s="790"/>
      <c r="AX12" s="790"/>
      <c r="AY12" s="790"/>
      <c r="AZ12" s="56"/>
      <c r="BA12" s="56"/>
    </row>
    <row r="13" spans="1:53" s="26" customFormat="1" ht="22.5" customHeight="1" thickBot="1" x14ac:dyDescent="0.25">
      <c r="A13" s="804"/>
      <c r="B13" s="806"/>
      <c r="C13" s="791"/>
      <c r="D13" s="791"/>
      <c r="E13" s="791"/>
      <c r="F13" s="791"/>
      <c r="G13" s="791"/>
      <c r="H13" s="791"/>
      <c r="I13" s="791"/>
      <c r="J13" s="791"/>
      <c r="K13" s="90" t="s">
        <v>64</v>
      </c>
      <c r="L13" s="90" t="s">
        <v>65</v>
      </c>
      <c r="M13" s="90" t="s">
        <v>66</v>
      </c>
      <c r="N13" s="90" t="s">
        <v>68</v>
      </c>
      <c r="O13" s="90" t="s">
        <v>69</v>
      </c>
      <c r="P13" s="90" t="s">
        <v>70</v>
      </c>
      <c r="Q13" s="90" t="s">
        <v>71</v>
      </c>
      <c r="R13" s="90" t="s">
        <v>65</v>
      </c>
      <c r="S13" s="90" t="s">
        <v>66</v>
      </c>
      <c r="T13" s="90" t="s">
        <v>68</v>
      </c>
      <c r="U13" s="90" t="s">
        <v>69</v>
      </c>
      <c r="V13" s="90" t="s">
        <v>70</v>
      </c>
      <c r="W13" s="90" t="s">
        <v>71</v>
      </c>
      <c r="X13" s="90" t="s">
        <v>65</v>
      </c>
      <c r="Y13" s="90" t="s">
        <v>66</v>
      </c>
      <c r="Z13" s="90" t="s">
        <v>68</v>
      </c>
      <c r="AA13" s="90" t="s">
        <v>69</v>
      </c>
      <c r="AB13" s="90" t="s">
        <v>70</v>
      </c>
      <c r="AC13" s="90" t="s">
        <v>71</v>
      </c>
      <c r="AD13" s="90" t="s">
        <v>65</v>
      </c>
      <c r="AE13" s="98" t="s">
        <v>66</v>
      </c>
      <c r="AF13" s="98" t="s">
        <v>68</v>
      </c>
      <c r="AG13" s="284" t="s">
        <v>69</v>
      </c>
      <c r="AH13" s="284" t="s">
        <v>70</v>
      </c>
      <c r="AI13" s="287" t="s">
        <v>463</v>
      </c>
      <c r="AJ13" s="287" t="s">
        <v>475</v>
      </c>
      <c r="AK13" s="287" t="s">
        <v>65</v>
      </c>
      <c r="AL13" s="287" t="s">
        <v>66</v>
      </c>
      <c r="AM13" s="287" t="s">
        <v>68</v>
      </c>
      <c r="AN13" s="796"/>
      <c r="AO13" s="796"/>
      <c r="AP13" s="796"/>
      <c r="AQ13" s="791"/>
      <c r="AR13" s="791"/>
      <c r="AS13" s="796"/>
      <c r="AT13" s="796"/>
      <c r="AU13" s="796"/>
      <c r="AV13" s="791"/>
      <c r="AW13" s="791"/>
      <c r="AX13" s="791"/>
      <c r="AY13" s="791"/>
      <c r="AZ13" s="56"/>
      <c r="BA13" s="56"/>
    </row>
    <row r="14" spans="1:53" s="86" customFormat="1" ht="114" customHeight="1" x14ac:dyDescent="0.25">
      <c r="A14" s="811">
        <v>40</v>
      </c>
      <c r="B14" s="792">
        <v>181</v>
      </c>
      <c r="C14" s="812" t="s">
        <v>80</v>
      </c>
      <c r="D14" s="185">
        <v>429</v>
      </c>
      <c r="E14" s="186" t="s">
        <v>81</v>
      </c>
      <c r="F14" s="185">
        <v>366</v>
      </c>
      <c r="G14" s="187" t="s">
        <v>82</v>
      </c>
      <c r="H14" s="185" t="s">
        <v>83</v>
      </c>
      <c r="I14" s="185" t="s">
        <v>84</v>
      </c>
      <c r="J14" s="188">
        <v>1726</v>
      </c>
      <c r="K14" s="188">
        <v>255</v>
      </c>
      <c r="L14" s="188">
        <v>100</v>
      </c>
      <c r="M14" s="188">
        <v>394</v>
      </c>
      <c r="N14" s="188">
        <v>394</v>
      </c>
      <c r="O14" s="188">
        <v>340</v>
      </c>
      <c r="P14" s="188">
        <v>340</v>
      </c>
      <c r="Q14" s="188">
        <v>340</v>
      </c>
      <c r="R14" s="188">
        <v>340</v>
      </c>
      <c r="S14" s="188">
        <v>421</v>
      </c>
      <c r="T14" s="188">
        <v>421</v>
      </c>
      <c r="U14" s="188">
        <v>286</v>
      </c>
      <c r="V14" s="188">
        <v>286</v>
      </c>
      <c r="W14" s="188">
        <f>286+425+174</f>
        <v>885</v>
      </c>
      <c r="X14" s="188">
        <v>885</v>
      </c>
      <c r="Y14" s="188">
        <v>885</v>
      </c>
      <c r="Z14" s="188">
        <v>911</v>
      </c>
      <c r="AA14" s="188"/>
      <c r="AB14" s="188"/>
      <c r="AC14" s="188"/>
      <c r="AD14" s="188"/>
      <c r="AE14" s="188"/>
      <c r="AF14" s="188"/>
      <c r="AG14" s="188"/>
      <c r="AH14" s="188"/>
      <c r="AI14" s="188"/>
      <c r="AJ14" s="188"/>
      <c r="AK14" s="188"/>
      <c r="AL14" s="188"/>
      <c r="AM14" s="188"/>
      <c r="AN14" s="189"/>
      <c r="AO14" s="251"/>
      <c r="AP14" s="251"/>
      <c r="AQ14" s="251">
        <f>+AF14</f>
        <v>0</v>
      </c>
      <c r="AR14" s="252"/>
      <c r="AS14" s="253"/>
      <c r="AT14" s="253">
        <f>(N14+T14+Z14)/J14</f>
        <v>1</v>
      </c>
      <c r="AU14" s="303" t="s">
        <v>428</v>
      </c>
      <c r="AV14" s="355" t="s">
        <v>87</v>
      </c>
      <c r="AW14" s="288" t="s">
        <v>87</v>
      </c>
      <c r="AX14" s="289" t="s">
        <v>89</v>
      </c>
      <c r="AY14" s="289" t="s">
        <v>91</v>
      </c>
      <c r="AZ14" s="114"/>
      <c r="BA14" s="114"/>
    </row>
    <row r="15" spans="1:53" s="86" customFormat="1" ht="183" customHeight="1" x14ac:dyDescent="0.25">
      <c r="A15" s="793"/>
      <c r="B15" s="793"/>
      <c r="C15" s="793"/>
      <c r="D15" s="306">
        <v>469</v>
      </c>
      <c r="E15" s="307" t="s">
        <v>92</v>
      </c>
      <c r="F15" s="306">
        <v>368</v>
      </c>
      <c r="G15" s="308" t="s">
        <v>93</v>
      </c>
      <c r="H15" s="306" t="s">
        <v>94</v>
      </c>
      <c r="I15" s="306" t="s">
        <v>75</v>
      </c>
      <c r="J15" s="309">
        <f>+N15+T15+Z15+AF15+AG15</f>
        <v>25000</v>
      </c>
      <c r="K15" s="310">
        <v>1000</v>
      </c>
      <c r="L15" s="311">
        <v>1000</v>
      </c>
      <c r="M15" s="311">
        <v>1390</v>
      </c>
      <c r="N15" s="312">
        <v>1390</v>
      </c>
      <c r="O15" s="311">
        <v>7000</v>
      </c>
      <c r="P15" s="311">
        <v>7000</v>
      </c>
      <c r="Q15" s="311">
        <v>7000</v>
      </c>
      <c r="R15" s="311">
        <v>7000</v>
      </c>
      <c r="S15" s="312">
        <v>7911</v>
      </c>
      <c r="T15" s="312">
        <v>7911</v>
      </c>
      <c r="U15" s="311">
        <v>6610</v>
      </c>
      <c r="V15" s="311">
        <f>+U15</f>
        <v>6610</v>
      </c>
      <c r="W15" s="311">
        <f>+V15</f>
        <v>6610</v>
      </c>
      <c r="X15" s="311">
        <v>6610</v>
      </c>
      <c r="Y15" s="311">
        <v>6610</v>
      </c>
      <c r="Z15" s="312">
        <v>6578.76</v>
      </c>
      <c r="AA15" s="312">
        <v>6120.24</v>
      </c>
      <c r="AB15" s="312">
        <f>+AA15</f>
        <v>6120.24</v>
      </c>
      <c r="AC15" s="312">
        <v>6120.24</v>
      </c>
      <c r="AD15" s="312">
        <v>6120.24</v>
      </c>
      <c r="AE15" s="312">
        <v>6120.24</v>
      </c>
      <c r="AF15" s="313">
        <v>7029.2</v>
      </c>
      <c r="AG15" s="312">
        <v>2091.0400000000009</v>
      </c>
      <c r="AH15" s="312">
        <v>2091.0400000000009</v>
      </c>
      <c r="AI15" s="312">
        <v>2091.0400000000009</v>
      </c>
      <c r="AJ15" s="312">
        <v>2091.0400000000009</v>
      </c>
      <c r="AK15" s="312"/>
      <c r="AL15" s="312"/>
      <c r="AM15" s="312">
        <v>557.91999999999996</v>
      </c>
      <c r="AN15" s="312">
        <v>403.56</v>
      </c>
      <c r="AO15" s="314">
        <v>515.04300000000001</v>
      </c>
      <c r="AP15" s="314">
        <v>557.91999999999996</v>
      </c>
      <c r="AQ15" s="314"/>
      <c r="AR15" s="254"/>
      <c r="AS15" s="279">
        <f>AM15/AI15</f>
        <v>0.26681459943377445</v>
      </c>
      <c r="AT15" s="279">
        <f>(N15+T15+AF15+Z15+AM15)/J15</f>
        <v>0.93867519999999993</v>
      </c>
      <c r="AU15" s="303" t="s">
        <v>558</v>
      </c>
      <c r="AV15" s="356" t="s">
        <v>551</v>
      </c>
      <c r="AW15" s="288" t="s">
        <v>87</v>
      </c>
      <c r="AX15" s="290" t="s">
        <v>102</v>
      </c>
      <c r="AY15" s="290" t="s">
        <v>104</v>
      </c>
      <c r="AZ15" s="114"/>
      <c r="BA15" s="114"/>
    </row>
    <row r="16" spans="1:53" s="86" customFormat="1" ht="122.25" customHeight="1" x14ac:dyDescent="0.25">
      <c r="A16" s="793"/>
      <c r="B16" s="793"/>
      <c r="C16" s="793"/>
      <c r="D16" s="306">
        <v>470</v>
      </c>
      <c r="E16" s="307" t="s">
        <v>432</v>
      </c>
      <c r="F16" s="306">
        <v>546</v>
      </c>
      <c r="G16" s="315" t="s">
        <v>105</v>
      </c>
      <c r="H16" s="306" t="s">
        <v>83</v>
      </c>
      <c r="I16" s="308" t="s">
        <v>106</v>
      </c>
      <c r="J16" s="316">
        <v>0.25</v>
      </c>
      <c r="K16" s="310"/>
      <c r="L16" s="311"/>
      <c r="M16" s="311"/>
      <c r="N16" s="317"/>
      <c r="O16" s="317">
        <v>25</v>
      </c>
      <c r="P16" s="318">
        <v>0.25</v>
      </c>
      <c r="Q16" s="318">
        <v>0.25</v>
      </c>
      <c r="R16" s="318">
        <v>0.25</v>
      </c>
      <c r="S16" s="318">
        <v>0.25</v>
      </c>
      <c r="T16" s="318">
        <v>0.25</v>
      </c>
      <c r="U16" s="318">
        <v>0.25</v>
      </c>
      <c r="V16" s="318">
        <v>0.25</v>
      </c>
      <c r="W16" s="318">
        <v>0.25</v>
      </c>
      <c r="X16" s="318">
        <v>0.25</v>
      </c>
      <c r="Y16" s="318">
        <v>0.25</v>
      </c>
      <c r="Z16" s="319">
        <v>0.48259999999999997</v>
      </c>
      <c r="AA16" s="320">
        <v>0.25</v>
      </c>
      <c r="AB16" s="320">
        <v>0.25</v>
      </c>
      <c r="AC16" s="320">
        <v>0.25</v>
      </c>
      <c r="AD16" s="320">
        <v>0.25</v>
      </c>
      <c r="AE16" s="320">
        <v>0.25</v>
      </c>
      <c r="AF16" s="321">
        <v>0.25</v>
      </c>
      <c r="AG16" s="320">
        <v>0.25</v>
      </c>
      <c r="AH16" s="320">
        <v>0.25</v>
      </c>
      <c r="AI16" s="320">
        <v>0.25</v>
      </c>
      <c r="AJ16" s="320">
        <v>0.25</v>
      </c>
      <c r="AK16" s="320"/>
      <c r="AL16" s="320"/>
      <c r="AM16" s="320">
        <v>0.25</v>
      </c>
      <c r="AN16" s="319">
        <v>0.25</v>
      </c>
      <c r="AO16" s="322">
        <v>0.25</v>
      </c>
      <c r="AP16" s="322">
        <v>0.25</v>
      </c>
      <c r="AQ16" s="255"/>
      <c r="AR16" s="255"/>
      <c r="AS16" s="279">
        <f>AM16/AI16</f>
        <v>1</v>
      </c>
      <c r="AT16" s="279">
        <v>1.2325999999999999</v>
      </c>
      <c r="AU16" s="302" t="s">
        <v>486</v>
      </c>
      <c r="AV16" s="355" t="s">
        <v>87</v>
      </c>
      <c r="AW16" s="288" t="s">
        <v>87</v>
      </c>
      <c r="AX16" s="290" t="s">
        <v>109</v>
      </c>
      <c r="AY16" s="290" t="s">
        <v>112</v>
      </c>
      <c r="AZ16" s="114"/>
      <c r="BA16" s="114"/>
    </row>
    <row r="17" spans="1:53" s="86" customFormat="1" ht="43.5" customHeight="1" x14ac:dyDescent="0.25">
      <c r="A17" s="793"/>
      <c r="B17" s="793"/>
      <c r="C17" s="793"/>
      <c r="D17" s="185">
        <v>471</v>
      </c>
      <c r="E17" s="186" t="s">
        <v>113</v>
      </c>
      <c r="F17" s="185">
        <v>370</v>
      </c>
      <c r="G17" s="359" t="s">
        <v>114</v>
      </c>
      <c r="H17" s="187" t="s">
        <v>115</v>
      </c>
      <c r="I17" s="187" t="s">
        <v>116</v>
      </c>
      <c r="J17" s="360">
        <f>T17</f>
        <v>1</v>
      </c>
      <c r="K17" s="361">
        <v>0.04</v>
      </c>
      <c r="L17" s="361">
        <v>0.04</v>
      </c>
      <c r="M17" s="256">
        <v>0.1</v>
      </c>
      <c r="N17" s="256">
        <v>0.1</v>
      </c>
      <c r="O17" s="256">
        <v>0.3</v>
      </c>
      <c r="P17" s="256">
        <v>0.3</v>
      </c>
      <c r="Q17" s="256">
        <v>1</v>
      </c>
      <c r="R17" s="362">
        <v>1</v>
      </c>
      <c r="S17" s="362">
        <v>1</v>
      </c>
      <c r="T17" s="362">
        <v>1</v>
      </c>
      <c r="U17" s="1163">
        <v>0</v>
      </c>
      <c r="V17" s="256">
        <v>0</v>
      </c>
      <c r="W17" s="256">
        <v>0</v>
      </c>
      <c r="X17" s="256">
        <v>0</v>
      </c>
      <c r="Y17" s="256"/>
      <c r="Z17" s="256"/>
      <c r="AA17" s="256"/>
      <c r="AB17" s="256"/>
      <c r="AC17" s="256"/>
      <c r="AD17" s="256"/>
      <c r="AE17" s="256"/>
      <c r="AF17" s="257"/>
      <c r="AG17" s="256"/>
      <c r="AH17" s="256"/>
      <c r="AI17" s="256"/>
      <c r="AJ17" s="257"/>
      <c r="AK17" s="258"/>
      <c r="AL17" s="258"/>
      <c r="AM17" s="258"/>
      <c r="AN17" s="256"/>
      <c r="AO17" s="259"/>
      <c r="AP17" s="259"/>
      <c r="AQ17" s="251"/>
      <c r="AR17" s="259"/>
      <c r="AS17" s="260"/>
      <c r="AT17" s="253">
        <v>1</v>
      </c>
      <c r="AU17" s="303" t="s">
        <v>429</v>
      </c>
      <c r="AV17" s="355" t="s">
        <v>87</v>
      </c>
      <c r="AW17" s="288" t="s">
        <v>87</v>
      </c>
      <c r="AX17" s="291" t="s">
        <v>119</v>
      </c>
      <c r="AY17" s="292" t="s">
        <v>120</v>
      </c>
      <c r="AZ17" s="114"/>
      <c r="BA17" s="114"/>
    </row>
    <row r="18" spans="1:53" s="86" customFormat="1" ht="151.5" customHeight="1" x14ac:dyDescent="0.25">
      <c r="A18" s="793"/>
      <c r="B18" s="793"/>
      <c r="C18" s="793"/>
      <c r="D18" s="306">
        <v>472</v>
      </c>
      <c r="E18" s="364" t="s">
        <v>565</v>
      </c>
      <c r="F18" s="97">
        <v>371</v>
      </c>
      <c r="G18" s="129" t="s">
        <v>122</v>
      </c>
      <c r="H18" s="122" t="s">
        <v>94</v>
      </c>
      <c r="I18" s="97" t="s">
        <v>75</v>
      </c>
      <c r="J18" s="142">
        <f>+N18+T18+Z18+AF18+AG18</f>
        <v>1100000</v>
      </c>
      <c r="K18" s="126">
        <v>1000</v>
      </c>
      <c r="L18" s="135">
        <v>1000</v>
      </c>
      <c r="M18" s="137">
        <v>106549</v>
      </c>
      <c r="N18" s="131">
        <f>+INVERSIÓN!L119</f>
        <v>106549</v>
      </c>
      <c r="O18" s="131">
        <v>350000</v>
      </c>
      <c r="P18" s="131">
        <v>350000</v>
      </c>
      <c r="Q18" s="127">
        <v>350000</v>
      </c>
      <c r="R18" s="131">
        <v>350000</v>
      </c>
      <c r="S18" s="127">
        <f>+INVERSIÓN!Q119</f>
        <v>355398</v>
      </c>
      <c r="T18" s="127">
        <f>+INVERSIÓN!R119</f>
        <v>355398</v>
      </c>
      <c r="U18" s="127">
        <v>120000</v>
      </c>
      <c r="V18" s="127">
        <f>+U18</f>
        <v>120000</v>
      </c>
      <c r="W18" s="127">
        <f>+V18</f>
        <v>120000</v>
      </c>
      <c r="X18" s="127">
        <v>150000</v>
      </c>
      <c r="Y18" s="137">
        <f>Z18</f>
        <v>270953</v>
      </c>
      <c r="Z18" s="124">
        <v>270953</v>
      </c>
      <c r="AA18" s="127">
        <v>244300</v>
      </c>
      <c r="AB18" s="127">
        <v>244300</v>
      </c>
      <c r="AC18" s="127">
        <v>244300</v>
      </c>
      <c r="AD18" s="127">
        <v>244300</v>
      </c>
      <c r="AE18" s="127">
        <v>244300</v>
      </c>
      <c r="AF18" s="313">
        <v>245172.92</v>
      </c>
      <c r="AG18" s="312">
        <v>121927.07999999996</v>
      </c>
      <c r="AH18" s="311">
        <v>121927.08</v>
      </c>
      <c r="AI18" s="311">
        <v>121927.08</v>
      </c>
      <c r="AJ18" s="324">
        <v>121927.08</v>
      </c>
      <c r="AK18" s="311"/>
      <c r="AL18" s="324"/>
      <c r="AM18" s="324">
        <v>130181.22</v>
      </c>
      <c r="AN18" s="312">
        <v>87263.22</v>
      </c>
      <c r="AO18" s="314">
        <v>87263.22</v>
      </c>
      <c r="AP18" s="325">
        <v>130181.22</v>
      </c>
      <c r="AQ18" s="314"/>
      <c r="AR18" s="326"/>
      <c r="AS18" s="279">
        <f>AM18/AI18</f>
        <v>1.0676973482839087</v>
      </c>
      <c r="AT18" s="279">
        <f>(N18+T18+Z18+AR18+AF18+AM18)/J18</f>
        <v>1.0075037636363637</v>
      </c>
      <c r="AU18" s="303" t="s">
        <v>555</v>
      </c>
      <c r="AV18" s="355" t="s">
        <v>87</v>
      </c>
      <c r="AW18" s="288" t="s">
        <v>87</v>
      </c>
      <c r="AX18" s="293" t="s">
        <v>125</v>
      </c>
      <c r="AY18" s="294" t="s">
        <v>126</v>
      </c>
      <c r="AZ18" s="114"/>
      <c r="BA18" s="150"/>
    </row>
    <row r="19" spans="1:53" s="86" customFormat="1" ht="65.25" customHeight="1" x14ac:dyDescent="0.25">
      <c r="A19" s="793"/>
      <c r="B19" s="793"/>
      <c r="C19" s="793"/>
      <c r="D19" s="306">
        <v>473</v>
      </c>
      <c r="E19" s="363" t="s">
        <v>127</v>
      </c>
      <c r="F19" s="97">
        <v>372</v>
      </c>
      <c r="G19" s="122" t="s">
        <v>129</v>
      </c>
      <c r="H19" s="97" t="s">
        <v>83</v>
      </c>
      <c r="I19" s="97" t="s">
        <v>75</v>
      </c>
      <c r="J19" s="139">
        <f>+N19+T19+Z19+AF19+AG19</f>
        <v>1</v>
      </c>
      <c r="K19" s="135">
        <v>0.1</v>
      </c>
      <c r="L19" s="135">
        <v>0.1</v>
      </c>
      <c r="M19" s="135">
        <v>13.3</v>
      </c>
      <c r="N19" s="133">
        <v>0.13300000000000001</v>
      </c>
      <c r="O19" s="133">
        <v>6.0999999999999999E-2</v>
      </c>
      <c r="P19" s="133">
        <v>6.0999999999999999E-2</v>
      </c>
      <c r="Q19" s="133">
        <v>6.0999999999999999E-2</v>
      </c>
      <c r="R19" s="133">
        <v>6.0999999999999999E-2</v>
      </c>
      <c r="S19" s="133">
        <v>6.0999999999999999E-2</v>
      </c>
      <c r="T19" s="133">
        <v>6.0999999999999999E-2</v>
      </c>
      <c r="U19" s="135">
        <v>37.5</v>
      </c>
      <c r="V19" s="133">
        <v>0.375</v>
      </c>
      <c r="W19" s="133">
        <v>0.375</v>
      </c>
      <c r="X19" s="133">
        <v>0.375</v>
      </c>
      <c r="Y19" s="133">
        <v>0.375</v>
      </c>
      <c r="Z19" s="133">
        <v>0.37480000000000002</v>
      </c>
      <c r="AA19" s="133">
        <v>0.375</v>
      </c>
      <c r="AB19" s="133">
        <v>0.375</v>
      </c>
      <c r="AC19" s="133">
        <v>0.375</v>
      </c>
      <c r="AD19" s="133">
        <v>0.375</v>
      </c>
      <c r="AE19" s="133">
        <v>0.375</v>
      </c>
      <c r="AF19" s="321">
        <v>0.375</v>
      </c>
      <c r="AG19" s="319">
        <v>5.62E-2</v>
      </c>
      <c r="AH19" s="319">
        <v>5.62E-2</v>
      </c>
      <c r="AI19" s="319">
        <v>5.62E-2</v>
      </c>
      <c r="AJ19" s="319">
        <v>5.62E-2</v>
      </c>
      <c r="AK19" s="319"/>
      <c r="AL19" s="319"/>
      <c r="AM19" s="319">
        <v>5.62E-2</v>
      </c>
      <c r="AN19" s="319">
        <v>2.81E-2</v>
      </c>
      <c r="AO19" s="322">
        <v>2.81E-2</v>
      </c>
      <c r="AP19" s="322">
        <v>5.62E-2</v>
      </c>
      <c r="AQ19" s="322"/>
      <c r="AR19" s="322"/>
      <c r="AS19" s="279">
        <f>AM19/AI19</f>
        <v>1</v>
      </c>
      <c r="AT19" s="279">
        <f>(N19+T19+Z19+AR19+AF19+AM19)/J19</f>
        <v>1</v>
      </c>
      <c r="AU19" s="303" t="s">
        <v>549</v>
      </c>
      <c r="AV19" s="355" t="s">
        <v>87</v>
      </c>
      <c r="AW19" s="288" t="s">
        <v>87</v>
      </c>
      <c r="AX19" s="293" t="s">
        <v>131</v>
      </c>
      <c r="AY19" s="294" t="s">
        <v>132</v>
      </c>
      <c r="AZ19" s="151"/>
      <c r="BA19" s="151"/>
    </row>
    <row r="20" spans="1:53" s="86" customFormat="1" ht="189" customHeight="1" x14ac:dyDescent="0.25">
      <c r="A20" s="793"/>
      <c r="B20" s="793"/>
      <c r="C20" s="793"/>
      <c r="D20" s="306">
        <v>474</v>
      </c>
      <c r="E20" s="308" t="s">
        <v>134</v>
      </c>
      <c r="F20" s="97">
        <v>373</v>
      </c>
      <c r="G20" s="129" t="s">
        <v>135</v>
      </c>
      <c r="H20" s="97" t="s">
        <v>83</v>
      </c>
      <c r="I20" s="122" t="s">
        <v>116</v>
      </c>
      <c r="J20" s="125">
        <v>1</v>
      </c>
      <c r="K20" s="136">
        <v>0.125</v>
      </c>
      <c r="L20" s="135">
        <v>10</v>
      </c>
      <c r="M20" s="132">
        <v>0.1</v>
      </c>
      <c r="N20" s="132">
        <v>0.1</v>
      </c>
      <c r="O20" s="132">
        <v>0.35</v>
      </c>
      <c r="P20" s="132">
        <v>0.35</v>
      </c>
      <c r="Q20" s="132">
        <v>0.35</v>
      </c>
      <c r="R20" s="133">
        <v>0.35</v>
      </c>
      <c r="S20" s="132">
        <v>0.35</v>
      </c>
      <c r="T20" s="132">
        <v>0.35</v>
      </c>
      <c r="U20" s="132">
        <v>0.57999999999999996</v>
      </c>
      <c r="V20" s="132">
        <v>0.57999999999999996</v>
      </c>
      <c r="W20" s="132">
        <v>0.57999999999999996</v>
      </c>
      <c r="X20" s="132">
        <v>0.57999999999999996</v>
      </c>
      <c r="Y20" s="133">
        <v>0.62680000000000002</v>
      </c>
      <c r="Z20" s="133">
        <v>0.62680000000000002</v>
      </c>
      <c r="AA20" s="132">
        <v>0.83</v>
      </c>
      <c r="AB20" s="132">
        <v>0.83</v>
      </c>
      <c r="AC20" s="132">
        <v>0.83</v>
      </c>
      <c r="AD20" s="132">
        <v>0.83</v>
      </c>
      <c r="AE20" s="132">
        <v>0.83</v>
      </c>
      <c r="AF20" s="321">
        <v>0.9052</v>
      </c>
      <c r="AG20" s="324">
        <v>100</v>
      </c>
      <c r="AH20" s="318">
        <v>1</v>
      </c>
      <c r="AI20" s="318">
        <v>1</v>
      </c>
      <c r="AJ20" s="324">
        <v>100</v>
      </c>
      <c r="AK20" s="324"/>
      <c r="AL20" s="324"/>
      <c r="AM20" s="319">
        <v>1</v>
      </c>
      <c r="AN20" s="319">
        <v>0.9446</v>
      </c>
      <c r="AO20" s="322">
        <v>0.9446</v>
      </c>
      <c r="AP20" s="322">
        <v>1</v>
      </c>
      <c r="AQ20" s="255"/>
      <c r="AR20" s="322"/>
      <c r="AS20" s="327">
        <f>AM20/AI20</f>
        <v>1</v>
      </c>
      <c r="AT20" s="279">
        <f>AM20/J20</f>
        <v>1</v>
      </c>
      <c r="AU20" s="302" t="s">
        <v>552</v>
      </c>
      <c r="AV20" s="355" t="s">
        <v>87</v>
      </c>
      <c r="AW20" s="288" t="s">
        <v>87</v>
      </c>
      <c r="AX20" s="290" t="s">
        <v>138</v>
      </c>
      <c r="AY20" s="290" t="s">
        <v>139</v>
      </c>
      <c r="AZ20" s="114"/>
      <c r="BA20" s="114"/>
    </row>
    <row r="21" spans="1:53" s="86" customFormat="1" ht="115.5" customHeight="1" x14ac:dyDescent="0.25">
      <c r="A21" s="793"/>
      <c r="B21" s="793"/>
      <c r="C21" s="793"/>
      <c r="D21" s="306">
        <v>475</v>
      </c>
      <c r="E21" s="308" t="s">
        <v>140</v>
      </c>
      <c r="F21" s="97">
        <v>374</v>
      </c>
      <c r="G21" s="122" t="s">
        <v>457</v>
      </c>
      <c r="H21" s="97" t="s">
        <v>141</v>
      </c>
      <c r="I21" s="97" t="s">
        <v>75</v>
      </c>
      <c r="J21" s="133">
        <v>1</v>
      </c>
      <c r="K21" s="127"/>
      <c r="L21" s="127"/>
      <c r="M21" s="127"/>
      <c r="N21" s="132"/>
      <c r="O21" s="127">
        <v>25</v>
      </c>
      <c r="P21" s="127">
        <v>25</v>
      </c>
      <c r="Q21" s="127">
        <v>25</v>
      </c>
      <c r="R21" s="127">
        <v>25</v>
      </c>
      <c r="S21" s="134">
        <v>0.25</v>
      </c>
      <c r="T21" s="134">
        <v>0.25</v>
      </c>
      <c r="U21" s="127">
        <v>25</v>
      </c>
      <c r="V21" s="132">
        <v>0.25</v>
      </c>
      <c r="W21" s="132">
        <v>0.25</v>
      </c>
      <c r="X21" s="132">
        <v>0.25</v>
      </c>
      <c r="Y21" s="134">
        <v>0.25</v>
      </c>
      <c r="Z21" s="134">
        <v>0.25</v>
      </c>
      <c r="AA21" s="134">
        <v>0.25</v>
      </c>
      <c r="AB21" s="134">
        <v>0.25</v>
      </c>
      <c r="AC21" s="132">
        <v>0.25</v>
      </c>
      <c r="AD21" s="132">
        <v>0.25</v>
      </c>
      <c r="AE21" s="132">
        <v>0.25</v>
      </c>
      <c r="AF21" s="321">
        <v>0.25</v>
      </c>
      <c r="AG21" s="320">
        <v>0.25</v>
      </c>
      <c r="AH21" s="319">
        <v>0.25</v>
      </c>
      <c r="AI21" s="319">
        <v>0.25</v>
      </c>
      <c r="AJ21" s="321">
        <v>25</v>
      </c>
      <c r="AK21" s="321"/>
      <c r="AL21" s="321"/>
      <c r="AM21" s="321">
        <v>0.25</v>
      </c>
      <c r="AN21" s="321">
        <v>0.125</v>
      </c>
      <c r="AO21" s="321">
        <v>0.1666</v>
      </c>
      <c r="AP21" s="321">
        <v>0.25</v>
      </c>
      <c r="AQ21" s="255"/>
      <c r="AR21" s="328"/>
      <c r="AS21" s="327">
        <f>AM21/AI21</f>
        <v>1</v>
      </c>
      <c r="AT21" s="279">
        <f>(N21+T21+Z21+AR21+AF21+AM21)/J21</f>
        <v>1</v>
      </c>
      <c r="AU21" s="302" t="s">
        <v>553</v>
      </c>
      <c r="AV21" s="357" t="s">
        <v>87</v>
      </c>
      <c r="AW21" s="295" t="s">
        <v>87</v>
      </c>
      <c r="AX21" s="296" t="s">
        <v>145</v>
      </c>
      <c r="AY21" s="297" t="s">
        <v>458</v>
      </c>
      <c r="AZ21" s="114"/>
      <c r="BA21" s="114"/>
    </row>
    <row r="22" spans="1:53" s="86" customFormat="1" ht="43.5" customHeight="1" x14ac:dyDescent="0.25">
      <c r="A22" s="793"/>
      <c r="B22" s="793"/>
      <c r="C22" s="793"/>
      <c r="D22" s="323">
        <v>476</v>
      </c>
      <c r="E22" s="363" t="s">
        <v>149</v>
      </c>
      <c r="F22" s="140">
        <v>375</v>
      </c>
      <c r="G22" s="122" t="s">
        <v>150</v>
      </c>
      <c r="H22" s="140" t="s">
        <v>151</v>
      </c>
      <c r="I22" s="140" t="s">
        <v>116</v>
      </c>
      <c r="J22" s="142">
        <v>1</v>
      </c>
      <c r="K22" s="126"/>
      <c r="L22" s="126"/>
      <c r="M22" s="126"/>
      <c r="N22" s="130"/>
      <c r="O22" s="141">
        <v>0.2</v>
      </c>
      <c r="P22" s="141">
        <v>0.2</v>
      </c>
      <c r="Q22" s="141">
        <v>0.2</v>
      </c>
      <c r="R22" s="141">
        <v>0.2</v>
      </c>
      <c r="S22" s="142">
        <v>0.2</v>
      </c>
      <c r="T22" s="142">
        <v>0.12</v>
      </c>
      <c r="U22" s="141">
        <v>1</v>
      </c>
      <c r="V22" s="142">
        <v>1</v>
      </c>
      <c r="W22" s="142">
        <v>1</v>
      </c>
      <c r="X22" s="141">
        <v>1</v>
      </c>
      <c r="Y22" s="142">
        <v>0.21</v>
      </c>
      <c r="Z22" s="142">
        <v>0.12</v>
      </c>
      <c r="AA22" s="141">
        <v>1</v>
      </c>
      <c r="AB22" s="141">
        <v>1</v>
      </c>
      <c r="AC22" s="141">
        <v>1</v>
      </c>
      <c r="AD22" s="141">
        <v>1</v>
      </c>
      <c r="AE22" s="141">
        <v>1</v>
      </c>
      <c r="AF22" s="329">
        <v>1</v>
      </c>
      <c r="AG22" s="330">
        <v>0</v>
      </c>
      <c r="AH22" s="331">
        <v>0</v>
      </c>
      <c r="AI22" s="331">
        <v>0</v>
      </c>
      <c r="AJ22" s="331">
        <v>0</v>
      </c>
      <c r="AK22" s="331"/>
      <c r="AL22" s="330"/>
      <c r="AM22" s="330"/>
      <c r="AN22" s="332">
        <v>0</v>
      </c>
      <c r="AO22" s="333"/>
      <c r="AP22" s="333"/>
      <c r="AQ22" s="314"/>
      <c r="AR22" s="333"/>
      <c r="AS22" s="279"/>
      <c r="AT22" s="279">
        <f>AF22/J22</f>
        <v>1</v>
      </c>
      <c r="AU22" s="302" t="s">
        <v>559</v>
      </c>
      <c r="AV22" s="357" t="s">
        <v>87</v>
      </c>
      <c r="AW22" s="295" t="s">
        <v>87</v>
      </c>
      <c r="AX22" s="297" t="s">
        <v>146</v>
      </c>
      <c r="AY22" s="290" t="s">
        <v>147</v>
      </c>
      <c r="AZ22" s="114"/>
      <c r="BA22" s="114"/>
    </row>
    <row r="23" spans="1:53" s="86" customFormat="1" ht="80.25" customHeight="1" x14ac:dyDescent="0.25">
      <c r="A23" s="793"/>
      <c r="B23" s="793"/>
      <c r="C23" s="793"/>
      <c r="D23" s="323">
        <v>477</v>
      </c>
      <c r="E23" s="363" t="s">
        <v>153</v>
      </c>
      <c r="F23" s="140">
        <v>376</v>
      </c>
      <c r="G23" s="122" t="s">
        <v>154</v>
      </c>
      <c r="H23" s="140" t="s">
        <v>155</v>
      </c>
      <c r="I23" s="140" t="s">
        <v>75</v>
      </c>
      <c r="J23" s="124">
        <f>+N23+T23+Z23+AF23+AG23</f>
        <v>20000</v>
      </c>
      <c r="K23" s="127">
        <v>2500</v>
      </c>
      <c r="L23" s="135">
        <v>2500</v>
      </c>
      <c r="M23" s="135">
        <v>2500</v>
      </c>
      <c r="N23" s="135">
        <v>2591</v>
      </c>
      <c r="O23" s="135">
        <v>5000</v>
      </c>
      <c r="P23" s="135">
        <v>5000</v>
      </c>
      <c r="Q23" s="135">
        <v>5000</v>
      </c>
      <c r="R23" s="135">
        <v>5000</v>
      </c>
      <c r="S23" s="131">
        <v>5000</v>
      </c>
      <c r="T23" s="131">
        <v>5000</v>
      </c>
      <c r="U23" s="135">
        <v>4909</v>
      </c>
      <c r="V23" s="135">
        <v>4909</v>
      </c>
      <c r="W23" s="135">
        <v>4909</v>
      </c>
      <c r="X23" s="135">
        <v>4909</v>
      </c>
      <c r="Y23" s="135">
        <f>4909+600</f>
        <v>5509</v>
      </c>
      <c r="Z23" s="170">
        <f>+INVERSIÓN!X23</f>
        <v>5429</v>
      </c>
      <c r="AA23" s="135">
        <v>5080</v>
      </c>
      <c r="AB23" s="135">
        <v>5080</v>
      </c>
      <c r="AC23" s="135">
        <v>5080</v>
      </c>
      <c r="AD23" s="135">
        <v>5080</v>
      </c>
      <c r="AE23" s="135">
        <v>5080</v>
      </c>
      <c r="AF23" s="334">
        <v>5080</v>
      </c>
      <c r="AG23" s="335">
        <f>2500-600</f>
        <v>1900</v>
      </c>
      <c r="AH23" s="335">
        <v>1900</v>
      </c>
      <c r="AI23" s="335">
        <v>1900</v>
      </c>
      <c r="AJ23" s="324">
        <v>1900</v>
      </c>
      <c r="AK23" s="324"/>
      <c r="AL23" s="324"/>
      <c r="AM23" s="324">
        <v>1900</v>
      </c>
      <c r="AN23" s="311">
        <v>950</v>
      </c>
      <c r="AO23" s="336">
        <v>1270</v>
      </c>
      <c r="AP23" s="336">
        <v>1900</v>
      </c>
      <c r="AQ23" s="314"/>
      <c r="AR23" s="337"/>
      <c r="AS23" s="279">
        <f t="shared" ref="AS23:AS31" si="0">AM23/AI23</f>
        <v>1</v>
      </c>
      <c r="AT23" s="279">
        <f>(N23+T23+Z23+AR23+AF23+AM23)/J23</f>
        <v>1</v>
      </c>
      <c r="AU23" s="302" t="s">
        <v>479</v>
      </c>
      <c r="AV23" s="357" t="s">
        <v>87</v>
      </c>
      <c r="AW23" s="295" t="s">
        <v>87</v>
      </c>
      <c r="AX23" s="296" t="s">
        <v>156</v>
      </c>
      <c r="AY23" s="290" t="s">
        <v>157</v>
      </c>
      <c r="AZ23" s="114">
        <f>7381-7701</f>
        <v>-320</v>
      </c>
      <c r="BA23" s="114"/>
    </row>
    <row r="24" spans="1:53" s="86" customFormat="1" ht="163.5" customHeight="1" x14ac:dyDescent="0.25">
      <c r="A24" s="793"/>
      <c r="B24" s="793"/>
      <c r="C24" s="793"/>
      <c r="D24" s="306">
        <v>478</v>
      </c>
      <c r="E24" s="307" t="s">
        <v>158</v>
      </c>
      <c r="F24" s="97">
        <v>377</v>
      </c>
      <c r="G24" s="122" t="s">
        <v>159</v>
      </c>
      <c r="H24" s="122" t="s">
        <v>160</v>
      </c>
      <c r="I24" s="97" t="s">
        <v>75</v>
      </c>
      <c r="J24" s="142">
        <f>+N24+T24+Z24+AF24+AG24</f>
        <v>500</v>
      </c>
      <c r="K24" s="126">
        <v>60</v>
      </c>
      <c r="L24" s="126">
        <v>60</v>
      </c>
      <c r="M24" s="135">
        <v>60</v>
      </c>
      <c r="N24" s="135">
        <v>13</v>
      </c>
      <c r="O24" s="135">
        <v>167</v>
      </c>
      <c r="P24" s="135">
        <v>167</v>
      </c>
      <c r="Q24" s="135">
        <v>167</v>
      </c>
      <c r="R24" s="135">
        <v>167</v>
      </c>
      <c r="S24" s="171">
        <f>+INVERSIÓN!Q33</f>
        <v>167</v>
      </c>
      <c r="T24" s="171">
        <v>150</v>
      </c>
      <c r="U24" s="171">
        <f>+INVERSIÓN!S29</f>
        <v>130</v>
      </c>
      <c r="V24" s="171">
        <f>+U24</f>
        <v>130</v>
      </c>
      <c r="W24" s="171">
        <v>130</v>
      </c>
      <c r="X24" s="171">
        <v>130</v>
      </c>
      <c r="Y24" s="171">
        <v>147</v>
      </c>
      <c r="Z24" s="127">
        <v>130</v>
      </c>
      <c r="AA24" s="172">
        <v>147</v>
      </c>
      <c r="AB24" s="172">
        <v>147</v>
      </c>
      <c r="AC24" s="172">
        <v>147</v>
      </c>
      <c r="AD24" s="172">
        <v>147</v>
      </c>
      <c r="AE24" s="172">
        <v>147</v>
      </c>
      <c r="AF24" s="338">
        <v>147</v>
      </c>
      <c r="AG24" s="324">
        <f>77-17</f>
        <v>60</v>
      </c>
      <c r="AH24" s="324">
        <v>60</v>
      </c>
      <c r="AI24" s="324">
        <v>60</v>
      </c>
      <c r="AJ24" s="324">
        <v>60</v>
      </c>
      <c r="AK24" s="324"/>
      <c r="AL24" s="324"/>
      <c r="AM24" s="324">
        <v>52</v>
      </c>
      <c r="AN24" s="311">
        <v>15</v>
      </c>
      <c r="AO24" s="336">
        <v>19</v>
      </c>
      <c r="AP24" s="314">
        <v>52</v>
      </c>
      <c r="AQ24" s="314"/>
      <c r="AR24" s="295"/>
      <c r="AS24" s="279">
        <f t="shared" si="0"/>
        <v>0.8666666666666667</v>
      </c>
      <c r="AT24" s="279">
        <f>(N24+T24+Z24+AR24+AF24+AM24)/J24</f>
        <v>0.98399999999999999</v>
      </c>
      <c r="AU24" s="302" t="s">
        <v>554</v>
      </c>
      <c r="AV24" s="301" t="s">
        <v>560</v>
      </c>
      <c r="AW24" s="295" t="s">
        <v>87</v>
      </c>
      <c r="AX24" s="289" t="s">
        <v>190</v>
      </c>
      <c r="AY24" s="299" t="str">
        <f>INVERSIÓN!AW29</f>
        <v>Archivo de Gestión SEGAE</v>
      </c>
      <c r="AZ24" s="262">
        <f>+AO23-AN23</f>
        <v>320</v>
      </c>
      <c r="BA24" s="114"/>
    </row>
    <row r="25" spans="1:53" s="86" customFormat="1" ht="122.25" customHeight="1" x14ac:dyDescent="0.25">
      <c r="A25" s="793"/>
      <c r="B25" s="793"/>
      <c r="C25" s="793"/>
      <c r="D25" s="306">
        <v>479</v>
      </c>
      <c r="E25" s="307" t="s">
        <v>162</v>
      </c>
      <c r="F25" s="97">
        <v>378</v>
      </c>
      <c r="G25" s="122" t="s">
        <v>163</v>
      </c>
      <c r="H25" s="122" t="s">
        <v>164</v>
      </c>
      <c r="I25" s="97" t="s">
        <v>165</v>
      </c>
      <c r="J25" s="143">
        <v>1</v>
      </c>
      <c r="K25" s="128">
        <v>0.1</v>
      </c>
      <c r="L25" s="128">
        <v>0.1</v>
      </c>
      <c r="M25" s="128">
        <v>0.1</v>
      </c>
      <c r="N25" s="128">
        <v>0.1</v>
      </c>
      <c r="O25" s="128">
        <v>0.25</v>
      </c>
      <c r="P25" s="128">
        <v>0.25</v>
      </c>
      <c r="Q25" s="135">
        <v>0.25</v>
      </c>
      <c r="R25" s="128">
        <v>0.25</v>
      </c>
      <c r="S25" s="128">
        <v>0.25</v>
      </c>
      <c r="T25" s="128">
        <v>0.25</v>
      </c>
      <c r="U25" s="128">
        <v>0.5</v>
      </c>
      <c r="V25" s="128">
        <f>+U25</f>
        <v>0.5</v>
      </c>
      <c r="W25" s="128">
        <v>0.5</v>
      </c>
      <c r="X25" s="135" t="s">
        <v>166</v>
      </c>
      <c r="Y25" s="135">
        <v>0.5</v>
      </c>
      <c r="Z25" s="173">
        <v>0.5</v>
      </c>
      <c r="AA25" s="174">
        <v>0.75</v>
      </c>
      <c r="AB25" s="174">
        <v>0.75</v>
      </c>
      <c r="AC25" s="174">
        <v>0.75</v>
      </c>
      <c r="AD25" s="174">
        <v>0.75</v>
      </c>
      <c r="AE25" s="174">
        <v>0.75</v>
      </c>
      <c r="AF25" s="339">
        <v>0.75</v>
      </c>
      <c r="AG25" s="324">
        <v>1</v>
      </c>
      <c r="AH25" s="340">
        <v>1</v>
      </c>
      <c r="AI25" s="340">
        <v>1</v>
      </c>
      <c r="AJ25" s="324">
        <v>1</v>
      </c>
      <c r="AK25" s="324"/>
      <c r="AL25" s="324"/>
      <c r="AM25" s="324">
        <v>1</v>
      </c>
      <c r="AN25" s="324">
        <v>0.85</v>
      </c>
      <c r="AO25" s="324">
        <v>0.85</v>
      </c>
      <c r="AP25" s="314">
        <v>1</v>
      </c>
      <c r="AQ25" s="314"/>
      <c r="AR25" s="254"/>
      <c r="AS25" s="279">
        <f t="shared" si="0"/>
        <v>1</v>
      </c>
      <c r="AT25" s="279">
        <f>AM25/J25</f>
        <v>1</v>
      </c>
      <c r="AU25" s="302" t="s">
        <v>557</v>
      </c>
      <c r="AV25" s="357" t="s">
        <v>87</v>
      </c>
      <c r="AW25" s="295" t="s">
        <v>87</v>
      </c>
      <c r="AX25" s="290" t="s">
        <v>168</v>
      </c>
      <c r="AY25" s="290" t="s">
        <v>147</v>
      </c>
      <c r="AZ25" s="114"/>
      <c r="BA25" s="114"/>
    </row>
    <row r="26" spans="1:53" s="86" customFormat="1" ht="158.25" customHeight="1" x14ac:dyDescent="0.25">
      <c r="A26" s="793"/>
      <c r="B26" s="793"/>
      <c r="C26" s="793"/>
      <c r="D26" s="306">
        <v>480</v>
      </c>
      <c r="E26" s="315" t="s">
        <v>415</v>
      </c>
      <c r="F26" s="97">
        <v>379</v>
      </c>
      <c r="G26" s="129" t="s">
        <v>169</v>
      </c>
      <c r="H26" s="97" t="s">
        <v>94</v>
      </c>
      <c r="I26" s="97" t="s">
        <v>75</v>
      </c>
      <c r="J26" s="142">
        <f>N26+T26+Z26+AF26+AG26</f>
        <v>42287802</v>
      </c>
      <c r="K26" s="127">
        <v>4000000</v>
      </c>
      <c r="L26" s="127">
        <v>4000000</v>
      </c>
      <c r="M26" s="127">
        <v>4112722</v>
      </c>
      <c r="N26" s="137">
        <f>+INVERSIÓN!L71</f>
        <v>4112722</v>
      </c>
      <c r="O26" s="131">
        <v>8000000</v>
      </c>
      <c r="P26" s="131">
        <v>8000000</v>
      </c>
      <c r="Q26" s="135">
        <v>8000000</v>
      </c>
      <c r="R26" s="131">
        <v>8000000</v>
      </c>
      <c r="S26" s="171">
        <f>+INVERSIÓN!Q71</f>
        <v>11375079.609999999</v>
      </c>
      <c r="T26" s="138">
        <v>11375080</v>
      </c>
      <c r="U26" s="171">
        <v>7887278</v>
      </c>
      <c r="V26" s="171">
        <f>+U26</f>
        <v>7887278</v>
      </c>
      <c r="W26" s="171">
        <v>7887278</v>
      </c>
      <c r="X26" s="171">
        <f>7887278+2000000</f>
        <v>9887278</v>
      </c>
      <c r="Y26" s="171">
        <v>11500000</v>
      </c>
      <c r="Z26" s="124">
        <v>11097105</v>
      </c>
      <c r="AA26" s="175">
        <v>11122895</v>
      </c>
      <c r="AB26" s="175">
        <f>+AA26</f>
        <v>11122895</v>
      </c>
      <c r="AC26" s="175">
        <v>11122895</v>
      </c>
      <c r="AD26" s="175">
        <v>11122895</v>
      </c>
      <c r="AE26" s="175">
        <v>11122895</v>
      </c>
      <c r="AF26" s="341">
        <v>12529365</v>
      </c>
      <c r="AG26" s="342">
        <v>3173530</v>
      </c>
      <c r="AH26" s="317">
        <v>3173530</v>
      </c>
      <c r="AI26" s="317">
        <v>3173530</v>
      </c>
      <c r="AJ26" s="324">
        <v>3173530</v>
      </c>
      <c r="AK26" s="324"/>
      <c r="AL26" s="324"/>
      <c r="AM26" s="324">
        <v>3930380.21</v>
      </c>
      <c r="AN26" s="312">
        <v>2685122.92</v>
      </c>
      <c r="AO26" s="314">
        <v>2933924</v>
      </c>
      <c r="AP26" s="314">
        <v>3930380.21</v>
      </c>
      <c r="AQ26" s="314"/>
      <c r="AR26" s="343"/>
      <c r="AS26" s="279">
        <f t="shared" si="0"/>
        <v>1.238488437166184</v>
      </c>
      <c r="AT26" s="279">
        <f>(N26+T26+Z26+AR26+AF26+AM26)/J26</f>
        <v>1.0178976010623584</v>
      </c>
      <c r="AU26" s="302" t="s">
        <v>561</v>
      </c>
      <c r="AV26" s="357" t="s">
        <v>87</v>
      </c>
      <c r="AW26" s="295" t="s">
        <v>87</v>
      </c>
      <c r="AX26" s="290" t="s">
        <v>170</v>
      </c>
      <c r="AY26" s="290" t="s">
        <v>171</v>
      </c>
      <c r="AZ26" s="114"/>
      <c r="BA26" s="114"/>
    </row>
    <row r="27" spans="1:53" s="86" customFormat="1" ht="88.5" customHeight="1" x14ac:dyDescent="0.25">
      <c r="A27" s="793"/>
      <c r="B27" s="793"/>
      <c r="C27" s="793"/>
      <c r="D27" s="306">
        <v>481</v>
      </c>
      <c r="E27" s="307" t="s">
        <v>172</v>
      </c>
      <c r="F27" s="97">
        <v>481</v>
      </c>
      <c r="G27" s="129" t="s">
        <v>173</v>
      </c>
      <c r="H27" s="97" t="s">
        <v>83</v>
      </c>
      <c r="I27" s="97" t="s">
        <v>165</v>
      </c>
      <c r="J27" s="125">
        <v>0.25</v>
      </c>
      <c r="K27" s="126">
        <v>15</v>
      </c>
      <c r="L27" s="127">
        <v>15</v>
      </c>
      <c r="M27" s="135">
        <v>15.13</v>
      </c>
      <c r="N27" s="133">
        <v>0.15129999999999999</v>
      </c>
      <c r="O27" s="135">
        <v>20</v>
      </c>
      <c r="P27" s="132">
        <v>0.2</v>
      </c>
      <c r="Q27" s="132">
        <v>0.2</v>
      </c>
      <c r="R27" s="132">
        <v>0.2</v>
      </c>
      <c r="S27" s="132">
        <f>+INVERSIÓN!Q89</f>
        <v>0.25</v>
      </c>
      <c r="T27" s="133">
        <v>0.3034</v>
      </c>
      <c r="U27" s="132">
        <v>0.25</v>
      </c>
      <c r="V27" s="132">
        <v>0.25</v>
      </c>
      <c r="W27" s="132">
        <v>0.25</v>
      </c>
      <c r="X27" s="135">
        <v>25</v>
      </c>
      <c r="Y27" s="135">
        <v>25</v>
      </c>
      <c r="Z27" s="135">
        <v>26.43</v>
      </c>
      <c r="AA27" s="132">
        <v>0.25</v>
      </c>
      <c r="AB27" s="132">
        <v>0.25</v>
      </c>
      <c r="AC27" s="132">
        <v>0.25</v>
      </c>
      <c r="AD27" s="132">
        <v>0.25</v>
      </c>
      <c r="AE27" s="132">
        <v>0.25</v>
      </c>
      <c r="AF27" s="321">
        <v>0.3448</v>
      </c>
      <c r="AG27" s="318">
        <v>0.25</v>
      </c>
      <c r="AH27" s="344">
        <v>0.25</v>
      </c>
      <c r="AI27" s="344">
        <v>0.25</v>
      </c>
      <c r="AJ27" s="344">
        <v>0.25</v>
      </c>
      <c r="AK27" s="324"/>
      <c r="AL27" s="324"/>
      <c r="AM27" s="319">
        <v>0.3448</v>
      </c>
      <c r="AN27" s="319">
        <v>0.3448</v>
      </c>
      <c r="AO27" s="322">
        <v>0.3448</v>
      </c>
      <c r="AP27" s="322">
        <v>0.3448</v>
      </c>
      <c r="AQ27" s="255"/>
      <c r="AR27" s="255"/>
      <c r="AS27" s="327">
        <f t="shared" si="0"/>
        <v>1.3792</v>
      </c>
      <c r="AT27" s="279">
        <f>AM27/J27</f>
        <v>1.3792</v>
      </c>
      <c r="AU27" s="303" t="s">
        <v>562</v>
      </c>
      <c r="AV27" s="357" t="s">
        <v>87</v>
      </c>
      <c r="AW27" s="295" t="s">
        <v>87</v>
      </c>
      <c r="AX27" s="290" t="s">
        <v>174</v>
      </c>
      <c r="AY27" s="290" t="s">
        <v>175</v>
      </c>
      <c r="AZ27" s="114"/>
      <c r="BA27" s="114"/>
    </row>
    <row r="28" spans="1:53" s="86" customFormat="1" ht="138.75" customHeight="1" x14ac:dyDescent="0.25">
      <c r="A28" s="793"/>
      <c r="B28" s="793"/>
      <c r="C28" s="793"/>
      <c r="D28" s="306">
        <v>520</v>
      </c>
      <c r="E28" s="307" t="s">
        <v>176</v>
      </c>
      <c r="F28" s="97">
        <v>527</v>
      </c>
      <c r="G28" s="122" t="s">
        <v>177</v>
      </c>
      <c r="H28" s="97" t="s">
        <v>94</v>
      </c>
      <c r="I28" s="97" t="s">
        <v>75</v>
      </c>
      <c r="J28" s="142">
        <f>+N28+T28+Z28+AF28+AG28</f>
        <v>15000</v>
      </c>
      <c r="K28" s="126">
        <v>1028</v>
      </c>
      <c r="L28" s="127">
        <v>1000</v>
      </c>
      <c r="M28" s="127">
        <v>1028</v>
      </c>
      <c r="N28" s="123">
        <v>1028</v>
      </c>
      <c r="O28" s="143">
        <v>2250</v>
      </c>
      <c r="P28" s="127">
        <v>2250</v>
      </c>
      <c r="Q28" s="127">
        <v>2250</v>
      </c>
      <c r="R28" s="127">
        <v>2250</v>
      </c>
      <c r="S28" s="127">
        <f>+INVERSIÓN!Q47</f>
        <v>2627</v>
      </c>
      <c r="T28" s="127">
        <f>+INVERSIÓN!R47</f>
        <v>2427</v>
      </c>
      <c r="U28" s="127">
        <v>4700</v>
      </c>
      <c r="V28" s="127">
        <f>+U28</f>
        <v>4700</v>
      </c>
      <c r="W28" s="127">
        <v>4700</v>
      </c>
      <c r="X28" s="127">
        <v>4700</v>
      </c>
      <c r="Y28" s="144">
        <v>5152.37</v>
      </c>
      <c r="Z28" s="144">
        <v>5152.37</v>
      </c>
      <c r="AA28" s="127">
        <v>4595</v>
      </c>
      <c r="AB28" s="127">
        <v>4595</v>
      </c>
      <c r="AC28" s="127">
        <v>4595</v>
      </c>
      <c r="AD28" s="127">
        <v>4595</v>
      </c>
      <c r="AE28" s="127">
        <v>4595</v>
      </c>
      <c r="AF28" s="345">
        <v>4684.45</v>
      </c>
      <c r="AG28" s="312">
        <v>1708.18</v>
      </c>
      <c r="AH28" s="346">
        <v>1708.18</v>
      </c>
      <c r="AI28" s="346">
        <v>1708.18</v>
      </c>
      <c r="AJ28" s="324">
        <v>1708.18</v>
      </c>
      <c r="AK28" s="324"/>
      <c r="AL28" s="324"/>
      <c r="AM28" s="324">
        <v>1806.79</v>
      </c>
      <c r="AN28" s="346">
        <v>1107.0700000000002</v>
      </c>
      <c r="AO28" s="325">
        <v>1188.97</v>
      </c>
      <c r="AP28" s="314">
        <v>1806.79</v>
      </c>
      <c r="AQ28" s="314"/>
      <c r="AR28" s="347"/>
      <c r="AS28" s="327">
        <f t="shared" si="0"/>
        <v>1.0577281082789869</v>
      </c>
      <c r="AT28" s="279">
        <f>(N28+T28+Z28+AR28+AF28+AM28)/J28</f>
        <v>1.0065740000000001</v>
      </c>
      <c r="AU28" s="302" t="s">
        <v>515</v>
      </c>
      <c r="AV28" s="357" t="s">
        <v>87</v>
      </c>
      <c r="AW28" s="295" t="s">
        <v>87</v>
      </c>
      <c r="AX28" s="300" t="s">
        <v>179</v>
      </c>
      <c r="AY28" s="300" t="s">
        <v>180</v>
      </c>
      <c r="AZ28" s="114"/>
      <c r="BA28" s="114"/>
    </row>
    <row r="29" spans="1:53" s="86" customFormat="1" ht="138.75" customHeight="1" x14ac:dyDescent="0.25">
      <c r="A29" s="793"/>
      <c r="B29" s="793"/>
      <c r="C29" s="793"/>
      <c r="D29" s="306">
        <v>521</v>
      </c>
      <c r="E29" s="307" t="s">
        <v>181</v>
      </c>
      <c r="F29" s="97">
        <v>528</v>
      </c>
      <c r="G29" s="129" t="s">
        <v>182</v>
      </c>
      <c r="H29" s="122" t="s">
        <v>94</v>
      </c>
      <c r="I29" s="122" t="s">
        <v>75</v>
      </c>
      <c r="J29" s="142">
        <f>+N29+T29+Z29+AF29+AG29</f>
        <v>32000</v>
      </c>
      <c r="K29" s="126">
        <v>4000</v>
      </c>
      <c r="L29" s="127">
        <v>4000</v>
      </c>
      <c r="M29" s="127">
        <v>4667</v>
      </c>
      <c r="N29" s="137">
        <f>+INVERSIÓN!L101</f>
        <v>4667</v>
      </c>
      <c r="O29" s="127">
        <v>8000</v>
      </c>
      <c r="P29" s="127">
        <v>8000</v>
      </c>
      <c r="Q29" s="127">
        <v>8000</v>
      </c>
      <c r="R29" s="127">
        <v>8000</v>
      </c>
      <c r="S29" s="127">
        <f>+INVERSIÓN!Q101</f>
        <v>8028</v>
      </c>
      <c r="T29" s="124">
        <f>+INVERSIÓN!R101</f>
        <v>8028</v>
      </c>
      <c r="U29" s="127">
        <v>7333</v>
      </c>
      <c r="V29" s="127">
        <f>+INVERSIÓN!T101</f>
        <v>7333</v>
      </c>
      <c r="W29" s="127">
        <v>7333</v>
      </c>
      <c r="X29" s="127">
        <v>7333</v>
      </c>
      <c r="Y29" s="127">
        <v>8204</v>
      </c>
      <c r="Z29" s="124">
        <v>7363</v>
      </c>
      <c r="AA29" s="127">
        <v>8841</v>
      </c>
      <c r="AB29" s="127">
        <v>8841</v>
      </c>
      <c r="AC29" s="127">
        <v>8841</v>
      </c>
      <c r="AD29" s="127">
        <v>8841</v>
      </c>
      <c r="AE29" s="127">
        <v>8841</v>
      </c>
      <c r="AF29" s="313">
        <v>8911</v>
      </c>
      <c r="AG29" s="312">
        <v>3031</v>
      </c>
      <c r="AH29" s="311">
        <v>3031</v>
      </c>
      <c r="AI29" s="311">
        <v>3031</v>
      </c>
      <c r="AJ29" s="324">
        <v>3031</v>
      </c>
      <c r="AK29" s="324"/>
      <c r="AL29" s="324"/>
      <c r="AM29" s="324">
        <v>3223.07</v>
      </c>
      <c r="AN29" s="312">
        <v>1257.3599999999999</v>
      </c>
      <c r="AO29" s="314">
        <v>1257.3599999999999</v>
      </c>
      <c r="AP29" s="314">
        <v>3223.07</v>
      </c>
      <c r="AQ29" s="314"/>
      <c r="AR29" s="348"/>
      <c r="AS29" s="279">
        <f t="shared" si="0"/>
        <v>1.0633685252391951</v>
      </c>
      <c r="AT29" s="279">
        <f>(N29+T29+Z29+AR29+AF29+AM29)/J29</f>
        <v>1.0060021875</v>
      </c>
      <c r="AU29" s="358" t="s">
        <v>563</v>
      </c>
      <c r="AV29" s="357" t="s">
        <v>87</v>
      </c>
      <c r="AW29" s="295" t="s">
        <v>87</v>
      </c>
      <c r="AX29" s="290" t="s">
        <v>183</v>
      </c>
      <c r="AY29" s="290" t="s">
        <v>139</v>
      </c>
      <c r="AZ29" s="114"/>
      <c r="BA29" s="114"/>
    </row>
    <row r="30" spans="1:53" s="86" customFormat="1" ht="67.5" customHeight="1" x14ac:dyDescent="0.25">
      <c r="A30" s="793"/>
      <c r="B30" s="793"/>
      <c r="C30" s="793"/>
      <c r="D30" s="306">
        <v>522</v>
      </c>
      <c r="E30" s="308" t="s">
        <v>184</v>
      </c>
      <c r="F30" s="97">
        <v>529</v>
      </c>
      <c r="G30" s="122" t="s">
        <v>185</v>
      </c>
      <c r="H30" s="97" t="s">
        <v>151</v>
      </c>
      <c r="I30" s="97" t="s">
        <v>75</v>
      </c>
      <c r="J30" s="124">
        <f>+N30+T30+Z30+AF30+AG30</f>
        <v>800</v>
      </c>
      <c r="K30" s="127">
        <v>100</v>
      </c>
      <c r="L30" s="127">
        <v>100</v>
      </c>
      <c r="M30" s="127">
        <v>100</v>
      </c>
      <c r="N30" s="127">
        <v>100</v>
      </c>
      <c r="O30" s="127">
        <v>200</v>
      </c>
      <c r="P30" s="127">
        <v>200</v>
      </c>
      <c r="Q30" s="127">
        <v>200</v>
      </c>
      <c r="R30" s="127">
        <v>200</v>
      </c>
      <c r="S30" s="127">
        <v>211</v>
      </c>
      <c r="T30" s="127">
        <v>211</v>
      </c>
      <c r="U30" s="127">
        <v>200</v>
      </c>
      <c r="V30" s="127">
        <v>200</v>
      </c>
      <c r="W30" s="127">
        <v>200</v>
      </c>
      <c r="X30" s="127">
        <v>200</v>
      </c>
      <c r="Y30" s="127">
        <f>200+20</f>
        <v>220</v>
      </c>
      <c r="Z30" s="127">
        <v>200</v>
      </c>
      <c r="AA30" s="171">
        <v>220</v>
      </c>
      <c r="AB30" s="171">
        <v>220</v>
      </c>
      <c r="AC30" s="171">
        <v>220</v>
      </c>
      <c r="AD30" s="171">
        <v>220</v>
      </c>
      <c r="AE30" s="171">
        <v>220</v>
      </c>
      <c r="AF30" s="365">
        <v>220</v>
      </c>
      <c r="AG30" s="342">
        <f>89-20</f>
        <v>69</v>
      </c>
      <c r="AH30" s="342">
        <v>69</v>
      </c>
      <c r="AI30" s="342">
        <v>69</v>
      </c>
      <c r="AJ30" s="342">
        <v>69</v>
      </c>
      <c r="AK30" s="342"/>
      <c r="AL30" s="342"/>
      <c r="AM30" s="342">
        <v>69</v>
      </c>
      <c r="AN30" s="311">
        <v>35</v>
      </c>
      <c r="AO30" s="336">
        <v>52</v>
      </c>
      <c r="AP30" s="336">
        <v>69</v>
      </c>
      <c r="AQ30" s="314"/>
      <c r="AR30" s="349"/>
      <c r="AS30" s="279">
        <f t="shared" si="0"/>
        <v>1</v>
      </c>
      <c r="AT30" s="279">
        <f>(N30+T30+Z30+AR30+AF30+AM30)/J30</f>
        <v>1</v>
      </c>
      <c r="AU30" s="302" t="s">
        <v>480</v>
      </c>
      <c r="AV30" s="357" t="s">
        <v>87</v>
      </c>
      <c r="AW30" s="295" t="s">
        <v>87</v>
      </c>
      <c r="AX30" s="297" t="s">
        <v>186</v>
      </c>
      <c r="AY30" s="297" t="s">
        <v>96</v>
      </c>
      <c r="AZ30" s="114"/>
      <c r="BA30" s="114"/>
    </row>
    <row r="31" spans="1:53" s="86" customFormat="1" ht="132.75" customHeight="1" x14ac:dyDescent="0.25">
      <c r="A31" s="794"/>
      <c r="B31" s="794"/>
      <c r="C31" s="794"/>
      <c r="D31" s="306">
        <v>523</v>
      </c>
      <c r="E31" s="307" t="s">
        <v>187</v>
      </c>
      <c r="F31" s="97">
        <v>530</v>
      </c>
      <c r="G31" s="122" t="s">
        <v>188</v>
      </c>
      <c r="H31" s="122" t="s">
        <v>151</v>
      </c>
      <c r="I31" s="97" t="s">
        <v>116</v>
      </c>
      <c r="J31" s="142">
        <v>1</v>
      </c>
      <c r="K31" s="126"/>
      <c r="L31" s="145"/>
      <c r="M31" s="126"/>
      <c r="N31" s="126">
        <v>0</v>
      </c>
      <c r="O31" s="126"/>
      <c r="P31" s="146"/>
      <c r="Q31" s="146"/>
      <c r="R31" s="146"/>
      <c r="S31" s="141"/>
      <c r="T31" s="141">
        <v>0</v>
      </c>
      <c r="U31" s="141">
        <v>0</v>
      </c>
      <c r="V31" s="146">
        <v>0</v>
      </c>
      <c r="W31" s="146">
        <v>0</v>
      </c>
      <c r="X31" s="147">
        <v>0</v>
      </c>
      <c r="Y31" s="147">
        <v>0</v>
      </c>
      <c r="Z31" s="141">
        <v>0</v>
      </c>
      <c r="AA31" s="141">
        <v>0.6</v>
      </c>
      <c r="AB31" s="141">
        <v>0.6</v>
      </c>
      <c r="AC31" s="141">
        <v>0.6</v>
      </c>
      <c r="AD31" s="141">
        <v>0.3</v>
      </c>
      <c r="AE31" s="141">
        <v>0.3</v>
      </c>
      <c r="AF31" s="350">
        <v>0</v>
      </c>
      <c r="AG31" s="310">
        <v>1</v>
      </c>
      <c r="AH31" s="351">
        <v>1</v>
      </c>
      <c r="AI31" s="351">
        <v>1</v>
      </c>
      <c r="AJ31" s="352">
        <v>1</v>
      </c>
      <c r="AK31" s="352"/>
      <c r="AL31" s="310"/>
      <c r="AM31" s="310">
        <v>0</v>
      </c>
      <c r="AN31" s="353">
        <v>0</v>
      </c>
      <c r="AO31" s="354">
        <v>0</v>
      </c>
      <c r="AP31" s="354">
        <v>0</v>
      </c>
      <c r="AQ31" s="314"/>
      <c r="AR31" s="354"/>
      <c r="AS31" s="279">
        <f t="shared" si="0"/>
        <v>0</v>
      </c>
      <c r="AT31" s="279">
        <f>AM31/J31</f>
        <v>0</v>
      </c>
      <c r="AU31" s="302" t="s">
        <v>564</v>
      </c>
      <c r="AV31" s="301" t="s">
        <v>556</v>
      </c>
      <c r="AW31" s="298"/>
      <c r="AX31" s="289" t="s">
        <v>146</v>
      </c>
      <c r="AY31" s="290" t="s">
        <v>147</v>
      </c>
      <c r="AZ31" s="114"/>
      <c r="BA31" s="115"/>
    </row>
    <row r="32" spans="1:53" ht="43.5" customHeight="1" x14ac:dyDescent="0.25">
      <c r="A32" s="1"/>
      <c r="B32" s="1"/>
      <c r="C32" s="1"/>
      <c r="D32" s="1"/>
      <c r="E32" s="1"/>
      <c r="F32" s="1"/>
      <c r="G32" s="1"/>
      <c r="H32" s="1"/>
      <c r="I32" s="1"/>
      <c r="J32" s="2"/>
      <c r="K32" s="2"/>
      <c r="L32" s="2"/>
      <c r="M32" s="2"/>
      <c r="N32" s="2"/>
      <c r="O32" s="2"/>
      <c r="P32" s="2"/>
      <c r="Q32" s="2"/>
      <c r="R32" s="2"/>
      <c r="S32" s="2"/>
      <c r="T32" s="89"/>
      <c r="U32" s="89"/>
      <c r="V32" s="89"/>
      <c r="W32" s="89"/>
      <c r="X32" s="89"/>
      <c r="Y32" s="8"/>
      <c r="Z32" s="8"/>
      <c r="AA32" s="89"/>
      <c r="AB32" s="88"/>
      <c r="AC32" s="88"/>
      <c r="AD32" s="89"/>
      <c r="AE32" s="116"/>
      <c r="AF32" s="89"/>
      <c r="AG32" s="89"/>
      <c r="AH32" s="89"/>
      <c r="AI32" s="89"/>
      <c r="AJ32" s="89"/>
      <c r="AK32" s="89"/>
      <c r="AL32" s="89"/>
      <c r="AM32" s="89"/>
      <c r="AN32" s="57"/>
      <c r="AO32" s="57"/>
      <c r="AP32" s="57"/>
      <c r="AQ32" s="57"/>
      <c r="AR32" s="304"/>
      <c r="AS32" s="57"/>
      <c r="AT32" s="57"/>
      <c r="AU32" s="304"/>
      <c r="AV32" s="304"/>
      <c r="AW32" s="304"/>
      <c r="AX32" s="152"/>
      <c r="AY32" s="1"/>
      <c r="AZ32" s="57"/>
      <c r="BA32" s="57"/>
    </row>
    <row r="33" spans="1:53" s="23" customFormat="1" ht="43.5" hidden="1" customHeight="1" x14ac:dyDescent="0.25">
      <c r="A33" s="28"/>
      <c r="B33" s="28"/>
      <c r="C33" s="28"/>
      <c r="D33" s="28"/>
      <c r="E33" s="28"/>
      <c r="F33" s="28"/>
      <c r="G33" s="28"/>
      <c r="H33" s="28"/>
      <c r="I33" s="28"/>
      <c r="J33" s="29"/>
      <c r="K33" s="29"/>
      <c r="L33" s="29"/>
      <c r="M33" s="29"/>
      <c r="N33" s="29"/>
      <c r="O33" s="29"/>
      <c r="P33" s="29"/>
      <c r="Q33" s="29"/>
      <c r="R33" s="29"/>
      <c r="S33" s="29"/>
      <c r="T33" s="33"/>
      <c r="U33" s="33"/>
      <c r="V33" s="33"/>
      <c r="W33" s="33"/>
      <c r="X33" s="33"/>
      <c r="Y33" s="33"/>
      <c r="Z33" s="33"/>
      <c r="AA33" s="33"/>
      <c r="AB33" s="33"/>
      <c r="AC33" s="33"/>
      <c r="AD33" s="33"/>
      <c r="AE33" s="29"/>
      <c r="AF33" s="33"/>
      <c r="AG33" s="33"/>
      <c r="AH33" s="33"/>
      <c r="AI33" s="33"/>
      <c r="AJ33" s="33"/>
      <c r="AK33" s="33"/>
      <c r="AL33" s="33"/>
      <c r="AM33" s="33"/>
      <c r="AN33" s="57"/>
      <c r="AO33" s="57"/>
      <c r="AX33" s="28"/>
      <c r="AY33" s="28"/>
    </row>
    <row r="34" spans="1:53" s="23" customFormat="1" ht="43.5" customHeight="1" x14ac:dyDescent="0.25">
      <c r="A34" s="30" t="s">
        <v>374</v>
      </c>
      <c r="B34" s="28"/>
      <c r="C34" s="28"/>
      <c r="D34" s="28"/>
      <c r="E34" s="28"/>
      <c r="F34" s="28"/>
      <c r="G34" s="28"/>
      <c r="H34" s="28"/>
      <c r="I34" s="28"/>
      <c r="J34" s="29"/>
      <c r="K34" s="29"/>
      <c r="L34" s="29"/>
      <c r="M34" s="29"/>
      <c r="N34" s="29"/>
      <c r="O34" s="29"/>
      <c r="P34" s="29"/>
      <c r="Q34" s="29"/>
      <c r="R34" s="29"/>
      <c r="S34" s="29"/>
      <c r="T34" s="33"/>
      <c r="U34" s="33"/>
      <c r="V34" s="33"/>
      <c r="W34" s="33"/>
      <c r="X34" s="33"/>
      <c r="Y34" s="33"/>
      <c r="Z34" s="33"/>
      <c r="AA34" s="33"/>
      <c r="AB34" s="33"/>
      <c r="AC34" s="33"/>
      <c r="AD34" s="33"/>
      <c r="AE34" s="29"/>
      <c r="AF34" s="33"/>
      <c r="AG34" s="33"/>
      <c r="AH34" s="33"/>
      <c r="AI34" s="33"/>
      <c r="AJ34" s="33"/>
      <c r="AK34" s="33"/>
      <c r="AL34" s="33"/>
      <c r="AM34" s="33"/>
      <c r="AN34" s="57"/>
      <c r="AO34" s="57"/>
      <c r="AX34" s="28"/>
      <c r="AY34" s="28"/>
    </row>
    <row r="35" spans="1:53" s="23" customFormat="1" ht="43.5" customHeight="1" x14ac:dyDescent="0.25">
      <c r="A35" s="31" t="s">
        <v>375</v>
      </c>
      <c r="B35" s="797" t="s">
        <v>376</v>
      </c>
      <c r="C35" s="797"/>
      <c r="D35" s="797"/>
      <c r="E35" s="797"/>
      <c r="F35" s="797"/>
      <c r="G35" s="797"/>
      <c r="H35" s="798" t="s">
        <v>377</v>
      </c>
      <c r="I35" s="798"/>
      <c r="J35" s="798"/>
      <c r="K35" s="798"/>
      <c r="L35" s="29"/>
      <c r="M35" s="29"/>
      <c r="N35" s="29"/>
      <c r="O35" s="29"/>
      <c r="P35" s="29"/>
      <c r="Q35" s="29"/>
      <c r="R35" s="29"/>
      <c r="S35" s="29"/>
      <c r="T35" s="33"/>
      <c r="U35" s="33"/>
      <c r="V35" s="33"/>
      <c r="W35" s="33"/>
      <c r="X35" s="33"/>
      <c r="Y35" s="33"/>
      <c r="Z35" s="33"/>
      <c r="AA35" s="33"/>
      <c r="AB35" s="33"/>
      <c r="AC35" s="33"/>
      <c r="AD35" s="33"/>
      <c r="AE35" s="29"/>
      <c r="AF35" s="33"/>
      <c r="AG35" s="33"/>
      <c r="AH35" s="33"/>
      <c r="AI35" s="33"/>
      <c r="AJ35" s="33"/>
      <c r="AK35" s="33"/>
      <c r="AL35" s="33"/>
      <c r="AM35" s="33"/>
      <c r="AN35" s="57"/>
      <c r="AO35" s="57"/>
      <c r="AX35" s="28"/>
      <c r="AY35" s="28"/>
    </row>
    <row r="36" spans="1:53" s="23" customFormat="1" ht="43.5" customHeight="1" x14ac:dyDescent="0.25">
      <c r="A36" s="32">
        <v>11</v>
      </c>
      <c r="B36" s="788" t="s">
        <v>378</v>
      </c>
      <c r="C36" s="788"/>
      <c r="D36" s="788"/>
      <c r="E36" s="788"/>
      <c r="F36" s="788"/>
      <c r="G36" s="788"/>
      <c r="H36" s="789" t="s">
        <v>379</v>
      </c>
      <c r="I36" s="789"/>
      <c r="J36" s="789"/>
      <c r="K36" s="789"/>
      <c r="L36" s="29"/>
      <c r="M36" s="29"/>
      <c r="N36" s="29"/>
      <c r="O36" s="29"/>
      <c r="P36" s="29"/>
      <c r="Q36" s="29"/>
      <c r="R36" s="29"/>
      <c r="S36" s="29"/>
      <c r="T36" s="33"/>
      <c r="U36" s="33"/>
      <c r="V36" s="33"/>
      <c r="W36" s="33"/>
      <c r="X36" s="33"/>
      <c r="Y36" s="33"/>
      <c r="Z36" s="33"/>
      <c r="AA36" s="33"/>
      <c r="AB36" s="33"/>
      <c r="AC36" s="33"/>
      <c r="AD36" s="33"/>
      <c r="AE36" s="29"/>
      <c r="AF36" s="33"/>
      <c r="AG36" s="33"/>
      <c r="AH36" s="33"/>
      <c r="AI36" s="33"/>
      <c r="AJ36" s="33"/>
      <c r="AK36" s="33"/>
      <c r="AL36" s="33"/>
      <c r="AM36" s="33"/>
      <c r="AN36" s="57"/>
      <c r="AO36" s="57"/>
      <c r="AX36" s="28"/>
      <c r="AY36" s="28"/>
    </row>
    <row r="37" spans="1:53" s="23" customFormat="1" ht="43.5" customHeight="1" x14ac:dyDescent="0.25">
      <c r="J37" s="33"/>
      <c r="K37" s="33"/>
      <c r="L37" s="33"/>
      <c r="M37" s="33"/>
      <c r="N37" s="33"/>
      <c r="O37" s="33"/>
      <c r="P37" s="33"/>
      <c r="Q37" s="33"/>
      <c r="R37" s="33"/>
      <c r="S37" s="33"/>
      <c r="T37" s="33"/>
      <c r="U37" s="33"/>
      <c r="V37" s="33"/>
      <c r="W37" s="33"/>
      <c r="X37" s="33"/>
      <c r="Y37" s="33"/>
      <c r="Z37" s="33"/>
      <c r="AA37" s="33"/>
      <c r="AB37" s="33"/>
      <c r="AC37" s="33"/>
      <c r="AD37" s="33"/>
      <c r="AE37" s="29"/>
      <c r="AF37" s="33"/>
      <c r="AG37" s="33"/>
      <c r="AH37" s="33"/>
      <c r="AI37" s="33"/>
      <c r="AJ37" s="33"/>
      <c r="AK37" s="33"/>
      <c r="AL37" s="33"/>
      <c r="AM37" s="33"/>
      <c r="AN37" s="57"/>
      <c r="AO37" s="57"/>
      <c r="AX37" s="28"/>
    </row>
    <row r="38" spans="1:53" ht="43.5" customHeight="1" x14ac:dyDescent="0.25">
      <c r="A38" s="1"/>
      <c r="B38" s="1"/>
      <c r="C38" s="1"/>
      <c r="D38" s="1"/>
      <c r="E38" s="1"/>
      <c r="F38" s="1"/>
      <c r="G38" s="1"/>
      <c r="H38" s="1"/>
      <c r="I38" s="1"/>
      <c r="J38" s="2"/>
      <c r="K38" s="2"/>
      <c r="L38" s="2"/>
      <c r="M38" s="2"/>
      <c r="N38" s="2"/>
      <c r="O38" s="2"/>
      <c r="P38" s="2"/>
      <c r="Q38" s="2"/>
      <c r="R38" s="2"/>
      <c r="S38" s="2"/>
      <c r="T38" s="89"/>
      <c r="U38" s="89"/>
      <c r="V38" s="89"/>
      <c r="W38" s="89"/>
      <c r="X38" s="89"/>
      <c r="Y38" s="8"/>
      <c r="Z38" s="8"/>
      <c r="AA38" s="89"/>
      <c r="AB38" s="89"/>
      <c r="AC38" s="89"/>
      <c r="AD38" s="89"/>
      <c r="AE38" s="116"/>
      <c r="AF38" s="89"/>
      <c r="AG38" s="89"/>
      <c r="AH38" s="89"/>
      <c r="AI38" s="89"/>
      <c r="AJ38" s="89"/>
      <c r="AK38" s="89"/>
      <c r="AL38" s="89"/>
      <c r="AM38" s="89"/>
      <c r="AN38" s="57"/>
      <c r="AO38" s="57"/>
      <c r="AP38" s="57"/>
      <c r="AQ38" s="57"/>
      <c r="AR38" s="304"/>
      <c r="AS38" s="57"/>
      <c r="AT38" s="57"/>
      <c r="AU38" s="304"/>
      <c r="AV38" s="304"/>
      <c r="AW38" s="304"/>
      <c r="AX38" s="152"/>
      <c r="AY38" s="1"/>
      <c r="AZ38" s="57"/>
      <c r="BA38" s="57"/>
    </row>
    <row r="39" spans="1:53" ht="43.5" customHeight="1" x14ac:dyDescent="0.25">
      <c r="A39" s="1"/>
      <c r="B39" s="1"/>
      <c r="C39" s="1"/>
      <c r="D39" s="1"/>
      <c r="E39" s="1"/>
      <c r="F39" s="1"/>
      <c r="G39" s="1"/>
      <c r="H39" s="1"/>
      <c r="I39" s="1"/>
      <c r="J39" s="2"/>
      <c r="K39" s="2"/>
      <c r="L39" s="2"/>
      <c r="M39" s="2"/>
      <c r="N39" s="2"/>
      <c r="O39" s="2"/>
      <c r="P39" s="2"/>
      <c r="Q39" s="2"/>
      <c r="R39" s="2"/>
      <c r="S39" s="2"/>
      <c r="T39" s="89"/>
      <c r="U39" s="89"/>
      <c r="V39" s="89"/>
      <c r="W39" s="89"/>
      <c r="X39" s="89"/>
      <c r="Y39" s="8"/>
      <c r="Z39" s="8"/>
      <c r="AA39" s="89"/>
      <c r="AB39" s="89"/>
      <c r="AC39" s="89"/>
      <c r="AD39" s="89"/>
      <c r="AE39" s="116"/>
      <c r="AF39" s="89"/>
      <c r="AG39" s="89"/>
      <c r="AH39" s="89"/>
      <c r="AI39" s="89"/>
      <c r="AJ39" s="89"/>
      <c r="AK39" s="89"/>
      <c r="AL39" s="89"/>
      <c r="AM39" s="89"/>
      <c r="AN39" s="57"/>
      <c r="AO39" s="57"/>
      <c r="AP39" s="57"/>
      <c r="AQ39" s="57"/>
      <c r="AR39" s="304"/>
      <c r="AS39" s="57"/>
      <c r="AT39" s="57"/>
      <c r="AU39" s="304"/>
      <c r="AV39" s="304"/>
      <c r="AW39" s="304"/>
      <c r="AX39" s="152"/>
      <c r="AY39" s="1"/>
      <c r="AZ39" s="57"/>
      <c r="BA39" s="57"/>
    </row>
    <row r="40" spans="1:53" ht="43.5" customHeight="1" x14ac:dyDescent="0.25">
      <c r="A40" s="1"/>
      <c r="B40" s="1"/>
      <c r="C40" s="1"/>
      <c r="D40" s="1"/>
      <c r="E40" s="1"/>
      <c r="F40" s="1"/>
      <c r="G40" s="1"/>
      <c r="H40" s="1"/>
      <c r="I40" s="1"/>
      <c r="J40" s="2"/>
      <c r="K40" s="2"/>
      <c r="L40" s="2"/>
      <c r="M40" s="2"/>
      <c r="N40" s="2"/>
      <c r="O40" s="2"/>
      <c r="P40" s="2"/>
      <c r="Q40" s="2"/>
      <c r="R40" s="2"/>
      <c r="S40" s="2"/>
      <c r="T40" s="89"/>
      <c r="U40" s="89"/>
      <c r="V40" s="89"/>
      <c r="W40" s="89"/>
      <c r="X40" s="89"/>
      <c r="Y40" s="8"/>
      <c r="Z40" s="8"/>
      <c r="AA40" s="89"/>
      <c r="AB40" s="89"/>
      <c r="AC40" s="89"/>
      <c r="AD40" s="89"/>
      <c r="AE40" s="116"/>
      <c r="AF40" s="89"/>
      <c r="AG40" s="89"/>
      <c r="AH40" s="89"/>
      <c r="AI40" s="89"/>
      <c r="AJ40" s="89"/>
      <c r="AK40" s="89"/>
      <c r="AL40" s="89"/>
      <c r="AM40" s="89"/>
      <c r="AN40" s="57"/>
      <c r="AO40" s="57"/>
      <c r="AP40" s="57"/>
      <c r="AQ40" s="57"/>
      <c r="AR40" s="304"/>
      <c r="AS40" s="57"/>
      <c r="AT40" s="57"/>
      <c r="AU40" s="304"/>
      <c r="AV40" s="304"/>
      <c r="AW40" s="304"/>
      <c r="AX40" s="152"/>
      <c r="AY40" s="1"/>
      <c r="AZ40" s="57"/>
      <c r="BA40" s="57"/>
    </row>
    <row r="41" spans="1:53" ht="43.5" customHeight="1" x14ac:dyDescent="0.25">
      <c r="A41" s="1"/>
      <c r="B41" s="1"/>
      <c r="C41" s="1"/>
      <c r="D41" s="1"/>
      <c r="E41" s="1"/>
      <c r="F41" s="1"/>
      <c r="G41" s="1"/>
      <c r="H41" s="1"/>
      <c r="I41" s="1"/>
      <c r="J41" s="2"/>
      <c r="K41" s="2"/>
      <c r="L41" s="2"/>
      <c r="M41" s="2"/>
      <c r="N41" s="2"/>
      <c r="O41" s="2"/>
      <c r="P41" s="2"/>
      <c r="Q41" s="2"/>
      <c r="R41" s="2"/>
      <c r="S41" s="2"/>
      <c r="T41" s="89"/>
      <c r="U41" s="89"/>
      <c r="V41" s="89"/>
      <c r="W41" s="89"/>
      <c r="X41" s="89"/>
      <c r="Y41" s="8"/>
      <c r="Z41" s="8"/>
      <c r="AA41" s="89"/>
      <c r="AB41" s="89"/>
      <c r="AC41" s="89"/>
      <c r="AD41" s="89"/>
      <c r="AE41" s="116"/>
      <c r="AF41" s="89"/>
      <c r="AG41" s="89"/>
      <c r="AH41" s="89"/>
      <c r="AI41" s="89"/>
      <c r="AJ41" s="89"/>
      <c r="AK41" s="89"/>
      <c r="AL41" s="89"/>
      <c r="AM41" s="89"/>
      <c r="AN41" s="57"/>
      <c r="AO41" s="57"/>
      <c r="AP41" s="57"/>
      <c r="AQ41" s="57"/>
      <c r="AR41" s="304"/>
      <c r="AS41" s="57"/>
      <c r="AT41" s="57"/>
      <c r="AU41" s="304"/>
      <c r="AV41" s="304"/>
      <c r="AW41" s="304"/>
      <c r="AX41" s="152"/>
      <c r="AY41" s="1"/>
      <c r="AZ41" s="57"/>
      <c r="BA41" s="57"/>
    </row>
    <row r="42" spans="1:53" ht="43.5" customHeight="1" x14ac:dyDescent="0.25">
      <c r="A42" s="1"/>
      <c r="B42" s="1"/>
      <c r="C42" s="1"/>
      <c r="D42" s="1"/>
      <c r="E42" s="1"/>
      <c r="F42" s="1"/>
      <c r="G42" s="1"/>
      <c r="H42" s="1"/>
      <c r="I42" s="1"/>
      <c r="J42" s="2"/>
      <c r="K42" s="2"/>
      <c r="L42" s="2"/>
      <c r="M42" s="2"/>
      <c r="N42" s="2"/>
      <c r="O42" s="2"/>
      <c r="P42" s="2"/>
      <c r="Q42" s="2"/>
      <c r="R42" s="2"/>
      <c r="S42" s="2"/>
      <c r="T42" s="89"/>
      <c r="U42" s="89"/>
      <c r="V42" s="89"/>
      <c r="W42" s="89"/>
      <c r="X42" s="89"/>
      <c r="Y42" s="8"/>
      <c r="Z42" s="8"/>
      <c r="AA42" s="89"/>
      <c r="AB42" s="89"/>
      <c r="AC42" s="89"/>
      <c r="AD42" s="89"/>
      <c r="AE42" s="116"/>
      <c r="AF42" s="89"/>
      <c r="AG42" s="89"/>
      <c r="AH42" s="89"/>
      <c r="AI42" s="89"/>
      <c r="AJ42" s="89"/>
      <c r="AK42" s="89"/>
      <c r="AL42" s="89"/>
      <c r="AM42" s="89"/>
      <c r="AN42" s="57"/>
      <c r="AO42" s="57"/>
      <c r="AP42" s="57"/>
      <c r="AQ42" s="57"/>
      <c r="AR42" s="304"/>
      <c r="AS42" s="57"/>
      <c r="AT42" s="57"/>
      <c r="AU42" s="304"/>
      <c r="AV42" s="304"/>
      <c r="AW42" s="304"/>
      <c r="AX42" s="152"/>
      <c r="AY42" s="1"/>
      <c r="AZ42" s="57"/>
      <c r="BA42" s="57"/>
    </row>
    <row r="43" spans="1:53" ht="43.5" customHeight="1" x14ac:dyDescent="0.25">
      <c r="A43" s="1"/>
      <c r="B43" s="1"/>
      <c r="C43" s="1"/>
      <c r="D43" s="1"/>
      <c r="E43" s="1"/>
      <c r="F43" s="1"/>
      <c r="G43" s="1"/>
      <c r="H43" s="1"/>
      <c r="I43" s="1"/>
      <c r="J43" s="2"/>
      <c r="K43" s="2"/>
      <c r="L43" s="2"/>
      <c r="M43" s="2"/>
      <c r="N43" s="2"/>
      <c r="O43" s="2"/>
      <c r="P43" s="2"/>
      <c r="Q43" s="2"/>
      <c r="R43" s="2"/>
      <c r="S43" s="2"/>
      <c r="T43" s="89"/>
      <c r="U43" s="89"/>
      <c r="V43" s="91"/>
      <c r="W43" s="89"/>
      <c r="X43" s="89"/>
      <c r="Y43" s="8"/>
      <c r="Z43" s="8"/>
      <c r="AA43" s="89"/>
      <c r="AB43" s="89"/>
      <c r="AC43" s="89"/>
      <c r="AD43" s="89"/>
      <c r="AE43" s="116"/>
      <c r="AF43" s="89"/>
      <c r="AG43" s="89"/>
      <c r="AH43" s="89"/>
      <c r="AI43" s="89"/>
      <c r="AJ43" s="89"/>
      <c r="AK43" s="89"/>
      <c r="AL43" s="89"/>
      <c r="AM43" s="89"/>
      <c r="AN43" s="57"/>
      <c r="AO43" s="57"/>
      <c r="AP43" s="57"/>
      <c r="AQ43" s="57"/>
      <c r="AR43" s="304"/>
      <c r="AS43" s="57"/>
      <c r="AT43" s="57"/>
      <c r="AU43" s="304"/>
      <c r="AV43" s="304"/>
      <c r="AW43" s="304"/>
      <c r="AX43" s="152"/>
      <c r="AY43" s="1"/>
      <c r="AZ43" s="57"/>
      <c r="BA43" s="57"/>
    </row>
    <row r="44" spans="1:53" ht="43.5" customHeight="1" x14ac:dyDescent="0.25">
      <c r="A44" s="1"/>
      <c r="B44" s="1"/>
      <c r="C44" s="1"/>
      <c r="D44" s="1"/>
      <c r="E44" s="1"/>
      <c r="F44" s="1"/>
      <c r="G44" s="1"/>
      <c r="H44" s="1"/>
      <c r="I44" s="1"/>
      <c r="J44" s="2"/>
      <c r="K44" s="2"/>
      <c r="L44" s="2"/>
      <c r="M44" s="2"/>
      <c r="N44" s="2"/>
      <c r="O44" s="2"/>
      <c r="P44" s="2"/>
      <c r="Q44" s="2"/>
      <c r="R44" s="2"/>
      <c r="S44" s="2"/>
      <c r="T44" s="89"/>
      <c r="U44" s="89"/>
      <c r="V44" s="89"/>
      <c r="W44" s="89"/>
      <c r="X44" s="89"/>
      <c r="Y44" s="8"/>
      <c r="Z44" s="8"/>
      <c r="AA44" s="89"/>
      <c r="AB44" s="89"/>
      <c r="AC44" s="89"/>
      <c r="AD44" s="89"/>
      <c r="AE44" s="116"/>
      <c r="AF44" s="89"/>
      <c r="AG44" s="89"/>
      <c r="AH44" s="89"/>
      <c r="AI44" s="89"/>
      <c r="AJ44" s="89"/>
      <c r="AK44" s="89"/>
      <c r="AL44" s="89"/>
      <c r="AM44" s="89"/>
      <c r="AN44" s="57"/>
      <c r="AO44" s="57"/>
      <c r="AP44" s="57"/>
      <c r="AQ44" s="57"/>
      <c r="AR44" s="304"/>
      <c r="AS44" s="57"/>
      <c r="AT44" s="57"/>
      <c r="AU44" s="304"/>
      <c r="AV44" s="304"/>
      <c r="AW44" s="304"/>
      <c r="AX44" s="152"/>
      <c r="AY44" s="1"/>
      <c r="AZ44" s="57"/>
      <c r="BA44" s="57"/>
    </row>
    <row r="45" spans="1:53" ht="43.5" customHeight="1" x14ac:dyDescent="0.25">
      <c r="A45" s="1"/>
      <c r="B45" s="1"/>
      <c r="C45" s="1"/>
      <c r="D45" s="1"/>
      <c r="E45" s="1"/>
      <c r="F45" s="1"/>
      <c r="G45" s="1"/>
      <c r="H45" s="1"/>
      <c r="I45" s="1"/>
      <c r="J45" s="2"/>
      <c r="K45" s="2"/>
      <c r="L45" s="2"/>
      <c r="M45" s="2"/>
      <c r="N45" s="2"/>
      <c r="O45" s="2"/>
      <c r="P45" s="2"/>
      <c r="Q45" s="2"/>
      <c r="R45" s="2"/>
      <c r="S45" s="2"/>
      <c r="T45" s="89"/>
      <c r="U45" s="89"/>
      <c r="V45" s="89"/>
      <c r="W45" s="89"/>
      <c r="X45" s="89"/>
      <c r="Y45" s="8"/>
      <c r="Z45" s="8"/>
      <c r="AA45" s="89"/>
      <c r="AB45" s="89"/>
      <c r="AC45" s="89"/>
      <c r="AD45" s="89"/>
      <c r="AE45" s="116"/>
      <c r="AF45" s="89"/>
      <c r="AG45" s="89"/>
      <c r="AH45" s="89"/>
      <c r="AI45" s="89"/>
      <c r="AJ45" s="89"/>
      <c r="AK45" s="89"/>
      <c r="AL45" s="89"/>
      <c r="AM45" s="89"/>
      <c r="AN45" s="57"/>
      <c r="AO45" s="57"/>
      <c r="AP45" s="57"/>
      <c r="AQ45" s="57"/>
      <c r="AR45" s="304"/>
      <c r="AS45" s="57"/>
      <c r="AT45" s="57"/>
      <c r="AU45" s="304"/>
      <c r="AV45" s="304"/>
      <c r="AW45" s="304"/>
      <c r="AX45" s="152"/>
      <c r="AY45" s="1"/>
      <c r="AZ45" s="57"/>
      <c r="BA45" s="57"/>
    </row>
    <row r="46" spans="1:53" ht="43.5" customHeight="1" x14ac:dyDescent="0.25">
      <c r="A46" s="1"/>
      <c r="B46" s="1"/>
      <c r="C46" s="1"/>
      <c r="D46" s="1"/>
      <c r="E46" s="1"/>
      <c r="F46" s="1"/>
      <c r="G46" s="1"/>
      <c r="H46" s="1"/>
      <c r="I46" s="1"/>
      <c r="J46" s="2"/>
      <c r="K46" s="2"/>
      <c r="L46" s="2"/>
      <c r="M46" s="2"/>
      <c r="N46" s="2"/>
      <c r="O46" s="2"/>
      <c r="P46" s="2"/>
      <c r="Q46" s="2"/>
      <c r="R46" s="2"/>
      <c r="S46" s="2"/>
      <c r="T46" s="89"/>
      <c r="U46" s="89"/>
      <c r="V46" s="89"/>
      <c r="W46" s="89"/>
      <c r="X46" s="89"/>
      <c r="Y46" s="8"/>
      <c r="Z46" s="8"/>
      <c r="AA46" s="89"/>
      <c r="AB46" s="89"/>
      <c r="AC46" s="89"/>
      <c r="AD46" s="89"/>
      <c r="AE46" s="116"/>
      <c r="AF46" s="89"/>
      <c r="AG46" s="89"/>
      <c r="AH46" s="89"/>
      <c r="AI46" s="89"/>
      <c r="AJ46" s="89"/>
      <c r="AK46" s="89"/>
      <c r="AL46" s="89"/>
      <c r="AM46" s="89"/>
      <c r="AN46" s="57"/>
      <c r="AO46" s="57"/>
      <c r="AP46" s="57"/>
      <c r="AQ46" s="57"/>
      <c r="AR46" s="304"/>
      <c r="AS46" s="57"/>
      <c r="AT46" s="57"/>
      <c r="AU46" s="304"/>
      <c r="AV46" s="304"/>
      <c r="AW46" s="304"/>
      <c r="AX46" s="152"/>
      <c r="AY46" s="1"/>
      <c r="AZ46" s="57"/>
      <c r="BA46" s="57"/>
    </row>
    <row r="47" spans="1:53" ht="43.5" customHeight="1" x14ac:dyDescent="0.25">
      <c r="A47" s="1"/>
      <c r="B47" s="1"/>
      <c r="C47" s="1"/>
      <c r="D47" s="1"/>
      <c r="E47" s="1"/>
      <c r="F47" s="1"/>
      <c r="G47" s="1"/>
      <c r="H47" s="1"/>
      <c r="I47" s="1"/>
      <c r="J47" s="2"/>
      <c r="K47" s="2"/>
      <c r="L47" s="2"/>
      <c r="M47" s="2"/>
      <c r="N47" s="2"/>
      <c r="O47" s="2"/>
      <c r="P47" s="2"/>
      <c r="Q47" s="2"/>
      <c r="R47" s="2"/>
      <c r="S47" s="2"/>
      <c r="T47" s="89"/>
      <c r="U47" s="89"/>
      <c r="V47" s="89"/>
      <c r="W47" s="89"/>
      <c r="X47" s="89"/>
      <c r="Y47" s="8"/>
      <c r="Z47" s="8"/>
      <c r="AA47" s="89"/>
      <c r="AB47" s="89"/>
      <c r="AC47" s="89"/>
      <c r="AD47" s="89"/>
      <c r="AE47" s="116"/>
      <c r="AF47" s="89"/>
      <c r="AG47" s="89"/>
      <c r="AH47" s="89"/>
      <c r="AI47" s="89"/>
      <c r="AJ47" s="89"/>
      <c r="AK47" s="89"/>
      <c r="AL47" s="89"/>
      <c r="AM47" s="89"/>
      <c r="AN47" s="57"/>
      <c r="AO47" s="57"/>
      <c r="AP47" s="57"/>
      <c r="AQ47" s="57"/>
      <c r="AR47" s="304"/>
      <c r="AS47" s="57"/>
      <c r="AT47" s="57"/>
      <c r="AU47" s="304"/>
      <c r="AV47" s="304"/>
      <c r="AW47" s="304"/>
      <c r="AX47" s="152"/>
      <c r="AY47" s="1"/>
      <c r="AZ47" s="57"/>
      <c r="BA47" s="57"/>
    </row>
    <row r="48" spans="1:53" ht="43.5" customHeight="1" x14ac:dyDescent="0.25">
      <c r="A48" s="1"/>
      <c r="B48" s="1"/>
      <c r="C48" s="1"/>
      <c r="D48" s="1"/>
      <c r="E48" s="1"/>
      <c r="F48" s="1"/>
      <c r="G48" s="1"/>
      <c r="H48" s="1"/>
      <c r="I48" s="1"/>
      <c r="J48" s="2"/>
      <c r="K48" s="2"/>
      <c r="L48" s="2"/>
      <c r="M48" s="2"/>
      <c r="N48" s="2"/>
      <c r="O48" s="2"/>
      <c r="P48" s="2"/>
      <c r="Q48" s="2"/>
      <c r="R48" s="2"/>
      <c r="S48" s="2"/>
      <c r="T48" s="89"/>
      <c r="U48" s="89"/>
      <c r="V48" s="89"/>
      <c r="W48" s="89"/>
      <c r="X48" s="89"/>
      <c r="Y48" s="8"/>
      <c r="Z48" s="8"/>
      <c r="AA48" s="89"/>
      <c r="AB48" s="89"/>
      <c r="AC48" s="89"/>
      <c r="AD48" s="89"/>
      <c r="AE48" s="116"/>
      <c r="AF48" s="89"/>
      <c r="AG48" s="89"/>
      <c r="AH48" s="89"/>
      <c r="AI48" s="89"/>
      <c r="AJ48" s="89"/>
      <c r="AK48" s="89"/>
      <c r="AL48" s="89"/>
      <c r="AM48" s="89"/>
      <c r="AN48" s="57"/>
      <c r="AO48" s="57"/>
      <c r="AP48" s="57"/>
      <c r="AQ48" s="57"/>
      <c r="AR48" s="304"/>
      <c r="AS48" s="57"/>
      <c r="AT48" s="57"/>
      <c r="AU48" s="304"/>
      <c r="AV48" s="304"/>
      <c r="AW48" s="304"/>
      <c r="AX48" s="152"/>
      <c r="AY48" s="1"/>
      <c r="AZ48" s="57"/>
      <c r="BA48" s="57"/>
    </row>
    <row r="49" spans="1:53" ht="43.5" customHeight="1" x14ac:dyDescent="0.25">
      <c r="A49" s="1"/>
      <c r="B49" s="1"/>
      <c r="C49" s="1"/>
      <c r="D49" s="1"/>
      <c r="E49" s="1"/>
      <c r="F49" s="1"/>
      <c r="G49" s="1"/>
      <c r="H49" s="1"/>
      <c r="I49" s="1"/>
      <c r="J49" s="2"/>
      <c r="K49" s="2"/>
      <c r="L49" s="2"/>
      <c r="M49" s="2"/>
      <c r="N49" s="2"/>
      <c r="O49" s="2"/>
      <c r="P49" s="2"/>
      <c r="Q49" s="2"/>
      <c r="R49" s="2"/>
      <c r="S49" s="2"/>
      <c r="T49" s="89"/>
      <c r="U49" s="89"/>
      <c r="V49" s="89"/>
      <c r="W49" s="89"/>
      <c r="X49" s="89"/>
      <c r="Y49" s="8"/>
      <c r="Z49" s="8"/>
      <c r="AA49" s="89"/>
      <c r="AB49" s="89"/>
      <c r="AC49" s="89"/>
      <c r="AD49" s="89"/>
      <c r="AE49" s="116"/>
      <c r="AF49" s="89"/>
      <c r="AG49" s="89"/>
      <c r="AH49" s="89"/>
      <c r="AI49" s="89"/>
      <c r="AJ49" s="89"/>
      <c r="AK49" s="89"/>
      <c r="AL49" s="89"/>
      <c r="AM49" s="89"/>
      <c r="AN49" s="57"/>
      <c r="AO49" s="57"/>
      <c r="AP49" s="57"/>
      <c r="AQ49" s="57"/>
      <c r="AR49" s="304"/>
      <c r="AS49" s="57"/>
      <c r="AT49" s="57"/>
      <c r="AU49" s="304"/>
      <c r="AV49" s="304"/>
      <c r="AW49" s="304"/>
      <c r="AX49" s="152"/>
      <c r="AY49" s="1"/>
      <c r="AZ49" s="57"/>
      <c r="BA49" s="57"/>
    </row>
    <row r="50" spans="1:53" ht="43.5" customHeight="1" x14ac:dyDescent="0.25">
      <c r="A50" s="1"/>
      <c r="B50" s="1"/>
      <c r="C50" s="1"/>
      <c r="D50" s="1"/>
      <c r="E50" s="1"/>
      <c r="F50" s="1"/>
      <c r="G50" s="1"/>
      <c r="H50" s="1"/>
      <c r="I50" s="1"/>
      <c r="J50" s="2"/>
      <c r="K50" s="2"/>
      <c r="L50" s="2"/>
      <c r="M50" s="2"/>
      <c r="N50" s="2"/>
      <c r="O50" s="2"/>
      <c r="P50" s="2"/>
      <c r="Q50" s="2"/>
      <c r="R50" s="2"/>
      <c r="S50" s="2"/>
      <c r="T50" s="89"/>
      <c r="U50" s="89"/>
      <c r="V50" s="89"/>
      <c r="W50" s="89"/>
      <c r="X50" s="89"/>
      <c r="Y50" s="8"/>
      <c r="Z50" s="8"/>
      <c r="AA50" s="89"/>
      <c r="AB50" s="89"/>
      <c r="AC50" s="89"/>
      <c r="AD50" s="89"/>
      <c r="AE50" s="116"/>
      <c r="AF50" s="89"/>
      <c r="AG50" s="89"/>
      <c r="AH50" s="89"/>
      <c r="AI50" s="89"/>
      <c r="AJ50" s="89"/>
      <c r="AK50" s="89"/>
      <c r="AL50" s="89"/>
      <c r="AM50" s="89"/>
      <c r="AN50" s="57"/>
      <c r="AO50" s="57"/>
      <c r="AP50" s="57"/>
      <c r="AQ50" s="57"/>
      <c r="AR50" s="304"/>
      <c r="AS50" s="57"/>
      <c r="AT50" s="57"/>
      <c r="AU50" s="304"/>
      <c r="AV50" s="304"/>
      <c r="AW50" s="304"/>
      <c r="AX50" s="152"/>
      <c r="AY50" s="1"/>
      <c r="AZ50" s="57"/>
      <c r="BA50" s="57"/>
    </row>
    <row r="51" spans="1:53" ht="43.5" customHeight="1" x14ac:dyDescent="0.25">
      <c r="A51" s="1"/>
      <c r="B51" s="1"/>
      <c r="C51" s="1"/>
      <c r="D51" s="1"/>
      <c r="E51" s="1"/>
      <c r="F51" s="1"/>
      <c r="G51" s="1"/>
      <c r="H51" s="1"/>
      <c r="I51" s="1"/>
      <c r="J51" s="2"/>
      <c r="K51" s="2"/>
      <c r="L51" s="2"/>
      <c r="M51" s="2"/>
      <c r="N51" s="2"/>
      <c r="O51" s="2"/>
      <c r="P51" s="2"/>
      <c r="Q51" s="2"/>
      <c r="R51" s="2"/>
      <c r="S51" s="2"/>
      <c r="T51" s="89"/>
      <c r="U51" s="89"/>
      <c r="V51" s="89"/>
      <c r="W51" s="89"/>
      <c r="X51" s="89"/>
      <c r="Y51" s="8"/>
      <c r="Z51" s="8"/>
      <c r="AA51" s="89"/>
      <c r="AB51" s="89"/>
      <c r="AC51" s="89"/>
      <c r="AD51" s="89"/>
      <c r="AE51" s="116"/>
      <c r="AF51" s="89"/>
      <c r="AG51" s="89"/>
      <c r="AH51" s="89"/>
      <c r="AI51" s="89"/>
      <c r="AJ51" s="89"/>
      <c r="AK51" s="89"/>
      <c r="AL51" s="89"/>
      <c r="AM51" s="89"/>
      <c r="AN51" s="57"/>
      <c r="AO51" s="57"/>
      <c r="AP51" s="57"/>
      <c r="AQ51" s="57"/>
      <c r="AR51" s="304"/>
      <c r="AS51" s="57"/>
      <c r="AT51" s="57"/>
      <c r="AU51" s="304"/>
      <c r="AV51" s="304"/>
      <c r="AW51" s="304"/>
      <c r="AX51" s="152"/>
      <c r="AY51" s="1"/>
      <c r="AZ51" s="57"/>
      <c r="BA51" s="57"/>
    </row>
    <row r="52" spans="1:53" ht="43.5" customHeight="1" x14ac:dyDescent="0.25">
      <c r="A52" s="1"/>
      <c r="B52" s="1"/>
      <c r="C52" s="1"/>
      <c r="D52" s="1"/>
      <c r="E52" s="1"/>
      <c r="F52" s="1"/>
      <c r="G52" s="1"/>
      <c r="H52" s="1"/>
      <c r="I52" s="1"/>
      <c r="J52" s="2"/>
      <c r="K52" s="2"/>
      <c r="L52" s="2"/>
      <c r="M52" s="2"/>
      <c r="N52" s="2"/>
      <c r="O52" s="2"/>
      <c r="P52" s="2"/>
      <c r="Q52" s="2"/>
      <c r="R52" s="2"/>
      <c r="S52" s="2"/>
      <c r="T52" s="89"/>
      <c r="U52" s="89"/>
      <c r="V52" s="89"/>
      <c r="W52" s="89"/>
      <c r="X52" s="89"/>
      <c r="Y52" s="8"/>
      <c r="Z52" s="8"/>
      <c r="AA52" s="89"/>
      <c r="AB52" s="89"/>
      <c r="AC52" s="89"/>
      <c r="AD52" s="89"/>
      <c r="AE52" s="116"/>
      <c r="AF52" s="89"/>
      <c r="AG52" s="89"/>
      <c r="AH52" s="89"/>
      <c r="AI52" s="89"/>
      <c r="AJ52" s="89"/>
      <c r="AK52" s="89"/>
      <c r="AL52" s="89"/>
      <c r="AM52" s="89"/>
      <c r="AN52" s="57"/>
      <c r="AO52" s="57"/>
      <c r="AP52" s="57"/>
      <c r="AQ52" s="57"/>
      <c r="AR52" s="304"/>
      <c r="AS52" s="57"/>
      <c r="AT52" s="57"/>
      <c r="AU52" s="304"/>
      <c r="AV52" s="304"/>
      <c r="AW52" s="304"/>
      <c r="AX52" s="152"/>
      <c r="AY52" s="1"/>
      <c r="AZ52" s="57"/>
      <c r="BA52" s="57"/>
    </row>
    <row r="53" spans="1:53" ht="43.5" customHeight="1" x14ac:dyDescent="0.25">
      <c r="A53" s="1"/>
      <c r="B53" s="1"/>
      <c r="C53" s="1"/>
      <c r="D53" s="1"/>
      <c r="E53" s="1"/>
      <c r="F53" s="1"/>
      <c r="G53" s="1"/>
      <c r="H53" s="1"/>
      <c r="I53" s="1"/>
      <c r="J53" s="2"/>
      <c r="K53" s="2"/>
      <c r="L53" s="2"/>
      <c r="M53" s="2"/>
      <c r="N53" s="2"/>
      <c r="O53" s="2"/>
      <c r="P53" s="2"/>
      <c r="Q53" s="2"/>
      <c r="R53" s="2"/>
      <c r="S53" s="2"/>
      <c r="T53" s="89"/>
      <c r="U53" s="89"/>
      <c r="V53" s="89"/>
      <c r="W53" s="89"/>
      <c r="X53" s="89"/>
      <c r="Y53" s="8"/>
      <c r="Z53" s="8"/>
      <c r="AA53" s="89"/>
      <c r="AB53" s="89"/>
      <c r="AC53" s="89"/>
      <c r="AD53" s="89"/>
      <c r="AE53" s="116"/>
      <c r="AF53" s="89"/>
      <c r="AG53" s="89"/>
      <c r="AH53" s="89"/>
      <c r="AI53" s="89"/>
      <c r="AJ53" s="89"/>
      <c r="AK53" s="89"/>
      <c r="AL53" s="89"/>
      <c r="AM53" s="89"/>
      <c r="AN53" s="57"/>
      <c r="AO53" s="57"/>
      <c r="AP53" s="57"/>
      <c r="AQ53" s="57"/>
      <c r="AR53" s="304"/>
      <c r="AS53" s="57"/>
      <c r="AT53" s="57"/>
      <c r="AU53" s="304"/>
      <c r="AV53" s="304"/>
      <c r="AW53" s="304"/>
      <c r="AX53" s="152"/>
      <c r="AY53" s="1"/>
      <c r="AZ53" s="57"/>
      <c r="BA53" s="57"/>
    </row>
    <row r="54" spans="1:53" ht="43.5" customHeight="1" x14ac:dyDescent="0.25">
      <c r="A54" s="1"/>
      <c r="B54" s="1"/>
      <c r="C54" s="1"/>
      <c r="D54" s="1"/>
      <c r="E54" s="1"/>
      <c r="F54" s="1"/>
      <c r="G54" s="1"/>
      <c r="H54" s="1"/>
      <c r="I54" s="1"/>
      <c r="J54" s="2"/>
      <c r="K54" s="2"/>
      <c r="L54" s="2"/>
      <c r="M54" s="2"/>
      <c r="N54" s="2"/>
      <c r="O54" s="2"/>
      <c r="P54" s="2"/>
      <c r="Q54" s="2"/>
      <c r="R54" s="2"/>
      <c r="S54" s="2"/>
      <c r="T54" s="89"/>
      <c r="U54" s="89"/>
      <c r="V54" s="89"/>
      <c r="W54" s="89"/>
      <c r="X54" s="89"/>
      <c r="Y54" s="8"/>
      <c r="Z54" s="8"/>
      <c r="AA54" s="89"/>
      <c r="AB54" s="89"/>
      <c r="AC54" s="89"/>
      <c r="AD54" s="89"/>
      <c r="AE54" s="116"/>
      <c r="AF54" s="89"/>
      <c r="AG54" s="89"/>
      <c r="AH54" s="89"/>
      <c r="AI54" s="89"/>
      <c r="AJ54" s="89"/>
      <c r="AK54" s="89"/>
      <c r="AL54" s="89"/>
      <c r="AM54" s="89"/>
      <c r="AN54" s="57"/>
      <c r="AO54" s="57"/>
      <c r="AP54" s="57"/>
      <c r="AQ54" s="57"/>
      <c r="AR54" s="304"/>
      <c r="AS54" s="57"/>
      <c r="AT54" s="57"/>
      <c r="AU54" s="304"/>
      <c r="AV54" s="304"/>
      <c r="AW54" s="304"/>
      <c r="AX54" s="152"/>
      <c r="AY54" s="1"/>
      <c r="AZ54" s="57"/>
      <c r="BA54" s="57"/>
    </row>
    <row r="55" spans="1:53" ht="43.5" customHeight="1" x14ac:dyDescent="0.25">
      <c r="A55" s="1"/>
      <c r="B55" s="1"/>
      <c r="C55" s="1"/>
      <c r="D55" s="1"/>
      <c r="E55" s="1"/>
      <c r="F55" s="1"/>
      <c r="G55" s="1"/>
      <c r="H55" s="1"/>
      <c r="I55" s="1"/>
      <c r="J55" s="2"/>
      <c r="K55" s="2"/>
      <c r="L55" s="2"/>
      <c r="M55" s="2"/>
      <c r="N55" s="2"/>
      <c r="O55" s="2"/>
      <c r="P55" s="2"/>
      <c r="Q55" s="2"/>
      <c r="R55" s="2"/>
      <c r="S55" s="2"/>
      <c r="T55" s="89"/>
      <c r="U55" s="89"/>
      <c r="V55" s="89"/>
      <c r="W55" s="89"/>
      <c r="X55" s="89"/>
      <c r="Y55" s="8"/>
      <c r="Z55" s="8"/>
      <c r="AA55" s="89"/>
      <c r="AB55" s="89"/>
      <c r="AC55" s="89"/>
      <c r="AD55" s="89"/>
      <c r="AE55" s="116"/>
      <c r="AF55" s="89"/>
      <c r="AG55" s="89"/>
      <c r="AH55" s="89"/>
      <c r="AI55" s="89"/>
      <c r="AJ55" s="89"/>
      <c r="AK55" s="89"/>
      <c r="AL55" s="89"/>
      <c r="AM55" s="89"/>
      <c r="AN55" s="57"/>
      <c r="AO55" s="57"/>
      <c r="AP55" s="57"/>
      <c r="AQ55" s="57"/>
      <c r="AR55" s="304"/>
      <c r="AS55" s="57"/>
      <c r="AT55" s="57"/>
      <c r="AU55" s="304"/>
      <c r="AV55" s="304"/>
      <c r="AW55" s="304"/>
      <c r="AX55" s="152"/>
      <c r="AY55" s="1"/>
      <c r="AZ55" s="57"/>
      <c r="BA55" s="57"/>
    </row>
    <row r="56" spans="1:53" ht="43.5" customHeight="1" x14ac:dyDescent="0.25">
      <c r="A56" s="1"/>
      <c r="B56" s="1"/>
      <c r="C56" s="1"/>
      <c r="D56" s="1"/>
      <c r="E56" s="1"/>
      <c r="F56" s="1"/>
      <c r="G56" s="1"/>
      <c r="H56" s="1"/>
      <c r="I56" s="1"/>
      <c r="J56" s="2"/>
      <c r="K56" s="2"/>
      <c r="L56" s="2"/>
      <c r="M56" s="2"/>
      <c r="N56" s="2"/>
      <c r="O56" s="2"/>
      <c r="P56" s="2"/>
      <c r="Q56" s="2"/>
      <c r="R56" s="2"/>
      <c r="S56" s="2"/>
      <c r="T56" s="89"/>
      <c r="U56" s="89"/>
      <c r="V56" s="89"/>
      <c r="W56" s="89"/>
      <c r="X56" s="89"/>
      <c r="Y56" s="8"/>
      <c r="Z56" s="8"/>
      <c r="AA56" s="89"/>
      <c r="AB56" s="89"/>
      <c r="AC56" s="89"/>
      <c r="AD56" s="89"/>
      <c r="AE56" s="116"/>
      <c r="AF56" s="89"/>
      <c r="AG56" s="89"/>
      <c r="AH56" s="89"/>
      <c r="AI56" s="89"/>
      <c r="AJ56" s="89"/>
      <c r="AK56" s="89"/>
      <c r="AL56" s="89"/>
      <c r="AM56" s="89"/>
      <c r="AN56" s="57"/>
      <c r="AO56" s="57"/>
      <c r="AP56" s="57"/>
      <c r="AQ56" s="57"/>
      <c r="AR56" s="304"/>
      <c r="AS56" s="57"/>
      <c r="AT56" s="57"/>
      <c r="AU56" s="304"/>
      <c r="AV56" s="304"/>
      <c r="AW56" s="304"/>
      <c r="AX56" s="152"/>
      <c r="AY56" s="1"/>
      <c r="AZ56" s="57"/>
      <c r="BA56" s="57"/>
    </row>
    <row r="57" spans="1:53" ht="43.5" customHeight="1" x14ac:dyDescent="0.25">
      <c r="A57" s="1"/>
      <c r="B57" s="1"/>
      <c r="C57" s="1"/>
      <c r="D57" s="1"/>
      <c r="E57" s="1"/>
      <c r="F57" s="1"/>
      <c r="G57" s="1"/>
      <c r="H57" s="1"/>
      <c r="I57" s="1"/>
      <c r="J57" s="2"/>
      <c r="K57" s="2"/>
      <c r="L57" s="2"/>
      <c r="M57" s="2"/>
      <c r="N57" s="2"/>
      <c r="O57" s="2"/>
      <c r="P57" s="2"/>
      <c r="Q57" s="2"/>
      <c r="R57" s="2"/>
      <c r="S57" s="2"/>
      <c r="T57" s="89"/>
      <c r="U57" s="89"/>
      <c r="V57" s="89"/>
      <c r="W57" s="89"/>
      <c r="X57" s="89"/>
      <c r="Y57" s="8"/>
      <c r="Z57" s="8"/>
      <c r="AA57" s="89"/>
      <c r="AB57" s="89"/>
      <c r="AC57" s="89"/>
      <c r="AD57" s="89"/>
      <c r="AE57" s="116"/>
      <c r="AF57" s="89"/>
      <c r="AG57" s="89"/>
      <c r="AH57" s="89"/>
      <c r="AI57" s="89"/>
      <c r="AJ57" s="89"/>
      <c r="AK57" s="89"/>
      <c r="AL57" s="89"/>
      <c r="AM57" s="89"/>
      <c r="AN57" s="57"/>
      <c r="AO57" s="57"/>
      <c r="AP57" s="57"/>
      <c r="AQ57" s="57"/>
      <c r="AR57" s="304"/>
      <c r="AS57" s="57"/>
      <c r="AT57" s="57"/>
      <c r="AU57" s="304"/>
      <c r="AV57" s="304"/>
      <c r="AW57" s="304"/>
      <c r="AX57" s="152"/>
      <c r="AY57" s="1"/>
      <c r="AZ57" s="57"/>
      <c r="BA57" s="57"/>
    </row>
    <row r="58" spans="1:53" ht="43.5" customHeight="1" x14ac:dyDescent="0.25">
      <c r="A58" s="1"/>
      <c r="B58" s="1"/>
      <c r="C58" s="1"/>
      <c r="D58" s="1"/>
      <c r="E58" s="1"/>
      <c r="F58" s="1"/>
      <c r="G58" s="1"/>
      <c r="H58" s="1"/>
      <c r="I58" s="1"/>
      <c r="J58" s="2"/>
      <c r="K58" s="2"/>
      <c r="L58" s="2"/>
      <c r="M58" s="2"/>
      <c r="N58" s="2"/>
      <c r="O58" s="2"/>
      <c r="P58" s="2"/>
      <c r="Q58" s="2"/>
      <c r="R58" s="2"/>
      <c r="S58" s="2"/>
      <c r="T58" s="89"/>
      <c r="U58" s="89"/>
      <c r="V58" s="89"/>
      <c r="W58" s="89"/>
      <c r="X58" s="89"/>
      <c r="Y58" s="8"/>
      <c r="Z58" s="8"/>
      <c r="AA58" s="89"/>
      <c r="AB58" s="89"/>
      <c r="AC58" s="89"/>
      <c r="AD58" s="89"/>
      <c r="AE58" s="116"/>
      <c r="AF58" s="89"/>
      <c r="AG58" s="89"/>
      <c r="AH58" s="89"/>
      <c r="AI58" s="89"/>
      <c r="AJ58" s="89"/>
      <c r="AK58" s="89"/>
      <c r="AL58" s="89"/>
      <c r="AM58" s="89"/>
      <c r="AN58" s="57"/>
      <c r="AO58" s="57"/>
      <c r="AP58" s="57"/>
      <c r="AQ58" s="57"/>
      <c r="AR58" s="304"/>
      <c r="AS58" s="57"/>
      <c r="AT58" s="57"/>
      <c r="AU58" s="304"/>
      <c r="AV58" s="304"/>
      <c r="AW58" s="304"/>
      <c r="AX58" s="152"/>
      <c r="AY58" s="1"/>
      <c r="AZ58" s="57"/>
      <c r="BA58" s="57"/>
    </row>
    <row r="59" spans="1:53" ht="43.5" customHeight="1" x14ac:dyDescent="0.25">
      <c r="A59" s="1"/>
      <c r="B59" s="1"/>
      <c r="C59" s="1"/>
      <c r="D59" s="1"/>
      <c r="E59" s="1"/>
      <c r="F59" s="1"/>
      <c r="G59" s="1"/>
      <c r="H59" s="1"/>
      <c r="I59" s="1"/>
      <c r="J59" s="2"/>
      <c r="K59" s="2"/>
      <c r="L59" s="2"/>
      <c r="M59" s="2"/>
      <c r="N59" s="2"/>
      <c r="O59" s="2"/>
      <c r="P59" s="2"/>
      <c r="Q59" s="2"/>
      <c r="R59" s="2"/>
      <c r="S59" s="2"/>
      <c r="T59" s="89"/>
      <c r="U59" s="89"/>
      <c r="V59" s="89"/>
      <c r="W59" s="89"/>
      <c r="X59" s="89"/>
      <c r="Y59" s="8"/>
      <c r="Z59" s="8"/>
      <c r="AA59" s="89"/>
      <c r="AB59" s="89"/>
      <c r="AC59" s="89"/>
      <c r="AD59" s="89"/>
      <c r="AE59" s="116"/>
      <c r="AF59" s="89"/>
      <c r="AG59" s="89"/>
      <c r="AH59" s="89"/>
      <c r="AI59" s="89"/>
      <c r="AJ59" s="89"/>
      <c r="AK59" s="89"/>
      <c r="AL59" s="89"/>
      <c r="AM59" s="89"/>
      <c r="AN59" s="57"/>
      <c r="AO59" s="57"/>
      <c r="AP59" s="57"/>
      <c r="AQ59" s="57"/>
      <c r="AR59" s="304"/>
      <c r="AS59" s="57"/>
      <c r="AT59" s="57"/>
      <c r="AU59" s="304"/>
      <c r="AV59" s="304"/>
      <c r="AW59" s="304"/>
      <c r="AX59" s="152"/>
      <c r="AY59" s="1"/>
      <c r="AZ59" s="57"/>
      <c r="BA59" s="57"/>
    </row>
    <row r="60" spans="1:53" ht="43.5" customHeight="1" x14ac:dyDescent="0.25">
      <c r="A60" s="1"/>
      <c r="B60" s="1"/>
      <c r="C60" s="1"/>
      <c r="D60" s="1"/>
      <c r="E60" s="1"/>
      <c r="F60" s="1"/>
      <c r="G60" s="1"/>
      <c r="H60" s="1"/>
      <c r="I60" s="1"/>
      <c r="J60" s="2"/>
      <c r="K60" s="2"/>
      <c r="L60" s="2"/>
      <c r="M60" s="2"/>
      <c r="N60" s="2"/>
      <c r="O60" s="2"/>
      <c r="P60" s="2"/>
      <c r="Q60" s="2"/>
      <c r="R60" s="2"/>
      <c r="S60" s="2"/>
      <c r="T60" s="89"/>
      <c r="U60" s="89"/>
      <c r="V60" s="89"/>
      <c r="W60" s="89"/>
      <c r="X60" s="89"/>
      <c r="Y60" s="8"/>
      <c r="Z60" s="8"/>
      <c r="AA60" s="89"/>
      <c r="AB60" s="89"/>
      <c r="AC60" s="89"/>
      <c r="AD60" s="89"/>
      <c r="AE60" s="116"/>
      <c r="AF60" s="89"/>
      <c r="AG60" s="89"/>
      <c r="AH60" s="89"/>
      <c r="AI60" s="89"/>
      <c r="AJ60" s="89"/>
      <c r="AK60" s="89"/>
      <c r="AL60" s="89"/>
      <c r="AM60" s="89"/>
      <c r="AN60" s="57"/>
      <c r="AO60" s="57"/>
      <c r="AP60" s="57"/>
      <c r="AQ60" s="57"/>
      <c r="AR60" s="304"/>
      <c r="AS60" s="57"/>
      <c r="AT60" s="57"/>
      <c r="AU60" s="304"/>
      <c r="AV60" s="304"/>
      <c r="AW60" s="304"/>
      <c r="AX60" s="152"/>
      <c r="AY60" s="1"/>
      <c r="AZ60" s="57"/>
      <c r="BA60" s="57"/>
    </row>
    <row r="61" spans="1:53" ht="43.5" customHeight="1" x14ac:dyDescent="0.25">
      <c r="A61" s="1"/>
      <c r="B61" s="1"/>
      <c r="C61" s="1"/>
      <c r="D61" s="1"/>
      <c r="E61" s="1"/>
      <c r="F61" s="1"/>
      <c r="G61" s="1"/>
      <c r="H61" s="1"/>
      <c r="I61" s="1"/>
      <c r="J61" s="2"/>
      <c r="K61" s="2"/>
      <c r="L61" s="2"/>
      <c r="M61" s="2"/>
      <c r="N61" s="2"/>
      <c r="O61" s="2"/>
      <c r="P61" s="2"/>
      <c r="Q61" s="2"/>
      <c r="R61" s="2"/>
      <c r="S61" s="2"/>
      <c r="T61" s="89"/>
      <c r="U61" s="89"/>
      <c r="V61" s="89"/>
      <c r="W61" s="89"/>
      <c r="X61" s="89"/>
      <c r="Y61" s="8"/>
      <c r="Z61" s="8"/>
      <c r="AA61" s="89"/>
      <c r="AB61" s="89"/>
      <c r="AC61" s="89"/>
      <c r="AD61" s="89"/>
      <c r="AE61" s="116"/>
      <c r="AF61" s="89"/>
      <c r="AG61" s="89"/>
      <c r="AH61" s="89"/>
      <c r="AI61" s="89"/>
      <c r="AJ61" s="89"/>
      <c r="AK61" s="89"/>
      <c r="AL61" s="89"/>
      <c r="AM61" s="89"/>
      <c r="AN61" s="57"/>
      <c r="AO61" s="57"/>
      <c r="AP61" s="57"/>
      <c r="AQ61" s="57"/>
      <c r="AR61" s="304"/>
      <c r="AS61" s="57"/>
      <c r="AT61" s="57"/>
      <c r="AU61" s="304"/>
      <c r="AV61" s="304"/>
      <c r="AW61" s="304"/>
      <c r="AX61" s="152"/>
      <c r="AY61" s="1"/>
      <c r="AZ61" s="57"/>
      <c r="BA61" s="57"/>
    </row>
    <row r="62" spans="1:53" ht="43.5" customHeight="1" x14ac:dyDescent="0.25">
      <c r="A62" s="1"/>
      <c r="B62" s="1"/>
      <c r="C62" s="1"/>
      <c r="D62" s="1"/>
      <c r="E62" s="1"/>
      <c r="F62" s="1"/>
      <c r="G62" s="1"/>
      <c r="H62" s="1"/>
      <c r="I62" s="1"/>
      <c r="J62" s="2"/>
      <c r="K62" s="2"/>
      <c r="L62" s="2"/>
      <c r="M62" s="2"/>
      <c r="N62" s="2"/>
      <c r="O62" s="2"/>
      <c r="P62" s="2"/>
      <c r="Q62" s="2"/>
      <c r="R62" s="2"/>
      <c r="S62" s="2"/>
      <c r="T62" s="89"/>
      <c r="U62" s="89"/>
      <c r="V62" s="89"/>
      <c r="W62" s="89"/>
      <c r="X62" s="89"/>
      <c r="Y62" s="8"/>
      <c r="Z62" s="8"/>
      <c r="AA62" s="89"/>
      <c r="AB62" s="89"/>
      <c r="AC62" s="89"/>
      <c r="AD62" s="89"/>
      <c r="AE62" s="116"/>
      <c r="AF62" s="89"/>
      <c r="AG62" s="89"/>
      <c r="AH62" s="89"/>
      <c r="AI62" s="89"/>
      <c r="AJ62" s="89"/>
      <c r="AK62" s="89"/>
      <c r="AL62" s="89"/>
      <c r="AM62" s="89"/>
      <c r="AN62" s="57"/>
      <c r="AO62" s="57"/>
      <c r="AP62" s="57"/>
      <c r="AQ62" s="57"/>
      <c r="AR62" s="304"/>
      <c r="AS62" s="57"/>
      <c r="AT62" s="57"/>
      <c r="AU62" s="304"/>
      <c r="AV62" s="304"/>
      <c r="AW62" s="304"/>
      <c r="AX62" s="152"/>
      <c r="AY62" s="1"/>
      <c r="AZ62" s="57"/>
      <c r="BA62" s="57"/>
    </row>
    <row r="63" spans="1:53" ht="43.5" customHeight="1" x14ac:dyDescent="0.25">
      <c r="A63" s="1"/>
      <c r="B63" s="1"/>
      <c r="C63" s="1"/>
      <c r="D63" s="1"/>
      <c r="E63" s="1"/>
      <c r="F63" s="1"/>
      <c r="G63" s="1"/>
      <c r="H63" s="1"/>
      <c r="I63" s="1"/>
      <c r="J63" s="2"/>
      <c r="K63" s="2"/>
      <c r="L63" s="2"/>
      <c r="M63" s="2"/>
      <c r="N63" s="2"/>
      <c r="O63" s="2"/>
      <c r="P63" s="2"/>
      <c r="Q63" s="2"/>
      <c r="R63" s="2"/>
      <c r="S63" s="2"/>
      <c r="T63" s="89"/>
      <c r="U63" s="89"/>
      <c r="V63" s="89"/>
      <c r="W63" s="89"/>
      <c r="X63" s="89"/>
      <c r="Y63" s="8"/>
      <c r="Z63" s="8"/>
      <c r="AA63" s="89"/>
      <c r="AB63" s="89"/>
      <c r="AC63" s="89"/>
      <c r="AD63" s="89"/>
      <c r="AE63" s="116"/>
      <c r="AF63" s="89"/>
      <c r="AG63" s="89"/>
      <c r="AH63" s="89"/>
      <c r="AI63" s="89"/>
      <c r="AJ63" s="89"/>
      <c r="AK63" s="89"/>
      <c r="AL63" s="89"/>
      <c r="AM63" s="89"/>
      <c r="AN63" s="57"/>
      <c r="AO63" s="57"/>
      <c r="AP63" s="57"/>
      <c r="AQ63" s="57"/>
      <c r="AR63" s="304"/>
      <c r="AS63" s="57"/>
      <c r="AT63" s="57"/>
      <c r="AU63" s="304"/>
      <c r="AV63" s="304"/>
      <c r="AW63" s="304"/>
      <c r="AX63" s="152"/>
      <c r="AY63" s="1"/>
      <c r="AZ63" s="57"/>
      <c r="BA63" s="57"/>
    </row>
    <row r="64" spans="1:53" ht="43.5" customHeight="1" x14ac:dyDescent="0.25">
      <c r="A64" s="1"/>
      <c r="B64" s="1"/>
      <c r="C64" s="1"/>
      <c r="D64" s="1"/>
      <c r="E64" s="1"/>
      <c r="F64" s="1"/>
      <c r="G64" s="1"/>
      <c r="H64" s="1"/>
      <c r="I64" s="1"/>
      <c r="J64" s="2"/>
      <c r="K64" s="2"/>
      <c r="L64" s="2"/>
      <c r="M64" s="2"/>
      <c r="N64" s="2"/>
      <c r="O64" s="2"/>
      <c r="P64" s="2"/>
      <c r="Q64" s="2"/>
      <c r="R64" s="2"/>
      <c r="S64" s="2"/>
      <c r="T64" s="89"/>
      <c r="U64" s="89"/>
      <c r="V64" s="89"/>
      <c r="W64" s="89"/>
      <c r="X64" s="89"/>
      <c r="Y64" s="8"/>
      <c r="Z64" s="8"/>
      <c r="AA64" s="89"/>
      <c r="AB64" s="89"/>
      <c r="AC64" s="89"/>
      <c r="AD64" s="89"/>
      <c r="AE64" s="116"/>
      <c r="AF64" s="89"/>
      <c r="AG64" s="89"/>
      <c r="AH64" s="89"/>
      <c r="AI64" s="89"/>
      <c r="AJ64" s="89"/>
      <c r="AK64" s="89"/>
      <c r="AL64" s="89"/>
      <c r="AM64" s="89"/>
      <c r="AN64" s="57"/>
      <c r="AO64" s="57"/>
      <c r="AP64" s="57"/>
      <c r="AQ64" s="57"/>
      <c r="AR64" s="304"/>
      <c r="AS64" s="57"/>
      <c r="AT64" s="57"/>
      <c r="AU64" s="304"/>
      <c r="AV64" s="304"/>
      <c r="AW64" s="304"/>
      <c r="AX64" s="152"/>
      <c r="AY64" s="1"/>
      <c r="AZ64" s="57"/>
      <c r="BA64" s="57"/>
    </row>
    <row r="65" spans="1:53" ht="43.5" customHeight="1" x14ac:dyDescent="0.25">
      <c r="A65" s="1"/>
      <c r="B65" s="1"/>
      <c r="C65" s="1"/>
      <c r="D65" s="1"/>
      <c r="E65" s="1"/>
      <c r="F65" s="1"/>
      <c r="G65" s="1"/>
      <c r="H65" s="1"/>
      <c r="I65" s="1"/>
      <c r="J65" s="2"/>
      <c r="K65" s="2"/>
      <c r="L65" s="2"/>
      <c r="M65" s="2"/>
      <c r="N65" s="2"/>
      <c r="O65" s="2"/>
      <c r="P65" s="2"/>
      <c r="Q65" s="2"/>
      <c r="R65" s="2"/>
      <c r="S65" s="2"/>
      <c r="T65" s="89"/>
      <c r="U65" s="89"/>
      <c r="V65" s="89"/>
      <c r="W65" s="89"/>
      <c r="X65" s="89"/>
      <c r="Y65" s="8"/>
      <c r="Z65" s="8"/>
      <c r="AA65" s="89"/>
      <c r="AB65" s="89"/>
      <c r="AC65" s="89"/>
      <c r="AD65" s="89"/>
      <c r="AE65" s="116"/>
      <c r="AF65" s="89"/>
      <c r="AG65" s="89"/>
      <c r="AH65" s="89"/>
      <c r="AI65" s="89"/>
      <c r="AJ65" s="89"/>
      <c r="AK65" s="89"/>
      <c r="AL65" s="89"/>
      <c r="AM65" s="89"/>
      <c r="AN65" s="57"/>
      <c r="AO65" s="57"/>
      <c r="AP65" s="57"/>
      <c r="AQ65" s="57"/>
      <c r="AR65" s="304"/>
      <c r="AS65" s="57"/>
      <c r="AT65" s="57"/>
      <c r="AU65" s="304"/>
      <c r="AV65" s="304"/>
      <c r="AW65" s="304"/>
      <c r="AX65" s="152"/>
      <c r="AY65" s="1"/>
      <c r="AZ65" s="57"/>
      <c r="BA65" s="57"/>
    </row>
    <row r="66" spans="1:53" ht="43.5" customHeight="1" x14ac:dyDescent="0.25">
      <c r="A66" s="1"/>
      <c r="B66" s="1"/>
      <c r="C66" s="1"/>
      <c r="D66" s="1"/>
      <c r="E66" s="1"/>
      <c r="F66" s="1"/>
      <c r="G66" s="1"/>
      <c r="H66" s="1"/>
      <c r="I66" s="1"/>
      <c r="J66" s="2"/>
      <c r="K66" s="2"/>
      <c r="L66" s="2"/>
      <c r="M66" s="2"/>
      <c r="N66" s="2"/>
      <c r="O66" s="2"/>
      <c r="P66" s="2"/>
      <c r="Q66" s="2"/>
      <c r="R66" s="2"/>
      <c r="S66" s="2"/>
      <c r="T66" s="89"/>
      <c r="U66" s="89"/>
      <c r="V66" s="89"/>
      <c r="W66" s="89"/>
      <c r="X66" s="89"/>
      <c r="Y66" s="8"/>
      <c r="Z66" s="8"/>
      <c r="AA66" s="89"/>
      <c r="AB66" s="89"/>
      <c r="AC66" s="89"/>
      <c r="AD66" s="89"/>
      <c r="AE66" s="116"/>
      <c r="AF66" s="89"/>
      <c r="AG66" s="89"/>
      <c r="AH66" s="89"/>
      <c r="AI66" s="89"/>
      <c r="AJ66" s="89"/>
      <c r="AK66" s="89"/>
      <c r="AL66" s="89"/>
      <c r="AM66" s="89"/>
      <c r="AN66" s="57"/>
      <c r="AO66" s="57"/>
      <c r="AP66" s="57"/>
      <c r="AQ66" s="57"/>
      <c r="AR66" s="304"/>
      <c r="AS66" s="57"/>
      <c r="AT66" s="57"/>
      <c r="AU66" s="304"/>
      <c r="AV66" s="304"/>
      <c r="AW66" s="304"/>
      <c r="AX66" s="152"/>
      <c r="AY66" s="1"/>
      <c r="AZ66" s="57"/>
      <c r="BA66" s="57"/>
    </row>
    <row r="67" spans="1:53" ht="43.5" customHeight="1" x14ac:dyDescent="0.25">
      <c r="A67" s="1"/>
      <c r="B67" s="1"/>
      <c r="C67" s="1"/>
      <c r="D67" s="1"/>
      <c r="E67" s="1"/>
      <c r="F67" s="1"/>
      <c r="G67" s="1"/>
      <c r="H67" s="1"/>
      <c r="I67" s="1"/>
      <c r="J67" s="2"/>
      <c r="K67" s="2"/>
      <c r="L67" s="2"/>
      <c r="M67" s="2"/>
      <c r="N67" s="2"/>
      <c r="O67" s="2"/>
      <c r="P67" s="2"/>
      <c r="Q67" s="2"/>
      <c r="R67" s="2"/>
      <c r="S67" s="2"/>
      <c r="T67" s="89"/>
      <c r="U67" s="89"/>
      <c r="V67" s="89"/>
      <c r="W67" s="89"/>
      <c r="X67" s="89"/>
      <c r="Y67" s="8"/>
      <c r="Z67" s="8"/>
      <c r="AA67" s="89"/>
      <c r="AB67" s="89"/>
      <c r="AC67" s="89"/>
      <c r="AD67" s="89"/>
      <c r="AE67" s="116"/>
      <c r="AF67" s="89"/>
      <c r="AG67" s="89"/>
      <c r="AH67" s="89"/>
      <c r="AI67" s="89"/>
      <c r="AJ67" s="89"/>
      <c r="AK67" s="89"/>
      <c r="AL67" s="89"/>
      <c r="AM67" s="89"/>
      <c r="AN67" s="57"/>
      <c r="AO67" s="57"/>
      <c r="AP67" s="57"/>
      <c r="AQ67" s="57"/>
      <c r="AR67" s="304"/>
      <c r="AS67" s="57"/>
      <c r="AT67" s="57"/>
      <c r="AU67" s="304"/>
      <c r="AV67" s="304"/>
      <c r="AW67" s="304"/>
      <c r="AX67" s="152"/>
      <c r="AY67" s="1"/>
      <c r="AZ67" s="57"/>
      <c r="BA67" s="57"/>
    </row>
    <row r="68" spans="1:53" ht="43.5" customHeight="1" x14ac:dyDescent="0.25">
      <c r="A68" s="1"/>
      <c r="B68" s="1"/>
      <c r="C68" s="1"/>
      <c r="D68" s="1"/>
      <c r="E68" s="1"/>
      <c r="F68" s="1"/>
      <c r="G68" s="1"/>
      <c r="H68" s="1"/>
      <c r="I68" s="1"/>
      <c r="J68" s="2"/>
      <c r="K68" s="2"/>
      <c r="L68" s="2"/>
      <c r="M68" s="2"/>
      <c r="N68" s="2"/>
      <c r="O68" s="2"/>
      <c r="P68" s="2"/>
      <c r="Q68" s="2"/>
      <c r="R68" s="2"/>
      <c r="S68" s="2"/>
      <c r="T68" s="89"/>
      <c r="U68" s="89"/>
      <c r="V68" s="89"/>
      <c r="W68" s="89"/>
      <c r="X68" s="89"/>
      <c r="Y68" s="8"/>
      <c r="Z68" s="8"/>
      <c r="AA68" s="89"/>
      <c r="AB68" s="89"/>
      <c r="AC68" s="89"/>
      <c r="AD68" s="89"/>
      <c r="AE68" s="116"/>
      <c r="AF68" s="89"/>
      <c r="AG68" s="89"/>
      <c r="AH68" s="89"/>
      <c r="AI68" s="89"/>
      <c r="AJ68" s="89"/>
      <c r="AK68" s="89"/>
      <c r="AL68" s="89"/>
      <c r="AM68" s="89"/>
      <c r="AN68" s="57"/>
      <c r="AO68" s="57"/>
      <c r="AP68" s="57"/>
      <c r="AQ68" s="57"/>
      <c r="AR68" s="304"/>
      <c r="AS68" s="57"/>
      <c r="AT68" s="57"/>
      <c r="AU68" s="304"/>
      <c r="AV68" s="304"/>
      <c r="AW68" s="304"/>
      <c r="AX68" s="152"/>
      <c r="AY68" s="1"/>
      <c r="AZ68" s="57"/>
      <c r="BA68" s="57"/>
    </row>
    <row r="69" spans="1:53" ht="43.5" customHeight="1" x14ac:dyDescent="0.25">
      <c r="A69" s="1"/>
      <c r="B69" s="1"/>
      <c r="C69" s="1"/>
      <c r="D69" s="1"/>
      <c r="E69" s="1"/>
      <c r="F69" s="1"/>
      <c r="G69" s="1"/>
      <c r="H69" s="1"/>
      <c r="I69" s="1"/>
      <c r="J69" s="2"/>
      <c r="K69" s="2"/>
      <c r="L69" s="2"/>
      <c r="M69" s="2"/>
      <c r="N69" s="2"/>
      <c r="O69" s="2"/>
      <c r="P69" s="2"/>
      <c r="Q69" s="2"/>
      <c r="R69" s="2"/>
      <c r="S69" s="2"/>
      <c r="T69" s="89"/>
      <c r="U69" s="89"/>
      <c r="V69" s="89"/>
      <c r="W69" s="89"/>
      <c r="X69" s="89"/>
      <c r="Y69" s="8"/>
      <c r="Z69" s="8"/>
      <c r="AA69" s="89"/>
      <c r="AB69" s="89"/>
      <c r="AC69" s="89"/>
      <c r="AD69" s="89"/>
      <c r="AE69" s="116"/>
      <c r="AF69" s="89"/>
      <c r="AG69" s="89"/>
      <c r="AH69" s="89"/>
      <c r="AI69" s="89"/>
      <c r="AJ69" s="89"/>
      <c r="AK69" s="89"/>
      <c r="AL69" s="89"/>
      <c r="AM69" s="89"/>
      <c r="AN69" s="57"/>
      <c r="AO69" s="57"/>
      <c r="AP69" s="57"/>
      <c r="AQ69" s="57"/>
      <c r="AR69" s="304"/>
      <c r="AS69" s="57"/>
      <c r="AT69" s="57"/>
      <c r="AU69" s="304"/>
      <c r="AV69" s="304"/>
      <c r="AW69" s="304"/>
      <c r="AX69" s="152"/>
      <c r="AY69" s="1"/>
      <c r="AZ69" s="57"/>
      <c r="BA69" s="57"/>
    </row>
    <row r="70" spans="1:53" ht="43.5" customHeight="1" x14ac:dyDescent="0.25">
      <c r="A70" s="1"/>
      <c r="B70" s="1"/>
      <c r="C70" s="1"/>
      <c r="D70" s="1"/>
      <c r="E70" s="1"/>
      <c r="F70" s="1"/>
      <c r="G70" s="1"/>
      <c r="H70" s="1"/>
      <c r="I70" s="1"/>
      <c r="J70" s="2"/>
      <c r="K70" s="2"/>
      <c r="L70" s="2"/>
      <c r="M70" s="2"/>
      <c r="N70" s="2"/>
      <c r="O70" s="2"/>
      <c r="P70" s="2"/>
      <c r="Q70" s="2"/>
      <c r="R70" s="2"/>
      <c r="S70" s="2"/>
      <c r="T70" s="89"/>
      <c r="U70" s="89"/>
      <c r="V70" s="89"/>
      <c r="W70" s="89"/>
      <c r="X70" s="89"/>
      <c r="Y70" s="8"/>
      <c r="Z70" s="8"/>
      <c r="AA70" s="89"/>
      <c r="AB70" s="89"/>
      <c r="AC70" s="89"/>
      <c r="AD70" s="89"/>
      <c r="AE70" s="116"/>
      <c r="AF70" s="89"/>
      <c r="AG70" s="89"/>
      <c r="AH70" s="89"/>
      <c r="AI70" s="89"/>
      <c r="AJ70" s="89"/>
      <c r="AK70" s="89"/>
      <c r="AL70" s="89"/>
      <c r="AM70" s="89"/>
      <c r="AN70" s="57"/>
      <c r="AO70" s="57"/>
      <c r="AP70" s="57"/>
      <c r="AQ70" s="57"/>
      <c r="AR70" s="304"/>
      <c r="AS70" s="57"/>
      <c r="AT70" s="57"/>
      <c r="AU70" s="304"/>
      <c r="AV70" s="304"/>
      <c r="AW70" s="304"/>
      <c r="AX70" s="152"/>
      <c r="AY70" s="1"/>
      <c r="AZ70" s="57"/>
      <c r="BA70" s="57"/>
    </row>
    <row r="71" spans="1:53" ht="43.5" customHeight="1" x14ac:dyDescent="0.25">
      <c r="A71" s="1"/>
      <c r="B71" s="1"/>
      <c r="C71" s="1"/>
      <c r="D71" s="1"/>
      <c r="E71" s="1"/>
      <c r="F71" s="1"/>
      <c r="G71" s="1"/>
      <c r="H71" s="1"/>
      <c r="I71" s="1"/>
      <c r="J71" s="2"/>
      <c r="K71" s="2"/>
      <c r="L71" s="2"/>
      <c r="M71" s="2"/>
      <c r="N71" s="2"/>
      <c r="O71" s="2"/>
      <c r="P71" s="2"/>
      <c r="Q71" s="2"/>
      <c r="R71" s="2"/>
      <c r="S71" s="2"/>
      <c r="T71" s="89"/>
      <c r="U71" s="89"/>
      <c r="V71" s="89"/>
      <c r="W71" s="89"/>
      <c r="X71" s="89"/>
      <c r="Y71" s="8"/>
      <c r="Z71" s="8"/>
      <c r="AA71" s="89"/>
      <c r="AB71" s="89"/>
      <c r="AC71" s="89"/>
      <c r="AD71" s="89"/>
      <c r="AE71" s="116"/>
      <c r="AF71" s="89"/>
      <c r="AG71" s="89"/>
      <c r="AH71" s="89"/>
      <c r="AI71" s="89"/>
      <c r="AJ71" s="89"/>
      <c r="AK71" s="89"/>
      <c r="AL71" s="89"/>
      <c r="AM71" s="89"/>
      <c r="AN71" s="57"/>
      <c r="AO71" s="57"/>
      <c r="AP71" s="57"/>
      <c r="AQ71" s="57"/>
      <c r="AR71" s="304"/>
      <c r="AS71" s="57"/>
      <c r="AT71" s="57"/>
      <c r="AU71" s="304"/>
      <c r="AV71" s="304"/>
      <c r="AW71" s="304"/>
      <c r="AX71" s="152"/>
      <c r="AY71" s="1"/>
      <c r="AZ71" s="57"/>
      <c r="BA71" s="57"/>
    </row>
    <row r="72" spans="1:53" ht="43.5" customHeight="1" x14ac:dyDescent="0.25">
      <c r="A72" s="1"/>
      <c r="B72" s="1"/>
      <c r="C72" s="1"/>
      <c r="D72" s="1"/>
      <c r="E72" s="1"/>
      <c r="F72" s="1"/>
      <c r="G72" s="1"/>
      <c r="H72" s="1"/>
      <c r="I72" s="1"/>
      <c r="J72" s="2"/>
      <c r="K72" s="2"/>
      <c r="L72" s="2"/>
      <c r="M72" s="2"/>
      <c r="N72" s="2"/>
      <c r="O72" s="2"/>
      <c r="P72" s="2"/>
      <c r="Q72" s="2"/>
      <c r="R72" s="2"/>
      <c r="S72" s="2"/>
      <c r="T72" s="89"/>
      <c r="U72" s="89"/>
      <c r="V72" s="89"/>
      <c r="W72" s="89"/>
      <c r="X72" s="89"/>
      <c r="Y72" s="8"/>
      <c r="Z72" s="8"/>
      <c r="AA72" s="89"/>
      <c r="AB72" s="89"/>
      <c r="AC72" s="89"/>
      <c r="AD72" s="89"/>
      <c r="AE72" s="116"/>
      <c r="AF72" s="89"/>
      <c r="AG72" s="89"/>
      <c r="AH72" s="89"/>
      <c r="AI72" s="89"/>
      <c r="AJ72" s="89"/>
      <c r="AK72" s="89"/>
      <c r="AL72" s="89"/>
      <c r="AM72" s="89"/>
      <c r="AN72" s="57"/>
      <c r="AO72" s="57"/>
      <c r="AP72" s="57"/>
      <c r="AQ72" s="57"/>
      <c r="AR72" s="304"/>
      <c r="AS72" s="57"/>
      <c r="AT72" s="57"/>
      <c r="AU72" s="304"/>
      <c r="AV72" s="304"/>
      <c r="AW72" s="304"/>
      <c r="AX72" s="152"/>
      <c r="AY72" s="1"/>
      <c r="AZ72" s="57"/>
      <c r="BA72" s="57"/>
    </row>
    <row r="73" spans="1:53" ht="43.5" customHeight="1" x14ac:dyDescent="0.25">
      <c r="A73" s="1"/>
      <c r="B73" s="1"/>
      <c r="C73" s="1"/>
      <c r="D73" s="1"/>
      <c r="E73" s="1"/>
      <c r="F73" s="1"/>
      <c r="G73" s="1"/>
      <c r="H73" s="1"/>
      <c r="I73" s="1"/>
      <c r="J73" s="2"/>
      <c r="K73" s="2"/>
      <c r="L73" s="2"/>
      <c r="M73" s="2"/>
      <c r="N73" s="2"/>
      <c r="O73" s="2"/>
      <c r="P73" s="2"/>
      <c r="Q73" s="2"/>
      <c r="R73" s="2"/>
      <c r="S73" s="2"/>
      <c r="T73" s="89"/>
      <c r="U73" s="89"/>
      <c r="V73" s="89"/>
      <c r="W73" s="89"/>
      <c r="X73" s="89"/>
      <c r="Y73" s="8"/>
      <c r="Z73" s="8"/>
      <c r="AA73" s="89"/>
      <c r="AB73" s="89"/>
      <c r="AC73" s="89"/>
      <c r="AD73" s="89"/>
      <c r="AE73" s="116"/>
      <c r="AF73" s="89"/>
      <c r="AG73" s="89"/>
      <c r="AH73" s="89"/>
      <c r="AI73" s="89"/>
      <c r="AJ73" s="89"/>
      <c r="AK73" s="89"/>
      <c r="AL73" s="89"/>
      <c r="AM73" s="89"/>
      <c r="AN73" s="57"/>
      <c r="AO73" s="57"/>
      <c r="AP73" s="57"/>
      <c r="AQ73" s="57"/>
      <c r="AR73" s="304"/>
      <c r="AS73" s="57"/>
      <c r="AT73" s="57"/>
      <c r="AU73" s="304"/>
      <c r="AV73" s="304"/>
      <c r="AW73" s="304"/>
      <c r="AX73" s="152"/>
      <c r="AY73" s="1"/>
      <c r="AZ73" s="57"/>
      <c r="BA73" s="57"/>
    </row>
    <row r="74" spans="1:53" ht="43.5" customHeight="1" x14ac:dyDescent="0.25">
      <c r="A74" s="1"/>
      <c r="B74" s="1"/>
      <c r="C74" s="1"/>
      <c r="D74" s="1"/>
      <c r="E74" s="1"/>
      <c r="F74" s="1"/>
      <c r="G74" s="1"/>
      <c r="H74" s="1"/>
      <c r="I74" s="1"/>
      <c r="J74" s="2"/>
      <c r="K74" s="2"/>
      <c r="L74" s="2"/>
      <c r="M74" s="2"/>
      <c r="N74" s="2"/>
      <c r="O74" s="2"/>
      <c r="P74" s="2"/>
      <c r="Q74" s="2"/>
      <c r="R74" s="2"/>
      <c r="S74" s="2"/>
      <c r="T74" s="89"/>
      <c r="U74" s="89"/>
      <c r="V74" s="89"/>
      <c r="W74" s="89"/>
      <c r="X74" s="89"/>
      <c r="Y74" s="8"/>
      <c r="Z74" s="8"/>
      <c r="AA74" s="89"/>
      <c r="AB74" s="89"/>
      <c r="AC74" s="89"/>
      <c r="AD74" s="89"/>
      <c r="AE74" s="116"/>
      <c r="AF74" s="89"/>
      <c r="AG74" s="89"/>
      <c r="AH74" s="89"/>
      <c r="AI74" s="89"/>
      <c r="AJ74" s="89"/>
      <c r="AK74" s="89"/>
      <c r="AL74" s="89"/>
      <c r="AM74" s="89"/>
      <c r="AN74" s="57"/>
      <c r="AO74" s="57"/>
      <c r="AP74" s="57"/>
      <c r="AQ74" s="57"/>
      <c r="AR74" s="304"/>
      <c r="AS74" s="57"/>
      <c r="AT74" s="57"/>
      <c r="AU74" s="304"/>
      <c r="AV74" s="304"/>
      <c r="AW74" s="304"/>
      <c r="AX74" s="152"/>
      <c r="AY74" s="1"/>
      <c r="AZ74" s="57"/>
      <c r="BA74" s="57"/>
    </row>
    <row r="75" spans="1:53" ht="43.5" customHeight="1" x14ac:dyDescent="0.25">
      <c r="A75" s="1"/>
      <c r="B75" s="1"/>
      <c r="C75" s="1"/>
      <c r="D75" s="1"/>
      <c r="E75" s="1"/>
      <c r="F75" s="1"/>
      <c r="G75" s="1"/>
      <c r="H75" s="1"/>
      <c r="I75" s="1"/>
      <c r="J75" s="2"/>
      <c r="K75" s="2"/>
      <c r="L75" s="2"/>
      <c r="M75" s="2"/>
      <c r="N75" s="2"/>
      <c r="O75" s="2"/>
      <c r="P75" s="2"/>
      <c r="Q75" s="2"/>
      <c r="R75" s="2"/>
      <c r="S75" s="2"/>
      <c r="T75" s="89"/>
      <c r="U75" s="89"/>
      <c r="V75" s="89"/>
      <c r="W75" s="89"/>
      <c r="X75" s="89"/>
      <c r="Y75" s="8"/>
      <c r="Z75" s="8"/>
      <c r="AA75" s="89"/>
      <c r="AB75" s="89"/>
      <c r="AC75" s="89"/>
      <c r="AD75" s="89"/>
      <c r="AE75" s="116"/>
      <c r="AF75" s="89"/>
      <c r="AG75" s="89"/>
      <c r="AH75" s="89"/>
      <c r="AI75" s="89"/>
      <c r="AJ75" s="89"/>
      <c r="AK75" s="89"/>
      <c r="AL75" s="89"/>
      <c r="AM75" s="89"/>
      <c r="AN75" s="57"/>
      <c r="AO75" s="57"/>
      <c r="AP75" s="57"/>
      <c r="AQ75" s="57"/>
      <c r="AR75" s="304"/>
      <c r="AS75" s="57"/>
      <c r="AT75" s="57"/>
      <c r="AU75" s="304"/>
      <c r="AV75" s="304"/>
      <c r="AW75" s="304"/>
      <c r="AX75" s="152"/>
      <c r="AY75" s="1"/>
      <c r="AZ75" s="57"/>
      <c r="BA75" s="57"/>
    </row>
    <row r="76" spans="1:53" ht="43.5" customHeight="1" x14ac:dyDescent="0.25">
      <c r="A76" s="1"/>
      <c r="B76" s="1"/>
      <c r="C76" s="1"/>
      <c r="D76" s="1"/>
      <c r="E76" s="1"/>
      <c r="F76" s="1"/>
      <c r="G76" s="1"/>
      <c r="H76" s="1"/>
      <c r="I76" s="1"/>
      <c r="J76" s="2"/>
      <c r="K76" s="2"/>
      <c r="L76" s="2"/>
      <c r="M76" s="2"/>
      <c r="N76" s="2"/>
      <c r="O76" s="2"/>
      <c r="P76" s="2"/>
      <c r="Q76" s="2"/>
      <c r="R76" s="2"/>
      <c r="S76" s="2"/>
      <c r="T76" s="89"/>
      <c r="U76" s="89"/>
      <c r="V76" s="89"/>
      <c r="W76" s="89"/>
      <c r="X76" s="89"/>
      <c r="Y76" s="8"/>
      <c r="Z76" s="8"/>
      <c r="AA76" s="89"/>
      <c r="AB76" s="89"/>
      <c r="AC76" s="89"/>
      <c r="AD76" s="89"/>
      <c r="AE76" s="116"/>
      <c r="AF76" s="89"/>
      <c r="AG76" s="89"/>
      <c r="AH76" s="89"/>
      <c r="AI76" s="89"/>
      <c r="AJ76" s="89"/>
      <c r="AK76" s="89"/>
      <c r="AL76" s="89"/>
      <c r="AM76" s="89"/>
      <c r="AN76" s="57"/>
      <c r="AO76" s="57"/>
      <c r="AP76" s="57"/>
      <c r="AQ76" s="57"/>
      <c r="AR76" s="304"/>
      <c r="AS76" s="57"/>
      <c r="AT76" s="57"/>
      <c r="AU76" s="304"/>
      <c r="AV76" s="304"/>
      <c r="AW76" s="304"/>
      <c r="AX76" s="152"/>
      <c r="AY76" s="1"/>
      <c r="AZ76" s="57"/>
      <c r="BA76" s="57"/>
    </row>
    <row r="77" spans="1:53" ht="43.5" customHeight="1" x14ac:dyDescent="0.25">
      <c r="A77" s="1"/>
      <c r="B77" s="1"/>
      <c r="C77" s="1"/>
      <c r="D77" s="1"/>
      <c r="E77" s="1"/>
      <c r="F77" s="1"/>
      <c r="G77" s="1"/>
      <c r="H77" s="1"/>
      <c r="I77" s="1"/>
      <c r="J77" s="2"/>
      <c r="K77" s="2"/>
      <c r="L77" s="2"/>
      <c r="M77" s="2"/>
      <c r="N77" s="2"/>
      <c r="O77" s="2"/>
      <c r="P77" s="2"/>
      <c r="Q77" s="2"/>
      <c r="R77" s="2"/>
      <c r="S77" s="2"/>
      <c r="T77" s="89"/>
      <c r="U77" s="89"/>
      <c r="V77" s="89"/>
      <c r="W77" s="89"/>
      <c r="X77" s="89"/>
      <c r="Y77" s="8"/>
      <c r="Z77" s="8"/>
      <c r="AA77" s="89"/>
      <c r="AB77" s="89"/>
      <c r="AC77" s="89"/>
      <c r="AD77" s="89"/>
      <c r="AE77" s="116"/>
      <c r="AF77" s="89"/>
      <c r="AG77" s="89"/>
      <c r="AH77" s="89"/>
      <c r="AI77" s="89"/>
      <c r="AJ77" s="89"/>
      <c r="AK77" s="89"/>
      <c r="AL77" s="89"/>
      <c r="AM77" s="89"/>
      <c r="AN77" s="57"/>
      <c r="AO77" s="57"/>
      <c r="AP77" s="57"/>
      <c r="AQ77" s="57"/>
      <c r="AR77" s="304"/>
      <c r="AS77" s="57"/>
      <c r="AT77" s="57"/>
      <c r="AU77" s="304"/>
      <c r="AV77" s="304"/>
      <c r="AW77" s="304"/>
      <c r="AX77" s="152"/>
      <c r="AY77" s="1"/>
      <c r="AZ77" s="57"/>
      <c r="BA77" s="57"/>
    </row>
    <row r="78" spans="1:53" ht="43.5" customHeight="1" x14ac:dyDescent="0.25">
      <c r="A78" s="1"/>
      <c r="B78" s="1"/>
      <c r="C78" s="1"/>
      <c r="D78" s="1"/>
      <c r="E78" s="1"/>
      <c r="F78" s="1"/>
      <c r="G78" s="1"/>
      <c r="H78" s="1"/>
      <c r="I78" s="1"/>
      <c r="J78" s="2"/>
      <c r="K78" s="2"/>
      <c r="L78" s="2"/>
      <c r="M78" s="2"/>
      <c r="N78" s="2"/>
      <c r="O78" s="2"/>
      <c r="P78" s="2"/>
      <c r="Q78" s="2"/>
      <c r="R78" s="2"/>
      <c r="S78" s="2"/>
      <c r="T78" s="89"/>
      <c r="U78" s="89"/>
      <c r="V78" s="89"/>
      <c r="W78" s="89"/>
      <c r="X78" s="89"/>
      <c r="Y78" s="8"/>
      <c r="Z78" s="8"/>
      <c r="AA78" s="89"/>
      <c r="AB78" s="89"/>
      <c r="AC78" s="89"/>
      <c r="AD78" s="89"/>
      <c r="AE78" s="116"/>
      <c r="AF78" s="89"/>
      <c r="AG78" s="89"/>
      <c r="AH78" s="89"/>
      <c r="AI78" s="89"/>
      <c r="AJ78" s="89"/>
      <c r="AK78" s="89"/>
      <c r="AL78" s="89"/>
      <c r="AM78" s="89"/>
      <c r="AN78" s="57"/>
      <c r="AO78" s="57"/>
      <c r="AP78" s="57"/>
      <c r="AQ78" s="57"/>
      <c r="AR78" s="304"/>
      <c r="AS78" s="57"/>
      <c r="AT78" s="57"/>
      <c r="AU78" s="304"/>
      <c r="AV78" s="304"/>
      <c r="AW78" s="304"/>
      <c r="AX78" s="152"/>
      <c r="AY78" s="1"/>
      <c r="AZ78" s="57"/>
      <c r="BA78" s="57"/>
    </row>
    <row r="79" spans="1:53" ht="43.5" customHeight="1" x14ac:dyDescent="0.25">
      <c r="A79" s="1"/>
      <c r="B79" s="1"/>
      <c r="C79" s="1"/>
      <c r="D79" s="1"/>
      <c r="E79" s="1"/>
      <c r="F79" s="1"/>
      <c r="G79" s="1"/>
      <c r="H79" s="1"/>
      <c r="I79" s="1"/>
      <c r="J79" s="2"/>
      <c r="K79" s="2"/>
      <c r="L79" s="2"/>
      <c r="M79" s="2"/>
      <c r="N79" s="2"/>
      <c r="O79" s="2"/>
      <c r="P79" s="2"/>
      <c r="Q79" s="2"/>
      <c r="R79" s="2"/>
      <c r="S79" s="2"/>
      <c r="T79" s="89"/>
      <c r="U79" s="89"/>
      <c r="V79" s="89"/>
      <c r="W79" s="89"/>
      <c r="X79" s="89"/>
      <c r="Y79" s="8"/>
      <c r="Z79" s="8"/>
      <c r="AA79" s="89"/>
      <c r="AB79" s="89"/>
      <c r="AC79" s="89"/>
      <c r="AD79" s="89"/>
      <c r="AE79" s="116"/>
      <c r="AF79" s="89"/>
      <c r="AG79" s="89"/>
      <c r="AH79" s="89"/>
      <c r="AI79" s="89"/>
      <c r="AJ79" s="89"/>
      <c r="AK79" s="89"/>
      <c r="AL79" s="89"/>
      <c r="AM79" s="89"/>
      <c r="AN79" s="57"/>
      <c r="AO79" s="57"/>
      <c r="AP79" s="57"/>
      <c r="AQ79" s="57"/>
      <c r="AR79" s="304"/>
      <c r="AS79" s="57"/>
      <c r="AT79" s="57"/>
      <c r="AU79" s="304"/>
      <c r="AV79" s="304"/>
      <c r="AW79" s="304"/>
      <c r="AX79" s="152"/>
      <c r="AY79" s="1"/>
      <c r="AZ79" s="57"/>
      <c r="BA79" s="57"/>
    </row>
    <row r="80" spans="1:53" ht="43.5" customHeight="1" x14ac:dyDescent="0.25">
      <c r="A80" s="1"/>
      <c r="B80" s="1"/>
      <c r="C80" s="1"/>
      <c r="D80" s="1"/>
      <c r="E80" s="1"/>
      <c r="F80" s="1"/>
      <c r="G80" s="1"/>
      <c r="H80" s="1"/>
      <c r="I80" s="1"/>
      <c r="J80" s="2"/>
      <c r="K80" s="2"/>
      <c r="L80" s="2"/>
      <c r="M80" s="2"/>
      <c r="N80" s="2"/>
      <c r="O80" s="2"/>
      <c r="P80" s="2"/>
      <c r="Q80" s="2"/>
      <c r="R80" s="2"/>
      <c r="S80" s="2"/>
      <c r="T80" s="89"/>
      <c r="U80" s="89"/>
      <c r="V80" s="89"/>
      <c r="W80" s="89"/>
      <c r="X80" s="89"/>
      <c r="Y80" s="8"/>
      <c r="Z80" s="8"/>
      <c r="AA80" s="89"/>
      <c r="AB80" s="89"/>
      <c r="AC80" s="89"/>
      <c r="AD80" s="89"/>
      <c r="AE80" s="116"/>
      <c r="AF80" s="89"/>
      <c r="AG80" s="89"/>
      <c r="AH80" s="89"/>
      <c r="AI80" s="89"/>
      <c r="AJ80" s="89"/>
      <c r="AK80" s="89"/>
      <c r="AL80" s="89"/>
      <c r="AM80" s="89"/>
      <c r="AN80" s="57"/>
      <c r="AO80" s="57"/>
      <c r="AP80" s="57"/>
      <c r="AQ80" s="57"/>
      <c r="AR80" s="304"/>
      <c r="AS80" s="57"/>
      <c r="AT80" s="57"/>
      <c r="AU80" s="304"/>
      <c r="AV80" s="304"/>
      <c r="AW80" s="304"/>
      <c r="AX80" s="152"/>
      <c r="AY80" s="1"/>
      <c r="AZ80" s="57"/>
      <c r="BA80" s="57"/>
    </row>
    <row r="81" spans="1:53" ht="43.5" customHeight="1" x14ac:dyDescent="0.25">
      <c r="A81" s="1"/>
      <c r="B81" s="1"/>
      <c r="C81" s="1"/>
      <c r="D81" s="1"/>
      <c r="E81" s="1"/>
      <c r="F81" s="1"/>
      <c r="G81" s="1"/>
      <c r="H81" s="1"/>
      <c r="I81" s="1"/>
      <c r="J81" s="2"/>
      <c r="K81" s="2"/>
      <c r="L81" s="2"/>
      <c r="M81" s="2"/>
      <c r="N81" s="2"/>
      <c r="O81" s="2"/>
      <c r="P81" s="2"/>
      <c r="Q81" s="2"/>
      <c r="R81" s="2"/>
      <c r="S81" s="2"/>
      <c r="T81" s="89"/>
      <c r="U81" s="89"/>
      <c r="V81" s="89"/>
      <c r="W81" s="89"/>
      <c r="X81" s="89"/>
      <c r="Y81" s="8"/>
      <c r="Z81" s="8"/>
      <c r="AA81" s="89"/>
      <c r="AB81" s="89"/>
      <c r="AC81" s="89"/>
      <c r="AD81" s="89"/>
      <c r="AE81" s="116"/>
      <c r="AF81" s="89"/>
      <c r="AG81" s="89"/>
      <c r="AH81" s="89"/>
      <c r="AI81" s="89"/>
      <c r="AJ81" s="89"/>
      <c r="AK81" s="89"/>
      <c r="AL81" s="89"/>
      <c r="AM81" s="89"/>
      <c r="AN81" s="57"/>
      <c r="AO81" s="57"/>
      <c r="AP81" s="57"/>
      <c r="AQ81" s="57"/>
      <c r="AR81" s="304"/>
      <c r="AS81" s="57"/>
      <c r="AT81" s="57"/>
      <c r="AU81" s="304"/>
      <c r="AV81" s="304"/>
      <c r="AW81" s="304"/>
      <c r="AX81" s="152"/>
      <c r="AY81" s="1"/>
      <c r="AZ81" s="57"/>
      <c r="BA81" s="57"/>
    </row>
    <row r="82" spans="1:53" ht="43.5" customHeight="1" x14ac:dyDescent="0.25">
      <c r="A82" s="1"/>
      <c r="B82" s="1"/>
      <c r="C82" s="1"/>
      <c r="D82" s="1"/>
      <c r="E82" s="1"/>
      <c r="F82" s="1"/>
      <c r="G82" s="1"/>
      <c r="H82" s="1"/>
      <c r="I82" s="1"/>
      <c r="J82" s="2"/>
      <c r="K82" s="2"/>
      <c r="L82" s="2"/>
      <c r="M82" s="2"/>
      <c r="N82" s="2"/>
      <c r="O82" s="2"/>
      <c r="P82" s="2"/>
      <c r="Q82" s="2"/>
      <c r="R82" s="2"/>
      <c r="S82" s="2"/>
      <c r="T82" s="89"/>
      <c r="U82" s="89"/>
      <c r="V82" s="89"/>
      <c r="W82" s="89"/>
      <c r="X82" s="89"/>
      <c r="Y82" s="8"/>
      <c r="Z82" s="8"/>
      <c r="AA82" s="89"/>
      <c r="AB82" s="89"/>
      <c r="AC82" s="89"/>
      <c r="AD82" s="89"/>
      <c r="AE82" s="116"/>
      <c r="AF82" s="89"/>
      <c r="AG82" s="89"/>
      <c r="AH82" s="89"/>
      <c r="AI82" s="89"/>
      <c r="AJ82" s="89"/>
      <c r="AK82" s="89"/>
      <c r="AL82" s="89"/>
      <c r="AM82" s="89"/>
      <c r="AN82" s="57"/>
      <c r="AO82" s="57"/>
      <c r="AP82" s="57"/>
      <c r="AQ82" s="57"/>
      <c r="AR82" s="304"/>
      <c r="AS82" s="57"/>
      <c r="AT82" s="57"/>
      <c r="AU82" s="304"/>
      <c r="AV82" s="304"/>
      <c r="AW82" s="304"/>
      <c r="AX82" s="152"/>
      <c r="AY82" s="1"/>
      <c r="AZ82" s="57"/>
      <c r="BA82" s="57"/>
    </row>
    <row r="83" spans="1:53" ht="43.5" customHeight="1" x14ac:dyDescent="0.25">
      <c r="A83" s="1"/>
      <c r="B83" s="1"/>
      <c r="C83" s="1"/>
      <c r="D83" s="1"/>
      <c r="E83" s="1"/>
      <c r="F83" s="1"/>
      <c r="G83" s="1"/>
      <c r="H83" s="1"/>
      <c r="I83" s="1"/>
      <c r="J83" s="2"/>
      <c r="K83" s="2"/>
      <c r="L83" s="2"/>
      <c r="M83" s="2"/>
      <c r="N83" s="2"/>
      <c r="O83" s="2"/>
      <c r="P83" s="2"/>
      <c r="Q83" s="2"/>
      <c r="R83" s="2"/>
      <c r="S83" s="2"/>
      <c r="T83" s="89"/>
      <c r="U83" s="89"/>
      <c r="V83" s="89"/>
      <c r="W83" s="89"/>
      <c r="X83" s="89"/>
      <c r="Y83" s="8"/>
      <c r="Z83" s="8"/>
      <c r="AA83" s="89"/>
      <c r="AB83" s="89"/>
      <c r="AC83" s="89"/>
      <c r="AD83" s="89"/>
      <c r="AE83" s="116"/>
      <c r="AF83" s="89"/>
      <c r="AG83" s="89"/>
      <c r="AH83" s="89"/>
      <c r="AI83" s="89"/>
      <c r="AJ83" s="89"/>
      <c r="AK83" s="89"/>
      <c r="AL83" s="89"/>
      <c r="AM83" s="89"/>
      <c r="AN83" s="57"/>
      <c r="AO83" s="57"/>
      <c r="AP83" s="57"/>
      <c r="AQ83" s="57"/>
      <c r="AR83" s="304"/>
      <c r="AS83" s="57"/>
      <c r="AT83" s="57"/>
      <c r="AU83" s="304"/>
      <c r="AV83" s="304"/>
      <c r="AW83" s="304"/>
      <c r="AX83" s="152"/>
      <c r="AY83" s="1"/>
      <c r="AZ83" s="57"/>
      <c r="BA83" s="57"/>
    </row>
    <row r="84" spans="1:53" ht="43.5" customHeight="1" x14ac:dyDescent="0.25">
      <c r="A84" s="1"/>
      <c r="B84" s="1"/>
      <c r="C84" s="1"/>
      <c r="D84" s="1"/>
      <c r="E84" s="1"/>
      <c r="F84" s="1"/>
      <c r="G84" s="1"/>
      <c r="H84" s="1"/>
      <c r="I84" s="1"/>
      <c r="J84" s="2"/>
      <c r="K84" s="2"/>
      <c r="L84" s="2"/>
      <c r="M84" s="2"/>
      <c r="N84" s="2"/>
      <c r="O84" s="2"/>
      <c r="P84" s="2"/>
      <c r="Q84" s="2"/>
      <c r="R84" s="2"/>
      <c r="S84" s="2"/>
      <c r="T84" s="89"/>
      <c r="U84" s="89"/>
      <c r="V84" s="89"/>
      <c r="W84" s="89"/>
      <c r="X84" s="89"/>
      <c r="Y84" s="8"/>
      <c r="Z84" s="8"/>
      <c r="AA84" s="89"/>
      <c r="AB84" s="89"/>
      <c r="AC84" s="89"/>
      <c r="AD84" s="89"/>
      <c r="AE84" s="116"/>
      <c r="AF84" s="89"/>
      <c r="AG84" s="89"/>
      <c r="AH84" s="89"/>
      <c r="AI84" s="89"/>
      <c r="AJ84" s="89"/>
      <c r="AK84" s="89"/>
      <c r="AL84" s="89"/>
      <c r="AM84" s="89"/>
      <c r="AN84" s="57"/>
      <c r="AO84" s="57"/>
      <c r="AP84" s="57"/>
      <c r="AQ84" s="57"/>
      <c r="AR84" s="304"/>
      <c r="AS84" s="57"/>
      <c r="AT84" s="57"/>
      <c r="AU84" s="304"/>
      <c r="AV84" s="304"/>
      <c r="AW84" s="304"/>
      <c r="AX84" s="152"/>
      <c r="AY84" s="1"/>
      <c r="AZ84" s="57"/>
      <c r="BA84" s="57"/>
    </row>
    <row r="85" spans="1:53" ht="43.5" customHeight="1" x14ac:dyDescent="0.25">
      <c r="A85" s="1"/>
      <c r="B85" s="1"/>
      <c r="C85" s="1"/>
      <c r="D85" s="1"/>
      <c r="E85" s="1"/>
      <c r="F85" s="1"/>
      <c r="G85" s="1"/>
      <c r="H85" s="1"/>
      <c r="I85" s="1"/>
      <c r="J85" s="2"/>
      <c r="K85" s="2"/>
      <c r="L85" s="2"/>
      <c r="M85" s="2"/>
      <c r="N85" s="2"/>
      <c r="O85" s="2"/>
      <c r="P85" s="2"/>
      <c r="Q85" s="2"/>
      <c r="R85" s="2"/>
      <c r="S85" s="2"/>
      <c r="T85" s="89"/>
      <c r="U85" s="89"/>
      <c r="V85" s="89"/>
      <c r="W85" s="89"/>
      <c r="X85" s="89"/>
      <c r="Y85" s="8"/>
      <c r="Z85" s="8"/>
      <c r="AA85" s="89"/>
      <c r="AB85" s="89"/>
      <c r="AC85" s="89"/>
      <c r="AD85" s="89"/>
      <c r="AE85" s="116"/>
      <c r="AF85" s="89"/>
      <c r="AG85" s="89"/>
      <c r="AH85" s="89"/>
      <c r="AI85" s="89"/>
      <c r="AJ85" s="89"/>
      <c r="AK85" s="89"/>
      <c r="AL85" s="89"/>
      <c r="AM85" s="89"/>
      <c r="AN85" s="57"/>
      <c r="AO85" s="57"/>
      <c r="AP85" s="57"/>
      <c r="AQ85" s="57"/>
      <c r="AR85" s="304"/>
      <c r="AS85" s="57"/>
      <c r="AT85" s="57"/>
      <c r="AU85" s="304"/>
      <c r="AV85" s="304"/>
      <c r="AW85" s="304"/>
      <c r="AX85" s="152"/>
      <c r="AY85" s="1"/>
      <c r="AZ85" s="57"/>
      <c r="BA85" s="57"/>
    </row>
    <row r="86" spans="1:53" ht="43.5" customHeight="1" x14ac:dyDescent="0.25">
      <c r="A86" s="1"/>
      <c r="B86" s="1"/>
      <c r="C86" s="1"/>
      <c r="D86" s="1"/>
      <c r="E86" s="1"/>
      <c r="F86" s="1"/>
      <c r="G86" s="1"/>
      <c r="H86" s="1"/>
      <c r="I86" s="1"/>
      <c r="J86" s="2"/>
      <c r="K86" s="2"/>
      <c r="L86" s="2"/>
      <c r="M86" s="2"/>
      <c r="N86" s="2"/>
      <c r="O86" s="2"/>
      <c r="P86" s="2"/>
      <c r="Q86" s="2"/>
      <c r="R86" s="2"/>
      <c r="S86" s="2"/>
      <c r="T86" s="89"/>
      <c r="U86" s="89"/>
      <c r="V86" s="89"/>
      <c r="W86" s="89"/>
      <c r="X86" s="89"/>
      <c r="Y86" s="8"/>
      <c r="Z86" s="8"/>
      <c r="AA86" s="89"/>
      <c r="AB86" s="89"/>
      <c r="AC86" s="89"/>
      <c r="AD86" s="89"/>
      <c r="AE86" s="116"/>
      <c r="AF86" s="89"/>
      <c r="AG86" s="89"/>
      <c r="AH86" s="89"/>
      <c r="AI86" s="89"/>
      <c r="AJ86" s="89"/>
      <c r="AK86" s="89"/>
      <c r="AL86" s="89"/>
      <c r="AM86" s="89"/>
      <c r="AN86" s="57"/>
      <c r="AO86" s="57"/>
      <c r="AP86" s="57"/>
      <c r="AQ86" s="57"/>
      <c r="AR86" s="304"/>
      <c r="AS86" s="57"/>
      <c r="AT86" s="57"/>
      <c r="AU86" s="304"/>
      <c r="AV86" s="304"/>
      <c r="AW86" s="304"/>
      <c r="AX86" s="152"/>
      <c r="AY86" s="1"/>
      <c r="AZ86" s="57"/>
      <c r="BA86" s="57"/>
    </row>
    <row r="87" spans="1:53" ht="43.5" customHeight="1" x14ac:dyDescent="0.25">
      <c r="A87" s="1"/>
      <c r="B87" s="1"/>
      <c r="C87" s="1"/>
      <c r="D87" s="1"/>
      <c r="E87" s="1"/>
      <c r="F87" s="1"/>
      <c r="G87" s="1"/>
      <c r="H87" s="1"/>
      <c r="I87" s="1"/>
      <c r="J87" s="2"/>
      <c r="K87" s="2"/>
      <c r="L87" s="2"/>
      <c r="M87" s="2"/>
      <c r="N87" s="2"/>
      <c r="O87" s="2"/>
      <c r="P87" s="2"/>
      <c r="Q87" s="2"/>
      <c r="R87" s="2"/>
      <c r="S87" s="2"/>
      <c r="T87" s="89"/>
      <c r="U87" s="89"/>
      <c r="V87" s="89"/>
      <c r="W87" s="89"/>
      <c r="X87" s="89"/>
      <c r="Y87" s="8"/>
      <c r="Z87" s="8"/>
      <c r="AA87" s="89"/>
      <c r="AB87" s="89"/>
      <c r="AC87" s="89"/>
      <c r="AD87" s="89"/>
      <c r="AE87" s="116"/>
      <c r="AF87" s="89"/>
      <c r="AG87" s="89"/>
      <c r="AH87" s="89"/>
      <c r="AI87" s="89"/>
      <c r="AJ87" s="89"/>
      <c r="AK87" s="89"/>
      <c r="AL87" s="89"/>
      <c r="AM87" s="89"/>
      <c r="AN87" s="57"/>
      <c r="AO87" s="57"/>
      <c r="AP87" s="57"/>
      <c r="AQ87" s="57"/>
      <c r="AR87" s="304"/>
      <c r="AS87" s="57"/>
      <c r="AT87" s="57"/>
      <c r="AU87" s="304"/>
      <c r="AV87" s="304"/>
      <c r="AW87" s="304"/>
      <c r="AX87" s="152"/>
      <c r="AY87" s="1"/>
      <c r="AZ87" s="57"/>
      <c r="BA87" s="57"/>
    </row>
    <row r="88" spans="1:53" ht="43.5" customHeight="1" x14ac:dyDescent="0.25">
      <c r="A88" s="1"/>
      <c r="B88" s="1"/>
      <c r="C88" s="1"/>
      <c r="D88" s="1"/>
      <c r="E88" s="1"/>
      <c r="F88" s="1"/>
      <c r="G88" s="1"/>
      <c r="H88" s="1"/>
      <c r="I88" s="1"/>
      <c r="J88" s="2"/>
      <c r="K88" s="2"/>
      <c r="L88" s="2"/>
      <c r="M88" s="2"/>
      <c r="N88" s="2"/>
      <c r="O88" s="2"/>
      <c r="P88" s="2"/>
      <c r="Q88" s="2"/>
      <c r="R88" s="2"/>
      <c r="S88" s="2"/>
      <c r="T88" s="89"/>
      <c r="U88" s="89"/>
      <c r="V88" s="89"/>
      <c r="W88" s="89"/>
      <c r="X88" s="89"/>
      <c r="Y88" s="8"/>
      <c r="Z88" s="8"/>
      <c r="AA88" s="89"/>
      <c r="AB88" s="89"/>
      <c r="AC88" s="89"/>
      <c r="AD88" s="89"/>
      <c r="AE88" s="116"/>
      <c r="AF88" s="89"/>
      <c r="AG88" s="89"/>
      <c r="AH88" s="89"/>
      <c r="AI88" s="89"/>
      <c r="AJ88" s="89"/>
      <c r="AK88" s="89"/>
      <c r="AL88" s="89"/>
      <c r="AM88" s="89"/>
      <c r="AN88" s="57"/>
      <c r="AO88" s="57"/>
      <c r="AP88" s="57"/>
      <c r="AQ88" s="57"/>
      <c r="AR88" s="304"/>
      <c r="AS88" s="57"/>
      <c r="AT88" s="57"/>
      <c r="AU88" s="304"/>
      <c r="AV88" s="304"/>
      <c r="AW88" s="304"/>
      <c r="AX88" s="152"/>
      <c r="AY88" s="1"/>
      <c r="AZ88" s="57"/>
      <c r="BA88" s="57"/>
    </row>
    <row r="89" spans="1:53" ht="43.5" customHeight="1" x14ac:dyDescent="0.25">
      <c r="A89" s="1"/>
      <c r="B89" s="1"/>
      <c r="C89" s="1"/>
      <c r="D89" s="1"/>
      <c r="E89" s="1"/>
      <c r="F89" s="1"/>
      <c r="G89" s="1"/>
      <c r="H89" s="1"/>
      <c r="I89" s="1"/>
      <c r="J89" s="2"/>
      <c r="K89" s="2"/>
      <c r="L89" s="2"/>
      <c r="M89" s="2"/>
      <c r="N89" s="2"/>
      <c r="O89" s="2"/>
      <c r="P89" s="2"/>
      <c r="Q89" s="2"/>
      <c r="R89" s="2"/>
      <c r="S89" s="2"/>
      <c r="T89" s="89"/>
      <c r="U89" s="89"/>
      <c r="V89" s="89"/>
      <c r="W89" s="89"/>
      <c r="X89" s="89"/>
      <c r="Y89" s="8"/>
      <c r="Z89" s="8"/>
      <c r="AA89" s="89"/>
      <c r="AB89" s="89"/>
      <c r="AC89" s="89"/>
      <c r="AD89" s="89"/>
      <c r="AE89" s="116"/>
      <c r="AF89" s="89"/>
      <c r="AG89" s="89"/>
      <c r="AH89" s="89"/>
      <c r="AI89" s="89"/>
      <c r="AJ89" s="89"/>
      <c r="AK89" s="89"/>
      <c r="AL89" s="89"/>
      <c r="AM89" s="89"/>
      <c r="AN89" s="57"/>
      <c r="AO89" s="57"/>
      <c r="AP89" s="57"/>
      <c r="AQ89" s="57"/>
      <c r="AR89" s="304"/>
      <c r="AS89" s="57"/>
      <c r="AT89" s="57"/>
      <c r="AU89" s="304"/>
      <c r="AV89" s="304"/>
      <c r="AW89" s="304"/>
      <c r="AX89" s="152"/>
      <c r="AY89" s="1"/>
      <c r="AZ89" s="57"/>
      <c r="BA89" s="57"/>
    </row>
    <row r="90" spans="1:53" ht="43.5" customHeight="1" x14ac:dyDescent="0.25">
      <c r="A90" s="1"/>
      <c r="B90" s="1"/>
      <c r="C90" s="1"/>
      <c r="D90" s="1"/>
      <c r="E90" s="1"/>
      <c r="F90" s="1"/>
      <c r="G90" s="1"/>
      <c r="H90" s="1"/>
      <c r="I90" s="1"/>
      <c r="J90" s="2"/>
      <c r="K90" s="2"/>
      <c r="L90" s="2"/>
      <c r="M90" s="2"/>
      <c r="N90" s="2"/>
      <c r="O90" s="2"/>
      <c r="P90" s="2"/>
      <c r="Q90" s="2"/>
      <c r="R90" s="2"/>
      <c r="S90" s="2"/>
      <c r="T90" s="89"/>
      <c r="U90" s="89"/>
      <c r="V90" s="89"/>
      <c r="W90" s="89"/>
      <c r="X90" s="89"/>
      <c r="Y90" s="8"/>
      <c r="Z90" s="8"/>
      <c r="AA90" s="89"/>
      <c r="AB90" s="89"/>
      <c r="AC90" s="89"/>
      <c r="AD90" s="89"/>
      <c r="AE90" s="116"/>
      <c r="AF90" s="89"/>
      <c r="AG90" s="89"/>
      <c r="AH90" s="89"/>
      <c r="AI90" s="89"/>
      <c r="AJ90" s="89"/>
      <c r="AK90" s="89"/>
      <c r="AL90" s="89"/>
      <c r="AM90" s="89"/>
      <c r="AN90" s="57"/>
      <c r="AO90" s="57"/>
      <c r="AP90" s="57"/>
      <c r="AQ90" s="57"/>
      <c r="AR90" s="304"/>
      <c r="AS90" s="57"/>
      <c r="AT90" s="57"/>
      <c r="AU90" s="304"/>
      <c r="AV90" s="304"/>
      <c r="AW90" s="304"/>
      <c r="AX90" s="152"/>
      <c r="AY90" s="1"/>
      <c r="AZ90" s="57"/>
      <c r="BA90" s="57"/>
    </row>
    <row r="91" spans="1:53" ht="43.5" customHeight="1" x14ac:dyDescent="0.25">
      <c r="A91" s="1"/>
      <c r="B91" s="1"/>
      <c r="C91" s="1"/>
      <c r="D91" s="1"/>
      <c r="E91" s="1"/>
      <c r="F91" s="1"/>
      <c r="G91" s="1"/>
      <c r="H91" s="1"/>
      <c r="I91" s="1"/>
      <c r="J91" s="2"/>
      <c r="K91" s="2"/>
      <c r="L91" s="2"/>
      <c r="M91" s="2"/>
      <c r="N91" s="2"/>
      <c r="O91" s="2"/>
      <c r="P91" s="2"/>
      <c r="Q91" s="2"/>
      <c r="R91" s="2"/>
      <c r="S91" s="2"/>
      <c r="T91" s="89"/>
      <c r="U91" s="89"/>
      <c r="V91" s="89"/>
      <c r="W91" s="89"/>
      <c r="X91" s="89"/>
      <c r="Y91" s="8"/>
      <c r="Z91" s="8"/>
      <c r="AA91" s="89"/>
      <c r="AB91" s="89"/>
      <c r="AC91" s="89"/>
      <c r="AD91" s="89"/>
      <c r="AE91" s="116"/>
      <c r="AF91" s="89"/>
      <c r="AG91" s="89"/>
      <c r="AH91" s="89"/>
      <c r="AI91" s="89"/>
      <c r="AJ91" s="89"/>
      <c r="AK91" s="89"/>
      <c r="AL91" s="89"/>
      <c r="AM91" s="89"/>
      <c r="AN91" s="57"/>
      <c r="AO91" s="57"/>
      <c r="AP91" s="57"/>
      <c r="AQ91" s="57"/>
      <c r="AR91" s="304"/>
      <c r="AS91" s="57"/>
      <c r="AT91" s="57"/>
      <c r="AU91" s="304"/>
      <c r="AV91" s="304"/>
      <c r="AW91" s="304"/>
      <c r="AX91" s="152"/>
      <c r="AY91" s="1"/>
      <c r="AZ91" s="57"/>
      <c r="BA91" s="57"/>
    </row>
    <row r="92" spans="1:53" ht="43.5" customHeight="1" x14ac:dyDescent="0.25">
      <c r="A92" s="1"/>
      <c r="B92" s="1"/>
      <c r="C92" s="1"/>
      <c r="D92" s="1"/>
      <c r="E92" s="1"/>
      <c r="F92" s="1"/>
      <c r="G92" s="1"/>
      <c r="H92" s="1"/>
      <c r="I92" s="1"/>
      <c r="J92" s="2"/>
      <c r="K92" s="2"/>
      <c r="L92" s="2"/>
      <c r="M92" s="2"/>
      <c r="N92" s="2"/>
      <c r="O92" s="2"/>
      <c r="P92" s="2"/>
      <c r="Q92" s="2"/>
      <c r="R92" s="2"/>
      <c r="S92" s="2"/>
      <c r="T92" s="89"/>
      <c r="U92" s="89"/>
      <c r="V92" s="89"/>
      <c r="W92" s="89"/>
      <c r="X92" s="89"/>
      <c r="Y92" s="8"/>
      <c r="Z92" s="8"/>
      <c r="AA92" s="89"/>
      <c r="AB92" s="89"/>
      <c r="AC92" s="89"/>
      <c r="AD92" s="89"/>
      <c r="AE92" s="116"/>
      <c r="AF92" s="89"/>
      <c r="AG92" s="89"/>
      <c r="AH92" s="89"/>
      <c r="AI92" s="89"/>
      <c r="AJ92" s="89"/>
      <c r="AK92" s="89"/>
      <c r="AL92" s="89"/>
      <c r="AM92" s="89"/>
      <c r="AN92" s="57"/>
      <c r="AO92" s="57"/>
      <c r="AP92" s="57"/>
      <c r="AQ92" s="57"/>
      <c r="AR92" s="304"/>
      <c r="AS92" s="57"/>
      <c r="AT92" s="57"/>
      <c r="AU92" s="304"/>
      <c r="AV92" s="304"/>
      <c r="AW92" s="304"/>
      <c r="AX92" s="152"/>
      <c r="AY92" s="1"/>
      <c r="AZ92" s="57"/>
      <c r="BA92" s="57"/>
    </row>
    <row r="93" spans="1:53" ht="43.5" customHeight="1" x14ac:dyDescent="0.25">
      <c r="A93" s="1"/>
      <c r="B93" s="1"/>
      <c r="C93" s="1"/>
      <c r="D93" s="1"/>
      <c r="E93" s="1"/>
      <c r="F93" s="1"/>
      <c r="G93" s="1"/>
      <c r="H93" s="1"/>
      <c r="I93" s="1"/>
      <c r="J93" s="2"/>
      <c r="K93" s="2"/>
      <c r="L93" s="2"/>
      <c r="M93" s="2"/>
      <c r="N93" s="2"/>
      <c r="O93" s="2"/>
      <c r="P93" s="2"/>
      <c r="Q93" s="2"/>
      <c r="R93" s="2"/>
      <c r="S93" s="2"/>
      <c r="T93" s="89"/>
      <c r="U93" s="89"/>
      <c r="V93" s="89"/>
      <c r="W93" s="89"/>
      <c r="X93" s="89"/>
      <c r="Y93" s="8"/>
      <c r="Z93" s="8"/>
      <c r="AA93" s="89"/>
      <c r="AB93" s="89"/>
      <c r="AC93" s="89"/>
      <c r="AD93" s="89"/>
      <c r="AE93" s="116"/>
      <c r="AF93" s="89"/>
      <c r="AG93" s="89"/>
      <c r="AH93" s="89"/>
      <c r="AI93" s="89"/>
      <c r="AJ93" s="89"/>
      <c r="AK93" s="89"/>
      <c r="AL93" s="89"/>
      <c r="AM93" s="89"/>
      <c r="AN93" s="57"/>
      <c r="AO93" s="57"/>
      <c r="AP93" s="57"/>
      <c r="AQ93" s="57"/>
      <c r="AR93" s="304"/>
      <c r="AS93" s="57"/>
      <c r="AT93" s="57"/>
      <c r="AU93" s="304"/>
      <c r="AV93" s="304"/>
      <c r="AW93" s="304"/>
      <c r="AX93" s="152"/>
      <c r="AY93" s="1"/>
      <c r="AZ93" s="57"/>
      <c r="BA93" s="57"/>
    </row>
    <row r="94" spans="1:53" ht="43.5" customHeight="1" x14ac:dyDescent="0.25">
      <c r="A94" s="1"/>
      <c r="B94" s="1"/>
      <c r="C94" s="1"/>
      <c r="D94" s="1"/>
      <c r="E94" s="1"/>
      <c r="F94" s="1"/>
      <c r="G94" s="1"/>
      <c r="H94" s="1"/>
      <c r="I94" s="1"/>
      <c r="J94" s="2"/>
      <c r="K94" s="2"/>
      <c r="L94" s="2"/>
      <c r="M94" s="2"/>
      <c r="N94" s="2"/>
      <c r="O94" s="2"/>
      <c r="P94" s="2"/>
      <c r="Q94" s="2"/>
      <c r="R94" s="2"/>
      <c r="S94" s="2"/>
      <c r="T94" s="89"/>
      <c r="U94" s="89"/>
      <c r="V94" s="89"/>
      <c r="W94" s="89"/>
      <c r="X94" s="89"/>
      <c r="Y94" s="8"/>
      <c r="Z94" s="8"/>
      <c r="AA94" s="89"/>
      <c r="AB94" s="89"/>
      <c r="AC94" s="89"/>
      <c r="AD94" s="89"/>
      <c r="AE94" s="116"/>
      <c r="AF94" s="89"/>
      <c r="AG94" s="89"/>
      <c r="AH94" s="89"/>
      <c r="AI94" s="89"/>
      <c r="AJ94" s="89"/>
      <c r="AK94" s="89"/>
      <c r="AL94" s="89"/>
      <c r="AM94" s="89"/>
      <c r="AN94" s="57"/>
      <c r="AO94" s="57"/>
      <c r="AP94" s="57"/>
      <c r="AQ94" s="57"/>
      <c r="AR94" s="304"/>
      <c r="AS94" s="57"/>
      <c r="AT94" s="57"/>
      <c r="AU94" s="304"/>
      <c r="AV94" s="304"/>
      <c r="AW94" s="304"/>
      <c r="AX94" s="152"/>
      <c r="AY94" s="1"/>
      <c r="AZ94" s="57"/>
      <c r="BA94" s="57"/>
    </row>
    <row r="95" spans="1:53" ht="43.5" customHeight="1" x14ac:dyDescent="0.25">
      <c r="A95" s="1"/>
      <c r="B95" s="1"/>
      <c r="C95" s="1"/>
      <c r="D95" s="1"/>
      <c r="E95" s="1"/>
      <c r="F95" s="1"/>
      <c r="G95" s="1"/>
      <c r="H95" s="1"/>
      <c r="I95" s="1"/>
      <c r="J95" s="2"/>
      <c r="K95" s="2"/>
      <c r="L95" s="2"/>
      <c r="M95" s="2"/>
      <c r="N95" s="2"/>
      <c r="O95" s="2"/>
      <c r="P95" s="2"/>
      <c r="Q95" s="2"/>
      <c r="R95" s="2"/>
      <c r="S95" s="2"/>
      <c r="T95" s="89"/>
      <c r="U95" s="89"/>
      <c r="V95" s="89"/>
      <c r="W95" s="89"/>
      <c r="X95" s="89"/>
      <c r="Y95" s="8"/>
      <c r="Z95" s="8"/>
      <c r="AA95" s="89"/>
      <c r="AB95" s="89"/>
      <c r="AC95" s="89"/>
      <c r="AD95" s="89"/>
      <c r="AE95" s="116"/>
      <c r="AF95" s="89"/>
      <c r="AG95" s="89"/>
      <c r="AH95" s="89"/>
      <c r="AI95" s="89"/>
      <c r="AJ95" s="89"/>
      <c r="AK95" s="89"/>
      <c r="AL95" s="89"/>
      <c r="AM95" s="89"/>
      <c r="AN95" s="57"/>
      <c r="AO95" s="57"/>
      <c r="AP95" s="57"/>
      <c r="AQ95" s="57"/>
      <c r="AR95" s="304"/>
      <c r="AS95" s="57"/>
      <c r="AT95" s="57"/>
      <c r="AU95" s="304"/>
      <c r="AV95" s="304"/>
      <c r="AW95" s="304"/>
      <c r="AX95" s="152"/>
      <c r="AY95" s="1"/>
      <c r="AZ95" s="57"/>
      <c r="BA95" s="57"/>
    </row>
    <row r="96" spans="1:53" ht="43.5" customHeight="1" x14ac:dyDescent="0.25">
      <c r="A96" s="1"/>
      <c r="B96" s="1"/>
      <c r="C96" s="1"/>
      <c r="D96" s="1"/>
      <c r="E96" s="1"/>
      <c r="F96" s="1"/>
      <c r="G96" s="1"/>
      <c r="H96" s="1"/>
      <c r="I96" s="1"/>
      <c r="J96" s="2"/>
      <c r="K96" s="2"/>
      <c r="L96" s="2"/>
      <c r="M96" s="2"/>
      <c r="N96" s="2"/>
      <c r="O96" s="2"/>
      <c r="P96" s="2"/>
      <c r="Q96" s="2"/>
      <c r="R96" s="2"/>
      <c r="S96" s="2"/>
      <c r="T96" s="89"/>
      <c r="U96" s="89"/>
      <c r="V96" s="89"/>
      <c r="W96" s="89"/>
      <c r="X96" s="89"/>
      <c r="Y96" s="8"/>
      <c r="Z96" s="8"/>
      <c r="AA96" s="89"/>
      <c r="AB96" s="89"/>
      <c r="AC96" s="89"/>
      <c r="AD96" s="89"/>
      <c r="AE96" s="116"/>
      <c r="AF96" s="89"/>
      <c r="AG96" s="89"/>
      <c r="AH96" s="89"/>
      <c r="AI96" s="89"/>
      <c r="AJ96" s="89"/>
      <c r="AK96" s="89"/>
      <c r="AL96" s="89"/>
      <c r="AM96" s="89"/>
      <c r="AN96" s="57"/>
      <c r="AO96" s="57"/>
      <c r="AP96" s="57"/>
      <c r="AQ96" s="57"/>
      <c r="AR96" s="304"/>
      <c r="AS96" s="57"/>
      <c r="AT96" s="57"/>
      <c r="AU96" s="304"/>
      <c r="AV96" s="304"/>
      <c r="AW96" s="304"/>
      <c r="AX96" s="152"/>
      <c r="AY96" s="1"/>
      <c r="AZ96" s="57"/>
      <c r="BA96" s="57"/>
    </row>
    <row r="97" spans="1:53" ht="43.5" customHeight="1" x14ac:dyDescent="0.25">
      <c r="A97" s="1"/>
      <c r="B97" s="1"/>
      <c r="C97" s="1"/>
      <c r="D97" s="1"/>
      <c r="E97" s="1"/>
      <c r="F97" s="1"/>
      <c r="G97" s="1"/>
      <c r="H97" s="1"/>
      <c r="I97" s="1"/>
      <c r="J97" s="2"/>
      <c r="K97" s="2"/>
      <c r="L97" s="2"/>
      <c r="M97" s="2"/>
      <c r="N97" s="2"/>
      <c r="O97" s="2"/>
      <c r="P97" s="2"/>
      <c r="Q97" s="2"/>
      <c r="R97" s="2"/>
      <c r="S97" s="2"/>
      <c r="T97" s="89"/>
      <c r="U97" s="89"/>
      <c r="V97" s="89"/>
      <c r="W97" s="89"/>
      <c r="X97" s="89"/>
      <c r="Y97" s="8"/>
      <c r="Z97" s="8"/>
      <c r="AA97" s="89"/>
      <c r="AB97" s="89"/>
      <c r="AC97" s="89"/>
      <c r="AD97" s="89"/>
      <c r="AE97" s="116"/>
      <c r="AF97" s="89"/>
      <c r="AG97" s="89"/>
      <c r="AH97" s="89"/>
      <c r="AI97" s="89"/>
      <c r="AJ97" s="89"/>
      <c r="AK97" s="89"/>
      <c r="AL97" s="89"/>
      <c r="AM97" s="89"/>
      <c r="AN97" s="57"/>
      <c r="AO97" s="57"/>
      <c r="AP97" s="57"/>
      <c r="AQ97" s="57"/>
      <c r="AR97" s="304"/>
      <c r="AS97" s="57"/>
      <c r="AT97" s="57"/>
      <c r="AU97" s="304"/>
      <c r="AV97" s="304"/>
      <c r="AW97" s="304"/>
      <c r="AX97" s="152"/>
      <c r="AY97" s="1"/>
      <c r="AZ97" s="57"/>
      <c r="BA97" s="57"/>
    </row>
    <row r="98" spans="1:53" ht="43.5" customHeight="1" x14ac:dyDescent="0.25">
      <c r="A98" s="1"/>
      <c r="B98" s="1"/>
      <c r="C98" s="1"/>
      <c r="D98" s="1"/>
      <c r="E98" s="1"/>
      <c r="F98" s="1"/>
      <c r="G98" s="1"/>
      <c r="H98" s="1"/>
      <c r="I98" s="1"/>
      <c r="J98" s="2"/>
      <c r="K98" s="2"/>
      <c r="L98" s="2"/>
      <c r="M98" s="2"/>
      <c r="N98" s="2"/>
      <c r="O98" s="2"/>
      <c r="P98" s="2"/>
      <c r="Q98" s="2"/>
      <c r="R98" s="2"/>
      <c r="S98" s="2"/>
      <c r="T98" s="89"/>
      <c r="U98" s="89"/>
      <c r="V98" s="89"/>
      <c r="W98" s="89"/>
      <c r="X98" s="89"/>
      <c r="Y98" s="8"/>
      <c r="Z98" s="8"/>
      <c r="AA98" s="89"/>
      <c r="AB98" s="89"/>
      <c r="AC98" s="89"/>
      <c r="AD98" s="89"/>
      <c r="AE98" s="116"/>
      <c r="AF98" s="89"/>
      <c r="AG98" s="89"/>
      <c r="AH98" s="89"/>
      <c r="AI98" s="89"/>
      <c r="AJ98" s="89"/>
      <c r="AK98" s="89"/>
      <c r="AL98" s="89"/>
      <c r="AM98" s="89"/>
      <c r="AN98" s="57"/>
      <c r="AO98" s="57"/>
      <c r="AP98" s="57"/>
      <c r="AQ98" s="57"/>
      <c r="AR98" s="304"/>
      <c r="AS98" s="57"/>
      <c r="AT98" s="57"/>
      <c r="AU98" s="304"/>
      <c r="AV98" s="304"/>
      <c r="AW98" s="304"/>
      <c r="AX98" s="152"/>
      <c r="AY98" s="1"/>
      <c r="AZ98" s="57"/>
      <c r="BA98" s="57"/>
    </row>
    <row r="99" spans="1:53" ht="43.5" customHeight="1" x14ac:dyDescent="0.25">
      <c r="A99" s="1"/>
      <c r="B99" s="1"/>
      <c r="C99" s="1"/>
      <c r="D99" s="1"/>
      <c r="E99" s="1"/>
      <c r="F99" s="1"/>
      <c r="G99" s="1"/>
      <c r="H99" s="1"/>
      <c r="I99" s="1"/>
      <c r="J99" s="2"/>
      <c r="K99" s="2"/>
      <c r="L99" s="2"/>
      <c r="M99" s="2"/>
      <c r="N99" s="2"/>
      <c r="O99" s="2"/>
      <c r="P99" s="2"/>
      <c r="Q99" s="2"/>
      <c r="R99" s="2"/>
      <c r="S99" s="2"/>
      <c r="T99" s="89"/>
      <c r="U99" s="89"/>
      <c r="V99" s="89"/>
      <c r="W99" s="89"/>
      <c r="X99" s="89"/>
      <c r="Y99" s="8"/>
      <c r="Z99" s="8"/>
      <c r="AA99" s="89"/>
      <c r="AB99" s="89"/>
      <c r="AC99" s="89"/>
      <c r="AD99" s="89"/>
      <c r="AE99" s="116"/>
      <c r="AF99" s="89"/>
      <c r="AG99" s="89"/>
      <c r="AH99" s="89"/>
      <c r="AI99" s="89"/>
      <c r="AJ99" s="89"/>
      <c r="AK99" s="89"/>
      <c r="AL99" s="89"/>
      <c r="AM99" s="89"/>
      <c r="AN99" s="57"/>
      <c r="AO99" s="57"/>
      <c r="AP99" s="57"/>
      <c r="AQ99" s="57"/>
      <c r="AR99" s="304"/>
      <c r="AS99" s="57"/>
      <c r="AT99" s="57"/>
      <c r="AU99" s="304"/>
      <c r="AV99" s="304"/>
      <c r="AW99" s="304"/>
      <c r="AX99" s="152"/>
      <c r="AY99" s="1"/>
      <c r="AZ99" s="57"/>
      <c r="BA99" s="57"/>
    </row>
    <row r="100" spans="1:53" ht="43.5" customHeight="1" x14ac:dyDescent="0.25">
      <c r="A100" s="1"/>
      <c r="B100" s="1"/>
      <c r="C100" s="1"/>
      <c r="D100" s="1"/>
      <c r="E100" s="1"/>
      <c r="F100" s="1"/>
      <c r="G100" s="1"/>
      <c r="H100" s="1"/>
      <c r="I100" s="1"/>
      <c r="J100" s="2"/>
      <c r="K100" s="2"/>
      <c r="L100" s="2"/>
      <c r="M100" s="2"/>
      <c r="N100" s="2"/>
      <c r="O100" s="2"/>
      <c r="P100" s="2"/>
      <c r="Q100" s="2"/>
      <c r="R100" s="2"/>
      <c r="S100" s="2"/>
      <c r="T100" s="89"/>
      <c r="U100" s="89"/>
      <c r="V100" s="89"/>
      <c r="W100" s="89"/>
      <c r="X100" s="89"/>
      <c r="Y100" s="8"/>
      <c r="Z100" s="8"/>
      <c r="AA100" s="89"/>
      <c r="AB100" s="89"/>
      <c r="AC100" s="89"/>
      <c r="AD100" s="89"/>
      <c r="AE100" s="116"/>
      <c r="AF100" s="89"/>
      <c r="AG100" s="89"/>
      <c r="AH100" s="89"/>
      <c r="AI100" s="89"/>
      <c r="AJ100" s="89"/>
      <c r="AK100" s="89"/>
      <c r="AL100" s="89"/>
      <c r="AM100" s="89"/>
      <c r="AN100" s="57"/>
      <c r="AO100" s="57"/>
      <c r="AP100" s="57"/>
      <c r="AQ100" s="57"/>
      <c r="AR100" s="304"/>
      <c r="AS100" s="57"/>
      <c r="AT100" s="57"/>
      <c r="AU100" s="304"/>
      <c r="AV100" s="304"/>
      <c r="AW100" s="304"/>
      <c r="AX100" s="152"/>
      <c r="AY100" s="1"/>
      <c r="AZ100" s="57"/>
      <c r="BA100" s="57"/>
    </row>
    <row r="101" spans="1:53" ht="43.5" customHeight="1" x14ac:dyDescent="0.25">
      <c r="A101" s="1"/>
      <c r="B101" s="1"/>
      <c r="C101" s="1"/>
      <c r="D101" s="1"/>
      <c r="E101" s="1"/>
      <c r="F101" s="1"/>
      <c r="G101" s="1"/>
      <c r="H101" s="1"/>
      <c r="I101" s="1"/>
      <c r="J101" s="2"/>
      <c r="K101" s="2"/>
      <c r="L101" s="2"/>
      <c r="M101" s="2"/>
      <c r="N101" s="2"/>
      <c r="O101" s="2"/>
      <c r="P101" s="2"/>
      <c r="Q101" s="2"/>
      <c r="R101" s="2"/>
      <c r="S101" s="2"/>
      <c r="T101" s="89"/>
      <c r="U101" s="89"/>
      <c r="V101" s="89"/>
      <c r="W101" s="89"/>
      <c r="X101" s="89"/>
      <c r="Y101" s="8"/>
      <c r="Z101" s="8"/>
      <c r="AA101" s="89"/>
      <c r="AB101" s="89"/>
      <c r="AC101" s="89"/>
      <c r="AD101" s="89"/>
      <c r="AE101" s="116"/>
      <c r="AF101" s="89"/>
      <c r="AG101" s="89"/>
      <c r="AH101" s="89"/>
      <c r="AI101" s="89"/>
      <c r="AJ101" s="89"/>
      <c r="AK101" s="89"/>
      <c r="AL101" s="89"/>
      <c r="AM101" s="89"/>
      <c r="AN101" s="57"/>
      <c r="AO101" s="57"/>
      <c r="AP101" s="57"/>
      <c r="AQ101" s="57"/>
      <c r="AR101" s="304"/>
      <c r="AS101" s="57"/>
      <c r="AT101" s="57"/>
      <c r="AU101" s="304"/>
      <c r="AV101" s="304"/>
      <c r="AW101" s="304"/>
      <c r="AX101" s="152"/>
      <c r="AY101" s="1"/>
      <c r="AZ101" s="57"/>
      <c r="BA101" s="57"/>
    </row>
    <row r="102" spans="1:53" ht="43.5" customHeight="1" x14ac:dyDescent="0.25">
      <c r="A102" s="1"/>
      <c r="B102" s="1"/>
      <c r="C102" s="1"/>
      <c r="D102" s="1"/>
      <c r="E102" s="1"/>
      <c r="F102" s="1"/>
      <c r="G102" s="1"/>
      <c r="H102" s="1"/>
      <c r="I102" s="1"/>
      <c r="J102" s="2"/>
      <c r="K102" s="2"/>
      <c r="L102" s="2"/>
      <c r="M102" s="2"/>
      <c r="N102" s="2"/>
      <c r="O102" s="2"/>
      <c r="P102" s="2"/>
      <c r="Q102" s="2"/>
      <c r="R102" s="2"/>
      <c r="S102" s="2"/>
      <c r="T102" s="89"/>
      <c r="U102" s="89"/>
      <c r="V102" s="89"/>
      <c r="W102" s="89"/>
      <c r="X102" s="89"/>
      <c r="Y102" s="8"/>
      <c r="Z102" s="8"/>
      <c r="AA102" s="89"/>
      <c r="AB102" s="89"/>
      <c r="AC102" s="89"/>
      <c r="AD102" s="89"/>
      <c r="AE102" s="116"/>
      <c r="AF102" s="89"/>
      <c r="AG102" s="89"/>
      <c r="AH102" s="89"/>
      <c r="AI102" s="89"/>
      <c r="AJ102" s="89"/>
      <c r="AK102" s="89"/>
      <c r="AL102" s="89"/>
      <c r="AM102" s="89"/>
      <c r="AN102" s="57"/>
      <c r="AO102" s="57"/>
      <c r="AP102" s="57"/>
      <c r="AQ102" s="57"/>
      <c r="AR102" s="304"/>
      <c r="AS102" s="57"/>
      <c r="AT102" s="57"/>
      <c r="AU102" s="304"/>
      <c r="AV102" s="304"/>
      <c r="AW102" s="304"/>
      <c r="AX102" s="152"/>
      <c r="AY102" s="1"/>
      <c r="AZ102" s="57"/>
      <c r="BA102" s="57"/>
    </row>
    <row r="103" spans="1:53" ht="43.5" customHeight="1" x14ac:dyDescent="0.25">
      <c r="A103" s="1"/>
      <c r="B103" s="1"/>
      <c r="C103" s="1"/>
      <c r="D103" s="1"/>
      <c r="E103" s="1"/>
      <c r="F103" s="1"/>
      <c r="G103" s="1"/>
      <c r="H103" s="1"/>
      <c r="I103" s="1"/>
      <c r="J103" s="2"/>
      <c r="K103" s="2"/>
      <c r="L103" s="2"/>
      <c r="M103" s="2"/>
      <c r="N103" s="2"/>
      <c r="O103" s="2"/>
      <c r="P103" s="2"/>
      <c r="Q103" s="2"/>
      <c r="R103" s="2"/>
      <c r="S103" s="2"/>
      <c r="T103" s="89"/>
      <c r="U103" s="89"/>
      <c r="V103" s="89"/>
      <c r="W103" s="89"/>
      <c r="X103" s="89"/>
      <c r="Y103" s="8"/>
      <c r="Z103" s="8"/>
      <c r="AA103" s="89"/>
      <c r="AB103" s="89"/>
      <c r="AC103" s="89"/>
      <c r="AD103" s="89"/>
      <c r="AE103" s="116"/>
      <c r="AF103" s="89"/>
      <c r="AG103" s="89"/>
      <c r="AH103" s="89"/>
      <c r="AI103" s="89"/>
      <c r="AJ103" s="89"/>
      <c r="AK103" s="89"/>
      <c r="AL103" s="89"/>
      <c r="AM103" s="89"/>
      <c r="AN103" s="57"/>
      <c r="AO103" s="57"/>
      <c r="AP103" s="57"/>
      <c r="AQ103" s="57"/>
      <c r="AR103" s="304"/>
      <c r="AS103" s="57"/>
      <c r="AT103" s="57"/>
      <c r="AU103" s="304"/>
      <c r="AV103" s="304"/>
      <c r="AW103" s="304"/>
      <c r="AX103" s="152"/>
      <c r="AY103" s="1"/>
      <c r="AZ103" s="57"/>
      <c r="BA103" s="57"/>
    </row>
    <row r="104" spans="1:53" ht="43.5" customHeight="1" x14ac:dyDescent="0.25">
      <c r="A104" s="1"/>
      <c r="B104" s="1"/>
      <c r="C104" s="1"/>
      <c r="D104" s="1"/>
      <c r="E104" s="1"/>
      <c r="F104" s="1"/>
      <c r="G104" s="1"/>
      <c r="H104" s="1"/>
      <c r="I104" s="1"/>
      <c r="J104" s="2"/>
      <c r="K104" s="2"/>
      <c r="L104" s="2"/>
      <c r="M104" s="2"/>
      <c r="N104" s="2"/>
      <c r="O104" s="2"/>
      <c r="P104" s="2"/>
      <c r="Q104" s="2"/>
      <c r="R104" s="2"/>
      <c r="S104" s="2"/>
      <c r="T104" s="89"/>
      <c r="U104" s="89"/>
      <c r="V104" s="89"/>
      <c r="W104" s="89"/>
      <c r="X104" s="89"/>
      <c r="Y104" s="8"/>
      <c r="Z104" s="8"/>
      <c r="AA104" s="89"/>
      <c r="AB104" s="89"/>
      <c r="AC104" s="89"/>
      <c r="AD104" s="89"/>
      <c r="AE104" s="116"/>
      <c r="AF104" s="89"/>
      <c r="AG104" s="89"/>
      <c r="AH104" s="89"/>
      <c r="AI104" s="89"/>
      <c r="AJ104" s="89"/>
      <c r="AK104" s="89"/>
      <c r="AL104" s="89"/>
      <c r="AM104" s="89"/>
      <c r="AN104" s="57"/>
      <c r="AO104" s="57"/>
      <c r="AP104" s="57"/>
      <c r="AQ104" s="57"/>
      <c r="AR104" s="304"/>
      <c r="AS104" s="57"/>
      <c r="AT104" s="57"/>
      <c r="AU104" s="304"/>
      <c r="AV104" s="304"/>
      <c r="AW104" s="304"/>
      <c r="AX104" s="152"/>
      <c r="AY104" s="1"/>
      <c r="AZ104" s="57"/>
      <c r="BA104" s="57"/>
    </row>
    <row r="105" spans="1:53" ht="43.5" customHeight="1" x14ac:dyDescent="0.25">
      <c r="A105" s="1"/>
      <c r="B105" s="1"/>
      <c r="C105" s="1"/>
      <c r="D105" s="1"/>
      <c r="E105" s="1"/>
      <c r="F105" s="1"/>
      <c r="G105" s="1"/>
      <c r="H105" s="1"/>
      <c r="I105" s="1"/>
      <c r="J105" s="2"/>
      <c r="K105" s="2"/>
      <c r="L105" s="2"/>
      <c r="M105" s="2"/>
      <c r="N105" s="2"/>
      <c r="O105" s="2"/>
      <c r="P105" s="2"/>
      <c r="Q105" s="2"/>
      <c r="R105" s="2"/>
      <c r="S105" s="2"/>
      <c r="T105" s="89"/>
      <c r="U105" s="89"/>
      <c r="V105" s="89"/>
      <c r="W105" s="89"/>
      <c r="X105" s="89"/>
      <c r="Y105" s="8"/>
      <c r="Z105" s="8"/>
      <c r="AA105" s="89"/>
      <c r="AB105" s="89"/>
      <c r="AC105" s="89"/>
      <c r="AD105" s="89"/>
      <c r="AE105" s="116"/>
      <c r="AF105" s="89"/>
      <c r="AG105" s="89"/>
      <c r="AH105" s="89"/>
      <c r="AI105" s="89"/>
      <c r="AJ105" s="89"/>
      <c r="AK105" s="89"/>
      <c r="AL105" s="89"/>
      <c r="AM105" s="89"/>
      <c r="AN105" s="57"/>
      <c r="AO105" s="57"/>
      <c r="AP105" s="57"/>
      <c r="AQ105" s="57"/>
      <c r="AR105" s="304"/>
      <c r="AS105" s="57"/>
      <c r="AT105" s="57"/>
      <c r="AU105" s="304"/>
      <c r="AV105" s="304"/>
      <c r="AW105" s="304"/>
      <c r="AX105" s="152"/>
      <c r="AY105" s="1"/>
      <c r="AZ105" s="57"/>
      <c r="BA105" s="57"/>
    </row>
    <row r="106" spans="1:53" ht="43.5" customHeight="1" x14ac:dyDescent="0.25">
      <c r="A106" s="1"/>
      <c r="B106" s="1"/>
      <c r="C106" s="1"/>
      <c r="D106" s="1"/>
      <c r="E106" s="1"/>
      <c r="F106" s="1"/>
      <c r="G106" s="1"/>
      <c r="H106" s="1"/>
      <c r="I106" s="1"/>
      <c r="J106" s="2"/>
      <c r="K106" s="2"/>
      <c r="L106" s="2"/>
      <c r="M106" s="2"/>
      <c r="N106" s="2"/>
      <c r="O106" s="2"/>
      <c r="P106" s="2"/>
      <c r="Q106" s="2"/>
      <c r="R106" s="2"/>
      <c r="S106" s="2"/>
      <c r="T106" s="89"/>
      <c r="U106" s="89"/>
      <c r="V106" s="89"/>
      <c r="W106" s="89"/>
      <c r="X106" s="89"/>
      <c r="Y106" s="8"/>
      <c r="Z106" s="8"/>
      <c r="AA106" s="89"/>
      <c r="AB106" s="89"/>
      <c r="AC106" s="89"/>
      <c r="AD106" s="89"/>
      <c r="AE106" s="116"/>
      <c r="AF106" s="89"/>
      <c r="AG106" s="89"/>
      <c r="AH106" s="89"/>
      <c r="AI106" s="89"/>
      <c r="AJ106" s="89"/>
      <c r="AK106" s="89"/>
      <c r="AL106" s="89"/>
      <c r="AM106" s="89"/>
      <c r="AN106" s="57"/>
      <c r="AO106" s="57"/>
      <c r="AP106" s="57"/>
      <c r="AQ106" s="57"/>
      <c r="AR106" s="304"/>
      <c r="AS106" s="57"/>
      <c r="AT106" s="57"/>
      <c r="AU106" s="304"/>
      <c r="AV106" s="304"/>
      <c r="AW106" s="304"/>
      <c r="AX106" s="152"/>
      <c r="AY106" s="1"/>
      <c r="AZ106" s="57"/>
      <c r="BA106" s="57"/>
    </row>
    <row r="107" spans="1:53" ht="43.5" customHeight="1" x14ac:dyDescent="0.25">
      <c r="A107" s="1"/>
      <c r="B107" s="1"/>
      <c r="C107" s="1"/>
      <c r="D107" s="1"/>
      <c r="E107" s="1"/>
      <c r="F107" s="1"/>
      <c r="G107" s="1"/>
      <c r="H107" s="1"/>
      <c r="I107" s="1"/>
      <c r="J107" s="2"/>
      <c r="K107" s="2"/>
      <c r="L107" s="2"/>
      <c r="M107" s="2"/>
      <c r="N107" s="2"/>
      <c r="O107" s="2"/>
      <c r="P107" s="2"/>
      <c r="Q107" s="2"/>
      <c r="R107" s="2"/>
      <c r="S107" s="2"/>
      <c r="T107" s="89"/>
      <c r="U107" s="89"/>
      <c r="V107" s="89"/>
      <c r="W107" s="89"/>
      <c r="X107" s="89"/>
      <c r="Y107" s="8"/>
      <c r="Z107" s="8"/>
      <c r="AA107" s="89"/>
      <c r="AB107" s="89"/>
      <c r="AC107" s="89"/>
      <c r="AD107" s="89"/>
      <c r="AE107" s="116"/>
      <c r="AF107" s="89"/>
      <c r="AG107" s="89"/>
      <c r="AH107" s="89"/>
      <c r="AI107" s="89"/>
      <c r="AJ107" s="89"/>
      <c r="AK107" s="89"/>
      <c r="AL107" s="89"/>
      <c r="AM107" s="89"/>
      <c r="AN107" s="57"/>
      <c r="AO107" s="57"/>
      <c r="AP107" s="57"/>
      <c r="AQ107" s="57"/>
      <c r="AR107" s="304"/>
      <c r="AS107" s="57"/>
      <c r="AT107" s="57"/>
      <c r="AU107" s="304"/>
      <c r="AV107" s="304"/>
      <c r="AW107" s="304"/>
      <c r="AX107" s="152"/>
      <c r="AY107" s="1"/>
      <c r="AZ107" s="57"/>
      <c r="BA107" s="57"/>
    </row>
    <row r="108" spans="1:53" ht="43.5" customHeight="1" x14ac:dyDescent="0.25">
      <c r="A108" s="1"/>
      <c r="B108" s="1"/>
      <c r="C108" s="1"/>
      <c r="D108" s="1"/>
      <c r="E108" s="1"/>
      <c r="F108" s="1"/>
      <c r="G108" s="1"/>
      <c r="H108" s="1"/>
      <c r="I108" s="1"/>
      <c r="J108" s="2"/>
      <c r="K108" s="2"/>
      <c r="L108" s="2"/>
      <c r="M108" s="2"/>
      <c r="N108" s="2"/>
      <c r="O108" s="2"/>
      <c r="P108" s="2"/>
      <c r="Q108" s="2"/>
      <c r="R108" s="2"/>
      <c r="S108" s="2"/>
      <c r="T108" s="89"/>
      <c r="U108" s="89"/>
      <c r="V108" s="89"/>
      <c r="W108" s="89"/>
      <c r="X108" s="89"/>
      <c r="Y108" s="8"/>
      <c r="Z108" s="8"/>
      <c r="AA108" s="89"/>
      <c r="AB108" s="89"/>
      <c r="AC108" s="89"/>
      <c r="AD108" s="89"/>
      <c r="AE108" s="116"/>
      <c r="AF108" s="89"/>
      <c r="AG108" s="89"/>
      <c r="AH108" s="89"/>
      <c r="AI108" s="89"/>
      <c r="AJ108" s="89"/>
      <c r="AK108" s="89"/>
      <c r="AL108" s="89"/>
      <c r="AM108" s="89"/>
      <c r="AN108" s="57"/>
      <c r="AO108" s="57"/>
      <c r="AP108" s="57"/>
      <c r="AQ108" s="57"/>
      <c r="AR108" s="304"/>
      <c r="AS108" s="57"/>
      <c r="AT108" s="57"/>
      <c r="AU108" s="304"/>
      <c r="AV108" s="304"/>
      <c r="AW108" s="304"/>
      <c r="AX108" s="152"/>
      <c r="AY108" s="1"/>
      <c r="AZ108" s="57"/>
      <c r="BA108" s="57"/>
    </row>
    <row r="109" spans="1:53" ht="43.5" customHeight="1" x14ac:dyDescent="0.25">
      <c r="A109" s="1"/>
      <c r="B109" s="1"/>
      <c r="C109" s="1"/>
      <c r="D109" s="1"/>
      <c r="E109" s="1"/>
      <c r="F109" s="1"/>
      <c r="G109" s="1"/>
      <c r="H109" s="1"/>
      <c r="I109" s="1"/>
      <c r="J109" s="2"/>
      <c r="K109" s="2"/>
      <c r="L109" s="2"/>
      <c r="M109" s="2"/>
      <c r="N109" s="2"/>
      <c r="O109" s="2"/>
      <c r="P109" s="2"/>
      <c r="Q109" s="2"/>
      <c r="R109" s="2"/>
      <c r="S109" s="2"/>
      <c r="T109" s="89"/>
      <c r="U109" s="89"/>
      <c r="V109" s="89"/>
      <c r="W109" s="89"/>
      <c r="X109" s="89"/>
      <c r="Y109" s="8"/>
      <c r="Z109" s="8"/>
      <c r="AA109" s="89"/>
      <c r="AB109" s="89"/>
      <c r="AC109" s="89"/>
      <c r="AD109" s="89"/>
      <c r="AE109" s="116"/>
      <c r="AF109" s="89"/>
      <c r="AG109" s="89"/>
      <c r="AH109" s="89"/>
      <c r="AI109" s="89"/>
      <c r="AJ109" s="89"/>
      <c r="AK109" s="89"/>
      <c r="AL109" s="89"/>
      <c r="AM109" s="89"/>
      <c r="AN109" s="57"/>
      <c r="AO109" s="57"/>
      <c r="AP109" s="57"/>
      <c r="AQ109" s="57"/>
      <c r="AR109" s="304"/>
      <c r="AS109" s="57"/>
      <c r="AT109" s="57"/>
      <c r="AU109" s="304"/>
      <c r="AV109" s="304"/>
      <c r="AW109" s="304"/>
      <c r="AX109" s="152"/>
      <c r="AY109" s="1"/>
      <c r="AZ109" s="57"/>
      <c r="BA109" s="57"/>
    </row>
    <row r="110" spans="1:53" ht="43.5" customHeight="1" x14ac:dyDescent="0.25">
      <c r="A110" s="1"/>
      <c r="B110" s="1"/>
      <c r="C110" s="1"/>
      <c r="D110" s="1"/>
      <c r="E110" s="1"/>
      <c r="F110" s="1"/>
      <c r="G110" s="1"/>
      <c r="H110" s="1"/>
      <c r="I110" s="1"/>
      <c r="J110" s="2"/>
      <c r="K110" s="2"/>
      <c r="L110" s="2"/>
      <c r="M110" s="2"/>
      <c r="N110" s="2"/>
      <c r="O110" s="2"/>
      <c r="P110" s="2"/>
      <c r="Q110" s="2"/>
      <c r="R110" s="2"/>
      <c r="S110" s="2"/>
      <c r="T110" s="89"/>
      <c r="U110" s="89"/>
      <c r="V110" s="89"/>
      <c r="W110" s="89"/>
      <c r="X110" s="89"/>
      <c r="Y110" s="8"/>
      <c r="Z110" s="8"/>
      <c r="AA110" s="89"/>
      <c r="AB110" s="89"/>
      <c r="AC110" s="89"/>
      <c r="AD110" s="89"/>
      <c r="AE110" s="116"/>
      <c r="AF110" s="89"/>
      <c r="AG110" s="89"/>
      <c r="AH110" s="89"/>
      <c r="AI110" s="89"/>
      <c r="AJ110" s="89"/>
      <c r="AK110" s="89"/>
      <c r="AL110" s="89"/>
      <c r="AM110" s="89"/>
      <c r="AN110" s="57"/>
      <c r="AO110" s="57"/>
      <c r="AP110" s="57"/>
      <c r="AQ110" s="57"/>
      <c r="AR110" s="304"/>
      <c r="AS110" s="57"/>
      <c r="AT110" s="57"/>
      <c r="AU110" s="304"/>
      <c r="AV110" s="304"/>
      <c r="AW110" s="304"/>
      <c r="AX110" s="152"/>
      <c r="AY110" s="1"/>
      <c r="AZ110" s="57"/>
      <c r="BA110" s="57"/>
    </row>
    <row r="111" spans="1:53" ht="43.5" customHeight="1" x14ac:dyDescent="0.25">
      <c r="A111" s="1"/>
      <c r="B111" s="1"/>
      <c r="C111" s="1"/>
      <c r="D111" s="1"/>
      <c r="E111" s="1"/>
      <c r="F111" s="1"/>
      <c r="G111" s="1"/>
      <c r="H111" s="1"/>
      <c r="I111" s="1"/>
      <c r="J111" s="2"/>
      <c r="K111" s="2"/>
      <c r="L111" s="2"/>
      <c r="M111" s="2"/>
      <c r="N111" s="2"/>
      <c r="O111" s="2"/>
      <c r="P111" s="2"/>
      <c r="Q111" s="2"/>
      <c r="R111" s="2"/>
      <c r="S111" s="2"/>
      <c r="T111" s="89"/>
      <c r="U111" s="89"/>
      <c r="V111" s="89"/>
      <c r="W111" s="89"/>
      <c r="X111" s="89"/>
      <c r="Y111" s="8"/>
      <c r="Z111" s="8"/>
      <c r="AA111" s="89"/>
      <c r="AB111" s="89"/>
      <c r="AC111" s="89"/>
      <c r="AD111" s="89"/>
      <c r="AE111" s="116"/>
      <c r="AF111" s="89"/>
      <c r="AG111" s="89"/>
      <c r="AH111" s="89"/>
      <c r="AI111" s="89"/>
      <c r="AJ111" s="89"/>
      <c r="AK111" s="89"/>
      <c r="AL111" s="89"/>
      <c r="AM111" s="89"/>
      <c r="AN111" s="57"/>
      <c r="AO111" s="57"/>
      <c r="AP111" s="57"/>
      <c r="AQ111" s="57"/>
      <c r="AR111" s="304"/>
      <c r="AS111" s="57"/>
      <c r="AT111" s="57"/>
      <c r="AU111" s="304"/>
      <c r="AV111" s="304"/>
      <c r="AW111" s="304"/>
      <c r="AX111" s="152"/>
      <c r="AY111" s="1"/>
      <c r="AZ111" s="57"/>
      <c r="BA111" s="57"/>
    </row>
    <row r="112" spans="1:53" ht="43.5" customHeight="1" x14ac:dyDescent="0.25">
      <c r="A112" s="1"/>
      <c r="B112" s="1"/>
      <c r="C112" s="1"/>
      <c r="D112" s="1"/>
      <c r="E112" s="1"/>
      <c r="F112" s="1"/>
      <c r="G112" s="1"/>
      <c r="H112" s="1"/>
      <c r="I112" s="1"/>
      <c r="J112" s="2"/>
      <c r="K112" s="2"/>
      <c r="L112" s="2"/>
      <c r="M112" s="2"/>
      <c r="N112" s="2"/>
      <c r="O112" s="2"/>
      <c r="P112" s="2"/>
      <c r="Q112" s="2"/>
      <c r="R112" s="2"/>
      <c r="S112" s="2"/>
      <c r="T112" s="89"/>
      <c r="U112" s="89"/>
      <c r="V112" s="89"/>
      <c r="W112" s="89"/>
      <c r="X112" s="89"/>
      <c r="Y112" s="8"/>
      <c r="Z112" s="8"/>
      <c r="AA112" s="89"/>
      <c r="AB112" s="89"/>
      <c r="AC112" s="89"/>
      <c r="AD112" s="89"/>
      <c r="AE112" s="116"/>
      <c r="AF112" s="89"/>
      <c r="AG112" s="89"/>
      <c r="AH112" s="89"/>
      <c r="AI112" s="89"/>
      <c r="AJ112" s="89"/>
      <c r="AK112" s="89"/>
      <c r="AL112" s="89"/>
      <c r="AM112" s="89"/>
      <c r="AN112" s="57"/>
      <c r="AO112" s="57"/>
      <c r="AP112" s="57"/>
      <c r="AQ112" s="57"/>
      <c r="AR112" s="304"/>
      <c r="AS112" s="57"/>
      <c r="AT112" s="57"/>
      <c r="AU112" s="304"/>
      <c r="AV112" s="304"/>
      <c r="AW112" s="304"/>
      <c r="AX112" s="152"/>
      <c r="AY112" s="1"/>
      <c r="AZ112" s="57"/>
      <c r="BA112" s="57"/>
    </row>
    <row r="113" spans="1:53" ht="43.5" customHeight="1" x14ac:dyDescent="0.25">
      <c r="A113" s="1"/>
      <c r="B113" s="1"/>
      <c r="C113" s="1"/>
      <c r="D113" s="1"/>
      <c r="E113" s="1"/>
      <c r="F113" s="1"/>
      <c r="G113" s="1"/>
      <c r="H113" s="1"/>
      <c r="I113" s="1"/>
      <c r="J113" s="2"/>
      <c r="K113" s="2"/>
      <c r="L113" s="2"/>
      <c r="M113" s="2"/>
      <c r="N113" s="2"/>
      <c r="O113" s="2"/>
      <c r="P113" s="2"/>
      <c r="Q113" s="2"/>
      <c r="R113" s="2"/>
      <c r="S113" s="2"/>
      <c r="T113" s="89"/>
      <c r="U113" s="89"/>
      <c r="V113" s="89"/>
      <c r="W113" s="89"/>
      <c r="X113" s="89"/>
      <c r="Y113" s="8"/>
      <c r="Z113" s="8"/>
      <c r="AA113" s="89"/>
      <c r="AB113" s="89"/>
      <c r="AC113" s="89"/>
      <c r="AD113" s="89"/>
      <c r="AE113" s="116"/>
      <c r="AF113" s="89"/>
      <c r="AG113" s="89"/>
      <c r="AH113" s="89"/>
      <c r="AI113" s="89"/>
      <c r="AJ113" s="89"/>
      <c r="AK113" s="89"/>
      <c r="AL113" s="89"/>
      <c r="AM113" s="89"/>
      <c r="AN113" s="57"/>
      <c r="AO113" s="57"/>
      <c r="AP113" s="57"/>
      <c r="AQ113" s="57"/>
      <c r="AR113" s="304"/>
      <c r="AS113" s="57"/>
      <c r="AT113" s="57"/>
      <c r="AU113" s="304"/>
      <c r="AV113" s="304"/>
      <c r="AW113" s="304"/>
      <c r="AX113" s="152"/>
      <c r="AY113" s="1"/>
      <c r="AZ113" s="57"/>
      <c r="BA113" s="57"/>
    </row>
    <row r="114" spans="1:53" ht="43.5" customHeight="1" x14ac:dyDescent="0.25">
      <c r="A114" s="1"/>
      <c r="B114" s="1"/>
      <c r="C114" s="1"/>
      <c r="D114" s="1"/>
      <c r="E114" s="1"/>
      <c r="F114" s="1"/>
      <c r="G114" s="1"/>
      <c r="H114" s="1"/>
      <c r="I114" s="1"/>
      <c r="J114" s="2"/>
      <c r="K114" s="2"/>
      <c r="L114" s="2"/>
      <c r="M114" s="2"/>
      <c r="N114" s="2"/>
      <c r="O114" s="2"/>
      <c r="P114" s="2"/>
      <c r="Q114" s="2"/>
      <c r="R114" s="2"/>
      <c r="S114" s="2"/>
      <c r="T114" s="89"/>
      <c r="U114" s="89"/>
      <c r="V114" s="89"/>
      <c r="W114" s="89"/>
      <c r="X114" s="89"/>
      <c r="Y114" s="8"/>
      <c r="Z114" s="8"/>
      <c r="AA114" s="89"/>
      <c r="AB114" s="89"/>
      <c r="AC114" s="89"/>
      <c r="AD114" s="89"/>
      <c r="AE114" s="116"/>
      <c r="AF114" s="89"/>
      <c r="AG114" s="89"/>
      <c r="AH114" s="89"/>
      <c r="AI114" s="89"/>
      <c r="AJ114" s="89"/>
      <c r="AK114" s="89"/>
      <c r="AL114" s="89"/>
      <c r="AM114" s="89"/>
      <c r="AN114" s="57"/>
      <c r="AO114" s="57"/>
      <c r="AP114" s="57"/>
      <c r="AQ114" s="57"/>
      <c r="AR114" s="304"/>
      <c r="AS114" s="57"/>
      <c r="AT114" s="57"/>
      <c r="AU114" s="304"/>
      <c r="AV114" s="304"/>
      <c r="AW114" s="304"/>
      <c r="AX114" s="152"/>
      <c r="AY114" s="1"/>
      <c r="AZ114" s="57"/>
      <c r="BA114" s="57"/>
    </row>
    <row r="115" spans="1:53" ht="43.5" customHeight="1" x14ac:dyDescent="0.25">
      <c r="A115" s="1"/>
      <c r="B115" s="1"/>
      <c r="C115" s="1"/>
      <c r="D115" s="1"/>
      <c r="E115" s="1"/>
      <c r="F115" s="1"/>
      <c r="G115" s="1"/>
      <c r="H115" s="1"/>
      <c r="I115" s="1"/>
      <c r="J115" s="2"/>
      <c r="K115" s="2"/>
      <c r="L115" s="2"/>
      <c r="M115" s="2"/>
      <c r="N115" s="2"/>
      <c r="O115" s="2"/>
      <c r="P115" s="2"/>
      <c r="Q115" s="2"/>
      <c r="R115" s="2"/>
      <c r="S115" s="2"/>
      <c r="T115" s="89"/>
      <c r="U115" s="89"/>
      <c r="V115" s="89"/>
      <c r="W115" s="89"/>
      <c r="X115" s="89"/>
      <c r="Y115" s="8"/>
      <c r="Z115" s="8"/>
      <c r="AA115" s="89"/>
      <c r="AB115" s="89"/>
      <c r="AC115" s="89"/>
      <c r="AD115" s="89"/>
      <c r="AE115" s="116"/>
      <c r="AF115" s="89"/>
      <c r="AG115" s="89"/>
      <c r="AH115" s="89"/>
      <c r="AI115" s="89"/>
      <c r="AJ115" s="89"/>
      <c r="AK115" s="89"/>
      <c r="AL115" s="89"/>
      <c r="AM115" s="89"/>
      <c r="AN115" s="57"/>
      <c r="AO115" s="57"/>
      <c r="AP115" s="57"/>
      <c r="AQ115" s="57"/>
      <c r="AR115" s="304"/>
      <c r="AS115" s="57"/>
      <c r="AT115" s="57"/>
      <c r="AU115" s="304"/>
      <c r="AV115" s="304"/>
      <c r="AW115" s="304"/>
      <c r="AX115" s="152"/>
      <c r="AY115" s="1"/>
      <c r="AZ115" s="57"/>
      <c r="BA115" s="57"/>
    </row>
    <row r="116" spans="1:53" ht="43.5" customHeight="1" x14ac:dyDescent="0.25">
      <c r="A116" s="1"/>
      <c r="B116" s="1"/>
      <c r="C116" s="1"/>
      <c r="D116" s="1"/>
      <c r="E116" s="1"/>
      <c r="F116" s="1"/>
      <c r="G116" s="1"/>
      <c r="H116" s="1"/>
      <c r="I116" s="1"/>
      <c r="J116" s="2"/>
      <c r="K116" s="2"/>
      <c r="L116" s="2"/>
      <c r="M116" s="2"/>
      <c r="N116" s="2"/>
      <c r="O116" s="2"/>
      <c r="P116" s="2"/>
      <c r="Q116" s="2"/>
      <c r="R116" s="2"/>
      <c r="S116" s="2"/>
      <c r="T116" s="89"/>
      <c r="U116" s="89"/>
      <c r="V116" s="89"/>
      <c r="W116" s="89"/>
      <c r="X116" s="89"/>
      <c r="Y116" s="8"/>
      <c r="Z116" s="8"/>
      <c r="AA116" s="89"/>
      <c r="AB116" s="89"/>
      <c r="AC116" s="89"/>
      <c r="AD116" s="89"/>
      <c r="AE116" s="116"/>
      <c r="AF116" s="89"/>
      <c r="AG116" s="89"/>
      <c r="AH116" s="89"/>
      <c r="AI116" s="89"/>
      <c r="AJ116" s="89"/>
      <c r="AK116" s="89"/>
      <c r="AL116" s="89"/>
      <c r="AM116" s="89"/>
      <c r="AN116" s="57"/>
      <c r="AO116" s="57"/>
      <c r="AP116" s="57"/>
      <c r="AQ116" s="57"/>
      <c r="AR116" s="304"/>
      <c r="AS116" s="57"/>
      <c r="AT116" s="57"/>
      <c r="AU116" s="304"/>
      <c r="AV116" s="304"/>
      <c r="AW116" s="304"/>
      <c r="AX116" s="152"/>
      <c r="AY116" s="1"/>
      <c r="AZ116" s="57"/>
      <c r="BA116" s="57"/>
    </row>
    <row r="117" spans="1:53" ht="43.5" customHeight="1" x14ac:dyDescent="0.25">
      <c r="A117" s="1"/>
      <c r="B117" s="1"/>
      <c r="C117" s="1"/>
      <c r="D117" s="1"/>
      <c r="E117" s="1"/>
      <c r="F117" s="1"/>
      <c r="G117" s="1"/>
      <c r="H117" s="1"/>
      <c r="I117" s="1"/>
      <c r="J117" s="2"/>
      <c r="K117" s="2"/>
      <c r="L117" s="2"/>
      <c r="M117" s="2"/>
      <c r="N117" s="2"/>
      <c r="O117" s="2"/>
      <c r="P117" s="2"/>
      <c r="Q117" s="2"/>
      <c r="R117" s="2"/>
      <c r="S117" s="2"/>
      <c r="T117" s="89"/>
      <c r="U117" s="89"/>
      <c r="V117" s="89"/>
      <c r="W117" s="89"/>
      <c r="X117" s="89"/>
      <c r="Y117" s="8"/>
      <c r="Z117" s="8"/>
      <c r="AA117" s="89"/>
      <c r="AB117" s="89"/>
      <c r="AC117" s="89"/>
      <c r="AD117" s="89"/>
      <c r="AE117" s="116"/>
      <c r="AF117" s="89"/>
      <c r="AG117" s="89"/>
      <c r="AH117" s="89"/>
      <c r="AI117" s="89"/>
      <c r="AJ117" s="89"/>
      <c r="AK117" s="89"/>
      <c r="AL117" s="89"/>
      <c r="AM117" s="89"/>
      <c r="AN117" s="57"/>
      <c r="AO117" s="57"/>
      <c r="AP117" s="57"/>
      <c r="AQ117" s="57"/>
      <c r="AR117" s="304"/>
      <c r="AS117" s="57"/>
      <c r="AT117" s="57"/>
      <c r="AU117" s="304"/>
      <c r="AV117" s="304"/>
      <c r="AW117" s="304"/>
      <c r="AX117" s="152"/>
      <c r="AY117" s="1"/>
      <c r="AZ117" s="57"/>
      <c r="BA117" s="57"/>
    </row>
    <row r="118" spans="1:53" ht="43.5" customHeight="1" x14ac:dyDescent="0.25">
      <c r="A118" s="1"/>
      <c r="B118" s="1"/>
      <c r="C118" s="1"/>
      <c r="D118" s="1"/>
      <c r="E118" s="1"/>
      <c r="F118" s="1"/>
      <c r="G118" s="1"/>
      <c r="H118" s="1"/>
      <c r="I118" s="1"/>
      <c r="J118" s="2"/>
      <c r="K118" s="2"/>
      <c r="L118" s="2"/>
      <c r="M118" s="2"/>
      <c r="N118" s="2"/>
      <c r="O118" s="2"/>
      <c r="P118" s="2"/>
      <c r="Q118" s="2"/>
      <c r="R118" s="2"/>
      <c r="S118" s="2"/>
      <c r="T118" s="89"/>
      <c r="U118" s="89"/>
      <c r="V118" s="89"/>
      <c r="W118" s="89"/>
      <c r="X118" s="89"/>
      <c r="Y118" s="8"/>
      <c r="Z118" s="8"/>
      <c r="AA118" s="89"/>
      <c r="AB118" s="89"/>
      <c r="AC118" s="89"/>
      <c r="AD118" s="89"/>
      <c r="AE118" s="116"/>
      <c r="AF118" s="89"/>
      <c r="AG118" s="89"/>
      <c r="AH118" s="89"/>
      <c r="AI118" s="89"/>
      <c r="AJ118" s="89"/>
      <c r="AK118" s="89"/>
      <c r="AL118" s="89"/>
      <c r="AM118" s="89"/>
      <c r="AN118" s="57"/>
      <c r="AO118" s="57"/>
      <c r="AP118" s="57"/>
      <c r="AQ118" s="57"/>
      <c r="AR118" s="304"/>
      <c r="AS118" s="57"/>
      <c r="AT118" s="57"/>
      <c r="AU118" s="304"/>
      <c r="AV118" s="304"/>
      <c r="AW118" s="304"/>
      <c r="AX118" s="152"/>
      <c r="AY118" s="1"/>
      <c r="AZ118" s="57"/>
      <c r="BA118" s="57"/>
    </row>
    <row r="119" spans="1:53" ht="43.5" customHeight="1" x14ac:dyDescent="0.25">
      <c r="A119" s="1"/>
      <c r="B119" s="1"/>
      <c r="C119" s="1"/>
      <c r="D119" s="1"/>
      <c r="E119" s="1"/>
      <c r="F119" s="1"/>
      <c r="G119" s="1"/>
      <c r="H119" s="1"/>
      <c r="I119" s="1"/>
      <c r="J119" s="2"/>
      <c r="K119" s="2"/>
      <c r="L119" s="2"/>
      <c r="M119" s="2"/>
      <c r="N119" s="2"/>
      <c r="O119" s="2"/>
      <c r="P119" s="2"/>
      <c r="Q119" s="2"/>
      <c r="R119" s="2"/>
      <c r="S119" s="2"/>
      <c r="T119" s="89"/>
      <c r="U119" s="89"/>
      <c r="V119" s="89"/>
      <c r="W119" s="89"/>
      <c r="X119" s="89"/>
      <c r="Y119" s="8"/>
      <c r="Z119" s="8"/>
      <c r="AA119" s="89"/>
      <c r="AB119" s="89"/>
      <c r="AC119" s="89"/>
      <c r="AD119" s="89"/>
      <c r="AE119" s="116"/>
      <c r="AF119" s="89"/>
      <c r="AG119" s="89"/>
      <c r="AH119" s="89"/>
      <c r="AI119" s="89"/>
      <c r="AJ119" s="89"/>
      <c r="AK119" s="89"/>
      <c r="AL119" s="89"/>
      <c r="AM119" s="89"/>
      <c r="AN119" s="57"/>
      <c r="AO119" s="57"/>
      <c r="AP119" s="57"/>
      <c r="AQ119" s="57"/>
      <c r="AR119" s="304"/>
      <c r="AS119" s="57"/>
      <c r="AT119" s="57"/>
      <c r="AU119" s="304"/>
      <c r="AV119" s="304"/>
      <c r="AW119" s="304"/>
      <c r="AX119" s="152"/>
      <c r="AY119" s="1"/>
      <c r="AZ119" s="57"/>
      <c r="BA119" s="57"/>
    </row>
    <row r="120" spans="1:53" ht="43.5" customHeight="1" x14ac:dyDescent="0.25">
      <c r="A120" s="1"/>
      <c r="B120" s="1"/>
      <c r="C120" s="1"/>
      <c r="D120" s="1"/>
      <c r="E120" s="1"/>
      <c r="F120" s="1"/>
      <c r="G120" s="1"/>
      <c r="H120" s="1"/>
      <c r="I120" s="1"/>
      <c r="J120" s="2"/>
      <c r="K120" s="2"/>
      <c r="L120" s="2"/>
      <c r="M120" s="2"/>
      <c r="N120" s="2"/>
      <c r="O120" s="2"/>
      <c r="P120" s="2"/>
      <c r="Q120" s="2"/>
      <c r="R120" s="2"/>
      <c r="S120" s="2"/>
      <c r="T120" s="89"/>
      <c r="U120" s="89"/>
      <c r="V120" s="89"/>
      <c r="W120" s="89"/>
      <c r="X120" s="89"/>
      <c r="Y120" s="8"/>
      <c r="Z120" s="8"/>
      <c r="AA120" s="89"/>
      <c r="AB120" s="89"/>
      <c r="AC120" s="89"/>
      <c r="AD120" s="89"/>
      <c r="AE120" s="116"/>
      <c r="AF120" s="89"/>
      <c r="AG120" s="89"/>
      <c r="AH120" s="89"/>
      <c r="AI120" s="89"/>
      <c r="AJ120" s="89"/>
      <c r="AK120" s="89"/>
      <c r="AL120" s="89"/>
      <c r="AM120" s="89"/>
      <c r="AN120" s="57"/>
      <c r="AO120" s="57"/>
      <c r="AP120" s="57"/>
      <c r="AQ120" s="57"/>
      <c r="AR120" s="304"/>
      <c r="AS120" s="57"/>
      <c r="AT120" s="57"/>
      <c r="AU120" s="304"/>
      <c r="AV120" s="304"/>
      <c r="AW120" s="304"/>
      <c r="AX120" s="152"/>
      <c r="AY120" s="1"/>
      <c r="AZ120" s="57"/>
      <c r="BA120" s="57"/>
    </row>
    <row r="121" spans="1:53" ht="43.5" customHeight="1" x14ac:dyDescent="0.25">
      <c r="A121" s="1"/>
      <c r="B121" s="1"/>
      <c r="C121" s="1"/>
      <c r="D121" s="1"/>
      <c r="E121" s="1"/>
      <c r="F121" s="1"/>
      <c r="G121" s="1"/>
      <c r="H121" s="1"/>
      <c r="I121" s="1"/>
      <c r="J121" s="2"/>
      <c r="K121" s="2"/>
      <c r="L121" s="2"/>
      <c r="M121" s="2"/>
      <c r="N121" s="2"/>
      <c r="O121" s="2"/>
      <c r="P121" s="2"/>
      <c r="Q121" s="2"/>
      <c r="R121" s="2"/>
      <c r="S121" s="2"/>
      <c r="T121" s="89"/>
      <c r="U121" s="89"/>
      <c r="V121" s="89"/>
      <c r="W121" s="89"/>
      <c r="X121" s="89"/>
      <c r="Y121" s="8"/>
      <c r="Z121" s="8"/>
      <c r="AA121" s="89"/>
      <c r="AB121" s="89"/>
      <c r="AC121" s="89"/>
      <c r="AD121" s="89"/>
      <c r="AE121" s="116"/>
      <c r="AF121" s="89"/>
      <c r="AG121" s="89"/>
      <c r="AH121" s="89"/>
      <c r="AI121" s="89"/>
      <c r="AJ121" s="89"/>
      <c r="AK121" s="89"/>
      <c r="AL121" s="89"/>
      <c r="AM121" s="89"/>
      <c r="AN121" s="57"/>
      <c r="AO121" s="57"/>
      <c r="AP121" s="57"/>
      <c r="AQ121" s="57"/>
      <c r="AR121" s="304"/>
      <c r="AS121" s="57"/>
      <c r="AT121" s="57"/>
      <c r="AU121" s="304"/>
      <c r="AV121" s="304"/>
      <c r="AW121" s="304"/>
      <c r="AX121" s="152"/>
      <c r="AY121" s="1"/>
      <c r="AZ121" s="57"/>
      <c r="BA121" s="57"/>
    </row>
    <row r="122" spans="1:53" ht="43.5" customHeight="1" x14ac:dyDescent="0.25">
      <c r="A122" s="1"/>
      <c r="B122" s="1"/>
      <c r="C122" s="1"/>
      <c r="D122" s="1"/>
      <c r="E122" s="1"/>
      <c r="F122" s="1"/>
      <c r="G122" s="1"/>
      <c r="H122" s="1"/>
      <c r="I122" s="1"/>
      <c r="J122" s="2"/>
      <c r="K122" s="2"/>
      <c r="L122" s="2"/>
      <c r="M122" s="2"/>
      <c r="N122" s="2"/>
      <c r="O122" s="2"/>
      <c r="P122" s="2"/>
      <c r="Q122" s="2"/>
      <c r="R122" s="2"/>
      <c r="S122" s="2"/>
      <c r="T122" s="89"/>
      <c r="U122" s="89"/>
      <c r="V122" s="89"/>
      <c r="W122" s="89"/>
      <c r="X122" s="89"/>
      <c r="Y122" s="8"/>
      <c r="Z122" s="8"/>
      <c r="AA122" s="89"/>
      <c r="AB122" s="89"/>
      <c r="AC122" s="89"/>
      <c r="AD122" s="89"/>
      <c r="AE122" s="116"/>
      <c r="AF122" s="89"/>
      <c r="AG122" s="89"/>
      <c r="AH122" s="89"/>
      <c r="AI122" s="89"/>
      <c r="AJ122" s="89"/>
      <c r="AK122" s="89"/>
      <c r="AL122" s="89"/>
      <c r="AM122" s="89"/>
      <c r="AN122" s="57"/>
      <c r="AO122" s="57"/>
      <c r="AP122" s="57"/>
      <c r="AQ122" s="57"/>
      <c r="AR122" s="304"/>
      <c r="AS122" s="57"/>
      <c r="AT122" s="57"/>
      <c r="AU122" s="304"/>
      <c r="AV122" s="304"/>
      <c r="AW122" s="304"/>
      <c r="AX122" s="152"/>
      <c r="AY122" s="1"/>
      <c r="AZ122" s="57"/>
      <c r="BA122" s="57"/>
    </row>
    <row r="123" spans="1:53" ht="43.5" customHeight="1" x14ac:dyDescent="0.25">
      <c r="A123" s="1"/>
      <c r="B123" s="1"/>
      <c r="C123" s="1"/>
      <c r="D123" s="1"/>
      <c r="E123" s="1"/>
      <c r="F123" s="1"/>
      <c r="G123" s="1"/>
      <c r="H123" s="1"/>
      <c r="I123" s="1"/>
      <c r="J123" s="2"/>
      <c r="K123" s="2"/>
      <c r="L123" s="2"/>
      <c r="M123" s="2"/>
      <c r="N123" s="2"/>
      <c r="O123" s="2"/>
      <c r="P123" s="2"/>
      <c r="Q123" s="2"/>
      <c r="R123" s="2"/>
      <c r="S123" s="2"/>
      <c r="T123" s="89"/>
      <c r="U123" s="89"/>
      <c r="V123" s="89"/>
      <c r="W123" s="89"/>
      <c r="X123" s="89"/>
      <c r="Y123" s="8"/>
      <c r="Z123" s="8"/>
      <c r="AA123" s="89"/>
      <c r="AB123" s="89"/>
      <c r="AC123" s="89"/>
      <c r="AD123" s="89"/>
      <c r="AE123" s="116"/>
      <c r="AF123" s="116"/>
      <c r="AG123" s="89"/>
      <c r="AH123" s="89"/>
      <c r="AI123" s="89"/>
      <c r="AJ123" s="116"/>
      <c r="AK123" s="89"/>
      <c r="AL123" s="89"/>
      <c r="AM123" s="89"/>
      <c r="AN123" s="57"/>
      <c r="AO123" s="57"/>
      <c r="AP123" s="57"/>
      <c r="AQ123" s="57"/>
      <c r="AR123" s="304"/>
      <c r="AS123" s="57"/>
      <c r="AT123" s="57"/>
      <c r="AU123" s="304"/>
      <c r="AV123" s="304"/>
      <c r="AW123" s="304"/>
      <c r="AX123" s="152"/>
      <c r="AY123" s="1"/>
      <c r="AZ123" s="57"/>
      <c r="BA123" s="57"/>
    </row>
    <row r="124" spans="1:53" ht="43.5" customHeight="1" x14ac:dyDescent="0.25">
      <c r="A124" s="1"/>
      <c r="B124" s="1"/>
      <c r="C124" s="1"/>
      <c r="D124" s="1"/>
      <c r="E124" s="1"/>
      <c r="F124" s="1"/>
      <c r="G124" s="1"/>
      <c r="H124" s="1"/>
      <c r="I124" s="1"/>
      <c r="J124" s="2"/>
      <c r="K124" s="2"/>
      <c r="L124" s="2"/>
      <c r="M124" s="2"/>
      <c r="N124" s="2"/>
      <c r="O124" s="2"/>
      <c r="P124" s="2"/>
      <c r="Q124" s="2"/>
      <c r="R124" s="2"/>
      <c r="S124" s="2"/>
      <c r="T124" s="89"/>
      <c r="U124" s="89"/>
      <c r="V124" s="89"/>
      <c r="W124" s="89"/>
      <c r="X124" s="89"/>
      <c r="Y124" s="8"/>
      <c r="Z124" s="8"/>
      <c r="AA124" s="89"/>
      <c r="AB124" s="89"/>
      <c r="AC124" s="89"/>
      <c r="AD124" s="89"/>
      <c r="AE124" s="116"/>
      <c r="AF124" s="116"/>
      <c r="AG124" s="89"/>
      <c r="AH124" s="89"/>
      <c r="AI124" s="89"/>
      <c r="AJ124" s="116"/>
      <c r="AK124" s="89"/>
      <c r="AL124" s="89"/>
      <c r="AM124" s="89"/>
      <c r="AN124" s="57"/>
      <c r="AO124" s="57"/>
      <c r="AP124" s="57"/>
      <c r="AQ124" s="57"/>
      <c r="AR124" s="304"/>
      <c r="AS124" s="57"/>
      <c r="AT124" s="57"/>
      <c r="AU124" s="304"/>
      <c r="AV124" s="304"/>
      <c r="AW124" s="304"/>
      <c r="AX124" s="152"/>
      <c r="AY124" s="1"/>
      <c r="AZ124" s="57"/>
      <c r="BA124" s="57"/>
    </row>
    <row r="125" spans="1:53" ht="43.5" customHeight="1" x14ac:dyDescent="0.25">
      <c r="A125" s="1"/>
      <c r="B125" s="1"/>
      <c r="C125" s="1"/>
      <c r="D125" s="1"/>
      <c r="E125" s="1"/>
      <c r="F125" s="1"/>
      <c r="G125" s="1"/>
      <c r="H125" s="1"/>
      <c r="I125" s="1"/>
      <c r="J125" s="2"/>
      <c r="K125" s="2"/>
      <c r="L125" s="2"/>
      <c r="M125" s="2"/>
      <c r="N125" s="2"/>
      <c r="O125" s="2"/>
      <c r="P125" s="2"/>
      <c r="Q125" s="2"/>
      <c r="R125" s="2"/>
      <c r="S125" s="2"/>
      <c r="T125" s="89"/>
      <c r="U125" s="89"/>
      <c r="V125" s="89"/>
      <c r="W125" s="89"/>
      <c r="X125" s="89"/>
      <c r="Y125" s="8"/>
      <c r="Z125" s="8"/>
      <c r="AA125" s="89"/>
      <c r="AB125" s="89"/>
      <c r="AC125" s="89"/>
      <c r="AD125" s="89"/>
      <c r="AE125" s="116"/>
      <c r="AF125" s="116"/>
      <c r="AG125" s="89"/>
      <c r="AH125" s="89"/>
      <c r="AI125" s="89"/>
      <c r="AJ125" s="116"/>
      <c r="AK125" s="89"/>
      <c r="AL125" s="89"/>
      <c r="AM125" s="89"/>
      <c r="AN125" s="57"/>
      <c r="AO125" s="57"/>
      <c r="AP125" s="57"/>
      <c r="AQ125" s="57"/>
      <c r="AR125" s="304"/>
      <c r="AS125" s="57"/>
      <c r="AT125" s="57"/>
      <c r="AU125" s="304"/>
      <c r="AV125" s="304"/>
      <c r="AW125" s="304"/>
      <c r="AX125" s="152"/>
      <c r="AY125" s="1"/>
      <c r="AZ125" s="57"/>
      <c r="BA125" s="57"/>
    </row>
    <row r="126" spans="1:53" ht="43.5" customHeight="1" x14ac:dyDescent="0.25">
      <c r="A126" s="1"/>
      <c r="B126" s="1"/>
      <c r="C126" s="1"/>
      <c r="D126" s="1"/>
      <c r="E126" s="1"/>
      <c r="F126" s="1"/>
      <c r="G126" s="1"/>
      <c r="H126" s="1"/>
      <c r="I126" s="1"/>
      <c r="J126" s="2"/>
      <c r="K126" s="2"/>
      <c r="L126" s="2"/>
      <c r="M126" s="2"/>
      <c r="N126" s="2"/>
      <c r="O126" s="2"/>
      <c r="P126" s="2"/>
      <c r="Q126" s="2"/>
      <c r="R126" s="2"/>
      <c r="S126" s="2"/>
      <c r="T126" s="89"/>
      <c r="U126" s="89"/>
      <c r="V126" s="89"/>
      <c r="W126" s="89"/>
      <c r="X126" s="89"/>
      <c r="Y126" s="8"/>
      <c r="Z126" s="8"/>
      <c r="AA126" s="89"/>
      <c r="AB126" s="89"/>
      <c r="AC126" s="89"/>
      <c r="AD126" s="89"/>
      <c r="AE126" s="116"/>
      <c r="AF126" s="116"/>
      <c r="AG126" s="89"/>
      <c r="AH126" s="89"/>
      <c r="AI126" s="89"/>
      <c r="AJ126" s="116"/>
      <c r="AK126" s="89"/>
      <c r="AL126" s="89"/>
      <c r="AM126" s="89"/>
      <c r="AN126" s="57"/>
      <c r="AO126" s="57"/>
      <c r="AP126" s="57"/>
      <c r="AQ126" s="57"/>
      <c r="AR126" s="304"/>
      <c r="AS126" s="57"/>
      <c r="AT126" s="57"/>
      <c r="AU126" s="304"/>
      <c r="AV126" s="304"/>
      <c r="AW126" s="304"/>
      <c r="AX126" s="152"/>
      <c r="AY126" s="1"/>
      <c r="AZ126" s="57"/>
      <c r="BA126" s="57"/>
    </row>
    <row r="127" spans="1:53" ht="43.5" customHeight="1" x14ac:dyDescent="0.25">
      <c r="A127" s="1"/>
      <c r="B127" s="1"/>
      <c r="C127" s="1"/>
      <c r="D127" s="1"/>
      <c r="E127" s="1"/>
      <c r="F127" s="1"/>
      <c r="G127" s="1"/>
      <c r="H127" s="1"/>
      <c r="I127" s="1"/>
      <c r="J127" s="2"/>
      <c r="K127" s="2"/>
      <c r="L127" s="2"/>
      <c r="M127" s="2"/>
      <c r="N127" s="2"/>
      <c r="O127" s="2"/>
      <c r="P127" s="2"/>
      <c r="Q127" s="2"/>
      <c r="R127" s="2"/>
      <c r="S127" s="2"/>
      <c r="T127" s="89"/>
      <c r="U127" s="89"/>
      <c r="V127" s="89"/>
      <c r="W127" s="89"/>
      <c r="X127" s="89"/>
      <c r="Y127" s="8"/>
      <c r="Z127" s="8"/>
      <c r="AA127" s="89"/>
      <c r="AB127" s="89"/>
      <c r="AC127" s="89"/>
      <c r="AD127" s="89"/>
      <c r="AE127" s="116"/>
      <c r="AF127" s="116"/>
      <c r="AG127" s="89"/>
      <c r="AH127" s="89"/>
      <c r="AI127" s="89"/>
      <c r="AJ127" s="116"/>
      <c r="AK127" s="89"/>
      <c r="AL127" s="89"/>
      <c r="AM127" s="89"/>
      <c r="AN127" s="57"/>
      <c r="AO127" s="57"/>
      <c r="AP127" s="57"/>
      <c r="AQ127" s="57"/>
      <c r="AR127" s="304"/>
      <c r="AS127" s="57"/>
      <c r="AT127" s="57"/>
      <c r="AU127" s="304"/>
      <c r="AV127" s="304"/>
      <c r="AW127" s="304"/>
      <c r="AX127" s="152"/>
      <c r="AY127" s="1"/>
      <c r="AZ127" s="57"/>
      <c r="BA127" s="57"/>
    </row>
    <row r="128" spans="1:53" ht="43.5" customHeight="1" x14ac:dyDescent="0.25">
      <c r="A128" s="1"/>
      <c r="B128" s="1"/>
      <c r="C128" s="1"/>
      <c r="D128" s="1"/>
      <c r="E128" s="1"/>
      <c r="F128" s="1"/>
      <c r="G128" s="1"/>
      <c r="H128" s="1"/>
      <c r="I128" s="1"/>
      <c r="J128" s="2"/>
      <c r="K128" s="2"/>
      <c r="L128" s="2"/>
      <c r="M128" s="2"/>
      <c r="N128" s="2"/>
      <c r="O128" s="2"/>
      <c r="P128" s="2"/>
      <c r="Q128" s="2"/>
      <c r="R128" s="2"/>
      <c r="S128" s="2"/>
      <c r="T128" s="89"/>
      <c r="U128" s="89"/>
      <c r="V128" s="89"/>
      <c r="W128" s="89"/>
      <c r="X128" s="89"/>
      <c r="Y128" s="8"/>
      <c r="Z128" s="8"/>
      <c r="AA128" s="89"/>
      <c r="AB128" s="89"/>
      <c r="AC128" s="89"/>
      <c r="AD128" s="89"/>
      <c r="AE128" s="116"/>
      <c r="AF128" s="116"/>
      <c r="AG128" s="89"/>
      <c r="AH128" s="89"/>
      <c r="AI128" s="89"/>
      <c r="AJ128" s="116"/>
      <c r="AK128" s="89"/>
      <c r="AL128" s="89"/>
      <c r="AM128" s="89"/>
      <c r="AN128" s="57"/>
      <c r="AO128" s="57"/>
      <c r="AP128" s="57"/>
      <c r="AQ128" s="57"/>
      <c r="AR128" s="304"/>
      <c r="AS128" s="57"/>
      <c r="AT128" s="57"/>
      <c r="AU128" s="304"/>
      <c r="AV128" s="304"/>
      <c r="AW128" s="304"/>
      <c r="AX128" s="152"/>
      <c r="AY128" s="1"/>
      <c r="AZ128" s="57"/>
      <c r="BA128" s="57"/>
    </row>
    <row r="129" spans="1:53" ht="43.5" customHeight="1" x14ac:dyDescent="0.25">
      <c r="A129" s="1"/>
      <c r="B129" s="1"/>
      <c r="C129" s="1"/>
      <c r="D129" s="1"/>
      <c r="E129" s="1"/>
      <c r="F129" s="1"/>
      <c r="G129" s="1"/>
      <c r="H129" s="1"/>
      <c r="I129" s="1"/>
      <c r="J129" s="2"/>
      <c r="K129" s="2"/>
      <c r="L129" s="2"/>
      <c r="M129" s="2"/>
      <c r="N129" s="2"/>
      <c r="O129" s="2"/>
      <c r="P129" s="2"/>
      <c r="Q129" s="2"/>
      <c r="R129" s="2"/>
      <c r="S129" s="2"/>
      <c r="T129" s="89"/>
      <c r="U129" s="89"/>
      <c r="V129" s="89"/>
      <c r="W129" s="89"/>
      <c r="X129" s="89"/>
      <c r="Y129" s="8"/>
      <c r="Z129" s="8"/>
      <c r="AA129" s="89"/>
      <c r="AB129" s="89"/>
      <c r="AC129" s="89"/>
      <c r="AD129" s="89"/>
      <c r="AE129" s="116"/>
      <c r="AF129" s="116"/>
      <c r="AG129" s="89"/>
      <c r="AH129" s="89"/>
      <c r="AI129" s="89"/>
      <c r="AJ129" s="116"/>
      <c r="AK129" s="89"/>
      <c r="AL129" s="89"/>
      <c r="AM129" s="89"/>
      <c r="AN129" s="57"/>
      <c r="AO129" s="57"/>
      <c r="AP129" s="57"/>
      <c r="AQ129" s="57"/>
      <c r="AR129" s="304"/>
      <c r="AS129" s="57"/>
      <c r="AT129" s="57"/>
      <c r="AU129" s="304"/>
      <c r="AV129" s="304"/>
      <c r="AW129" s="304"/>
      <c r="AX129" s="152"/>
      <c r="AY129" s="1"/>
      <c r="AZ129" s="57"/>
      <c r="BA129" s="57"/>
    </row>
    <row r="130" spans="1:53" ht="43.5" customHeight="1" x14ac:dyDescent="0.25">
      <c r="A130" s="1"/>
      <c r="B130" s="1"/>
      <c r="C130" s="1"/>
      <c r="D130" s="1"/>
      <c r="E130" s="1"/>
      <c r="F130" s="1"/>
      <c r="G130" s="1"/>
      <c r="H130" s="1"/>
      <c r="I130" s="1"/>
      <c r="J130" s="2"/>
      <c r="K130" s="2"/>
      <c r="L130" s="2"/>
      <c r="M130" s="2"/>
      <c r="N130" s="2"/>
      <c r="O130" s="2"/>
      <c r="P130" s="2"/>
      <c r="Q130" s="2"/>
      <c r="R130" s="2"/>
      <c r="S130" s="2"/>
      <c r="T130" s="89"/>
      <c r="U130" s="89"/>
      <c r="V130" s="89"/>
      <c r="W130" s="89"/>
      <c r="X130" s="89"/>
      <c r="Y130" s="8"/>
      <c r="Z130" s="8"/>
      <c r="AA130" s="89"/>
      <c r="AB130" s="89"/>
      <c r="AC130" s="89"/>
      <c r="AD130" s="89"/>
      <c r="AE130" s="116"/>
      <c r="AF130" s="116"/>
      <c r="AG130" s="89"/>
      <c r="AH130" s="89"/>
      <c r="AI130" s="89"/>
      <c r="AJ130" s="116"/>
      <c r="AK130" s="89"/>
      <c r="AL130" s="89"/>
      <c r="AM130" s="89"/>
      <c r="AN130" s="57"/>
      <c r="AO130" s="57"/>
      <c r="AP130" s="57"/>
      <c r="AQ130" s="57"/>
      <c r="AR130" s="304"/>
      <c r="AS130" s="57"/>
      <c r="AT130" s="57"/>
      <c r="AU130" s="304"/>
      <c r="AV130" s="304"/>
      <c r="AW130" s="304"/>
      <c r="AX130" s="152"/>
      <c r="AY130" s="1"/>
      <c r="AZ130" s="57"/>
      <c r="BA130" s="57"/>
    </row>
    <row r="131" spans="1:53" ht="43.5" customHeight="1" x14ac:dyDescent="0.25">
      <c r="A131" s="1"/>
      <c r="B131" s="1"/>
      <c r="C131" s="1"/>
      <c r="D131" s="1"/>
      <c r="E131" s="1"/>
      <c r="F131" s="1"/>
      <c r="G131" s="1"/>
      <c r="H131" s="1"/>
      <c r="I131" s="1"/>
      <c r="J131" s="2"/>
      <c r="K131" s="2"/>
      <c r="L131" s="2"/>
      <c r="M131" s="2"/>
      <c r="N131" s="2"/>
      <c r="O131" s="2"/>
      <c r="P131" s="2"/>
      <c r="Q131" s="2"/>
      <c r="R131" s="2"/>
      <c r="S131" s="2"/>
      <c r="T131" s="89"/>
      <c r="U131" s="89"/>
      <c r="V131" s="89"/>
      <c r="W131" s="89"/>
      <c r="X131" s="89"/>
      <c r="Y131" s="8"/>
      <c r="Z131" s="8"/>
      <c r="AA131" s="89"/>
      <c r="AB131" s="89"/>
      <c r="AC131" s="89"/>
      <c r="AD131" s="89"/>
      <c r="AE131" s="116"/>
      <c r="AF131" s="116"/>
      <c r="AG131" s="89"/>
      <c r="AH131" s="89"/>
      <c r="AI131" s="89"/>
      <c r="AJ131" s="116"/>
      <c r="AK131" s="89"/>
      <c r="AL131" s="89"/>
      <c r="AM131" s="89"/>
      <c r="AN131" s="57"/>
      <c r="AO131" s="57"/>
      <c r="AP131" s="57"/>
      <c r="AQ131" s="57"/>
      <c r="AR131" s="304"/>
      <c r="AS131" s="57"/>
      <c r="AT131" s="57"/>
      <c r="AU131" s="304"/>
      <c r="AV131" s="304"/>
      <c r="AW131" s="304"/>
      <c r="AX131" s="152"/>
      <c r="AY131" s="1"/>
      <c r="AZ131" s="57"/>
      <c r="BA131" s="57"/>
    </row>
    <row r="132" spans="1:53" ht="43.5" customHeight="1" x14ac:dyDescent="0.25">
      <c r="A132" s="1"/>
      <c r="B132" s="1"/>
      <c r="C132" s="1"/>
      <c r="D132" s="1"/>
      <c r="E132" s="1"/>
      <c r="F132" s="1"/>
      <c r="G132" s="1"/>
      <c r="H132" s="1"/>
      <c r="I132" s="1"/>
      <c r="J132" s="2"/>
      <c r="K132" s="2"/>
      <c r="L132" s="2"/>
      <c r="M132" s="2"/>
      <c r="N132" s="2"/>
      <c r="O132" s="2"/>
      <c r="P132" s="2"/>
      <c r="Q132" s="2"/>
      <c r="R132" s="2"/>
      <c r="S132" s="2"/>
      <c r="T132" s="89"/>
      <c r="U132" s="89"/>
      <c r="V132" s="89"/>
      <c r="W132" s="89"/>
      <c r="X132" s="89"/>
      <c r="Y132" s="8"/>
      <c r="Z132" s="8"/>
      <c r="AA132" s="89"/>
      <c r="AB132" s="89"/>
      <c r="AC132" s="89"/>
      <c r="AD132" s="89"/>
      <c r="AE132" s="116"/>
      <c r="AF132" s="116"/>
      <c r="AG132" s="89"/>
      <c r="AH132" s="89"/>
      <c r="AI132" s="89"/>
      <c r="AJ132" s="116"/>
      <c r="AK132" s="89"/>
      <c r="AL132" s="89"/>
      <c r="AM132" s="89"/>
      <c r="AN132" s="57"/>
      <c r="AO132" s="57"/>
      <c r="AP132" s="57"/>
      <c r="AQ132" s="57"/>
      <c r="AR132" s="304"/>
      <c r="AS132" s="57"/>
      <c r="AT132" s="57"/>
      <c r="AU132" s="304"/>
      <c r="AV132" s="304"/>
      <c r="AW132" s="304"/>
      <c r="AX132" s="152"/>
      <c r="AY132" s="1"/>
      <c r="AZ132" s="57"/>
      <c r="BA132" s="57"/>
    </row>
    <row r="133" spans="1:53" ht="43.5" customHeight="1" x14ac:dyDescent="0.25">
      <c r="A133" s="1"/>
      <c r="B133" s="1"/>
      <c r="C133" s="1"/>
      <c r="D133" s="1"/>
      <c r="E133" s="1"/>
      <c r="F133" s="1"/>
      <c r="G133" s="1"/>
      <c r="H133" s="1"/>
      <c r="I133" s="1"/>
      <c r="J133" s="2"/>
      <c r="K133" s="2"/>
      <c r="L133" s="2"/>
      <c r="M133" s="2"/>
      <c r="N133" s="2"/>
      <c r="O133" s="2"/>
      <c r="P133" s="2"/>
      <c r="Q133" s="2"/>
      <c r="R133" s="2"/>
      <c r="S133" s="2"/>
      <c r="T133" s="89"/>
      <c r="U133" s="89"/>
      <c r="V133" s="89"/>
      <c r="W133" s="89"/>
      <c r="X133" s="89"/>
      <c r="Y133" s="8"/>
      <c r="Z133" s="8"/>
      <c r="AA133" s="89"/>
      <c r="AB133" s="89"/>
      <c r="AC133" s="89"/>
      <c r="AD133" s="89"/>
      <c r="AE133" s="116"/>
      <c r="AF133" s="116"/>
      <c r="AG133" s="89"/>
      <c r="AH133" s="89"/>
      <c r="AI133" s="89"/>
      <c r="AJ133" s="116"/>
      <c r="AK133" s="89"/>
      <c r="AL133" s="89"/>
      <c r="AM133" s="89"/>
      <c r="AN133" s="57"/>
      <c r="AO133" s="57"/>
      <c r="AP133" s="57"/>
      <c r="AQ133" s="57"/>
      <c r="AR133" s="304"/>
      <c r="AS133" s="57"/>
      <c r="AT133" s="57"/>
      <c r="AU133" s="304"/>
      <c r="AV133" s="304"/>
      <c r="AW133" s="304"/>
      <c r="AX133" s="152"/>
      <c r="AY133" s="1"/>
      <c r="AZ133" s="57"/>
      <c r="BA133" s="57"/>
    </row>
    <row r="134" spans="1:53" ht="43.5" customHeight="1" x14ac:dyDescent="0.25">
      <c r="A134" s="1"/>
      <c r="B134" s="1"/>
      <c r="C134" s="1"/>
      <c r="D134" s="1"/>
      <c r="E134" s="1"/>
      <c r="F134" s="1"/>
      <c r="G134" s="1"/>
      <c r="H134" s="1"/>
      <c r="I134" s="1"/>
      <c r="J134" s="2"/>
      <c r="K134" s="2"/>
      <c r="L134" s="2"/>
      <c r="M134" s="2"/>
      <c r="N134" s="2"/>
      <c r="O134" s="2"/>
      <c r="P134" s="2"/>
      <c r="Q134" s="2"/>
      <c r="R134" s="2"/>
      <c r="S134" s="2"/>
      <c r="T134" s="89"/>
      <c r="U134" s="89"/>
      <c r="V134" s="89"/>
      <c r="W134" s="89"/>
      <c r="X134" s="89"/>
      <c r="Y134" s="8"/>
      <c r="Z134" s="8"/>
      <c r="AA134" s="89"/>
      <c r="AB134" s="89"/>
      <c r="AC134" s="89"/>
      <c r="AD134" s="89"/>
      <c r="AE134" s="116"/>
      <c r="AF134" s="116"/>
      <c r="AG134" s="89"/>
      <c r="AH134" s="89"/>
      <c r="AI134" s="89"/>
      <c r="AJ134" s="116"/>
      <c r="AK134" s="89"/>
      <c r="AL134" s="89"/>
      <c r="AM134" s="89"/>
      <c r="AN134" s="57"/>
      <c r="AO134" s="57"/>
      <c r="AP134" s="57"/>
      <c r="AQ134" s="57"/>
      <c r="AR134" s="304"/>
      <c r="AS134" s="57"/>
      <c r="AT134" s="57"/>
      <c r="AU134" s="304"/>
      <c r="AV134" s="304"/>
      <c r="AW134" s="304"/>
      <c r="AX134" s="152"/>
      <c r="AY134" s="1"/>
      <c r="AZ134" s="57"/>
      <c r="BA134" s="57"/>
    </row>
    <row r="135" spans="1:53" ht="43.5" customHeight="1" x14ac:dyDescent="0.25">
      <c r="A135" s="1"/>
      <c r="B135" s="1"/>
      <c r="C135" s="1"/>
      <c r="D135" s="1"/>
      <c r="E135" s="1"/>
      <c r="F135" s="1"/>
      <c r="G135" s="1"/>
      <c r="H135" s="1"/>
      <c r="I135" s="1"/>
      <c r="J135" s="2"/>
      <c r="K135" s="2"/>
      <c r="L135" s="2"/>
      <c r="M135" s="2"/>
      <c r="N135" s="2"/>
      <c r="O135" s="2"/>
      <c r="P135" s="2"/>
      <c r="Q135" s="2"/>
      <c r="R135" s="2"/>
      <c r="S135" s="2"/>
      <c r="T135" s="89"/>
      <c r="U135" s="89"/>
      <c r="V135" s="89"/>
      <c r="W135" s="89"/>
      <c r="X135" s="89"/>
      <c r="Y135" s="8"/>
      <c r="Z135" s="8"/>
      <c r="AA135" s="89"/>
      <c r="AB135" s="89"/>
      <c r="AC135" s="89"/>
      <c r="AD135" s="89"/>
      <c r="AE135" s="116"/>
      <c r="AF135" s="116"/>
      <c r="AG135" s="89"/>
      <c r="AH135" s="89"/>
      <c r="AI135" s="89"/>
      <c r="AJ135" s="116"/>
      <c r="AK135" s="89"/>
      <c r="AL135" s="89"/>
      <c r="AM135" s="89"/>
      <c r="AN135" s="57"/>
      <c r="AO135" s="57"/>
      <c r="AP135" s="57"/>
      <c r="AQ135" s="57"/>
      <c r="AR135" s="304"/>
      <c r="AS135" s="57"/>
      <c r="AT135" s="57"/>
      <c r="AU135" s="304"/>
      <c r="AV135" s="304"/>
      <c r="AW135" s="304"/>
      <c r="AX135" s="152"/>
      <c r="AY135" s="1"/>
      <c r="AZ135" s="57"/>
      <c r="BA135" s="57"/>
    </row>
    <row r="136" spans="1:53" ht="43.5" customHeight="1" x14ac:dyDescent="0.25">
      <c r="A136" s="1"/>
      <c r="B136" s="1"/>
      <c r="C136" s="1"/>
      <c r="D136" s="1"/>
      <c r="E136" s="1"/>
      <c r="F136" s="1"/>
      <c r="G136" s="1"/>
      <c r="H136" s="1"/>
      <c r="I136" s="1"/>
      <c r="J136" s="2"/>
      <c r="K136" s="2"/>
      <c r="L136" s="2"/>
      <c r="M136" s="2"/>
      <c r="N136" s="2"/>
      <c r="O136" s="2"/>
      <c r="P136" s="2"/>
      <c r="Q136" s="2"/>
      <c r="R136" s="2"/>
      <c r="S136" s="2"/>
      <c r="T136" s="89"/>
      <c r="U136" s="89"/>
      <c r="V136" s="89"/>
      <c r="W136" s="89"/>
      <c r="X136" s="89"/>
      <c r="Y136" s="8"/>
      <c r="Z136" s="8"/>
      <c r="AA136" s="89"/>
      <c r="AB136" s="89"/>
      <c r="AC136" s="89"/>
      <c r="AD136" s="89"/>
      <c r="AE136" s="116"/>
      <c r="AF136" s="116"/>
      <c r="AG136" s="89"/>
      <c r="AH136" s="89"/>
      <c r="AI136" s="89"/>
      <c r="AJ136" s="116"/>
      <c r="AK136" s="89"/>
      <c r="AL136" s="89"/>
      <c r="AM136" s="89"/>
      <c r="AN136" s="57"/>
      <c r="AO136" s="57"/>
      <c r="AP136" s="57"/>
      <c r="AQ136" s="57"/>
      <c r="AR136" s="304"/>
      <c r="AS136" s="57"/>
      <c r="AT136" s="57"/>
      <c r="AU136" s="304"/>
      <c r="AV136" s="304"/>
      <c r="AW136" s="304"/>
      <c r="AX136" s="152"/>
      <c r="AY136" s="1"/>
      <c r="AZ136" s="57"/>
      <c r="BA136" s="57"/>
    </row>
    <row r="137" spans="1:53" ht="43.5" customHeight="1" x14ac:dyDescent="0.25">
      <c r="A137" s="1"/>
      <c r="B137" s="1"/>
      <c r="C137" s="1"/>
      <c r="D137" s="1"/>
      <c r="E137" s="1"/>
      <c r="F137" s="1"/>
      <c r="G137" s="1"/>
      <c r="H137" s="1"/>
      <c r="I137" s="1"/>
      <c r="J137" s="2"/>
      <c r="K137" s="2"/>
      <c r="L137" s="2"/>
      <c r="M137" s="2"/>
      <c r="N137" s="2"/>
      <c r="O137" s="2"/>
      <c r="P137" s="2"/>
      <c r="Q137" s="2"/>
      <c r="R137" s="2"/>
      <c r="S137" s="2"/>
      <c r="T137" s="89"/>
      <c r="U137" s="89"/>
      <c r="V137" s="89"/>
      <c r="W137" s="89"/>
      <c r="X137" s="89"/>
      <c r="Y137" s="8"/>
      <c r="Z137" s="8"/>
      <c r="AA137" s="89"/>
      <c r="AB137" s="89"/>
      <c r="AC137" s="89"/>
      <c r="AD137" s="89"/>
      <c r="AE137" s="116"/>
      <c r="AF137" s="116"/>
      <c r="AG137" s="89"/>
      <c r="AH137" s="89"/>
      <c r="AI137" s="89"/>
      <c r="AJ137" s="116"/>
      <c r="AK137" s="89"/>
      <c r="AL137" s="89"/>
      <c r="AM137" s="89"/>
      <c r="AN137" s="57"/>
      <c r="AO137" s="57"/>
      <c r="AP137" s="57"/>
      <c r="AQ137" s="57"/>
      <c r="AR137" s="304"/>
      <c r="AS137" s="57"/>
      <c r="AT137" s="57"/>
      <c r="AU137" s="304"/>
      <c r="AV137" s="304"/>
      <c r="AW137" s="304"/>
      <c r="AX137" s="152"/>
      <c r="AY137" s="1"/>
      <c r="AZ137" s="57"/>
      <c r="BA137" s="57"/>
    </row>
    <row r="138" spans="1:53" ht="43.5" customHeight="1" x14ac:dyDescent="0.25">
      <c r="A138" s="1"/>
      <c r="B138" s="1"/>
      <c r="C138" s="1"/>
      <c r="D138" s="1"/>
      <c r="E138" s="1"/>
      <c r="F138" s="1"/>
      <c r="G138" s="1"/>
      <c r="H138" s="1"/>
      <c r="I138" s="1"/>
      <c r="J138" s="2"/>
      <c r="K138" s="2"/>
      <c r="L138" s="2"/>
      <c r="M138" s="2"/>
      <c r="N138" s="2"/>
      <c r="O138" s="2"/>
      <c r="P138" s="2"/>
      <c r="Q138" s="2"/>
      <c r="R138" s="2"/>
      <c r="S138" s="2"/>
      <c r="T138" s="89"/>
      <c r="U138" s="89"/>
      <c r="V138" s="89"/>
      <c r="W138" s="89"/>
      <c r="X138" s="89"/>
      <c r="Y138" s="8"/>
      <c r="Z138" s="8"/>
      <c r="AA138" s="89"/>
      <c r="AB138" s="89"/>
      <c r="AC138" s="89"/>
      <c r="AD138" s="89"/>
      <c r="AE138" s="116"/>
      <c r="AF138" s="116"/>
      <c r="AG138" s="89"/>
      <c r="AH138" s="89"/>
      <c r="AI138" s="89"/>
      <c r="AJ138" s="116"/>
      <c r="AK138" s="89"/>
      <c r="AL138" s="89"/>
      <c r="AM138" s="89"/>
      <c r="AN138" s="57"/>
      <c r="AO138" s="57"/>
      <c r="AP138" s="57"/>
      <c r="AQ138" s="57"/>
      <c r="AR138" s="304"/>
      <c r="AS138" s="57"/>
      <c r="AT138" s="57"/>
      <c r="AU138" s="304"/>
      <c r="AV138" s="304"/>
      <c r="AW138" s="304"/>
      <c r="AX138" s="152"/>
      <c r="AY138" s="1"/>
      <c r="AZ138" s="57"/>
      <c r="BA138" s="57"/>
    </row>
    <row r="139" spans="1:53" ht="43.5" customHeight="1" x14ac:dyDescent="0.25">
      <c r="A139" s="1"/>
      <c r="B139" s="1"/>
      <c r="C139" s="1"/>
      <c r="D139" s="1"/>
      <c r="E139" s="1"/>
      <c r="F139" s="1"/>
      <c r="G139" s="1"/>
      <c r="H139" s="1"/>
      <c r="I139" s="1"/>
      <c r="J139" s="2"/>
      <c r="K139" s="2"/>
      <c r="L139" s="2"/>
      <c r="M139" s="2"/>
      <c r="N139" s="2"/>
      <c r="O139" s="2"/>
      <c r="P139" s="2"/>
      <c r="Q139" s="2"/>
      <c r="R139" s="2"/>
      <c r="S139" s="2"/>
      <c r="T139" s="89"/>
      <c r="U139" s="89"/>
      <c r="V139" s="89"/>
      <c r="W139" s="89"/>
      <c r="X139" s="89"/>
      <c r="Y139" s="8"/>
      <c r="Z139" s="8"/>
      <c r="AA139" s="89"/>
      <c r="AB139" s="89"/>
      <c r="AC139" s="89"/>
      <c r="AD139" s="89"/>
      <c r="AE139" s="116"/>
      <c r="AF139" s="116"/>
      <c r="AG139" s="89"/>
      <c r="AH139" s="89"/>
      <c r="AI139" s="89"/>
      <c r="AJ139" s="116"/>
      <c r="AK139" s="89"/>
      <c r="AL139" s="89"/>
      <c r="AM139" s="89"/>
      <c r="AN139" s="57"/>
      <c r="AO139" s="57"/>
      <c r="AP139" s="57"/>
      <c r="AQ139" s="57"/>
      <c r="AR139" s="304"/>
      <c r="AS139" s="57"/>
      <c r="AT139" s="57"/>
      <c r="AU139" s="304"/>
      <c r="AV139" s="304"/>
      <c r="AW139" s="304"/>
      <c r="AX139" s="152"/>
      <c r="AY139" s="1"/>
      <c r="AZ139" s="57"/>
      <c r="BA139" s="57"/>
    </row>
    <row r="140" spans="1:53" ht="43.5" customHeight="1" x14ac:dyDescent="0.25">
      <c r="A140" s="1"/>
      <c r="B140" s="1"/>
      <c r="C140" s="1"/>
      <c r="D140" s="1"/>
      <c r="E140" s="1"/>
      <c r="F140" s="1"/>
      <c r="G140" s="1"/>
      <c r="H140" s="1"/>
      <c r="I140" s="1"/>
      <c r="J140" s="2"/>
      <c r="K140" s="2"/>
      <c r="L140" s="2"/>
      <c r="M140" s="2"/>
      <c r="N140" s="2"/>
      <c r="O140" s="2"/>
      <c r="P140" s="2"/>
      <c r="Q140" s="2"/>
      <c r="R140" s="2"/>
      <c r="S140" s="2"/>
      <c r="T140" s="89"/>
      <c r="U140" s="89"/>
      <c r="V140" s="89"/>
      <c r="W140" s="89"/>
      <c r="X140" s="89"/>
      <c r="Y140" s="8"/>
      <c r="Z140" s="8"/>
      <c r="AA140" s="89"/>
      <c r="AB140" s="89"/>
      <c r="AC140" s="89"/>
      <c r="AD140" s="89"/>
      <c r="AE140" s="116"/>
      <c r="AF140" s="116"/>
      <c r="AG140" s="89"/>
      <c r="AH140" s="89"/>
      <c r="AI140" s="89"/>
      <c r="AJ140" s="116"/>
      <c r="AK140" s="89"/>
      <c r="AL140" s="89"/>
      <c r="AM140" s="89"/>
      <c r="AN140" s="57"/>
      <c r="AO140" s="57"/>
      <c r="AP140" s="57"/>
      <c r="AQ140" s="57"/>
      <c r="AR140" s="304"/>
      <c r="AS140" s="57"/>
      <c r="AT140" s="57"/>
      <c r="AU140" s="304"/>
      <c r="AV140" s="304"/>
      <c r="AW140" s="304"/>
      <c r="AX140" s="152"/>
      <c r="AY140" s="1"/>
      <c r="AZ140" s="57"/>
      <c r="BA140" s="57"/>
    </row>
    <row r="141" spans="1:53" ht="43.5" customHeight="1" x14ac:dyDescent="0.25">
      <c r="A141" s="1"/>
      <c r="B141" s="1"/>
      <c r="C141" s="1"/>
      <c r="D141" s="1"/>
      <c r="E141" s="1"/>
      <c r="F141" s="1"/>
      <c r="G141" s="1"/>
      <c r="H141" s="1"/>
      <c r="I141" s="1"/>
      <c r="J141" s="2"/>
      <c r="K141" s="2"/>
      <c r="L141" s="2"/>
      <c r="M141" s="2"/>
      <c r="N141" s="2"/>
      <c r="O141" s="2"/>
      <c r="P141" s="2"/>
      <c r="Q141" s="2"/>
      <c r="R141" s="2"/>
      <c r="S141" s="2"/>
      <c r="T141" s="89"/>
      <c r="U141" s="89"/>
      <c r="V141" s="89"/>
      <c r="W141" s="89"/>
      <c r="X141" s="89"/>
      <c r="Y141" s="8"/>
      <c r="Z141" s="8"/>
      <c r="AA141" s="89"/>
      <c r="AB141" s="89"/>
      <c r="AC141" s="89"/>
      <c r="AD141" s="89"/>
      <c r="AE141" s="116"/>
      <c r="AF141" s="116"/>
      <c r="AG141" s="89"/>
      <c r="AH141" s="89"/>
      <c r="AI141" s="89"/>
      <c r="AJ141" s="116"/>
      <c r="AK141" s="89"/>
      <c r="AL141" s="89"/>
      <c r="AM141" s="89"/>
      <c r="AN141" s="57"/>
      <c r="AO141" s="57"/>
      <c r="AP141" s="57"/>
      <c r="AQ141" s="57"/>
      <c r="AR141" s="304"/>
      <c r="AS141" s="57"/>
      <c r="AT141" s="57"/>
      <c r="AU141" s="304"/>
      <c r="AV141" s="304"/>
      <c r="AW141" s="304"/>
      <c r="AX141" s="152"/>
      <c r="AY141" s="1"/>
      <c r="AZ141" s="57"/>
      <c r="BA141" s="57"/>
    </row>
    <row r="142" spans="1:53" ht="43.5" customHeight="1" x14ac:dyDescent="0.25">
      <c r="A142" s="1"/>
      <c r="B142" s="1"/>
      <c r="C142" s="1"/>
      <c r="D142" s="1"/>
      <c r="E142" s="1"/>
      <c r="F142" s="1"/>
      <c r="G142" s="1"/>
      <c r="H142" s="1"/>
      <c r="I142" s="1"/>
      <c r="J142" s="2"/>
      <c r="K142" s="2"/>
      <c r="L142" s="2"/>
      <c r="M142" s="2"/>
      <c r="N142" s="2"/>
      <c r="O142" s="2"/>
      <c r="P142" s="2"/>
      <c r="Q142" s="2"/>
      <c r="R142" s="2"/>
      <c r="S142" s="2"/>
      <c r="T142" s="89"/>
      <c r="U142" s="89"/>
      <c r="V142" s="89"/>
      <c r="W142" s="89"/>
      <c r="X142" s="89"/>
      <c r="Y142" s="8"/>
      <c r="Z142" s="8"/>
      <c r="AA142" s="89"/>
      <c r="AB142" s="89"/>
      <c r="AC142" s="89"/>
      <c r="AD142" s="89"/>
      <c r="AE142" s="116"/>
      <c r="AF142" s="116"/>
      <c r="AG142" s="89"/>
      <c r="AH142" s="89"/>
      <c r="AI142" s="89"/>
      <c r="AJ142" s="116"/>
      <c r="AK142" s="89"/>
      <c r="AL142" s="89"/>
      <c r="AM142" s="89"/>
      <c r="AN142" s="57"/>
      <c r="AO142" s="57"/>
      <c r="AP142" s="57"/>
      <c r="AQ142" s="57"/>
      <c r="AR142" s="304"/>
      <c r="AS142" s="57"/>
      <c r="AT142" s="57"/>
      <c r="AU142" s="304"/>
      <c r="AV142" s="304"/>
      <c r="AW142" s="304"/>
      <c r="AX142" s="152"/>
      <c r="AY142" s="1"/>
      <c r="AZ142" s="57"/>
      <c r="BA142" s="57"/>
    </row>
    <row r="143" spans="1:53" ht="43.5" customHeight="1" x14ac:dyDescent="0.25">
      <c r="A143" s="1"/>
      <c r="B143" s="1"/>
      <c r="C143" s="1"/>
      <c r="D143" s="1"/>
      <c r="E143" s="1"/>
      <c r="F143" s="1"/>
      <c r="G143" s="1"/>
      <c r="H143" s="1"/>
      <c r="I143" s="1"/>
      <c r="J143" s="2"/>
      <c r="K143" s="2"/>
      <c r="L143" s="2"/>
      <c r="M143" s="2"/>
      <c r="N143" s="2"/>
      <c r="O143" s="2"/>
      <c r="P143" s="2"/>
      <c r="Q143" s="2"/>
      <c r="R143" s="2"/>
      <c r="S143" s="2"/>
      <c r="T143" s="89"/>
      <c r="U143" s="89"/>
      <c r="V143" s="89"/>
      <c r="W143" s="89"/>
      <c r="X143" s="89"/>
      <c r="Y143" s="8"/>
      <c r="Z143" s="8"/>
      <c r="AA143" s="89"/>
      <c r="AB143" s="89"/>
      <c r="AC143" s="89"/>
      <c r="AD143" s="89"/>
      <c r="AE143" s="116"/>
      <c r="AF143" s="116"/>
      <c r="AG143" s="89"/>
      <c r="AH143" s="89"/>
      <c r="AI143" s="89"/>
      <c r="AJ143" s="116"/>
      <c r="AK143" s="89"/>
      <c r="AL143" s="89"/>
      <c r="AM143" s="89"/>
      <c r="AN143" s="57"/>
      <c r="AO143" s="57"/>
      <c r="AP143" s="57"/>
      <c r="AQ143" s="57"/>
      <c r="AR143" s="304"/>
      <c r="AS143" s="57"/>
      <c r="AT143" s="57"/>
      <c r="AU143" s="304"/>
      <c r="AV143" s="304"/>
      <c r="AW143" s="304"/>
      <c r="AX143" s="152"/>
      <c r="AY143" s="1"/>
      <c r="AZ143" s="57"/>
      <c r="BA143" s="57"/>
    </row>
    <row r="144" spans="1:53" ht="43.5" customHeight="1" x14ac:dyDescent="0.25">
      <c r="A144" s="1"/>
      <c r="B144" s="1"/>
      <c r="C144" s="1"/>
      <c r="D144" s="1"/>
      <c r="E144" s="1"/>
      <c r="F144" s="1"/>
      <c r="G144" s="1"/>
      <c r="H144" s="1"/>
      <c r="I144" s="1"/>
      <c r="J144" s="2"/>
      <c r="K144" s="2"/>
      <c r="L144" s="2"/>
      <c r="M144" s="2"/>
      <c r="N144" s="2"/>
      <c r="O144" s="2"/>
      <c r="P144" s="2"/>
      <c r="Q144" s="2"/>
      <c r="R144" s="2"/>
      <c r="S144" s="2"/>
      <c r="T144" s="89"/>
      <c r="U144" s="89"/>
      <c r="V144" s="89"/>
      <c r="W144" s="89"/>
      <c r="X144" s="89"/>
      <c r="Y144" s="8"/>
      <c r="Z144" s="8"/>
      <c r="AA144" s="89"/>
      <c r="AB144" s="89"/>
      <c r="AC144" s="89"/>
      <c r="AD144" s="89"/>
      <c r="AE144" s="116"/>
      <c r="AF144" s="116"/>
      <c r="AG144" s="89"/>
      <c r="AH144" s="89"/>
      <c r="AI144" s="89"/>
      <c r="AJ144" s="116"/>
      <c r="AK144" s="89"/>
      <c r="AL144" s="89"/>
      <c r="AM144" s="89"/>
      <c r="AN144" s="57"/>
      <c r="AO144" s="57"/>
      <c r="AP144" s="57"/>
      <c r="AQ144" s="57"/>
      <c r="AR144" s="304"/>
      <c r="AS144" s="57"/>
      <c r="AT144" s="57"/>
      <c r="AU144" s="304"/>
      <c r="AV144" s="304"/>
      <c r="AW144" s="304"/>
      <c r="AX144" s="152"/>
      <c r="AY144" s="1"/>
      <c r="AZ144" s="57"/>
      <c r="BA144" s="57"/>
    </row>
    <row r="145" spans="1:53" ht="43.5" customHeight="1" x14ac:dyDescent="0.25">
      <c r="A145" s="1"/>
      <c r="B145" s="1"/>
      <c r="C145" s="1"/>
      <c r="D145" s="1"/>
      <c r="E145" s="1"/>
      <c r="F145" s="1"/>
      <c r="G145" s="1"/>
      <c r="H145" s="1"/>
      <c r="I145" s="1"/>
      <c r="J145" s="2"/>
      <c r="K145" s="2"/>
      <c r="L145" s="2"/>
      <c r="M145" s="2"/>
      <c r="N145" s="2"/>
      <c r="O145" s="2"/>
      <c r="P145" s="2"/>
      <c r="Q145" s="2"/>
      <c r="R145" s="2"/>
      <c r="S145" s="2"/>
      <c r="T145" s="89"/>
      <c r="U145" s="89"/>
      <c r="V145" s="89"/>
      <c r="W145" s="89"/>
      <c r="X145" s="89"/>
      <c r="Y145" s="8"/>
      <c r="Z145" s="8"/>
      <c r="AA145" s="89"/>
      <c r="AB145" s="89"/>
      <c r="AC145" s="89"/>
      <c r="AD145" s="89"/>
      <c r="AE145" s="116"/>
      <c r="AF145" s="116"/>
      <c r="AG145" s="89"/>
      <c r="AH145" s="89"/>
      <c r="AI145" s="89"/>
      <c r="AJ145" s="116"/>
      <c r="AK145" s="89"/>
      <c r="AL145" s="89"/>
      <c r="AM145" s="89"/>
      <c r="AN145" s="57"/>
      <c r="AO145" s="57"/>
      <c r="AP145" s="57"/>
      <c r="AQ145" s="57"/>
      <c r="AR145" s="304"/>
      <c r="AS145" s="57"/>
      <c r="AT145" s="57"/>
      <c r="AU145" s="304"/>
      <c r="AV145" s="304"/>
      <c r="AW145" s="304"/>
      <c r="AX145" s="152"/>
      <c r="AY145" s="1"/>
      <c r="AZ145" s="57"/>
      <c r="BA145" s="57"/>
    </row>
    <row r="146" spans="1:53" ht="43.5" customHeight="1" x14ac:dyDescent="0.25">
      <c r="A146" s="1"/>
      <c r="B146" s="1"/>
      <c r="C146" s="1"/>
      <c r="D146" s="1"/>
      <c r="E146" s="1"/>
      <c r="F146" s="1"/>
      <c r="G146" s="1"/>
      <c r="H146" s="1"/>
      <c r="I146" s="1"/>
      <c r="J146" s="2"/>
      <c r="K146" s="2"/>
      <c r="L146" s="2"/>
      <c r="M146" s="2"/>
      <c r="N146" s="2"/>
      <c r="O146" s="2"/>
      <c r="P146" s="2"/>
      <c r="Q146" s="2"/>
      <c r="R146" s="2"/>
      <c r="S146" s="2"/>
      <c r="T146" s="89"/>
      <c r="U146" s="89"/>
      <c r="V146" s="89"/>
      <c r="W146" s="89"/>
      <c r="X146" s="89"/>
      <c r="Y146" s="8"/>
      <c r="Z146" s="8"/>
      <c r="AA146" s="89"/>
      <c r="AB146" s="89"/>
      <c r="AC146" s="89"/>
      <c r="AD146" s="89"/>
      <c r="AE146" s="116"/>
      <c r="AF146" s="116"/>
      <c r="AG146" s="89"/>
      <c r="AH146" s="89"/>
      <c r="AI146" s="89"/>
      <c r="AJ146" s="116"/>
      <c r="AK146" s="89"/>
      <c r="AL146" s="89"/>
      <c r="AM146" s="89"/>
      <c r="AN146" s="57"/>
      <c r="AO146" s="57"/>
      <c r="AP146" s="57"/>
      <c r="AQ146" s="57"/>
      <c r="AR146" s="304"/>
      <c r="AS146" s="57"/>
      <c r="AT146" s="57"/>
      <c r="AU146" s="304"/>
      <c r="AV146" s="304"/>
      <c r="AW146" s="304"/>
      <c r="AX146" s="152"/>
      <c r="AY146" s="1"/>
      <c r="AZ146" s="57"/>
      <c r="BA146" s="57"/>
    </row>
    <row r="147" spans="1:53" ht="43.5" customHeight="1" x14ac:dyDescent="0.25">
      <c r="A147" s="1"/>
      <c r="B147" s="1"/>
      <c r="C147" s="1"/>
      <c r="D147" s="1"/>
      <c r="E147" s="1"/>
      <c r="F147" s="1"/>
      <c r="G147" s="1"/>
      <c r="H147" s="1"/>
      <c r="I147" s="1"/>
      <c r="J147" s="2"/>
      <c r="K147" s="2"/>
      <c r="L147" s="2"/>
      <c r="M147" s="2"/>
      <c r="N147" s="2"/>
      <c r="O147" s="2"/>
      <c r="P147" s="2"/>
      <c r="Q147" s="2"/>
      <c r="R147" s="2"/>
      <c r="S147" s="2"/>
      <c r="T147" s="89"/>
      <c r="U147" s="89"/>
      <c r="V147" s="89"/>
      <c r="W147" s="89"/>
      <c r="X147" s="89"/>
      <c r="Y147" s="8"/>
      <c r="Z147" s="8"/>
      <c r="AA147" s="89"/>
      <c r="AB147" s="89"/>
      <c r="AC147" s="89"/>
      <c r="AD147" s="89"/>
      <c r="AE147" s="116"/>
      <c r="AF147" s="116"/>
      <c r="AG147" s="89"/>
      <c r="AH147" s="89"/>
      <c r="AI147" s="89"/>
      <c r="AJ147" s="116"/>
      <c r="AK147" s="89"/>
      <c r="AL147" s="89"/>
      <c r="AM147" s="89"/>
      <c r="AN147" s="57"/>
      <c r="AO147" s="57"/>
      <c r="AP147" s="57"/>
      <c r="AQ147" s="57"/>
      <c r="AR147" s="304"/>
      <c r="AS147" s="57"/>
      <c r="AT147" s="57"/>
      <c r="AU147" s="304"/>
      <c r="AV147" s="304"/>
      <c r="AW147" s="304"/>
      <c r="AX147" s="152"/>
      <c r="AY147" s="1"/>
      <c r="AZ147" s="57"/>
      <c r="BA147" s="57"/>
    </row>
    <row r="148" spans="1:53" ht="43.5" customHeight="1" x14ac:dyDescent="0.25">
      <c r="A148" s="1"/>
      <c r="B148" s="1"/>
      <c r="C148" s="1"/>
      <c r="D148" s="1"/>
      <c r="E148" s="1"/>
      <c r="F148" s="1"/>
      <c r="G148" s="1"/>
      <c r="H148" s="1"/>
      <c r="I148" s="1"/>
      <c r="J148" s="2"/>
      <c r="K148" s="2"/>
      <c r="L148" s="2"/>
      <c r="M148" s="2"/>
      <c r="N148" s="2"/>
      <c r="O148" s="2"/>
      <c r="P148" s="2"/>
      <c r="Q148" s="2"/>
      <c r="R148" s="2"/>
      <c r="S148" s="2"/>
      <c r="T148" s="89"/>
      <c r="U148" s="89"/>
      <c r="V148" s="89"/>
      <c r="W148" s="89"/>
      <c r="X148" s="89"/>
      <c r="Y148" s="8"/>
      <c r="Z148" s="8"/>
      <c r="AA148" s="89"/>
      <c r="AB148" s="89"/>
      <c r="AC148" s="89"/>
      <c r="AD148" s="89"/>
      <c r="AE148" s="116"/>
      <c r="AF148" s="116"/>
      <c r="AG148" s="89"/>
      <c r="AH148" s="89"/>
      <c r="AI148" s="89"/>
      <c r="AJ148" s="116"/>
      <c r="AK148" s="89"/>
      <c r="AL148" s="89"/>
      <c r="AM148" s="89"/>
      <c r="AN148" s="57"/>
      <c r="AO148" s="57"/>
      <c r="AP148" s="57"/>
      <c r="AQ148" s="57"/>
      <c r="AR148" s="304"/>
      <c r="AS148" s="57"/>
      <c r="AT148" s="57"/>
      <c r="AU148" s="304"/>
      <c r="AV148" s="304"/>
      <c r="AW148" s="304"/>
      <c r="AX148" s="152"/>
      <c r="AY148" s="1"/>
      <c r="AZ148" s="57"/>
      <c r="BA148" s="57"/>
    </row>
    <row r="149" spans="1:53" ht="43.5" customHeight="1" x14ac:dyDescent="0.25">
      <c r="A149" s="1"/>
      <c r="B149" s="1"/>
      <c r="C149" s="1"/>
      <c r="D149" s="1"/>
      <c r="E149" s="1"/>
      <c r="F149" s="1"/>
      <c r="G149" s="1"/>
      <c r="H149" s="1"/>
      <c r="I149" s="1"/>
      <c r="J149" s="2"/>
      <c r="K149" s="2"/>
      <c r="L149" s="2"/>
      <c r="M149" s="2"/>
      <c r="N149" s="2"/>
      <c r="O149" s="2"/>
      <c r="P149" s="2"/>
      <c r="Q149" s="2"/>
      <c r="R149" s="2"/>
      <c r="S149" s="2"/>
      <c r="T149" s="89"/>
      <c r="U149" s="89"/>
      <c r="V149" s="89"/>
      <c r="W149" s="89"/>
      <c r="X149" s="89"/>
      <c r="Y149" s="8"/>
      <c r="Z149" s="8"/>
      <c r="AA149" s="89"/>
      <c r="AB149" s="89"/>
      <c r="AC149" s="89"/>
      <c r="AD149" s="89"/>
      <c r="AE149" s="116"/>
      <c r="AF149" s="116"/>
      <c r="AG149" s="89"/>
      <c r="AH149" s="89"/>
      <c r="AI149" s="89"/>
      <c r="AJ149" s="116"/>
      <c r="AK149" s="89"/>
      <c r="AL149" s="89"/>
      <c r="AM149" s="89"/>
      <c r="AN149" s="57"/>
      <c r="AO149" s="57"/>
      <c r="AP149" s="57"/>
      <c r="AQ149" s="57"/>
      <c r="AR149" s="304"/>
      <c r="AS149" s="57"/>
      <c r="AT149" s="57"/>
      <c r="AU149" s="304"/>
      <c r="AV149" s="304"/>
      <c r="AW149" s="304"/>
      <c r="AX149" s="152"/>
      <c r="AY149" s="1"/>
      <c r="AZ149" s="57"/>
      <c r="BA149" s="57"/>
    </row>
    <row r="150" spans="1:53" ht="43.5" customHeight="1" x14ac:dyDescent="0.25">
      <c r="A150" s="1"/>
      <c r="B150" s="1"/>
      <c r="C150" s="1"/>
      <c r="D150" s="1"/>
      <c r="E150" s="1"/>
      <c r="F150" s="1"/>
      <c r="G150" s="1"/>
      <c r="H150" s="1"/>
      <c r="I150" s="1"/>
      <c r="J150" s="2"/>
      <c r="K150" s="2"/>
      <c r="L150" s="2"/>
      <c r="M150" s="2"/>
      <c r="N150" s="2"/>
      <c r="O150" s="2"/>
      <c r="P150" s="2"/>
      <c r="Q150" s="2"/>
      <c r="R150" s="2"/>
      <c r="S150" s="2"/>
      <c r="T150" s="89"/>
      <c r="U150" s="89"/>
      <c r="V150" s="89"/>
      <c r="W150" s="89"/>
      <c r="X150" s="89"/>
      <c r="Y150" s="8"/>
      <c r="Z150" s="8"/>
      <c r="AA150" s="89"/>
      <c r="AB150" s="89"/>
      <c r="AC150" s="89"/>
      <c r="AD150" s="89"/>
      <c r="AE150" s="116"/>
      <c r="AF150" s="116"/>
      <c r="AG150" s="89"/>
      <c r="AH150" s="89"/>
      <c r="AI150" s="89"/>
      <c r="AJ150" s="116"/>
      <c r="AK150" s="89"/>
      <c r="AL150" s="89"/>
      <c r="AM150" s="89"/>
      <c r="AN150" s="57"/>
      <c r="AO150" s="57"/>
      <c r="AP150" s="57"/>
      <c r="AQ150" s="57"/>
      <c r="AR150" s="304"/>
      <c r="AS150" s="57"/>
      <c r="AT150" s="57"/>
      <c r="AU150" s="304"/>
      <c r="AV150" s="304"/>
      <c r="AW150" s="304"/>
      <c r="AX150" s="152"/>
      <c r="AY150" s="1"/>
      <c r="AZ150" s="57"/>
      <c r="BA150" s="57"/>
    </row>
    <row r="151" spans="1:53" ht="43.5" customHeight="1" x14ac:dyDescent="0.25">
      <c r="A151" s="1"/>
      <c r="B151" s="1"/>
      <c r="C151" s="1"/>
      <c r="D151" s="1"/>
      <c r="E151" s="1"/>
      <c r="F151" s="1"/>
      <c r="G151" s="1"/>
      <c r="H151" s="1"/>
      <c r="I151" s="1"/>
      <c r="J151" s="2"/>
      <c r="K151" s="2"/>
      <c r="L151" s="2"/>
      <c r="M151" s="2"/>
      <c r="N151" s="2"/>
      <c r="O151" s="2"/>
      <c r="P151" s="2"/>
      <c r="Q151" s="2"/>
      <c r="R151" s="2"/>
      <c r="S151" s="2"/>
      <c r="T151" s="89"/>
      <c r="U151" s="89"/>
      <c r="V151" s="89"/>
      <c r="W151" s="89"/>
      <c r="X151" s="89"/>
      <c r="Y151" s="8"/>
      <c r="Z151" s="8"/>
      <c r="AA151" s="89"/>
      <c r="AB151" s="89"/>
      <c r="AC151" s="89"/>
      <c r="AD151" s="89"/>
      <c r="AE151" s="116"/>
      <c r="AF151" s="116"/>
      <c r="AG151" s="89"/>
      <c r="AH151" s="89"/>
      <c r="AI151" s="89"/>
      <c r="AJ151" s="116"/>
      <c r="AK151" s="89"/>
      <c r="AL151" s="89"/>
      <c r="AM151" s="89"/>
      <c r="AN151" s="57"/>
      <c r="AO151" s="57"/>
      <c r="AP151" s="57"/>
      <c r="AQ151" s="57"/>
      <c r="AR151" s="304"/>
      <c r="AS151" s="57"/>
      <c r="AT151" s="57"/>
      <c r="AU151" s="304"/>
      <c r="AV151" s="304"/>
      <c r="AW151" s="304"/>
      <c r="AX151" s="152"/>
      <c r="AY151" s="1"/>
      <c r="AZ151" s="57"/>
      <c r="BA151" s="57"/>
    </row>
    <row r="152" spans="1:53" ht="43.5" customHeight="1" x14ac:dyDescent="0.25">
      <c r="A152" s="1"/>
      <c r="B152" s="1"/>
      <c r="C152" s="1"/>
      <c r="D152" s="1"/>
      <c r="E152" s="1"/>
      <c r="F152" s="1"/>
      <c r="G152" s="1"/>
      <c r="H152" s="1"/>
      <c r="I152" s="1"/>
      <c r="J152" s="2"/>
      <c r="K152" s="2"/>
      <c r="L152" s="2"/>
      <c r="M152" s="2"/>
      <c r="N152" s="2"/>
      <c r="O152" s="2"/>
      <c r="P152" s="2"/>
      <c r="Q152" s="2"/>
      <c r="R152" s="2"/>
      <c r="S152" s="2"/>
      <c r="T152" s="89"/>
      <c r="U152" s="89"/>
      <c r="V152" s="89"/>
      <c r="W152" s="89"/>
      <c r="X152" s="89"/>
      <c r="Y152" s="8"/>
      <c r="Z152" s="8"/>
      <c r="AA152" s="89"/>
      <c r="AB152" s="89"/>
      <c r="AC152" s="89"/>
      <c r="AD152" s="89"/>
      <c r="AE152" s="116"/>
      <c r="AF152" s="116"/>
      <c r="AG152" s="89"/>
      <c r="AH152" s="89"/>
      <c r="AI152" s="89"/>
      <c r="AJ152" s="116"/>
      <c r="AK152" s="89"/>
      <c r="AL152" s="89"/>
      <c r="AM152" s="89"/>
      <c r="AN152" s="57"/>
      <c r="AO152" s="57"/>
      <c r="AP152" s="57"/>
      <c r="AQ152" s="57"/>
      <c r="AR152" s="304"/>
      <c r="AS152" s="57"/>
      <c r="AT152" s="57"/>
      <c r="AU152" s="304"/>
      <c r="AV152" s="304"/>
      <c r="AW152" s="304"/>
      <c r="AX152" s="152"/>
      <c r="AY152" s="1"/>
      <c r="AZ152" s="57"/>
      <c r="BA152" s="57"/>
    </row>
    <row r="153" spans="1:53" ht="43.5" customHeight="1" x14ac:dyDescent="0.25">
      <c r="A153" s="1"/>
      <c r="B153" s="1"/>
      <c r="C153" s="1"/>
      <c r="D153" s="1"/>
      <c r="E153" s="1"/>
      <c r="F153" s="1"/>
      <c r="G153" s="1"/>
      <c r="H153" s="1"/>
      <c r="I153" s="1"/>
      <c r="J153" s="2"/>
      <c r="K153" s="2"/>
      <c r="L153" s="2"/>
      <c r="M153" s="2"/>
      <c r="N153" s="2"/>
      <c r="O153" s="2"/>
      <c r="P153" s="2"/>
      <c r="Q153" s="2"/>
      <c r="R153" s="2"/>
      <c r="S153" s="2"/>
      <c r="T153" s="89"/>
      <c r="U153" s="89"/>
      <c r="V153" s="89"/>
      <c r="W153" s="89"/>
      <c r="X153" s="89"/>
      <c r="Y153" s="8"/>
      <c r="Z153" s="8"/>
      <c r="AA153" s="89"/>
      <c r="AB153" s="89"/>
      <c r="AC153" s="89"/>
      <c r="AD153" s="89"/>
      <c r="AE153" s="116"/>
      <c r="AF153" s="116"/>
      <c r="AG153" s="89"/>
      <c r="AH153" s="89"/>
      <c r="AI153" s="89"/>
      <c r="AJ153" s="116"/>
      <c r="AK153" s="89"/>
      <c r="AL153" s="89"/>
      <c r="AM153" s="89"/>
      <c r="AN153" s="57"/>
      <c r="AO153" s="57"/>
      <c r="AP153" s="57"/>
      <c r="AQ153" s="57"/>
      <c r="AR153" s="304"/>
      <c r="AS153" s="57"/>
      <c r="AT153" s="57"/>
      <c r="AU153" s="304"/>
      <c r="AV153" s="304"/>
      <c r="AW153" s="304"/>
      <c r="AX153" s="152"/>
      <c r="AY153" s="1"/>
      <c r="AZ153" s="57"/>
      <c r="BA153" s="57"/>
    </row>
    <row r="154" spans="1:53" ht="43.5" customHeight="1" x14ac:dyDescent="0.25">
      <c r="A154" s="1"/>
      <c r="B154" s="1"/>
      <c r="C154" s="1"/>
      <c r="D154" s="1"/>
      <c r="E154" s="1"/>
      <c r="F154" s="1"/>
      <c r="G154" s="1"/>
      <c r="H154" s="1"/>
      <c r="I154" s="1"/>
      <c r="J154" s="2"/>
      <c r="K154" s="2"/>
      <c r="L154" s="2"/>
      <c r="M154" s="2"/>
      <c r="N154" s="2"/>
      <c r="O154" s="2"/>
      <c r="P154" s="2"/>
      <c r="Q154" s="2"/>
      <c r="R154" s="2"/>
      <c r="S154" s="2"/>
      <c r="T154" s="89"/>
      <c r="U154" s="89"/>
      <c r="V154" s="89"/>
      <c r="W154" s="89"/>
      <c r="X154" s="89"/>
      <c r="Y154" s="8"/>
      <c r="Z154" s="8"/>
      <c r="AA154" s="89"/>
      <c r="AB154" s="89"/>
      <c r="AC154" s="89"/>
      <c r="AD154" s="89"/>
      <c r="AE154" s="116"/>
      <c r="AF154" s="116"/>
      <c r="AG154" s="89"/>
      <c r="AH154" s="89"/>
      <c r="AI154" s="89"/>
      <c r="AJ154" s="116"/>
      <c r="AK154" s="89"/>
      <c r="AL154" s="89"/>
      <c r="AM154" s="89"/>
      <c r="AN154" s="57"/>
      <c r="AO154" s="57"/>
      <c r="AP154" s="57"/>
      <c r="AQ154" s="57"/>
      <c r="AR154" s="304"/>
      <c r="AS154" s="57"/>
      <c r="AT154" s="57"/>
      <c r="AU154" s="304"/>
      <c r="AV154" s="304"/>
      <c r="AW154" s="304"/>
      <c r="AX154" s="152"/>
      <c r="AY154" s="1"/>
      <c r="AZ154" s="57"/>
      <c r="BA154" s="57"/>
    </row>
    <row r="155" spans="1:53" ht="43.5" customHeight="1" x14ac:dyDescent="0.25">
      <c r="A155" s="1"/>
      <c r="B155" s="1"/>
      <c r="C155" s="1"/>
      <c r="D155" s="1"/>
      <c r="E155" s="1"/>
      <c r="F155" s="1"/>
      <c r="G155" s="1"/>
      <c r="H155" s="1"/>
      <c r="I155" s="1"/>
      <c r="J155" s="2"/>
      <c r="K155" s="2"/>
      <c r="L155" s="2"/>
      <c r="M155" s="2"/>
      <c r="N155" s="2"/>
      <c r="O155" s="2"/>
      <c r="P155" s="2"/>
      <c r="Q155" s="2"/>
      <c r="R155" s="2"/>
      <c r="S155" s="2"/>
      <c r="T155" s="89"/>
      <c r="U155" s="89"/>
      <c r="V155" s="89"/>
      <c r="W155" s="89"/>
      <c r="X155" s="89"/>
      <c r="Y155" s="8"/>
      <c r="Z155" s="8"/>
      <c r="AA155" s="89"/>
      <c r="AB155" s="89"/>
      <c r="AC155" s="89"/>
      <c r="AD155" s="89"/>
      <c r="AE155" s="116"/>
      <c r="AF155" s="116"/>
      <c r="AG155" s="89"/>
      <c r="AH155" s="89"/>
      <c r="AI155" s="89"/>
      <c r="AJ155" s="116"/>
      <c r="AK155" s="89"/>
      <c r="AL155" s="89"/>
      <c r="AM155" s="89"/>
      <c r="AN155" s="57"/>
      <c r="AO155" s="57"/>
      <c r="AP155" s="57"/>
      <c r="AQ155" s="57"/>
      <c r="AR155" s="304"/>
      <c r="AS155" s="57"/>
      <c r="AT155" s="57"/>
      <c r="AU155" s="304"/>
      <c r="AV155" s="304"/>
      <c r="AW155" s="304"/>
      <c r="AX155" s="152"/>
      <c r="AY155" s="1"/>
      <c r="AZ155" s="57"/>
      <c r="BA155" s="57"/>
    </row>
    <row r="156" spans="1:53" ht="43.5" customHeight="1" x14ac:dyDescent="0.25">
      <c r="A156" s="1"/>
      <c r="B156" s="1"/>
      <c r="C156" s="1"/>
      <c r="D156" s="1"/>
      <c r="E156" s="1"/>
      <c r="F156" s="1"/>
      <c r="G156" s="1"/>
      <c r="H156" s="1"/>
      <c r="I156" s="1"/>
      <c r="J156" s="2"/>
      <c r="K156" s="2"/>
      <c r="L156" s="2"/>
      <c r="M156" s="2"/>
      <c r="N156" s="2"/>
      <c r="O156" s="2"/>
      <c r="P156" s="2"/>
      <c r="Q156" s="2"/>
      <c r="R156" s="2"/>
      <c r="S156" s="2"/>
      <c r="T156" s="89"/>
      <c r="U156" s="89"/>
      <c r="V156" s="89"/>
      <c r="W156" s="89"/>
      <c r="X156" s="89"/>
      <c r="Y156" s="8"/>
      <c r="Z156" s="8"/>
      <c r="AA156" s="89"/>
      <c r="AB156" s="89"/>
      <c r="AC156" s="89"/>
      <c r="AD156" s="89"/>
      <c r="AE156" s="116"/>
      <c r="AF156" s="116"/>
      <c r="AG156" s="89"/>
      <c r="AH156" s="89"/>
      <c r="AI156" s="89"/>
      <c r="AJ156" s="116"/>
      <c r="AK156" s="89"/>
      <c r="AL156" s="89"/>
      <c r="AM156" s="89"/>
      <c r="AN156" s="57"/>
      <c r="AO156" s="57"/>
      <c r="AP156" s="57"/>
      <c r="AQ156" s="57"/>
      <c r="AR156" s="304"/>
      <c r="AS156" s="57"/>
      <c r="AT156" s="57"/>
      <c r="AU156" s="304"/>
      <c r="AV156" s="304"/>
      <c r="AW156" s="304"/>
      <c r="AX156" s="152"/>
      <c r="AY156" s="1"/>
      <c r="AZ156" s="57"/>
      <c r="BA156" s="57"/>
    </row>
    <row r="157" spans="1:53" ht="43.5" customHeight="1" x14ac:dyDescent="0.25">
      <c r="A157" s="1"/>
      <c r="B157" s="1"/>
      <c r="C157" s="1"/>
      <c r="D157" s="1"/>
      <c r="E157" s="1"/>
      <c r="F157" s="1"/>
      <c r="G157" s="1"/>
      <c r="H157" s="1"/>
      <c r="I157" s="1"/>
      <c r="J157" s="2"/>
      <c r="K157" s="2"/>
      <c r="L157" s="2"/>
      <c r="M157" s="2"/>
      <c r="N157" s="2"/>
      <c r="O157" s="2"/>
      <c r="P157" s="2"/>
      <c r="Q157" s="2"/>
      <c r="R157" s="2"/>
      <c r="S157" s="2"/>
      <c r="T157" s="89"/>
      <c r="U157" s="89"/>
      <c r="V157" s="89"/>
      <c r="W157" s="89"/>
      <c r="X157" s="89"/>
      <c r="Y157" s="8"/>
      <c r="Z157" s="8"/>
      <c r="AA157" s="89"/>
      <c r="AB157" s="89"/>
      <c r="AC157" s="89"/>
      <c r="AD157" s="89"/>
      <c r="AE157" s="116"/>
      <c r="AF157" s="116"/>
      <c r="AG157" s="89"/>
      <c r="AH157" s="89"/>
      <c r="AI157" s="89"/>
      <c r="AJ157" s="116"/>
      <c r="AK157" s="89"/>
      <c r="AL157" s="89"/>
      <c r="AM157" s="89"/>
      <c r="AN157" s="57"/>
      <c r="AO157" s="57"/>
      <c r="AP157" s="57"/>
      <c r="AQ157" s="57"/>
      <c r="AR157" s="304"/>
      <c r="AS157" s="57"/>
      <c r="AT157" s="57"/>
      <c r="AU157" s="304"/>
      <c r="AV157" s="304"/>
      <c r="AW157" s="304"/>
      <c r="AX157" s="152"/>
      <c r="AY157" s="1"/>
      <c r="AZ157" s="57"/>
      <c r="BA157" s="57"/>
    </row>
    <row r="158" spans="1:53" ht="43.5" customHeight="1" x14ac:dyDescent="0.25">
      <c r="A158" s="1"/>
      <c r="B158" s="1"/>
      <c r="C158" s="1"/>
      <c r="D158" s="1"/>
      <c r="E158" s="1"/>
      <c r="F158" s="1"/>
      <c r="G158" s="1"/>
      <c r="H158" s="1"/>
      <c r="I158" s="1"/>
      <c r="J158" s="2"/>
      <c r="K158" s="2"/>
      <c r="L158" s="2"/>
      <c r="M158" s="2"/>
      <c r="N158" s="2"/>
      <c r="O158" s="2"/>
      <c r="P158" s="2"/>
      <c r="Q158" s="2"/>
      <c r="R158" s="2"/>
      <c r="S158" s="2"/>
      <c r="T158" s="89"/>
      <c r="U158" s="89"/>
      <c r="V158" s="89"/>
      <c r="W158" s="89"/>
      <c r="X158" s="89"/>
      <c r="Y158" s="8"/>
      <c r="Z158" s="8"/>
      <c r="AA158" s="89"/>
      <c r="AB158" s="89"/>
      <c r="AC158" s="89"/>
      <c r="AD158" s="89"/>
      <c r="AE158" s="116"/>
      <c r="AF158" s="116"/>
      <c r="AG158" s="89"/>
      <c r="AH158" s="89"/>
      <c r="AI158" s="89"/>
      <c r="AJ158" s="116"/>
      <c r="AK158" s="89"/>
      <c r="AL158" s="89"/>
      <c r="AM158" s="89"/>
      <c r="AN158" s="57"/>
      <c r="AO158" s="57"/>
      <c r="AP158" s="57"/>
      <c r="AQ158" s="57"/>
      <c r="AR158" s="304"/>
      <c r="AS158" s="57"/>
      <c r="AT158" s="57"/>
      <c r="AU158" s="304"/>
      <c r="AV158" s="304"/>
      <c r="AW158" s="304"/>
      <c r="AX158" s="152"/>
      <c r="AY158" s="1"/>
      <c r="AZ158" s="57"/>
      <c r="BA158" s="57"/>
    </row>
    <row r="159" spans="1:53" ht="43.5" customHeight="1" x14ac:dyDescent="0.25">
      <c r="A159" s="1"/>
      <c r="B159" s="1"/>
      <c r="C159" s="1"/>
      <c r="D159" s="1"/>
      <c r="E159" s="1"/>
      <c r="F159" s="1"/>
      <c r="G159" s="1"/>
      <c r="H159" s="1"/>
      <c r="I159" s="1"/>
      <c r="J159" s="2"/>
      <c r="K159" s="2"/>
      <c r="L159" s="2"/>
      <c r="M159" s="2"/>
      <c r="N159" s="2"/>
      <c r="O159" s="2"/>
      <c r="P159" s="2"/>
      <c r="Q159" s="2"/>
      <c r="R159" s="2"/>
      <c r="S159" s="2"/>
      <c r="T159" s="89"/>
      <c r="U159" s="89"/>
      <c r="V159" s="89"/>
      <c r="W159" s="89"/>
      <c r="X159" s="89"/>
      <c r="Y159" s="8"/>
      <c r="Z159" s="8"/>
      <c r="AA159" s="89"/>
      <c r="AB159" s="89"/>
      <c r="AC159" s="89"/>
      <c r="AD159" s="89"/>
      <c r="AE159" s="116"/>
      <c r="AF159" s="116"/>
      <c r="AG159" s="89"/>
      <c r="AH159" s="89"/>
      <c r="AI159" s="89"/>
      <c r="AJ159" s="116"/>
      <c r="AK159" s="89"/>
      <c r="AL159" s="89"/>
      <c r="AM159" s="89"/>
      <c r="AN159" s="57"/>
      <c r="AO159" s="57"/>
      <c r="AP159" s="57"/>
      <c r="AQ159" s="57"/>
      <c r="AR159" s="304"/>
      <c r="AS159" s="57"/>
      <c r="AT159" s="57"/>
      <c r="AU159" s="304"/>
      <c r="AV159" s="304"/>
      <c r="AW159" s="304"/>
      <c r="AX159" s="152"/>
      <c r="AY159" s="1"/>
      <c r="AZ159" s="57"/>
      <c r="BA159" s="57"/>
    </row>
    <row r="160" spans="1:53" ht="43.5" customHeight="1" x14ac:dyDescent="0.25">
      <c r="A160" s="1"/>
      <c r="B160" s="1"/>
      <c r="C160" s="1"/>
      <c r="D160" s="1"/>
      <c r="E160" s="1"/>
      <c r="F160" s="1"/>
      <c r="G160" s="1"/>
      <c r="H160" s="1"/>
      <c r="I160" s="1"/>
      <c r="J160" s="2"/>
      <c r="K160" s="2"/>
      <c r="L160" s="2"/>
      <c r="M160" s="2"/>
      <c r="N160" s="2"/>
      <c r="O160" s="2"/>
      <c r="P160" s="2"/>
      <c r="Q160" s="2"/>
      <c r="R160" s="2"/>
      <c r="S160" s="2"/>
      <c r="T160" s="89"/>
      <c r="U160" s="89"/>
      <c r="V160" s="89"/>
      <c r="W160" s="89"/>
      <c r="X160" s="89"/>
      <c r="Y160" s="8"/>
      <c r="Z160" s="8"/>
      <c r="AA160" s="89"/>
      <c r="AB160" s="89"/>
      <c r="AC160" s="89"/>
      <c r="AD160" s="89"/>
      <c r="AE160" s="116"/>
      <c r="AF160" s="116"/>
      <c r="AG160" s="89"/>
      <c r="AH160" s="89"/>
      <c r="AI160" s="89"/>
      <c r="AJ160" s="116"/>
      <c r="AK160" s="89"/>
      <c r="AL160" s="89"/>
      <c r="AM160" s="89"/>
      <c r="AN160" s="57"/>
      <c r="AO160" s="57"/>
      <c r="AP160" s="57"/>
      <c r="AQ160" s="57"/>
      <c r="AR160" s="304"/>
      <c r="AS160" s="57"/>
      <c r="AT160" s="57"/>
      <c r="AU160" s="304"/>
      <c r="AV160" s="304"/>
      <c r="AW160" s="304"/>
      <c r="AX160" s="152"/>
      <c r="AY160" s="1"/>
      <c r="AZ160" s="57"/>
      <c r="BA160" s="57"/>
    </row>
    <row r="161" spans="1:53" ht="43.5" customHeight="1" x14ac:dyDescent="0.25">
      <c r="A161" s="1"/>
      <c r="B161" s="1"/>
      <c r="C161" s="1"/>
      <c r="D161" s="1"/>
      <c r="E161" s="1"/>
      <c r="F161" s="1"/>
      <c r="G161" s="1"/>
      <c r="H161" s="1"/>
      <c r="I161" s="1"/>
      <c r="J161" s="2"/>
      <c r="K161" s="2"/>
      <c r="L161" s="2"/>
      <c r="M161" s="2"/>
      <c r="N161" s="2"/>
      <c r="O161" s="2"/>
      <c r="P161" s="2"/>
      <c r="Q161" s="2"/>
      <c r="R161" s="2"/>
      <c r="S161" s="2"/>
      <c r="T161" s="89"/>
      <c r="U161" s="89"/>
      <c r="V161" s="89"/>
      <c r="W161" s="89"/>
      <c r="X161" s="89"/>
      <c r="Y161" s="8"/>
      <c r="Z161" s="8"/>
      <c r="AA161" s="89"/>
      <c r="AB161" s="89"/>
      <c r="AC161" s="89"/>
      <c r="AD161" s="89"/>
      <c r="AE161" s="116"/>
      <c r="AF161" s="116"/>
      <c r="AG161" s="89"/>
      <c r="AH161" s="89"/>
      <c r="AI161" s="89"/>
      <c r="AJ161" s="116"/>
      <c r="AK161" s="89"/>
      <c r="AL161" s="89"/>
      <c r="AM161" s="89"/>
      <c r="AN161" s="57"/>
      <c r="AO161" s="57"/>
      <c r="AP161" s="57"/>
      <c r="AQ161" s="57"/>
      <c r="AR161" s="304"/>
      <c r="AS161" s="57"/>
      <c r="AT161" s="57"/>
      <c r="AU161" s="304"/>
      <c r="AV161" s="304"/>
      <c r="AW161" s="304"/>
      <c r="AX161" s="152"/>
      <c r="AY161" s="1"/>
      <c r="AZ161" s="57"/>
      <c r="BA161" s="57"/>
    </row>
    <row r="162" spans="1:53" ht="43.5" customHeight="1" x14ac:dyDescent="0.25">
      <c r="A162" s="1"/>
      <c r="B162" s="1"/>
      <c r="C162" s="1"/>
      <c r="D162" s="1"/>
      <c r="E162" s="1"/>
      <c r="F162" s="1"/>
      <c r="G162" s="1"/>
      <c r="H162" s="1"/>
      <c r="I162" s="1"/>
      <c r="J162" s="2"/>
      <c r="K162" s="2"/>
      <c r="L162" s="2"/>
      <c r="M162" s="2"/>
      <c r="N162" s="2"/>
      <c r="O162" s="2"/>
      <c r="P162" s="2"/>
      <c r="Q162" s="2"/>
      <c r="R162" s="2"/>
      <c r="S162" s="2"/>
      <c r="T162" s="89"/>
      <c r="U162" s="89"/>
      <c r="V162" s="89"/>
      <c r="W162" s="89"/>
      <c r="X162" s="89"/>
      <c r="Y162" s="8"/>
      <c r="Z162" s="8"/>
      <c r="AA162" s="89"/>
      <c r="AB162" s="89"/>
      <c r="AC162" s="89"/>
      <c r="AD162" s="89"/>
      <c r="AE162" s="116"/>
      <c r="AF162" s="116"/>
      <c r="AG162" s="89"/>
      <c r="AH162" s="89"/>
      <c r="AI162" s="89"/>
      <c r="AJ162" s="116"/>
      <c r="AK162" s="89"/>
      <c r="AL162" s="89"/>
      <c r="AM162" s="89"/>
      <c r="AN162" s="57"/>
      <c r="AO162" s="57"/>
      <c r="AP162" s="57"/>
      <c r="AQ162" s="57"/>
      <c r="AR162" s="304"/>
      <c r="AS162" s="57"/>
      <c r="AT162" s="57"/>
      <c r="AU162" s="304"/>
      <c r="AV162" s="304"/>
      <c r="AW162" s="304"/>
      <c r="AX162" s="152"/>
      <c r="AY162" s="1"/>
      <c r="AZ162" s="57"/>
      <c r="BA162" s="57"/>
    </row>
    <row r="163" spans="1:53" ht="43.5" customHeight="1" x14ac:dyDescent="0.25">
      <c r="A163" s="1"/>
      <c r="B163" s="1"/>
      <c r="C163" s="1"/>
      <c r="D163" s="1"/>
      <c r="E163" s="1"/>
      <c r="F163" s="1"/>
      <c r="G163" s="1"/>
      <c r="H163" s="1"/>
      <c r="I163" s="1"/>
      <c r="J163" s="2"/>
      <c r="K163" s="2"/>
      <c r="L163" s="2"/>
      <c r="M163" s="2"/>
      <c r="N163" s="2"/>
      <c r="O163" s="2"/>
      <c r="P163" s="2"/>
      <c r="Q163" s="2"/>
      <c r="R163" s="2"/>
      <c r="S163" s="2"/>
      <c r="T163" s="89"/>
      <c r="U163" s="89"/>
      <c r="V163" s="89"/>
      <c r="W163" s="89"/>
      <c r="X163" s="89"/>
      <c r="Y163" s="8"/>
      <c r="Z163" s="8"/>
      <c r="AA163" s="89"/>
      <c r="AB163" s="89"/>
      <c r="AC163" s="89"/>
      <c r="AD163" s="89"/>
      <c r="AE163" s="116"/>
      <c r="AF163" s="116"/>
      <c r="AG163" s="89"/>
      <c r="AH163" s="89"/>
      <c r="AI163" s="89"/>
      <c r="AJ163" s="116"/>
      <c r="AK163" s="89"/>
      <c r="AL163" s="89"/>
      <c r="AM163" s="89"/>
      <c r="AN163" s="57"/>
      <c r="AO163" s="57"/>
      <c r="AP163" s="57"/>
      <c r="AQ163" s="57"/>
      <c r="AR163" s="304"/>
      <c r="AS163" s="57"/>
      <c r="AT163" s="57"/>
      <c r="AU163" s="304"/>
      <c r="AV163" s="304"/>
      <c r="AW163" s="304"/>
      <c r="AX163" s="152"/>
      <c r="AY163" s="1"/>
      <c r="AZ163" s="57"/>
      <c r="BA163" s="57"/>
    </row>
    <row r="164" spans="1:53" ht="43.5" customHeight="1" x14ac:dyDescent="0.25">
      <c r="A164" s="1"/>
      <c r="B164" s="1"/>
      <c r="C164" s="1"/>
      <c r="D164" s="1"/>
      <c r="E164" s="1"/>
      <c r="F164" s="1"/>
      <c r="G164" s="1"/>
      <c r="H164" s="1"/>
      <c r="I164" s="1"/>
      <c r="J164" s="2"/>
      <c r="K164" s="2"/>
      <c r="L164" s="2"/>
      <c r="M164" s="2"/>
      <c r="N164" s="2"/>
      <c r="O164" s="2"/>
      <c r="P164" s="2"/>
      <c r="Q164" s="2"/>
      <c r="R164" s="2"/>
      <c r="S164" s="2"/>
      <c r="T164" s="89"/>
      <c r="U164" s="89"/>
      <c r="V164" s="89"/>
      <c r="W164" s="89"/>
      <c r="X164" s="89"/>
      <c r="Y164" s="8"/>
      <c r="Z164" s="8"/>
      <c r="AA164" s="89"/>
      <c r="AB164" s="89"/>
      <c r="AC164" s="89"/>
      <c r="AD164" s="89"/>
      <c r="AE164" s="116"/>
      <c r="AF164" s="116"/>
      <c r="AG164" s="89"/>
      <c r="AH164" s="89"/>
      <c r="AI164" s="89"/>
      <c r="AJ164" s="116"/>
      <c r="AK164" s="89"/>
      <c r="AL164" s="89"/>
      <c r="AM164" s="89"/>
      <c r="AN164" s="57"/>
      <c r="AO164" s="57"/>
      <c r="AP164" s="57"/>
      <c r="AQ164" s="57"/>
      <c r="AR164" s="304"/>
      <c r="AS164" s="57"/>
      <c r="AT164" s="57"/>
      <c r="AU164" s="304"/>
      <c r="AV164" s="304"/>
      <c r="AW164" s="304"/>
      <c r="AX164" s="152"/>
      <c r="AY164" s="1"/>
      <c r="AZ164" s="57"/>
      <c r="BA164" s="57"/>
    </row>
    <row r="165" spans="1:53" ht="43.5" customHeight="1" x14ac:dyDescent="0.25">
      <c r="A165" s="1"/>
      <c r="B165" s="1"/>
      <c r="C165" s="1"/>
      <c r="D165" s="1"/>
      <c r="E165" s="1"/>
      <c r="F165" s="1"/>
      <c r="G165" s="1"/>
      <c r="H165" s="1"/>
      <c r="I165" s="1"/>
      <c r="J165" s="2"/>
      <c r="K165" s="2"/>
      <c r="L165" s="2"/>
      <c r="M165" s="2"/>
      <c r="N165" s="2"/>
      <c r="O165" s="2"/>
      <c r="P165" s="2"/>
      <c r="Q165" s="2"/>
      <c r="R165" s="2"/>
      <c r="S165" s="2"/>
      <c r="T165" s="89"/>
      <c r="U165" s="89"/>
      <c r="V165" s="89"/>
      <c r="W165" s="89"/>
      <c r="X165" s="89"/>
      <c r="Y165" s="8"/>
      <c r="Z165" s="8"/>
      <c r="AA165" s="89"/>
      <c r="AB165" s="89"/>
      <c r="AC165" s="89"/>
      <c r="AD165" s="89"/>
      <c r="AE165" s="116"/>
      <c r="AF165" s="116"/>
      <c r="AG165" s="89"/>
      <c r="AH165" s="89"/>
      <c r="AI165" s="89"/>
      <c r="AJ165" s="116"/>
      <c r="AK165" s="89"/>
      <c r="AL165" s="89"/>
      <c r="AM165" s="89"/>
      <c r="AN165" s="57"/>
      <c r="AO165" s="57"/>
      <c r="AP165" s="57"/>
      <c r="AQ165" s="57"/>
      <c r="AR165" s="304"/>
      <c r="AS165" s="57"/>
      <c r="AT165" s="57"/>
      <c r="AU165" s="304"/>
      <c r="AV165" s="304"/>
      <c r="AW165" s="304"/>
      <c r="AX165" s="152"/>
      <c r="AY165" s="1"/>
      <c r="AZ165" s="57"/>
      <c r="BA165" s="57"/>
    </row>
    <row r="166" spans="1:53" ht="43.5" customHeight="1" x14ac:dyDescent="0.25">
      <c r="A166" s="1"/>
      <c r="B166" s="1"/>
      <c r="C166" s="1"/>
      <c r="D166" s="1"/>
      <c r="E166" s="1"/>
      <c r="F166" s="1"/>
      <c r="G166" s="1"/>
      <c r="H166" s="1"/>
      <c r="I166" s="1"/>
      <c r="J166" s="2"/>
      <c r="K166" s="2"/>
      <c r="L166" s="2"/>
      <c r="M166" s="2"/>
      <c r="N166" s="2"/>
      <c r="O166" s="2"/>
      <c r="P166" s="2"/>
      <c r="Q166" s="2"/>
      <c r="R166" s="2"/>
      <c r="S166" s="2"/>
      <c r="T166" s="89"/>
      <c r="U166" s="89"/>
      <c r="V166" s="89"/>
      <c r="W166" s="89"/>
      <c r="X166" s="89"/>
      <c r="Y166" s="8"/>
      <c r="Z166" s="8"/>
      <c r="AA166" s="89"/>
      <c r="AB166" s="89"/>
      <c r="AC166" s="89"/>
      <c r="AD166" s="89"/>
      <c r="AE166" s="116"/>
      <c r="AF166" s="116"/>
      <c r="AG166" s="89"/>
      <c r="AH166" s="89"/>
      <c r="AI166" s="89"/>
      <c r="AJ166" s="116"/>
      <c r="AK166" s="89"/>
      <c r="AL166" s="89"/>
      <c r="AM166" s="89"/>
      <c r="AN166" s="57"/>
      <c r="AO166" s="57"/>
      <c r="AP166" s="57"/>
      <c r="AQ166" s="57"/>
      <c r="AR166" s="304"/>
      <c r="AS166" s="57"/>
      <c r="AT166" s="57"/>
      <c r="AU166" s="304"/>
      <c r="AV166" s="304"/>
      <c r="AW166" s="304"/>
      <c r="AX166" s="152"/>
      <c r="AY166" s="1"/>
      <c r="AZ166" s="57"/>
      <c r="BA166" s="57"/>
    </row>
    <row r="167" spans="1:53" ht="43.5" customHeight="1" x14ac:dyDescent="0.25">
      <c r="A167" s="1"/>
      <c r="B167" s="1"/>
      <c r="C167" s="1"/>
      <c r="D167" s="1"/>
      <c r="E167" s="1"/>
      <c r="F167" s="1"/>
      <c r="G167" s="1"/>
      <c r="H167" s="1"/>
      <c r="I167" s="1"/>
      <c r="J167" s="2"/>
      <c r="K167" s="2"/>
      <c r="L167" s="2"/>
      <c r="M167" s="2"/>
      <c r="N167" s="2"/>
      <c r="O167" s="2"/>
      <c r="P167" s="2"/>
      <c r="Q167" s="2"/>
      <c r="R167" s="2"/>
      <c r="S167" s="2"/>
      <c r="T167" s="89"/>
      <c r="U167" s="89"/>
      <c r="V167" s="89"/>
      <c r="W167" s="89"/>
      <c r="X167" s="89"/>
      <c r="Y167" s="8"/>
      <c r="Z167" s="8"/>
      <c r="AA167" s="89"/>
      <c r="AB167" s="89"/>
      <c r="AC167" s="89"/>
      <c r="AD167" s="89"/>
      <c r="AE167" s="116"/>
      <c r="AF167" s="116"/>
      <c r="AG167" s="89"/>
      <c r="AH167" s="89"/>
      <c r="AI167" s="89"/>
      <c r="AJ167" s="116"/>
      <c r="AK167" s="89"/>
      <c r="AL167" s="89"/>
      <c r="AM167" s="89"/>
      <c r="AN167" s="57"/>
      <c r="AO167" s="57"/>
      <c r="AP167" s="57"/>
      <c r="AQ167" s="57"/>
      <c r="AR167" s="304"/>
      <c r="AS167" s="57"/>
      <c r="AT167" s="57"/>
      <c r="AU167" s="304"/>
      <c r="AV167" s="304"/>
      <c r="AW167" s="304"/>
      <c r="AX167" s="152"/>
      <c r="AY167" s="1"/>
      <c r="AZ167" s="57"/>
      <c r="BA167" s="57"/>
    </row>
    <row r="168" spans="1:53" ht="43.5" customHeight="1" x14ac:dyDescent="0.25">
      <c r="A168" s="1"/>
      <c r="B168" s="1"/>
      <c r="C168" s="1"/>
      <c r="D168" s="1"/>
      <c r="E168" s="1"/>
      <c r="F168" s="1"/>
      <c r="G168" s="1"/>
      <c r="H168" s="1"/>
      <c r="I168" s="1"/>
      <c r="J168" s="2"/>
      <c r="K168" s="2"/>
      <c r="L168" s="2"/>
      <c r="M168" s="2"/>
      <c r="N168" s="2"/>
      <c r="O168" s="2"/>
      <c r="P168" s="2"/>
      <c r="Q168" s="2"/>
      <c r="R168" s="2"/>
      <c r="S168" s="2"/>
      <c r="T168" s="89"/>
      <c r="U168" s="89"/>
      <c r="V168" s="89"/>
      <c r="W168" s="89"/>
      <c r="X168" s="89"/>
      <c r="Y168" s="8"/>
      <c r="Z168" s="8"/>
      <c r="AA168" s="89"/>
      <c r="AB168" s="89"/>
      <c r="AC168" s="89"/>
      <c r="AD168" s="89"/>
      <c r="AE168" s="116"/>
      <c r="AF168" s="116"/>
      <c r="AG168" s="89"/>
      <c r="AH168" s="89"/>
      <c r="AI168" s="89"/>
      <c r="AJ168" s="116"/>
      <c r="AK168" s="89"/>
      <c r="AL168" s="89"/>
      <c r="AM168" s="89"/>
      <c r="AN168" s="57"/>
      <c r="AO168" s="57"/>
      <c r="AP168" s="57"/>
      <c r="AQ168" s="57"/>
      <c r="AR168" s="304"/>
      <c r="AS168" s="57"/>
      <c r="AT168" s="57"/>
      <c r="AU168" s="304"/>
      <c r="AV168" s="304"/>
      <c r="AW168" s="304"/>
      <c r="AX168" s="152"/>
      <c r="AY168" s="1"/>
      <c r="AZ168" s="57"/>
      <c r="BA168" s="57"/>
    </row>
    <row r="169" spans="1:53" ht="43.5" customHeight="1" x14ac:dyDescent="0.25">
      <c r="A169" s="1"/>
      <c r="B169" s="1"/>
      <c r="C169" s="1"/>
      <c r="D169" s="1"/>
      <c r="E169" s="1"/>
      <c r="F169" s="1"/>
      <c r="G169" s="1"/>
      <c r="H169" s="1"/>
      <c r="I169" s="1"/>
      <c r="J169" s="2"/>
      <c r="K169" s="2"/>
      <c r="L169" s="2"/>
      <c r="M169" s="2"/>
      <c r="N169" s="2"/>
      <c r="O169" s="2"/>
      <c r="P169" s="2"/>
      <c r="Q169" s="2"/>
      <c r="R169" s="2"/>
      <c r="S169" s="2"/>
      <c r="T169" s="89"/>
      <c r="U169" s="89"/>
      <c r="V169" s="89"/>
      <c r="W169" s="89"/>
      <c r="X169" s="89"/>
      <c r="Y169" s="8"/>
      <c r="Z169" s="8"/>
      <c r="AA169" s="89"/>
      <c r="AB169" s="89"/>
      <c r="AC169" s="89"/>
      <c r="AD169" s="89"/>
      <c r="AE169" s="116"/>
      <c r="AF169" s="116"/>
      <c r="AG169" s="89"/>
      <c r="AH169" s="89"/>
      <c r="AI169" s="89"/>
      <c r="AJ169" s="116"/>
      <c r="AK169" s="89"/>
      <c r="AL169" s="89"/>
      <c r="AM169" s="89"/>
      <c r="AN169" s="57"/>
      <c r="AO169" s="57"/>
      <c r="AP169" s="57"/>
      <c r="AQ169" s="57"/>
      <c r="AR169" s="304"/>
      <c r="AS169" s="57"/>
      <c r="AT169" s="57"/>
      <c r="AU169" s="304"/>
      <c r="AV169" s="304"/>
      <c r="AW169" s="304"/>
      <c r="AX169" s="152"/>
      <c r="AY169" s="1"/>
      <c r="AZ169" s="57"/>
      <c r="BA169" s="57"/>
    </row>
    <row r="170" spans="1:53" ht="43.5" customHeight="1" x14ac:dyDescent="0.25">
      <c r="A170" s="1"/>
      <c r="B170" s="1"/>
      <c r="C170" s="1"/>
      <c r="D170" s="1"/>
      <c r="E170" s="1"/>
      <c r="F170" s="1"/>
      <c r="G170" s="1"/>
      <c r="H170" s="1"/>
      <c r="I170" s="1"/>
      <c r="J170" s="2"/>
      <c r="K170" s="2"/>
      <c r="L170" s="2"/>
      <c r="M170" s="2"/>
      <c r="N170" s="2"/>
      <c r="O170" s="2"/>
      <c r="P170" s="2"/>
      <c r="Q170" s="2"/>
      <c r="R170" s="2"/>
      <c r="S170" s="2"/>
      <c r="T170" s="89"/>
      <c r="U170" s="89"/>
      <c r="V170" s="89"/>
      <c r="W170" s="89"/>
      <c r="X170" s="89"/>
      <c r="Y170" s="8"/>
      <c r="Z170" s="8"/>
      <c r="AA170" s="89"/>
      <c r="AB170" s="89"/>
      <c r="AC170" s="89"/>
      <c r="AD170" s="89"/>
      <c r="AE170" s="116"/>
      <c r="AF170" s="116"/>
      <c r="AG170" s="89"/>
      <c r="AH170" s="89"/>
      <c r="AI170" s="89"/>
      <c r="AJ170" s="116"/>
      <c r="AK170" s="89"/>
      <c r="AL170" s="89"/>
      <c r="AM170" s="89"/>
      <c r="AN170" s="57"/>
      <c r="AO170" s="57"/>
      <c r="AP170" s="57"/>
      <c r="AQ170" s="57"/>
      <c r="AR170" s="304"/>
      <c r="AS170" s="57"/>
      <c r="AT170" s="57"/>
      <c r="AU170" s="304"/>
      <c r="AV170" s="304"/>
      <c r="AW170" s="304"/>
      <c r="AX170" s="152"/>
      <c r="AY170" s="1"/>
      <c r="AZ170" s="57"/>
      <c r="BA170" s="57"/>
    </row>
    <row r="171" spans="1:53" ht="43.5" customHeight="1" x14ac:dyDescent="0.25">
      <c r="A171" s="1"/>
      <c r="B171" s="1"/>
      <c r="C171" s="1"/>
      <c r="D171" s="1"/>
      <c r="E171" s="1"/>
      <c r="F171" s="1"/>
      <c r="G171" s="1"/>
      <c r="H171" s="1"/>
      <c r="I171" s="1"/>
      <c r="J171" s="2"/>
      <c r="K171" s="2"/>
      <c r="L171" s="2"/>
      <c r="M171" s="2"/>
      <c r="N171" s="2"/>
      <c r="O171" s="2"/>
      <c r="P171" s="2"/>
      <c r="Q171" s="2"/>
      <c r="R171" s="2"/>
      <c r="S171" s="2"/>
      <c r="T171" s="89"/>
      <c r="U171" s="89"/>
      <c r="V171" s="89"/>
      <c r="W171" s="89"/>
      <c r="X171" s="89"/>
      <c r="Y171" s="8"/>
      <c r="Z171" s="8"/>
      <c r="AA171" s="89"/>
      <c r="AB171" s="89"/>
      <c r="AC171" s="89"/>
      <c r="AD171" s="89"/>
      <c r="AE171" s="116"/>
      <c r="AF171" s="116"/>
      <c r="AG171" s="89"/>
      <c r="AH171" s="89"/>
      <c r="AI171" s="89"/>
      <c r="AJ171" s="116"/>
      <c r="AK171" s="89"/>
      <c r="AL171" s="89"/>
      <c r="AM171" s="89"/>
      <c r="AN171" s="57"/>
      <c r="AO171" s="57"/>
      <c r="AP171" s="57"/>
      <c r="AQ171" s="57"/>
      <c r="AR171" s="304"/>
      <c r="AS171" s="57"/>
      <c r="AT171" s="57"/>
      <c r="AU171" s="304"/>
      <c r="AV171" s="304"/>
      <c r="AW171" s="304"/>
      <c r="AX171" s="152"/>
      <c r="AY171" s="1"/>
      <c r="AZ171" s="57"/>
      <c r="BA171" s="57"/>
    </row>
    <row r="172" spans="1:53" ht="43.5" customHeight="1" x14ac:dyDescent="0.25">
      <c r="A172" s="1"/>
      <c r="B172" s="1"/>
      <c r="C172" s="1"/>
      <c r="D172" s="1"/>
      <c r="E172" s="1"/>
      <c r="F172" s="1"/>
      <c r="G172" s="1"/>
      <c r="H172" s="1"/>
      <c r="I172" s="1"/>
      <c r="J172" s="2"/>
      <c r="K172" s="2"/>
      <c r="L172" s="2"/>
      <c r="M172" s="2"/>
      <c r="N172" s="2"/>
      <c r="O172" s="2"/>
      <c r="P172" s="2"/>
      <c r="Q172" s="2"/>
      <c r="R172" s="2"/>
      <c r="S172" s="2"/>
      <c r="T172" s="89"/>
      <c r="U172" s="89"/>
      <c r="V172" s="89"/>
      <c r="W172" s="89"/>
      <c r="X172" s="89"/>
      <c r="Y172" s="8"/>
      <c r="Z172" s="8"/>
      <c r="AA172" s="89"/>
      <c r="AB172" s="89"/>
      <c r="AC172" s="89"/>
      <c r="AD172" s="89"/>
      <c r="AE172" s="116"/>
      <c r="AF172" s="116"/>
      <c r="AG172" s="89"/>
      <c r="AH172" s="89"/>
      <c r="AI172" s="89"/>
      <c r="AJ172" s="116"/>
      <c r="AK172" s="89"/>
      <c r="AL172" s="89"/>
      <c r="AM172" s="89"/>
      <c r="AN172" s="57"/>
      <c r="AO172" s="57"/>
      <c r="AP172" s="57"/>
      <c r="AQ172" s="57"/>
      <c r="AR172" s="304"/>
      <c r="AS172" s="57"/>
      <c r="AT172" s="57"/>
      <c r="AU172" s="304"/>
      <c r="AV172" s="304"/>
      <c r="AW172" s="304"/>
      <c r="AX172" s="152"/>
      <c r="AY172" s="1"/>
      <c r="AZ172" s="57"/>
      <c r="BA172" s="57"/>
    </row>
    <row r="173" spans="1:53" ht="43.5" customHeight="1" x14ac:dyDescent="0.25">
      <c r="A173" s="1"/>
      <c r="B173" s="1"/>
      <c r="C173" s="1"/>
      <c r="D173" s="1"/>
      <c r="E173" s="1"/>
      <c r="F173" s="1"/>
      <c r="G173" s="1"/>
      <c r="H173" s="1"/>
      <c r="I173" s="1"/>
      <c r="J173" s="2"/>
      <c r="K173" s="2"/>
      <c r="L173" s="2"/>
      <c r="M173" s="2"/>
      <c r="N173" s="2"/>
      <c r="O173" s="2"/>
      <c r="P173" s="2"/>
      <c r="Q173" s="2"/>
      <c r="R173" s="2"/>
      <c r="S173" s="2"/>
      <c r="T173" s="89"/>
      <c r="U173" s="89"/>
      <c r="V173" s="89"/>
      <c r="W173" s="89"/>
      <c r="X173" s="89"/>
      <c r="Y173" s="8"/>
      <c r="Z173" s="8"/>
      <c r="AA173" s="89"/>
      <c r="AB173" s="89"/>
      <c r="AC173" s="89"/>
      <c r="AD173" s="89"/>
      <c r="AE173" s="116"/>
      <c r="AF173" s="116"/>
      <c r="AG173" s="89"/>
      <c r="AH173" s="89"/>
      <c r="AI173" s="89"/>
      <c r="AJ173" s="116"/>
      <c r="AK173" s="89"/>
      <c r="AL173" s="89"/>
      <c r="AM173" s="89"/>
      <c r="AN173" s="57"/>
      <c r="AO173" s="57"/>
      <c r="AP173" s="57"/>
      <c r="AQ173" s="57"/>
      <c r="AR173" s="304"/>
      <c r="AS173" s="57"/>
      <c r="AT173" s="57"/>
      <c r="AU173" s="304"/>
      <c r="AV173" s="304"/>
      <c r="AW173" s="304"/>
      <c r="AX173" s="152"/>
      <c r="AY173" s="1"/>
      <c r="AZ173" s="57"/>
      <c r="BA173" s="57"/>
    </row>
    <row r="174" spans="1:53" ht="43.5" customHeight="1" x14ac:dyDescent="0.25">
      <c r="A174" s="1"/>
      <c r="B174" s="1"/>
      <c r="C174" s="1"/>
      <c r="D174" s="1"/>
      <c r="E174" s="1"/>
      <c r="F174" s="1"/>
      <c r="G174" s="1"/>
      <c r="H174" s="1"/>
      <c r="I174" s="1"/>
      <c r="J174" s="2"/>
      <c r="K174" s="2"/>
      <c r="L174" s="2"/>
      <c r="M174" s="2"/>
      <c r="N174" s="2"/>
      <c r="O174" s="2"/>
      <c r="P174" s="2"/>
      <c r="Q174" s="2"/>
      <c r="R174" s="2"/>
      <c r="S174" s="2"/>
      <c r="T174" s="89"/>
      <c r="U174" s="89"/>
      <c r="V174" s="89"/>
      <c r="W174" s="89"/>
      <c r="X174" s="89"/>
      <c r="Y174" s="8"/>
      <c r="Z174" s="8"/>
      <c r="AA174" s="89"/>
      <c r="AB174" s="89"/>
      <c r="AC174" s="89"/>
      <c r="AD174" s="89"/>
      <c r="AE174" s="116"/>
      <c r="AF174" s="116"/>
      <c r="AG174" s="89"/>
      <c r="AH174" s="89"/>
      <c r="AI174" s="89"/>
      <c r="AJ174" s="116"/>
      <c r="AK174" s="89"/>
      <c r="AL174" s="89"/>
      <c r="AM174" s="89"/>
      <c r="AN174" s="57"/>
      <c r="AO174" s="57"/>
      <c r="AP174" s="57"/>
      <c r="AQ174" s="57"/>
      <c r="AR174" s="304"/>
      <c r="AS174" s="57"/>
      <c r="AT174" s="57"/>
      <c r="AU174" s="304"/>
      <c r="AV174" s="304"/>
      <c r="AW174" s="304"/>
      <c r="AX174" s="152"/>
      <c r="AY174" s="1"/>
      <c r="AZ174" s="57"/>
      <c r="BA174" s="57"/>
    </row>
    <row r="175" spans="1:53" ht="43.5" customHeight="1" x14ac:dyDescent="0.25">
      <c r="A175" s="1"/>
      <c r="B175" s="1"/>
      <c r="C175" s="1"/>
      <c r="D175" s="1"/>
      <c r="E175" s="1"/>
      <c r="F175" s="1"/>
      <c r="G175" s="1"/>
      <c r="H175" s="1"/>
      <c r="I175" s="1"/>
      <c r="J175" s="2"/>
      <c r="K175" s="2"/>
      <c r="L175" s="2"/>
      <c r="M175" s="2"/>
      <c r="N175" s="2"/>
      <c r="O175" s="2"/>
      <c r="P175" s="2"/>
      <c r="Q175" s="2"/>
      <c r="R175" s="2"/>
      <c r="S175" s="2"/>
      <c r="T175" s="89"/>
      <c r="U175" s="89"/>
      <c r="V175" s="89"/>
      <c r="W175" s="89"/>
      <c r="X175" s="89"/>
      <c r="Y175" s="8"/>
      <c r="Z175" s="8"/>
      <c r="AA175" s="89"/>
      <c r="AB175" s="89"/>
      <c r="AC175" s="89"/>
      <c r="AD175" s="89"/>
      <c r="AE175" s="116"/>
      <c r="AF175" s="116"/>
      <c r="AG175" s="89"/>
      <c r="AH175" s="89"/>
      <c r="AI175" s="89"/>
      <c r="AJ175" s="116"/>
      <c r="AK175" s="89"/>
      <c r="AL175" s="89"/>
      <c r="AM175" s="89"/>
      <c r="AN175" s="57"/>
      <c r="AO175" s="57"/>
      <c r="AP175" s="57"/>
      <c r="AQ175" s="57"/>
      <c r="AR175" s="304"/>
      <c r="AS175" s="57"/>
      <c r="AT175" s="57"/>
      <c r="AU175" s="304"/>
      <c r="AV175" s="304"/>
      <c r="AW175" s="304"/>
      <c r="AX175" s="152"/>
      <c r="AY175" s="1"/>
      <c r="AZ175" s="57"/>
      <c r="BA175" s="57"/>
    </row>
    <row r="176" spans="1:53" ht="43.5" customHeight="1" x14ac:dyDescent="0.25">
      <c r="A176" s="1"/>
      <c r="B176" s="1"/>
      <c r="C176" s="1"/>
      <c r="D176" s="1"/>
      <c r="E176" s="1"/>
      <c r="F176" s="1"/>
      <c r="G176" s="1"/>
      <c r="H176" s="1"/>
      <c r="I176" s="1"/>
      <c r="J176" s="2"/>
      <c r="K176" s="2"/>
      <c r="L176" s="2"/>
      <c r="M176" s="2"/>
      <c r="N176" s="2"/>
      <c r="O176" s="2"/>
      <c r="P176" s="2"/>
      <c r="Q176" s="2"/>
      <c r="R176" s="2"/>
      <c r="S176" s="2"/>
      <c r="T176" s="89"/>
      <c r="U176" s="89"/>
      <c r="V176" s="89"/>
      <c r="W176" s="89"/>
      <c r="X176" s="89"/>
      <c r="Y176" s="8"/>
      <c r="Z176" s="8"/>
      <c r="AA176" s="89"/>
      <c r="AB176" s="89"/>
      <c r="AC176" s="89"/>
      <c r="AD176" s="89"/>
      <c r="AE176" s="116"/>
      <c r="AF176" s="116"/>
      <c r="AG176" s="89"/>
      <c r="AH176" s="89"/>
      <c r="AI176" s="89"/>
      <c r="AJ176" s="116"/>
      <c r="AK176" s="89"/>
      <c r="AL176" s="89"/>
      <c r="AM176" s="89"/>
      <c r="AN176" s="57"/>
      <c r="AO176" s="57"/>
      <c r="AP176" s="57"/>
      <c r="AQ176" s="57"/>
      <c r="AR176" s="304"/>
      <c r="AS176" s="57"/>
      <c r="AT176" s="57"/>
      <c r="AU176" s="304"/>
      <c r="AV176" s="304"/>
      <c r="AW176" s="304"/>
      <c r="AX176" s="152"/>
      <c r="AY176" s="1"/>
      <c r="AZ176" s="57"/>
      <c r="BA176" s="57"/>
    </row>
    <row r="177" spans="1:53" ht="43.5" customHeight="1" x14ac:dyDescent="0.25">
      <c r="A177" s="1"/>
      <c r="B177" s="1"/>
      <c r="C177" s="1"/>
      <c r="D177" s="1"/>
      <c r="E177" s="1"/>
      <c r="F177" s="1"/>
      <c r="G177" s="1"/>
      <c r="H177" s="1"/>
      <c r="I177" s="1"/>
      <c r="J177" s="2"/>
      <c r="K177" s="2"/>
      <c r="L177" s="2"/>
      <c r="M177" s="2"/>
      <c r="N177" s="2"/>
      <c r="O177" s="2"/>
      <c r="P177" s="2"/>
      <c r="Q177" s="2"/>
      <c r="R177" s="2"/>
      <c r="S177" s="2"/>
      <c r="T177" s="89"/>
      <c r="U177" s="89"/>
      <c r="V177" s="89"/>
      <c r="W177" s="89"/>
      <c r="X177" s="89"/>
      <c r="Y177" s="8"/>
      <c r="Z177" s="8"/>
      <c r="AA177" s="89"/>
      <c r="AB177" s="89"/>
      <c r="AC177" s="89"/>
      <c r="AD177" s="89"/>
      <c r="AE177" s="116"/>
      <c r="AF177" s="116"/>
      <c r="AG177" s="89"/>
      <c r="AH177" s="89"/>
      <c r="AI177" s="89"/>
      <c r="AJ177" s="116"/>
      <c r="AK177" s="89"/>
      <c r="AL177" s="89"/>
      <c r="AM177" s="89"/>
      <c r="AN177" s="57"/>
      <c r="AO177" s="57"/>
      <c r="AP177" s="57"/>
      <c r="AQ177" s="57"/>
      <c r="AR177" s="304"/>
      <c r="AS177" s="57"/>
      <c r="AT177" s="57"/>
      <c r="AU177" s="304"/>
      <c r="AV177" s="304"/>
      <c r="AW177" s="304"/>
      <c r="AX177" s="152"/>
      <c r="AY177" s="1"/>
      <c r="AZ177" s="57"/>
      <c r="BA177" s="57"/>
    </row>
    <row r="178" spans="1:53" ht="43.5" customHeight="1" x14ac:dyDescent="0.25">
      <c r="A178" s="1"/>
      <c r="B178" s="1"/>
      <c r="C178" s="1"/>
      <c r="D178" s="1"/>
      <c r="E178" s="1"/>
      <c r="F178" s="1"/>
      <c r="G178" s="1"/>
      <c r="H178" s="1"/>
      <c r="I178" s="1"/>
      <c r="J178" s="2"/>
      <c r="K178" s="2"/>
      <c r="L178" s="2"/>
      <c r="M178" s="2"/>
      <c r="N178" s="2"/>
      <c r="O178" s="2"/>
      <c r="P178" s="2"/>
      <c r="Q178" s="2"/>
      <c r="R178" s="2"/>
      <c r="S178" s="2"/>
      <c r="T178" s="89"/>
      <c r="U178" s="89"/>
      <c r="V178" s="89"/>
      <c r="W178" s="89"/>
      <c r="X178" s="89"/>
      <c r="Y178" s="8"/>
      <c r="Z178" s="8"/>
      <c r="AA178" s="89"/>
      <c r="AB178" s="89"/>
      <c r="AC178" s="89"/>
      <c r="AD178" s="89"/>
      <c r="AE178" s="116"/>
      <c r="AF178" s="116"/>
      <c r="AG178" s="89"/>
      <c r="AH178" s="89"/>
      <c r="AI178" s="89"/>
      <c r="AJ178" s="116"/>
      <c r="AK178" s="89"/>
      <c r="AL178" s="89"/>
      <c r="AM178" s="89"/>
      <c r="AN178" s="57"/>
      <c r="AO178" s="57"/>
      <c r="AP178" s="57"/>
      <c r="AQ178" s="57"/>
      <c r="AR178" s="304"/>
      <c r="AS178" s="57"/>
      <c r="AT178" s="57"/>
      <c r="AU178" s="304"/>
      <c r="AV178" s="304"/>
      <c r="AW178" s="304"/>
      <c r="AX178" s="152"/>
      <c r="AY178" s="1"/>
      <c r="AZ178" s="57"/>
      <c r="BA178" s="57"/>
    </row>
    <row r="179" spans="1:53" ht="43.5" customHeight="1" x14ac:dyDescent="0.25">
      <c r="A179" s="1"/>
      <c r="B179" s="1"/>
      <c r="C179" s="1"/>
      <c r="D179" s="1"/>
      <c r="E179" s="1"/>
      <c r="F179" s="1"/>
      <c r="G179" s="1"/>
      <c r="H179" s="1"/>
      <c r="I179" s="1"/>
      <c r="J179" s="2"/>
      <c r="K179" s="2"/>
      <c r="L179" s="2"/>
      <c r="M179" s="2"/>
      <c r="N179" s="2"/>
      <c r="O179" s="2"/>
      <c r="P179" s="2"/>
      <c r="Q179" s="2"/>
      <c r="R179" s="2"/>
      <c r="S179" s="2"/>
      <c r="T179" s="89"/>
      <c r="U179" s="89"/>
      <c r="V179" s="89"/>
      <c r="W179" s="89"/>
      <c r="X179" s="89"/>
      <c r="Y179" s="8"/>
      <c r="Z179" s="8"/>
      <c r="AA179" s="89"/>
      <c r="AB179" s="89"/>
      <c r="AC179" s="89"/>
      <c r="AD179" s="89"/>
      <c r="AE179" s="116"/>
      <c r="AF179" s="116"/>
      <c r="AG179" s="89"/>
      <c r="AH179" s="89"/>
      <c r="AI179" s="89"/>
      <c r="AJ179" s="116"/>
      <c r="AK179" s="89"/>
      <c r="AL179" s="89"/>
      <c r="AM179" s="89"/>
      <c r="AN179" s="57"/>
      <c r="AO179" s="57"/>
      <c r="AP179" s="57"/>
      <c r="AQ179" s="57"/>
      <c r="AR179" s="304"/>
      <c r="AS179" s="57"/>
      <c r="AT179" s="57"/>
      <c r="AU179" s="304"/>
      <c r="AV179" s="304"/>
      <c r="AW179" s="304"/>
      <c r="AX179" s="152"/>
      <c r="AY179" s="1"/>
      <c r="AZ179" s="57"/>
      <c r="BA179" s="57"/>
    </row>
    <row r="180" spans="1:53" ht="43.5" customHeight="1" x14ac:dyDescent="0.25">
      <c r="A180" s="1"/>
      <c r="B180" s="1"/>
      <c r="C180" s="1"/>
      <c r="D180" s="1"/>
      <c r="E180" s="1"/>
      <c r="F180" s="1"/>
      <c r="G180" s="1"/>
      <c r="H180" s="1"/>
      <c r="I180" s="1"/>
      <c r="J180" s="2"/>
      <c r="K180" s="2"/>
      <c r="L180" s="2"/>
      <c r="M180" s="2"/>
      <c r="N180" s="2"/>
      <c r="O180" s="2"/>
      <c r="P180" s="2"/>
      <c r="Q180" s="2"/>
      <c r="R180" s="2"/>
      <c r="S180" s="2"/>
      <c r="T180" s="89"/>
      <c r="U180" s="89"/>
      <c r="V180" s="89"/>
      <c r="W180" s="89"/>
      <c r="X180" s="89"/>
      <c r="Y180" s="8"/>
      <c r="Z180" s="8"/>
      <c r="AA180" s="89"/>
      <c r="AB180" s="89"/>
      <c r="AC180" s="89"/>
      <c r="AD180" s="89"/>
      <c r="AE180" s="116"/>
      <c r="AF180" s="116"/>
      <c r="AG180" s="89"/>
      <c r="AH180" s="89"/>
      <c r="AI180" s="89"/>
      <c r="AJ180" s="116"/>
      <c r="AK180" s="89"/>
      <c r="AL180" s="89"/>
      <c r="AM180" s="89"/>
      <c r="AN180" s="57"/>
      <c r="AO180" s="57"/>
      <c r="AP180" s="57"/>
      <c r="AQ180" s="57"/>
      <c r="AR180" s="304"/>
      <c r="AS180" s="57"/>
      <c r="AT180" s="57"/>
      <c r="AU180" s="304"/>
      <c r="AV180" s="304"/>
      <c r="AW180" s="304"/>
      <c r="AX180" s="152"/>
      <c r="AY180" s="1"/>
      <c r="AZ180" s="57"/>
      <c r="BA180" s="57"/>
    </row>
    <row r="181" spans="1:53" ht="43.5" customHeight="1" x14ac:dyDescent="0.25">
      <c r="A181" s="1"/>
      <c r="B181" s="1"/>
      <c r="C181" s="1"/>
      <c r="D181" s="1"/>
      <c r="E181" s="1"/>
      <c r="F181" s="1"/>
      <c r="G181" s="1"/>
      <c r="H181" s="1"/>
      <c r="I181" s="1"/>
      <c r="J181" s="2"/>
      <c r="K181" s="2"/>
      <c r="L181" s="2"/>
      <c r="M181" s="2"/>
      <c r="N181" s="2"/>
      <c r="O181" s="2"/>
      <c r="P181" s="2"/>
      <c r="Q181" s="2"/>
      <c r="R181" s="2"/>
      <c r="S181" s="2"/>
      <c r="T181" s="89"/>
      <c r="U181" s="89"/>
      <c r="V181" s="89"/>
      <c r="W181" s="89"/>
      <c r="X181" s="89"/>
      <c r="Y181" s="8"/>
      <c r="Z181" s="8"/>
      <c r="AA181" s="89"/>
      <c r="AB181" s="89"/>
      <c r="AC181" s="89"/>
      <c r="AD181" s="89"/>
      <c r="AE181" s="116"/>
      <c r="AF181" s="116"/>
      <c r="AG181" s="89"/>
      <c r="AH181" s="89"/>
      <c r="AI181" s="89"/>
      <c r="AJ181" s="116"/>
      <c r="AK181" s="89"/>
      <c r="AL181" s="89"/>
      <c r="AM181" s="89"/>
      <c r="AN181" s="57"/>
      <c r="AO181" s="57"/>
      <c r="AP181" s="57"/>
      <c r="AQ181" s="57"/>
      <c r="AR181" s="304"/>
      <c r="AS181" s="57"/>
      <c r="AT181" s="57"/>
      <c r="AU181" s="304"/>
      <c r="AV181" s="304"/>
      <c r="AW181" s="304"/>
      <c r="AX181" s="152"/>
      <c r="AY181" s="1"/>
      <c r="AZ181" s="57"/>
      <c r="BA181" s="57"/>
    </row>
    <row r="182" spans="1:53" ht="43.5" customHeight="1" x14ac:dyDescent="0.25">
      <c r="A182" s="1"/>
      <c r="B182" s="1"/>
      <c r="C182" s="1"/>
      <c r="D182" s="1"/>
      <c r="E182" s="1"/>
      <c r="F182" s="1"/>
      <c r="G182" s="1"/>
      <c r="H182" s="1"/>
      <c r="I182" s="1"/>
      <c r="J182" s="2"/>
      <c r="K182" s="2"/>
      <c r="L182" s="2"/>
      <c r="M182" s="2"/>
      <c r="N182" s="2"/>
      <c r="O182" s="2"/>
      <c r="P182" s="2"/>
      <c r="Q182" s="2"/>
      <c r="R182" s="2"/>
      <c r="S182" s="2"/>
      <c r="T182" s="89"/>
      <c r="U182" s="89"/>
      <c r="V182" s="89"/>
      <c r="W182" s="89"/>
      <c r="X182" s="89"/>
      <c r="Y182" s="8"/>
      <c r="Z182" s="8"/>
      <c r="AA182" s="89"/>
      <c r="AB182" s="89"/>
      <c r="AC182" s="89"/>
      <c r="AD182" s="89"/>
      <c r="AE182" s="116"/>
      <c r="AF182" s="116"/>
      <c r="AG182" s="89"/>
      <c r="AH182" s="89"/>
      <c r="AI182" s="89"/>
      <c r="AJ182" s="116"/>
      <c r="AK182" s="89"/>
      <c r="AL182" s="89"/>
      <c r="AM182" s="89"/>
      <c r="AN182" s="57"/>
      <c r="AO182" s="57"/>
      <c r="AP182" s="57"/>
      <c r="AQ182" s="57"/>
      <c r="AR182" s="304"/>
      <c r="AS182" s="57"/>
      <c r="AT182" s="57"/>
      <c r="AU182" s="304"/>
      <c r="AV182" s="304"/>
      <c r="AW182" s="304"/>
      <c r="AX182" s="152"/>
      <c r="AY182" s="1"/>
      <c r="AZ182" s="57"/>
      <c r="BA182" s="57"/>
    </row>
    <row r="183" spans="1:53" ht="43.5" customHeight="1" x14ac:dyDescent="0.25">
      <c r="A183" s="1"/>
      <c r="B183" s="1"/>
      <c r="C183" s="1"/>
      <c r="D183" s="1"/>
      <c r="E183" s="1"/>
      <c r="F183" s="1"/>
      <c r="G183" s="1"/>
      <c r="H183" s="1"/>
      <c r="I183" s="1"/>
      <c r="J183" s="2"/>
      <c r="K183" s="2"/>
      <c r="L183" s="2"/>
      <c r="M183" s="2"/>
      <c r="N183" s="2"/>
      <c r="O183" s="2"/>
      <c r="P183" s="2"/>
      <c r="Q183" s="2"/>
      <c r="R183" s="2"/>
      <c r="S183" s="2"/>
      <c r="T183" s="89"/>
      <c r="U183" s="89"/>
      <c r="V183" s="89"/>
      <c r="W183" s="89"/>
      <c r="X183" s="89"/>
      <c r="Y183" s="8"/>
      <c r="Z183" s="8"/>
      <c r="AA183" s="89"/>
      <c r="AB183" s="89"/>
      <c r="AC183" s="89"/>
      <c r="AD183" s="89"/>
      <c r="AE183" s="116"/>
      <c r="AF183" s="116"/>
      <c r="AG183" s="89"/>
      <c r="AH183" s="89"/>
      <c r="AI183" s="89"/>
      <c r="AJ183" s="116"/>
      <c r="AK183" s="89"/>
      <c r="AL183" s="89"/>
      <c r="AM183" s="89"/>
      <c r="AN183" s="57"/>
      <c r="AO183" s="57"/>
      <c r="AP183" s="57"/>
      <c r="AQ183" s="57"/>
      <c r="AR183" s="304"/>
      <c r="AS183" s="57"/>
      <c r="AT183" s="57"/>
      <c r="AU183" s="304"/>
      <c r="AV183" s="304"/>
      <c r="AW183" s="304"/>
      <c r="AX183" s="152"/>
      <c r="AY183" s="1"/>
      <c r="AZ183" s="57"/>
      <c r="BA183" s="57"/>
    </row>
    <row r="184" spans="1:53" ht="43.5" customHeight="1" x14ac:dyDescent="0.25">
      <c r="A184" s="1"/>
      <c r="B184" s="1"/>
      <c r="C184" s="1"/>
      <c r="D184" s="1"/>
      <c r="E184" s="1"/>
      <c r="F184" s="1"/>
      <c r="G184" s="1"/>
      <c r="H184" s="1"/>
      <c r="I184" s="1"/>
      <c r="J184" s="2"/>
      <c r="K184" s="2"/>
      <c r="L184" s="2"/>
      <c r="M184" s="2"/>
      <c r="N184" s="2"/>
      <c r="O184" s="2"/>
      <c r="P184" s="2"/>
      <c r="Q184" s="2"/>
      <c r="R184" s="2"/>
      <c r="S184" s="2"/>
      <c r="T184" s="89"/>
      <c r="U184" s="89"/>
      <c r="V184" s="89"/>
      <c r="W184" s="89"/>
      <c r="X184" s="89"/>
      <c r="Y184" s="8"/>
      <c r="Z184" s="8"/>
      <c r="AA184" s="89"/>
      <c r="AB184" s="89"/>
      <c r="AC184" s="89"/>
      <c r="AD184" s="89"/>
      <c r="AE184" s="116"/>
      <c r="AF184" s="116"/>
      <c r="AG184" s="89"/>
      <c r="AH184" s="89"/>
      <c r="AI184" s="89"/>
      <c r="AJ184" s="116"/>
      <c r="AK184" s="89"/>
      <c r="AL184" s="89"/>
      <c r="AM184" s="89"/>
      <c r="AN184" s="57"/>
      <c r="AO184" s="57"/>
      <c r="AP184" s="57"/>
      <c r="AQ184" s="57"/>
      <c r="AR184" s="304"/>
      <c r="AS184" s="57"/>
      <c r="AT184" s="57"/>
      <c r="AU184" s="304"/>
      <c r="AV184" s="304"/>
      <c r="AW184" s="304"/>
      <c r="AX184" s="152"/>
      <c r="AY184" s="1"/>
      <c r="AZ184" s="57"/>
      <c r="BA184" s="57"/>
    </row>
    <row r="185" spans="1:53" ht="43.5" customHeight="1" x14ac:dyDescent="0.25">
      <c r="A185" s="1"/>
      <c r="B185" s="1"/>
      <c r="C185" s="1"/>
      <c r="D185" s="1"/>
      <c r="E185" s="1"/>
      <c r="F185" s="1"/>
      <c r="G185" s="1"/>
      <c r="H185" s="1"/>
      <c r="I185" s="1"/>
      <c r="J185" s="2"/>
      <c r="K185" s="2"/>
      <c r="L185" s="2"/>
      <c r="M185" s="2"/>
      <c r="N185" s="2"/>
      <c r="O185" s="2"/>
      <c r="P185" s="2"/>
      <c r="Q185" s="2"/>
      <c r="R185" s="2"/>
      <c r="S185" s="2"/>
      <c r="T185" s="89"/>
      <c r="U185" s="89"/>
      <c r="V185" s="89"/>
      <c r="W185" s="89"/>
      <c r="X185" s="89"/>
      <c r="Y185" s="8"/>
      <c r="Z185" s="8"/>
      <c r="AA185" s="89"/>
      <c r="AB185" s="89"/>
      <c r="AC185" s="89"/>
      <c r="AD185" s="89"/>
      <c r="AE185" s="116"/>
      <c r="AF185" s="116"/>
      <c r="AG185" s="89"/>
      <c r="AH185" s="89"/>
      <c r="AI185" s="89"/>
      <c r="AJ185" s="116"/>
      <c r="AK185" s="89"/>
      <c r="AL185" s="89"/>
      <c r="AM185" s="89"/>
      <c r="AN185" s="57"/>
      <c r="AO185" s="57"/>
      <c r="AP185" s="57"/>
      <c r="AQ185" s="57"/>
      <c r="AR185" s="304"/>
      <c r="AS185" s="57"/>
      <c r="AT185" s="57"/>
      <c r="AU185" s="304"/>
      <c r="AV185" s="304"/>
      <c r="AW185" s="304"/>
      <c r="AX185" s="152"/>
      <c r="AY185" s="1"/>
      <c r="AZ185" s="57"/>
      <c r="BA185" s="57"/>
    </row>
    <row r="186" spans="1:53" ht="43.5" customHeight="1" x14ac:dyDescent="0.25">
      <c r="A186" s="1"/>
      <c r="B186" s="1"/>
      <c r="C186" s="1"/>
      <c r="D186" s="1"/>
      <c r="E186" s="1"/>
      <c r="F186" s="1"/>
      <c r="G186" s="1"/>
      <c r="H186" s="1"/>
      <c r="I186" s="1"/>
      <c r="J186" s="2"/>
      <c r="K186" s="2"/>
      <c r="L186" s="2"/>
      <c r="M186" s="2"/>
      <c r="N186" s="2"/>
      <c r="O186" s="2"/>
      <c r="P186" s="2"/>
      <c r="Q186" s="2"/>
      <c r="R186" s="2"/>
      <c r="S186" s="2"/>
      <c r="T186" s="89"/>
      <c r="U186" s="89"/>
      <c r="V186" s="89"/>
      <c r="W186" s="89"/>
      <c r="X186" s="89"/>
      <c r="Y186" s="8"/>
      <c r="Z186" s="8"/>
      <c r="AA186" s="89"/>
      <c r="AB186" s="89"/>
      <c r="AC186" s="89"/>
      <c r="AD186" s="89"/>
      <c r="AE186" s="116"/>
      <c r="AF186" s="116"/>
      <c r="AG186" s="89"/>
      <c r="AH186" s="89"/>
      <c r="AI186" s="89"/>
      <c r="AJ186" s="116"/>
      <c r="AK186" s="89"/>
      <c r="AL186" s="89"/>
      <c r="AM186" s="89"/>
      <c r="AN186" s="57"/>
      <c r="AO186" s="57"/>
      <c r="AP186" s="57"/>
      <c r="AQ186" s="57"/>
      <c r="AR186" s="304"/>
      <c r="AS186" s="57"/>
      <c r="AT186" s="57"/>
      <c r="AU186" s="304"/>
      <c r="AV186" s="304"/>
      <c r="AW186" s="304"/>
      <c r="AX186" s="152"/>
      <c r="AY186" s="1"/>
      <c r="AZ186" s="57"/>
      <c r="BA186" s="57"/>
    </row>
    <row r="187" spans="1:53" ht="43.5" customHeight="1" x14ac:dyDescent="0.25">
      <c r="A187" s="1"/>
      <c r="B187" s="1"/>
      <c r="C187" s="1"/>
      <c r="D187" s="1"/>
      <c r="E187" s="1"/>
      <c r="F187" s="1"/>
      <c r="G187" s="1"/>
      <c r="H187" s="1"/>
      <c r="I187" s="1"/>
      <c r="J187" s="2"/>
      <c r="K187" s="2"/>
      <c r="L187" s="2"/>
      <c r="M187" s="2"/>
      <c r="N187" s="2"/>
      <c r="O187" s="2"/>
      <c r="P187" s="2"/>
      <c r="Q187" s="2"/>
      <c r="R187" s="2"/>
      <c r="S187" s="2"/>
      <c r="T187" s="89"/>
      <c r="U187" s="89"/>
      <c r="V187" s="89"/>
      <c r="W187" s="89"/>
      <c r="X187" s="89"/>
      <c r="Y187" s="8"/>
      <c r="Z187" s="8"/>
      <c r="AA187" s="89"/>
      <c r="AB187" s="89"/>
      <c r="AC187" s="89"/>
      <c r="AD187" s="89"/>
      <c r="AE187" s="116"/>
      <c r="AF187" s="116"/>
      <c r="AG187" s="89"/>
      <c r="AH187" s="89"/>
      <c r="AI187" s="89"/>
      <c r="AJ187" s="116"/>
      <c r="AK187" s="89"/>
      <c r="AL187" s="89"/>
      <c r="AM187" s="89"/>
      <c r="AN187" s="57"/>
      <c r="AO187" s="57"/>
      <c r="AP187" s="57"/>
      <c r="AQ187" s="57"/>
      <c r="AR187" s="304"/>
      <c r="AS187" s="57"/>
      <c r="AT187" s="57"/>
      <c r="AU187" s="304"/>
      <c r="AV187" s="304"/>
      <c r="AW187" s="304"/>
      <c r="AX187" s="152"/>
      <c r="AY187" s="1"/>
      <c r="AZ187" s="57"/>
      <c r="BA187" s="57"/>
    </row>
    <row r="188" spans="1:53" ht="43.5" customHeight="1" x14ac:dyDescent="0.25">
      <c r="A188" s="1"/>
      <c r="B188" s="1"/>
      <c r="C188" s="1"/>
      <c r="D188" s="1"/>
      <c r="E188" s="1"/>
      <c r="F188" s="1"/>
      <c r="G188" s="1"/>
      <c r="H188" s="1"/>
      <c r="I188" s="1"/>
      <c r="J188" s="2"/>
      <c r="K188" s="2"/>
      <c r="L188" s="2"/>
      <c r="M188" s="2"/>
      <c r="N188" s="2"/>
      <c r="O188" s="2"/>
      <c r="P188" s="2"/>
      <c r="Q188" s="2"/>
      <c r="R188" s="2"/>
      <c r="S188" s="2"/>
      <c r="T188" s="89"/>
      <c r="U188" s="89"/>
      <c r="V188" s="89"/>
      <c r="W188" s="89"/>
      <c r="X188" s="89"/>
      <c r="Y188" s="8"/>
      <c r="Z188" s="8"/>
      <c r="AA188" s="89"/>
      <c r="AB188" s="89"/>
      <c r="AC188" s="89"/>
      <c r="AD188" s="89"/>
      <c r="AE188" s="116"/>
      <c r="AF188" s="116"/>
      <c r="AG188" s="89"/>
      <c r="AH188" s="89"/>
      <c r="AI188" s="89"/>
      <c r="AJ188" s="116"/>
      <c r="AK188" s="89"/>
      <c r="AL188" s="89"/>
      <c r="AM188" s="89"/>
      <c r="AN188" s="57"/>
      <c r="AO188" s="57"/>
      <c r="AP188" s="57"/>
      <c r="AQ188" s="57"/>
      <c r="AR188" s="304"/>
      <c r="AS188" s="57"/>
      <c r="AT188" s="57"/>
      <c r="AU188" s="304"/>
      <c r="AV188" s="304"/>
      <c r="AW188" s="304"/>
      <c r="AX188" s="152"/>
      <c r="AY188" s="1"/>
      <c r="AZ188" s="57"/>
      <c r="BA188" s="57"/>
    </row>
    <row r="189" spans="1:53" ht="43.5" customHeight="1" x14ac:dyDescent="0.25">
      <c r="A189" s="1"/>
      <c r="B189" s="1"/>
      <c r="C189" s="1"/>
      <c r="D189" s="1"/>
      <c r="E189" s="1"/>
      <c r="F189" s="1"/>
      <c r="G189" s="1"/>
      <c r="H189" s="1"/>
      <c r="I189" s="1"/>
      <c r="J189" s="2"/>
      <c r="K189" s="2"/>
      <c r="L189" s="2"/>
      <c r="M189" s="2"/>
      <c r="N189" s="2"/>
      <c r="O189" s="2"/>
      <c r="P189" s="2"/>
      <c r="Q189" s="2"/>
      <c r="R189" s="2"/>
      <c r="S189" s="2"/>
      <c r="T189" s="89"/>
      <c r="U189" s="89"/>
      <c r="V189" s="89"/>
      <c r="W189" s="89"/>
      <c r="X189" s="89"/>
      <c r="Y189" s="8"/>
      <c r="Z189" s="8"/>
      <c r="AA189" s="89"/>
      <c r="AB189" s="89"/>
      <c r="AC189" s="89"/>
      <c r="AD189" s="89"/>
      <c r="AE189" s="116"/>
      <c r="AF189" s="116"/>
      <c r="AG189" s="89"/>
      <c r="AH189" s="89"/>
      <c r="AI189" s="89"/>
      <c r="AJ189" s="116"/>
      <c r="AK189" s="89"/>
      <c r="AL189" s="89"/>
      <c r="AM189" s="89"/>
      <c r="AN189" s="57"/>
      <c r="AO189" s="57"/>
      <c r="AP189" s="57"/>
      <c r="AQ189" s="57"/>
      <c r="AR189" s="304"/>
      <c r="AS189" s="57"/>
      <c r="AT189" s="57"/>
      <c r="AU189" s="304"/>
      <c r="AV189" s="304"/>
      <c r="AW189" s="304"/>
      <c r="AX189" s="152"/>
      <c r="AY189" s="1"/>
      <c r="AZ189" s="57"/>
      <c r="BA189" s="57"/>
    </row>
    <row r="190" spans="1:53" ht="43.5" customHeight="1" x14ac:dyDescent="0.25">
      <c r="A190" s="1"/>
      <c r="B190" s="1"/>
      <c r="C190" s="1"/>
      <c r="D190" s="1"/>
      <c r="E190" s="1"/>
      <c r="F190" s="1"/>
      <c r="G190" s="1"/>
      <c r="H190" s="1"/>
      <c r="I190" s="1"/>
      <c r="J190" s="2"/>
      <c r="K190" s="2"/>
      <c r="L190" s="2"/>
      <c r="M190" s="2"/>
      <c r="N190" s="2"/>
      <c r="O190" s="2"/>
      <c r="P190" s="2"/>
      <c r="Q190" s="2"/>
      <c r="R190" s="2"/>
      <c r="S190" s="2"/>
      <c r="T190" s="89"/>
      <c r="U190" s="89"/>
      <c r="V190" s="89"/>
      <c r="W190" s="89"/>
      <c r="X190" s="89"/>
      <c r="Y190" s="8"/>
      <c r="Z190" s="8"/>
      <c r="AA190" s="89"/>
      <c r="AB190" s="89"/>
      <c r="AC190" s="89"/>
      <c r="AD190" s="89"/>
      <c r="AE190" s="116"/>
      <c r="AF190" s="116"/>
      <c r="AG190" s="89"/>
      <c r="AH190" s="89"/>
      <c r="AI190" s="89"/>
      <c r="AJ190" s="116"/>
      <c r="AK190" s="89"/>
      <c r="AL190" s="89"/>
      <c r="AM190" s="89"/>
      <c r="AN190" s="57"/>
      <c r="AO190" s="57"/>
      <c r="AP190" s="57"/>
      <c r="AQ190" s="57"/>
      <c r="AR190" s="304"/>
      <c r="AS190" s="57"/>
      <c r="AT190" s="57"/>
      <c r="AU190" s="304"/>
      <c r="AV190" s="304"/>
      <c r="AW190" s="304"/>
      <c r="AX190" s="152"/>
      <c r="AY190" s="1"/>
      <c r="AZ190" s="57"/>
      <c r="BA190" s="57"/>
    </row>
    <row r="191" spans="1:53" ht="43.5" customHeight="1" x14ac:dyDescent="0.25">
      <c r="A191" s="1"/>
      <c r="B191" s="1"/>
      <c r="C191" s="1"/>
      <c r="D191" s="1"/>
      <c r="E191" s="1"/>
      <c r="F191" s="1"/>
      <c r="G191" s="1"/>
      <c r="H191" s="1"/>
      <c r="I191" s="1"/>
      <c r="J191" s="2"/>
      <c r="K191" s="2"/>
      <c r="L191" s="2"/>
      <c r="M191" s="2"/>
      <c r="N191" s="2"/>
      <c r="O191" s="2"/>
      <c r="P191" s="2"/>
      <c r="Q191" s="2"/>
      <c r="R191" s="2"/>
      <c r="S191" s="2"/>
      <c r="T191" s="89"/>
      <c r="U191" s="89"/>
      <c r="V191" s="89"/>
      <c r="W191" s="89"/>
      <c r="X191" s="89"/>
      <c r="Y191" s="8"/>
      <c r="Z191" s="8"/>
      <c r="AA191" s="89"/>
      <c r="AB191" s="89"/>
      <c r="AC191" s="89"/>
      <c r="AD191" s="89"/>
      <c r="AE191" s="116"/>
      <c r="AF191" s="116"/>
      <c r="AG191" s="89"/>
      <c r="AH191" s="89"/>
      <c r="AI191" s="89"/>
      <c r="AJ191" s="116"/>
      <c r="AK191" s="89"/>
      <c r="AL191" s="89"/>
      <c r="AM191" s="89"/>
      <c r="AN191" s="57"/>
      <c r="AO191" s="57"/>
      <c r="AP191" s="57"/>
      <c r="AQ191" s="57"/>
      <c r="AR191" s="304"/>
      <c r="AS191" s="57"/>
      <c r="AT191" s="57"/>
      <c r="AU191" s="304"/>
      <c r="AV191" s="304"/>
      <c r="AW191" s="304"/>
      <c r="AX191" s="152"/>
      <c r="AY191" s="1"/>
      <c r="AZ191" s="57"/>
      <c r="BA191" s="57"/>
    </row>
    <row r="192" spans="1:53" ht="43.5" customHeight="1" x14ac:dyDescent="0.25">
      <c r="A192" s="1"/>
      <c r="B192" s="1"/>
      <c r="C192" s="1"/>
      <c r="D192" s="1"/>
      <c r="E192" s="1"/>
      <c r="F192" s="1"/>
      <c r="G192" s="1"/>
      <c r="H192" s="1"/>
      <c r="I192" s="1"/>
      <c r="J192" s="2"/>
      <c r="K192" s="2"/>
      <c r="L192" s="2"/>
      <c r="M192" s="2"/>
      <c r="N192" s="2"/>
      <c r="O192" s="2"/>
      <c r="P192" s="2"/>
      <c r="Q192" s="2"/>
      <c r="R192" s="2"/>
      <c r="S192" s="2"/>
      <c r="T192" s="89"/>
      <c r="U192" s="89"/>
      <c r="V192" s="89"/>
      <c r="W192" s="89"/>
      <c r="X192" s="89"/>
      <c r="Y192" s="8"/>
      <c r="Z192" s="8"/>
      <c r="AA192" s="89"/>
      <c r="AB192" s="89"/>
      <c r="AC192" s="89"/>
      <c r="AD192" s="89"/>
      <c r="AE192" s="116"/>
      <c r="AF192" s="116"/>
      <c r="AG192" s="89"/>
      <c r="AH192" s="89"/>
      <c r="AI192" s="89"/>
      <c r="AJ192" s="116"/>
      <c r="AK192" s="89"/>
      <c r="AL192" s="89"/>
      <c r="AM192" s="89"/>
      <c r="AN192" s="57"/>
      <c r="AO192" s="57"/>
      <c r="AP192" s="57"/>
      <c r="AQ192" s="57"/>
      <c r="AR192" s="304"/>
      <c r="AS192" s="57"/>
      <c r="AT192" s="57"/>
      <c r="AU192" s="304"/>
      <c r="AV192" s="304"/>
      <c r="AW192" s="304"/>
      <c r="AX192" s="152"/>
      <c r="AY192" s="1"/>
      <c r="AZ192" s="57"/>
      <c r="BA192" s="57"/>
    </row>
    <row r="193" spans="1:53" ht="43.5" customHeight="1" x14ac:dyDescent="0.25">
      <c r="A193" s="1"/>
      <c r="B193" s="1"/>
      <c r="C193" s="1"/>
      <c r="D193" s="1"/>
      <c r="E193" s="1"/>
      <c r="F193" s="1"/>
      <c r="G193" s="1"/>
      <c r="H193" s="1"/>
      <c r="I193" s="1"/>
      <c r="J193" s="2"/>
      <c r="K193" s="2"/>
      <c r="L193" s="2"/>
      <c r="M193" s="2"/>
      <c r="N193" s="2"/>
      <c r="O193" s="2"/>
      <c r="P193" s="2"/>
      <c r="Q193" s="2"/>
      <c r="R193" s="2"/>
      <c r="S193" s="2"/>
      <c r="T193" s="89"/>
      <c r="U193" s="89"/>
      <c r="V193" s="89"/>
      <c r="W193" s="89"/>
      <c r="X193" s="89"/>
      <c r="Y193" s="8"/>
      <c r="Z193" s="8"/>
      <c r="AA193" s="89"/>
      <c r="AB193" s="89"/>
      <c r="AC193" s="89"/>
      <c r="AD193" s="89"/>
      <c r="AE193" s="116"/>
      <c r="AF193" s="116"/>
      <c r="AG193" s="89"/>
      <c r="AH193" s="89"/>
      <c r="AI193" s="89"/>
      <c r="AJ193" s="116"/>
      <c r="AK193" s="89"/>
      <c r="AL193" s="89"/>
      <c r="AM193" s="89"/>
      <c r="AN193" s="57"/>
      <c r="AO193" s="57"/>
      <c r="AP193" s="57"/>
      <c r="AQ193" s="57"/>
      <c r="AR193" s="304"/>
      <c r="AS193" s="57"/>
      <c r="AT193" s="57"/>
      <c r="AU193" s="304"/>
      <c r="AV193" s="304"/>
      <c r="AW193" s="304"/>
      <c r="AX193" s="152"/>
      <c r="AY193" s="1"/>
      <c r="AZ193" s="57"/>
      <c r="BA193" s="57"/>
    </row>
    <row r="194" spans="1:53" ht="43.5" customHeight="1" x14ac:dyDescent="0.25">
      <c r="A194" s="1"/>
      <c r="B194" s="1"/>
      <c r="C194" s="1"/>
      <c r="D194" s="1"/>
      <c r="E194" s="1"/>
      <c r="F194" s="1"/>
      <c r="G194" s="1"/>
      <c r="H194" s="1"/>
      <c r="I194" s="1"/>
      <c r="J194" s="2"/>
      <c r="K194" s="2"/>
      <c r="L194" s="2"/>
      <c r="M194" s="2"/>
      <c r="N194" s="2"/>
      <c r="O194" s="2"/>
      <c r="P194" s="2"/>
      <c r="Q194" s="2"/>
      <c r="R194" s="2"/>
      <c r="S194" s="2"/>
      <c r="T194" s="89"/>
      <c r="U194" s="89"/>
      <c r="V194" s="89"/>
      <c r="W194" s="89"/>
      <c r="X194" s="89"/>
      <c r="Y194" s="8"/>
      <c r="Z194" s="8"/>
      <c r="AA194" s="89"/>
      <c r="AB194" s="89"/>
      <c r="AC194" s="89"/>
      <c r="AD194" s="89"/>
      <c r="AE194" s="116"/>
      <c r="AF194" s="116"/>
      <c r="AG194" s="89"/>
      <c r="AH194" s="89"/>
      <c r="AI194" s="89"/>
      <c r="AJ194" s="116"/>
      <c r="AK194" s="89"/>
      <c r="AL194" s="89"/>
      <c r="AM194" s="89"/>
      <c r="AN194" s="57"/>
      <c r="AO194" s="57"/>
      <c r="AP194" s="57"/>
      <c r="AQ194" s="57"/>
      <c r="AR194" s="304"/>
      <c r="AS194" s="57"/>
      <c r="AT194" s="57"/>
      <c r="AU194" s="304"/>
      <c r="AV194" s="304"/>
      <c r="AW194" s="304"/>
      <c r="AX194" s="152"/>
      <c r="AY194" s="1"/>
      <c r="AZ194" s="57"/>
      <c r="BA194" s="57"/>
    </row>
    <row r="195" spans="1:53" ht="43.5" customHeight="1" x14ac:dyDescent="0.25">
      <c r="A195" s="1"/>
      <c r="B195" s="1"/>
      <c r="C195" s="1"/>
      <c r="D195" s="1"/>
      <c r="E195" s="1"/>
      <c r="F195" s="1"/>
      <c r="G195" s="1"/>
      <c r="H195" s="1"/>
      <c r="I195" s="1"/>
      <c r="J195" s="2"/>
      <c r="K195" s="2"/>
      <c r="L195" s="2"/>
      <c r="M195" s="2"/>
      <c r="N195" s="2"/>
      <c r="O195" s="2"/>
      <c r="P195" s="2"/>
      <c r="Q195" s="2"/>
      <c r="R195" s="2"/>
      <c r="S195" s="2"/>
      <c r="T195" s="89"/>
      <c r="U195" s="89"/>
      <c r="V195" s="89"/>
      <c r="W195" s="89"/>
      <c r="X195" s="89"/>
      <c r="Y195" s="8"/>
      <c r="Z195" s="8"/>
      <c r="AA195" s="89"/>
      <c r="AB195" s="89"/>
      <c r="AC195" s="89"/>
      <c r="AD195" s="89"/>
      <c r="AE195" s="116"/>
      <c r="AF195" s="116"/>
      <c r="AG195" s="89"/>
      <c r="AH195" s="89"/>
      <c r="AI195" s="89"/>
      <c r="AJ195" s="116"/>
      <c r="AK195" s="89"/>
      <c r="AL195" s="89"/>
      <c r="AM195" s="89"/>
      <c r="AN195" s="57"/>
      <c r="AO195" s="57"/>
      <c r="AP195" s="57"/>
      <c r="AQ195" s="57"/>
      <c r="AR195" s="304"/>
      <c r="AS195" s="57"/>
      <c r="AT195" s="57"/>
      <c r="AU195" s="304"/>
      <c r="AV195" s="304"/>
      <c r="AW195" s="304"/>
      <c r="AX195" s="152"/>
      <c r="AY195" s="1"/>
      <c r="AZ195" s="57"/>
      <c r="BA195" s="57"/>
    </row>
    <row r="196" spans="1:53" ht="43.5" customHeight="1" x14ac:dyDescent="0.25">
      <c r="A196" s="1"/>
      <c r="B196" s="1"/>
      <c r="C196" s="1"/>
      <c r="D196" s="1"/>
      <c r="E196" s="1"/>
      <c r="F196" s="1"/>
      <c r="G196" s="1"/>
      <c r="H196" s="1"/>
      <c r="I196" s="1"/>
      <c r="J196" s="2"/>
      <c r="K196" s="2"/>
      <c r="L196" s="2"/>
      <c r="M196" s="2"/>
      <c r="N196" s="2"/>
      <c r="O196" s="2"/>
      <c r="P196" s="2"/>
      <c r="Q196" s="2"/>
      <c r="R196" s="2"/>
      <c r="S196" s="2"/>
      <c r="T196" s="89"/>
      <c r="U196" s="89"/>
      <c r="V196" s="89"/>
      <c r="W196" s="89"/>
      <c r="X196" s="89"/>
      <c r="Y196" s="8"/>
      <c r="Z196" s="8"/>
      <c r="AA196" s="89"/>
      <c r="AB196" s="89"/>
      <c r="AC196" s="89"/>
      <c r="AD196" s="89"/>
      <c r="AE196" s="116"/>
      <c r="AF196" s="116"/>
      <c r="AG196" s="89"/>
      <c r="AH196" s="89"/>
      <c r="AI196" s="89"/>
      <c r="AJ196" s="116"/>
      <c r="AK196" s="89"/>
      <c r="AL196" s="89"/>
      <c r="AM196" s="89"/>
      <c r="AN196" s="57"/>
      <c r="AO196" s="57"/>
      <c r="AP196" s="57"/>
      <c r="AQ196" s="57"/>
      <c r="AR196" s="304"/>
      <c r="AS196" s="57"/>
      <c r="AT196" s="57"/>
      <c r="AU196" s="304"/>
      <c r="AV196" s="304"/>
      <c r="AW196" s="304"/>
      <c r="AX196" s="152"/>
      <c r="AY196" s="1"/>
      <c r="AZ196" s="57"/>
      <c r="BA196" s="57"/>
    </row>
    <row r="197" spans="1:53" ht="43.5" customHeight="1" x14ac:dyDescent="0.25">
      <c r="A197" s="1"/>
      <c r="B197" s="1"/>
      <c r="C197" s="1"/>
      <c r="D197" s="1"/>
      <c r="E197" s="1"/>
      <c r="F197" s="1"/>
      <c r="G197" s="1"/>
      <c r="H197" s="1"/>
      <c r="I197" s="1"/>
      <c r="J197" s="2"/>
      <c r="K197" s="2"/>
      <c r="L197" s="2"/>
      <c r="M197" s="2"/>
      <c r="N197" s="2"/>
      <c r="O197" s="2"/>
      <c r="P197" s="2"/>
      <c r="Q197" s="2"/>
      <c r="R197" s="2"/>
      <c r="S197" s="2"/>
      <c r="T197" s="89"/>
      <c r="U197" s="89"/>
      <c r="V197" s="89"/>
      <c r="W197" s="89"/>
      <c r="X197" s="89"/>
      <c r="Y197" s="8"/>
      <c r="Z197" s="8"/>
      <c r="AA197" s="89"/>
      <c r="AB197" s="89"/>
      <c r="AC197" s="89"/>
      <c r="AD197" s="89"/>
      <c r="AE197" s="116"/>
      <c r="AF197" s="116"/>
      <c r="AG197" s="89"/>
      <c r="AH197" s="89"/>
      <c r="AI197" s="89"/>
      <c r="AJ197" s="116"/>
      <c r="AK197" s="89"/>
      <c r="AL197" s="89"/>
      <c r="AM197" s="89"/>
      <c r="AN197" s="57"/>
      <c r="AO197" s="57"/>
      <c r="AP197" s="57"/>
      <c r="AQ197" s="57"/>
      <c r="AR197" s="304"/>
      <c r="AS197" s="57"/>
      <c r="AT197" s="57"/>
      <c r="AU197" s="304"/>
      <c r="AV197" s="304"/>
      <c r="AW197" s="304"/>
      <c r="AX197" s="152"/>
      <c r="AY197" s="1"/>
      <c r="AZ197" s="57"/>
      <c r="BA197" s="57"/>
    </row>
    <row r="198" spans="1:53" ht="43.5" customHeight="1" x14ac:dyDescent="0.25">
      <c r="A198" s="1"/>
      <c r="B198" s="1"/>
      <c r="C198" s="1"/>
      <c r="D198" s="1"/>
      <c r="E198" s="1"/>
      <c r="F198" s="1"/>
      <c r="G198" s="1"/>
      <c r="H198" s="1"/>
      <c r="I198" s="1"/>
      <c r="J198" s="2"/>
      <c r="K198" s="2"/>
      <c r="L198" s="2"/>
      <c r="M198" s="2"/>
      <c r="N198" s="2"/>
      <c r="O198" s="2"/>
      <c r="P198" s="2"/>
      <c r="Q198" s="2"/>
      <c r="R198" s="2"/>
      <c r="S198" s="2"/>
      <c r="T198" s="89"/>
      <c r="U198" s="89"/>
      <c r="V198" s="89"/>
      <c r="W198" s="89"/>
      <c r="X198" s="89"/>
      <c r="Y198" s="8"/>
      <c r="Z198" s="8"/>
      <c r="AA198" s="89"/>
      <c r="AB198" s="89"/>
      <c r="AC198" s="89"/>
      <c r="AD198" s="89"/>
      <c r="AE198" s="116"/>
      <c r="AF198" s="116"/>
      <c r="AG198" s="89"/>
      <c r="AH198" s="89"/>
      <c r="AI198" s="89"/>
      <c r="AJ198" s="116"/>
      <c r="AK198" s="89"/>
      <c r="AL198" s="89"/>
      <c r="AM198" s="89"/>
      <c r="AN198" s="57"/>
      <c r="AO198" s="57"/>
      <c r="AP198" s="57"/>
      <c r="AQ198" s="57"/>
      <c r="AR198" s="304"/>
      <c r="AS198" s="57"/>
      <c r="AT198" s="57"/>
      <c r="AU198" s="304"/>
      <c r="AV198" s="304"/>
      <c r="AW198" s="304"/>
      <c r="AX198" s="152"/>
      <c r="AY198" s="1"/>
      <c r="AZ198" s="57"/>
      <c r="BA198" s="57"/>
    </row>
    <row r="199" spans="1:53" ht="43.5" customHeight="1" x14ac:dyDescent="0.25">
      <c r="A199" s="1"/>
      <c r="B199" s="1"/>
      <c r="C199" s="1"/>
      <c r="D199" s="1"/>
      <c r="E199" s="1"/>
      <c r="F199" s="1"/>
      <c r="G199" s="1"/>
      <c r="H199" s="1"/>
      <c r="I199" s="1"/>
      <c r="J199" s="2"/>
      <c r="K199" s="2"/>
      <c r="L199" s="2"/>
      <c r="M199" s="2"/>
      <c r="N199" s="2"/>
      <c r="O199" s="2"/>
      <c r="P199" s="2"/>
      <c r="Q199" s="2"/>
      <c r="R199" s="2"/>
      <c r="S199" s="2"/>
      <c r="T199" s="89"/>
      <c r="U199" s="89"/>
      <c r="V199" s="89"/>
      <c r="W199" s="89"/>
      <c r="X199" s="89"/>
      <c r="Y199" s="8"/>
      <c r="Z199" s="8"/>
      <c r="AA199" s="89"/>
      <c r="AB199" s="89"/>
      <c r="AC199" s="89"/>
      <c r="AD199" s="89"/>
      <c r="AE199" s="116"/>
      <c r="AF199" s="116"/>
      <c r="AG199" s="89"/>
      <c r="AH199" s="89"/>
      <c r="AI199" s="89"/>
      <c r="AJ199" s="116"/>
      <c r="AK199" s="89"/>
      <c r="AL199" s="89"/>
      <c r="AM199" s="89"/>
      <c r="AN199" s="57"/>
      <c r="AO199" s="57"/>
      <c r="AP199" s="57"/>
      <c r="AQ199" s="57"/>
      <c r="AR199" s="304"/>
      <c r="AS199" s="57"/>
      <c r="AT199" s="57"/>
      <c r="AU199" s="304"/>
      <c r="AV199" s="304"/>
      <c r="AW199" s="304"/>
      <c r="AX199" s="152"/>
      <c r="AY199" s="1"/>
      <c r="AZ199" s="57"/>
      <c r="BA199" s="57"/>
    </row>
    <row r="200" spans="1:53" ht="43.5" customHeight="1" x14ac:dyDescent="0.25">
      <c r="A200" s="1"/>
      <c r="B200" s="1"/>
      <c r="C200" s="1"/>
      <c r="D200" s="1"/>
      <c r="E200" s="1"/>
      <c r="F200" s="1"/>
      <c r="G200" s="1"/>
      <c r="H200" s="1"/>
      <c r="I200" s="1"/>
      <c r="J200" s="2"/>
      <c r="K200" s="2"/>
      <c r="L200" s="2"/>
      <c r="M200" s="2"/>
      <c r="N200" s="2"/>
      <c r="O200" s="2"/>
      <c r="P200" s="2"/>
      <c r="Q200" s="2"/>
      <c r="R200" s="2"/>
      <c r="S200" s="2"/>
      <c r="T200" s="89"/>
      <c r="U200" s="89"/>
      <c r="V200" s="89"/>
      <c r="W200" s="89"/>
      <c r="X200" s="89"/>
      <c r="Y200" s="8"/>
      <c r="Z200" s="8"/>
      <c r="AA200" s="89"/>
      <c r="AB200" s="89"/>
      <c r="AC200" s="89"/>
      <c r="AD200" s="89"/>
      <c r="AE200" s="116"/>
      <c r="AF200" s="116"/>
      <c r="AG200" s="89"/>
      <c r="AH200" s="89"/>
      <c r="AI200" s="89"/>
      <c r="AJ200" s="116"/>
      <c r="AK200" s="89"/>
      <c r="AL200" s="89"/>
      <c r="AM200" s="89"/>
      <c r="AN200" s="57"/>
      <c r="AO200" s="57"/>
      <c r="AP200" s="57"/>
      <c r="AQ200" s="57"/>
      <c r="AR200" s="304"/>
      <c r="AS200" s="57"/>
      <c r="AT200" s="57"/>
      <c r="AU200" s="304"/>
      <c r="AV200" s="304"/>
      <c r="AW200" s="304"/>
      <c r="AX200" s="152"/>
      <c r="AY200" s="1"/>
      <c r="AZ200" s="57"/>
      <c r="BA200" s="57"/>
    </row>
    <row r="201" spans="1:53" ht="43.5" customHeight="1" x14ac:dyDescent="0.25">
      <c r="A201" s="1"/>
      <c r="B201" s="1"/>
      <c r="C201" s="1"/>
      <c r="D201" s="1"/>
      <c r="E201" s="1"/>
      <c r="F201" s="1"/>
      <c r="G201" s="1"/>
      <c r="H201" s="1"/>
      <c r="I201" s="1"/>
      <c r="J201" s="2"/>
      <c r="K201" s="2"/>
      <c r="L201" s="2"/>
      <c r="M201" s="2"/>
      <c r="N201" s="2"/>
      <c r="O201" s="2"/>
      <c r="P201" s="2"/>
      <c r="Q201" s="2"/>
      <c r="R201" s="2"/>
      <c r="S201" s="2"/>
      <c r="T201" s="89"/>
      <c r="U201" s="89"/>
      <c r="V201" s="89"/>
      <c r="W201" s="89"/>
      <c r="X201" s="89"/>
      <c r="Y201" s="8"/>
      <c r="Z201" s="8"/>
      <c r="AA201" s="89"/>
      <c r="AB201" s="89"/>
      <c r="AC201" s="89"/>
      <c r="AD201" s="89"/>
      <c r="AE201" s="116"/>
      <c r="AF201" s="116"/>
      <c r="AG201" s="89"/>
      <c r="AH201" s="89"/>
      <c r="AI201" s="89"/>
      <c r="AJ201" s="116"/>
      <c r="AK201" s="89"/>
      <c r="AL201" s="89"/>
      <c r="AM201" s="89"/>
      <c r="AN201" s="57"/>
      <c r="AO201" s="57"/>
      <c r="AP201" s="57"/>
      <c r="AQ201" s="57"/>
      <c r="AR201" s="304"/>
      <c r="AS201" s="57"/>
      <c r="AT201" s="57"/>
      <c r="AU201" s="304"/>
      <c r="AV201" s="304"/>
      <c r="AW201" s="304"/>
      <c r="AX201" s="152"/>
      <c r="AY201" s="1"/>
      <c r="AZ201" s="57"/>
      <c r="BA201" s="57"/>
    </row>
    <row r="202" spans="1:53" ht="43.5" customHeight="1" x14ac:dyDescent="0.25">
      <c r="A202" s="1"/>
      <c r="B202" s="1"/>
      <c r="C202" s="1"/>
      <c r="D202" s="1"/>
      <c r="E202" s="1"/>
      <c r="F202" s="1"/>
      <c r="G202" s="1"/>
      <c r="H202" s="1"/>
      <c r="I202" s="1"/>
      <c r="J202" s="2"/>
      <c r="K202" s="2"/>
      <c r="L202" s="2"/>
      <c r="M202" s="2"/>
      <c r="N202" s="2"/>
      <c r="O202" s="2"/>
      <c r="P202" s="2"/>
      <c r="Q202" s="2"/>
      <c r="R202" s="2"/>
      <c r="S202" s="2"/>
      <c r="T202" s="89"/>
      <c r="U202" s="89"/>
      <c r="V202" s="89"/>
      <c r="W202" s="89"/>
      <c r="X202" s="89"/>
      <c r="Y202" s="8"/>
      <c r="Z202" s="8"/>
      <c r="AA202" s="89"/>
      <c r="AB202" s="89"/>
      <c r="AC202" s="89"/>
      <c r="AD202" s="89"/>
      <c r="AE202" s="116"/>
      <c r="AF202" s="116"/>
      <c r="AG202" s="89"/>
      <c r="AH202" s="89"/>
      <c r="AI202" s="89"/>
      <c r="AJ202" s="116"/>
      <c r="AK202" s="89"/>
      <c r="AL202" s="89"/>
      <c r="AM202" s="89"/>
      <c r="AN202" s="57"/>
      <c r="AO202" s="57"/>
      <c r="AP202" s="57"/>
      <c r="AQ202" s="57"/>
      <c r="AR202" s="304"/>
      <c r="AS202" s="57"/>
      <c r="AT202" s="57"/>
      <c r="AU202" s="304"/>
      <c r="AV202" s="304"/>
      <c r="AW202" s="304"/>
      <c r="AX202" s="152"/>
      <c r="AY202" s="1"/>
      <c r="AZ202" s="57"/>
      <c r="BA202" s="57"/>
    </row>
    <row r="203" spans="1:53" ht="43.5" customHeight="1" x14ac:dyDescent="0.25">
      <c r="A203" s="1"/>
      <c r="B203" s="1"/>
      <c r="C203" s="1"/>
      <c r="D203" s="1"/>
      <c r="E203" s="1"/>
      <c r="F203" s="1"/>
      <c r="G203" s="1"/>
      <c r="H203" s="1"/>
      <c r="I203" s="1"/>
      <c r="J203" s="2"/>
      <c r="K203" s="2"/>
      <c r="L203" s="2"/>
      <c r="M203" s="2"/>
      <c r="N203" s="2"/>
      <c r="O203" s="2"/>
      <c r="P203" s="2"/>
      <c r="Q203" s="2"/>
      <c r="R203" s="2"/>
      <c r="S203" s="2"/>
      <c r="T203" s="89"/>
      <c r="U203" s="89"/>
      <c r="V203" s="89"/>
      <c r="W203" s="89"/>
      <c r="X203" s="89"/>
      <c r="Y203" s="8"/>
      <c r="Z203" s="8"/>
      <c r="AA203" s="89"/>
      <c r="AB203" s="89"/>
      <c r="AC203" s="89"/>
      <c r="AD203" s="89"/>
      <c r="AE203" s="116"/>
      <c r="AF203" s="116"/>
      <c r="AG203" s="89"/>
      <c r="AH203" s="89"/>
      <c r="AI203" s="89"/>
      <c r="AJ203" s="116"/>
      <c r="AK203" s="89"/>
      <c r="AL203" s="89"/>
      <c r="AM203" s="89"/>
      <c r="AN203" s="57"/>
      <c r="AO203" s="57"/>
      <c r="AP203" s="57"/>
      <c r="AQ203" s="57"/>
      <c r="AR203" s="304"/>
      <c r="AS203" s="57"/>
      <c r="AT203" s="57"/>
      <c r="AU203" s="304"/>
      <c r="AV203" s="304"/>
      <c r="AW203" s="304"/>
      <c r="AX203" s="152"/>
      <c r="AY203" s="1"/>
      <c r="AZ203" s="57"/>
      <c r="BA203" s="57"/>
    </row>
    <row r="204" spans="1:53" ht="43.5" customHeight="1" x14ac:dyDescent="0.25">
      <c r="A204" s="1"/>
      <c r="B204" s="1"/>
      <c r="C204" s="1"/>
      <c r="D204" s="1"/>
      <c r="E204" s="1"/>
      <c r="F204" s="1"/>
      <c r="G204" s="1"/>
      <c r="H204" s="1"/>
      <c r="I204" s="1"/>
      <c r="J204" s="2"/>
      <c r="K204" s="2"/>
      <c r="L204" s="2"/>
      <c r="M204" s="2"/>
      <c r="N204" s="2"/>
      <c r="O204" s="2"/>
      <c r="P204" s="2"/>
      <c r="Q204" s="2"/>
      <c r="R204" s="2"/>
      <c r="S204" s="2"/>
      <c r="T204" s="89"/>
      <c r="U204" s="89"/>
      <c r="V204" s="89"/>
      <c r="W204" s="89"/>
      <c r="X204" s="89"/>
      <c r="Y204" s="8"/>
      <c r="Z204" s="8"/>
      <c r="AA204" s="89"/>
      <c r="AB204" s="89"/>
      <c r="AC204" s="89"/>
      <c r="AD204" s="89"/>
      <c r="AE204" s="116"/>
      <c r="AF204" s="116"/>
      <c r="AG204" s="89"/>
      <c r="AH204" s="89"/>
      <c r="AI204" s="89"/>
      <c r="AJ204" s="116"/>
      <c r="AK204" s="89"/>
      <c r="AL204" s="89"/>
      <c r="AM204" s="89"/>
      <c r="AN204" s="57"/>
      <c r="AO204" s="57"/>
      <c r="AP204" s="57"/>
      <c r="AQ204" s="57"/>
      <c r="AR204" s="304"/>
      <c r="AS204" s="57"/>
      <c r="AT204" s="57"/>
      <c r="AU204" s="304"/>
      <c r="AV204" s="304"/>
      <c r="AW204" s="304"/>
      <c r="AX204" s="152"/>
      <c r="AY204" s="1"/>
      <c r="AZ204" s="57"/>
      <c r="BA204" s="57"/>
    </row>
    <row r="205" spans="1:53" ht="43.5" customHeight="1" x14ac:dyDescent="0.25">
      <c r="A205" s="1"/>
      <c r="B205" s="1"/>
      <c r="C205" s="1"/>
      <c r="D205" s="1"/>
      <c r="E205" s="1"/>
      <c r="F205" s="1"/>
      <c r="G205" s="1"/>
      <c r="H205" s="1"/>
      <c r="I205" s="1"/>
      <c r="J205" s="2"/>
      <c r="K205" s="2"/>
      <c r="L205" s="2"/>
      <c r="M205" s="2"/>
      <c r="N205" s="2"/>
      <c r="O205" s="2"/>
      <c r="P205" s="2"/>
      <c r="Q205" s="2"/>
      <c r="R205" s="2"/>
      <c r="S205" s="2"/>
      <c r="T205" s="89"/>
      <c r="U205" s="89"/>
      <c r="V205" s="89"/>
      <c r="W205" s="89"/>
      <c r="X205" s="89"/>
      <c r="Y205" s="8"/>
      <c r="Z205" s="8"/>
      <c r="AA205" s="89"/>
      <c r="AB205" s="89"/>
      <c r="AC205" s="89"/>
      <c r="AD205" s="89"/>
      <c r="AE205" s="116"/>
      <c r="AF205" s="116"/>
      <c r="AG205" s="89"/>
      <c r="AH205" s="89"/>
      <c r="AI205" s="89"/>
      <c r="AJ205" s="116"/>
      <c r="AK205" s="89"/>
      <c r="AL205" s="89"/>
      <c r="AM205" s="89"/>
      <c r="AN205" s="57"/>
      <c r="AO205" s="57"/>
      <c r="AP205" s="57"/>
      <c r="AQ205" s="57"/>
      <c r="AR205" s="304"/>
      <c r="AS205" s="57"/>
      <c r="AT205" s="57"/>
      <c r="AU205" s="304"/>
      <c r="AV205" s="304"/>
      <c r="AW205" s="304"/>
      <c r="AX205" s="152"/>
      <c r="AY205" s="1"/>
      <c r="AZ205" s="57"/>
      <c r="BA205" s="57"/>
    </row>
    <row r="206" spans="1:53" ht="43.5" customHeight="1" x14ac:dyDescent="0.25">
      <c r="A206" s="1"/>
      <c r="B206" s="1"/>
      <c r="C206" s="1"/>
      <c r="D206" s="1"/>
      <c r="E206" s="1"/>
      <c r="F206" s="1"/>
      <c r="G206" s="1"/>
      <c r="H206" s="1"/>
      <c r="I206" s="1"/>
      <c r="J206" s="2"/>
      <c r="K206" s="2"/>
      <c r="L206" s="2"/>
      <c r="M206" s="2"/>
      <c r="N206" s="2"/>
      <c r="O206" s="2"/>
      <c r="P206" s="2"/>
      <c r="Q206" s="2"/>
      <c r="R206" s="2"/>
      <c r="S206" s="2"/>
      <c r="T206" s="89"/>
      <c r="U206" s="89"/>
      <c r="V206" s="89"/>
      <c r="W206" s="89"/>
      <c r="X206" s="89"/>
      <c r="Y206" s="8"/>
      <c r="Z206" s="8"/>
      <c r="AA206" s="89"/>
      <c r="AB206" s="89"/>
      <c r="AC206" s="89"/>
      <c r="AD206" s="89"/>
      <c r="AE206" s="116"/>
      <c r="AF206" s="116"/>
      <c r="AG206" s="89"/>
      <c r="AH206" s="89"/>
      <c r="AI206" s="89"/>
      <c r="AJ206" s="116"/>
      <c r="AK206" s="89"/>
      <c r="AL206" s="89"/>
      <c r="AM206" s="89"/>
      <c r="AN206" s="57"/>
      <c r="AO206" s="57"/>
      <c r="AP206" s="57"/>
      <c r="AQ206" s="57"/>
      <c r="AR206" s="304"/>
      <c r="AS206" s="57"/>
      <c r="AT206" s="57"/>
      <c r="AU206" s="304"/>
      <c r="AV206" s="304"/>
      <c r="AW206" s="304"/>
      <c r="AX206" s="152"/>
      <c r="AY206" s="1"/>
      <c r="AZ206" s="57"/>
      <c r="BA206" s="57"/>
    </row>
    <row r="207" spans="1:53" ht="43.5" customHeight="1" x14ac:dyDescent="0.25">
      <c r="A207" s="1"/>
      <c r="B207" s="1"/>
      <c r="C207" s="1"/>
      <c r="D207" s="1"/>
      <c r="E207" s="1"/>
      <c r="F207" s="1"/>
      <c r="G207" s="1"/>
      <c r="H207" s="1"/>
      <c r="I207" s="1"/>
      <c r="J207" s="2"/>
      <c r="K207" s="2"/>
      <c r="L207" s="2"/>
      <c r="M207" s="2"/>
      <c r="N207" s="2"/>
      <c r="O207" s="2"/>
      <c r="P207" s="2"/>
      <c r="Q207" s="2"/>
      <c r="R207" s="2"/>
      <c r="S207" s="2"/>
      <c r="T207" s="89"/>
      <c r="U207" s="89"/>
      <c r="V207" s="89"/>
      <c r="W207" s="89"/>
      <c r="X207" s="89"/>
      <c r="Y207" s="8"/>
      <c r="Z207" s="8"/>
      <c r="AA207" s="89"/>
      <c r="AB207" s="89"/>
      <c r="AC207" s="89"/>
      <c r="AD207" s="89"/>
      <c r="AE207" s="116"/>
      <c r="AF207" s="116"/>
      <c r="AG207" s="89"/>
      <c r="AH207" s="89"/>
      <c r="AI207" s="89"/>
      <c r="AJ207" s="116"/>
      <c r="AK207" s="89"/>
      <c r="AL207" s="89"/>
      <c r="AM207" s="89"/>
      <c r="AN207" s="57"/>
      <c r="AO207" s="57"/>
      <c r="AP207" s="57"/>
      <c r="AQ207" s="57"/>
      <c r="AR207" s="304"/>
      <c r="AS207" s="57"/>
      <c r="AT207" s="57"/>
      <c r="AU207" s="304"/>
      <c r="AV207" s="304"/>
      <c r="AW207" s="304"/>
      <c r="AX207" s="152"/>
      <c r="AY207" s="1"/>
      <c r="AZ207" s="57"/>
      <c r="BA207" s="57"/>
    </row>
    <row r="208" spans="1:53" ht="43.5" customHeight="1" x14ac:dyDescent="0.25">
      <c r="A208" s="1"/>
      <c r="B208" s="1"/>
      <c r="C208" s="1"/>
      <c r="D208" s="1"/>
      <c r="E208" s="1"/>
      <c r="F208" s="1"/>
      <c r="G208" s="1"/>
      <c r="H208" s="1"/>
      <c r="I208" s="1"/>
      <c r="J208" s="2"/>
      <c r="K208" s="2"/>
      <c r="L208" s="2"/>
      <c r="M208" s="2"/>
      <c r="N208" s="2"/>
      <c r="O208" s="2"/>
      <c r="P208" s="2"/>
      <c r="Q208" s="2"/>
      <c r="R208" s="2"/>
      <c r="S208" s="2"/>
      <c r="T208" s="89"/>
      <c r="U208" s="89"/>
      <c r="V208" s="89"/>
      <c r="W208" s="89"/>
      <c r="X208" s="89"/>
      <c r="Y208" s="8"/>
      <c r="Z208" s="8"/>
      <c r="AA208" s="89"/>
      <c r="AB208" s="89"/>
      <c r="AC208" s="89"/>
      <c r="AD208" s="89"/>
      <c r="AE208" s="116"/>
      <c r="AF208" s="116"/>
      <c r="AG208" s="89"/>
      <c r="AH208" s="89"/>
      <c r="AI208" s="89"/>
      <c r="AJ208" s="116"/>
      <c r="AK208" s="89"/>
      <c r="AL208" s="89"/>
      <c r="AM208" s="89"/>
      <c r="AN208" s="57"/>
      <c r="AO208" s="57"/>
      <c r="AP208" s="57"/>
      <c r="AQ208" s="57"/>
      <c r="AR208" s="304"/>
      <c r="AS208" s="57"/>
      <c r="AT208" s="57"/>
      <c r="AU208" s="304"/>
      <c r="AV208" s="304"/>
      <c r="AW208" s="304"/>
      <c r="AX208" s="152"/>
      <c r="AY208" s="1"/>
      <c r="AZ208" s="57"/>
      <c r="BA208" s="57"/>
    </row>
    <row r="209" spans="1:53" ht="43.5" customHeight="1" x14ac:dyDescent="0.25">
      <c r="A209" s="1"/>
      <c r="B209" s="1"/>
      <c r="C209" s="1"/>
      <c r="D209" s="1"/>
      <c r="E209" s="1"/>
      <c r="F209" s="1"/>
      <c r="G209" s="1"/>
      <c r="H209" s="1"/>
      <c r="I209" s="1"/>
      <c r="J209" s="2"/>
      <c r="K209" s="2"/>
      <c r="L209" s="2"/>
      <c r="M209" s="2"/>
      <c r="N209" s="2"/>
      <c r="O209" s="2"/>
      <c r="P209" s="2"/>
      <c r="Q209" s="2"/>
      <c r="R209" s="2"/>
      <c r="S209" s="2"/>
      <c r="T209" s="89"/>
      <c r="U209" s="89"/>
      <c r="V209" s="89"/>
      <c r="W209" s="89"/>
      <c r="X209" s="89"/>
      <c r="Y209" s="8"/>
      <c r="Z209" s="8"/>
      <c r="AA209" s="89"/>
      <c r="AB209" s="89"/>
      <c r="AC209" s="89"/>
      <c r="AD209" s="89"/>
      <c r="AE209" s="116"/>
      <c r="AF209" s="116"/>
      <c r="AG209" s="89"/>
      <c r="AH209" s="89"/>
      <c r="AI209" s="89"/>
      <c r="AJ209" s="116"/>
      <c r="AK209" s="89"/>
      <c r="AL209" s="89"/>
      <c r="AM209" s="89"/>
      <c r="AN209" s="57"/>
      <c r="AO209" s="57"/>
      <c r="AP209" s="57"/>
      <c r="AQ209" s="57"/>
      <c r="AR209" s="304"/>
      <c r="AS209" s="57"/>
      <c r="AT209" s="57"/>
      <c r="AU209" s="304"/>
      <c r="AV209" s="304"/>
      <c r="AW209" s="304"/>
      <c r="AX209" s="152"/>
      <c r="AY209" s="1"/>
      <c r="AZ209" s="57"/>
      <c r="BA209" s="57"/>
    </row>
    <row r="210" spans="1:53" ht="43.5" customHeight="1" x14ac:dyDescent="0.25">
      <c r="A210" s="1"/>
      <c r="B210" s="1"/>
      <c r="C210" s="1"/>
      <c r="D210" s="1"/>
      <c r="E210" s="1"/>
      <c r="F210" s="1"/>
      <c r="G210" s="1"/>
      <c r="H210" s="1"/>
      <c r="I210" s="1"/>
      <c r="J210" s="2"/>
      <c r="K210" s="2"/>
      <c r="L210" s="2"/>
      <c r="M210" s="2"/>
      <c r="N210" s="2"/>
      <c r="O210" s="2"/>
      <c r="P210" s="2"/>
      <c r="Q210" s="2"/>
      <c r="R210" s="2"/>
      <c r="S210" s="2"/>
      <c r="T210" s="89"/>
      <c r="U210" s="89"/>
      <c r="V210" s="89"/>
      <c r="W210" s="89"/>
      <c r="X210" s="89"/>
      <c r="Y210" s="8"/>
      <c r="Z210" s="8"/>
      <c r="AA210" s="89"/>
      <c r="AB210" s="89"/>
      <c r="AC210" s="89"/>
      <c r="AD210" s="89"/>
      <c r="AE210" s="116"/>
      <c r="AF210" s="116"/>
      <c r="AG210" s="89"/>
      <c r="AH210" s="89"/>
      <c r="AI210" s="89"/>
      <c r="AJ210" s="116"/>
      <c r="AK210" s="89"/>
      <c r="AL210" s="89"/>
      <c r="AM210" s="89"/>
      <c r="AN210" s="57"/>
      <c r="AO210" s="57"/>
      <c r="AP210" s="57"/>
      <c r="AQ210" s="57"/>
      <c r="AR210" s="304"/>
      <c r="AS210" s="57"/>
      <c r="AT210" s="57"/>
      <c r="AU210" s="304"/>
      <c r="AV210" s="304"/>
      <c r="AW210" s="304"/>
      <c r="AX210" s="152"/>
      <c r="AY210" s="1"/>
      <c r="AZ210" s="57"/>
      <c r="BA210" s="57"/>
    </row>
    <row r="211" spans="1:53" ht="43.5" customHeight="1" x14ac:dyDescent="0.25">
      <c r="A211" s="1"/>
      <c r="B211" s="1"/>
      <c r="C211" s="1"/>
      <c r="D211" s="1"/>
      <c r="E211" s="1"/>
      <c r="F211" s="1"/>
      <c r="G211" s="1"/>
      <c r="H211" s="1"/>
      <c r="I211" s="1"/>
      <c r="J211" s="2"/>
      <c r="K211" s="2"/>
      <c r="L211" s="2"/>
      <c r="M211" s="2"/>
      <c r="N211" s="2"/>
      <c r="O211" s="2"/>
      <c r="P211" s="2"/>
      <c r="Q211" s="2"/>
      <c r="R211" s="2"/>
      <c r="S211" s="2"/>
      <c r="T211" s="89"/>
      <c r="U211" s="89"/>
      <c r="V211" s="89"/>
      <c r="W211" s="89"/>
      <c r="X211" s="89"/>
      <c r="Y211" s="8"/>
      <c r="Z211" s="8"/>
      <c r="AA211" s="89"/>
      <c r="AB211" s="89"/>
      <c r="AC211" s="89"/>
      <c r="AD211" s="89"/>
      <c r="AE211" s="116"/>
      <c r="AF211" s="116"/>
      <c r="AG211" s="89"/>
      <c r="AH211" s="89"/>
      <c r="AI211" s="89"/>
      <c r="AJ211" s="116"/>
      <c r="AK211" s="89"/>
      <c r="AL211" s="89"/>
      <c r="AM211" s="89"/>
      <c r="AN211" s="57"/>
      <c r="AO211" s="57"/>
      <c r="AP211" s="57"/>
      <c r="AQ211" s="57"/>
      <c r="AR211" s="304"/>
      <c r="AS211" s="57"/>
      <c r="AT211" s="57"/>
      <c r="AU211" s="304"/>
      <c r="AV211" s="304"/>
      <c r="AW211" s="304"/>
      <c r="AX211" s="152"/>
      <c r="AY211" s="1"/>
      <c r="AZ211" s="57"/>
      <c r="BA211" s="57"/>
    </row>
    <row r="212" spans="1:53" ht="43.5" customHeight="1" x14ac:dyDescent="0.25">
      <c r="A212" s="1"/>
      <c r="B212" s="1"/>
      <c r="C212" s="1"/>
      <c r="D212" s="1"/>
      <c r="E212" s="1"/>
      <c r="F212" s="1"/>
      <c r="G212" s="1"/>
      <c r="H212" s="1"/>
      <c r="I212" s="1"/>
      <c r="J212" s="2"/>
      <c r="K212" s="2"/>
      <c r="L212" s="2"/>
      <c r="M212" s="2"/>
      <c r="N212" s="2"/>
      <c r="O212" s="2"/>
      <c r="P212" s="2"/>
      <c r="Q212" s="2"/>
      <c r="R212" s="2"/>
      <c r="S212" s="2"/>
      <c r="T212" s="89"/>
      <c r="U212" s="89"/>
      <c r="V212" s="89"/>
      <c r="W212" s="89"/>
      <c r="X212" s="89"/>
      <c r="Y212" s="8"/>
      <c r="Z212" s="8"/>
      <c r="AA212" s="89"/>
      <c r="AB212" s="89"/>
      <c r="AC212" s="89"/>
      <c r="AD212" s="89"/>
      <c r="AE212" s="116"/>
      <c r="AF212" s="116"/>
      <c r="AG212" s="89"/>
      <c r="AH212" s="89"/>
      <c r="AI212" s="89"/>
      <c r="AJ212" s="116"/>
      <c r="AK212" s="89"/>
      <c r="AL212" s="89"/>
      <c r="AM212" s="89"/>
      <c r="AN212" s="57"/>
      <c r="AO212" s="57"/>
      <c r="AP212" s="57"/>
      <c r="AQ212" s="57"/>
      <c r="AR212" s="304"/>
      <c r="AS212" s="57"/>
      <c r="AT212" s="57"/>
      <c r="AU212" s="304"/>
      <c r="AV212" s="304"/>
      <c r="AW212" s="304"/>
      <c r="AX212" s="152"/>
      <c r="AY212" s="1"/>
      <c r="AZ212" s="57"/>
      <c r="BA212" s="57"/>
    </row>
    <row r="213" spans="1:53" ht="43.5" customHeight="1" x14ac:dyDescent="0.25">
      <c r="A213" s="1"/>
      <c r="B213" s="1"/>
      <c r="C213" s="1"/>
      <c r="D213" s="1"/>
      <c r="E213" s="1"/>
      <c r="F213" s="1"/>
      <c r="G213" s="1"/>
      <c r="H213" s="1"/>
      <c r="I213" s="1"/>
      <c r="J213" s="2"/>
      <c r="K213" s="2"/>
      <c r="L213" s="2"/>
      <c r="M213" s="2"/>
      <c r="N213" s="2"/>
      <c r="O213" s="2"/>
      <c r="P213" s="2"/>
      <c r="Q213" s="2"/>
      <c r="R213" s="2"/>
      <c r="S213" s="2"/>
      <c r="T213" s="89"/>
      <c r="U213" s="89"/>
      <c r="V213" s="89"/>
      <c r="W213" s="89"/>
      <c r="X213" s="89"/>
      <c r="Y213" s="8"/>
      <c r="Z213" s="8"/>
      <c r="AA213" s="89"/>
      <c r="AB213" s="89"/>
      <c r="AC213" s="89"/>
      <c r="AD213" s="89"/>
      <c r="AE213" s="116"/>
      <c r="AF213" s="116"/>
      <c r="AG213" s="89"/>
      <c r="AH213" s="89"/>
      <c r="AI213" s="89"/>
      <c r="AJ213" s="116"/>
      <c r="AK213" s="89"/>
      <c r="AL213" s="89"/>
      <c r="AM213" s="89"/>
      <c r="AN213" s="57"/>
      <c r="AO213" s="57"/>
      <c r="AP213" s="57"/>
      <c r="AQ213" s="57"/>
      <c r="AR213" s="304"/>
      <c r="AS213" s="57"/>
      <c r="AT213" s="57"/>
      <c r="AU213" s="304"/>
      <c r="AV213" s="304"/>
      <c r="AW213" s="304"/>
      <c r="AX213" s="152"/>
      <c r="AY213" s="1"/>
      <c r="AZ213" s="57"/>
      <c r="BA213" s="57"/>
    </row>
    <row r="214" spans="1:53" ht="43.5" customHeight="1" x14ac:dyDescent="0.25">
      <c r="A214" s="1"/>
      <c r="B214" s="1"/>
      <c r="C214" s="1"/>
      <c r="D214" s="1"/>
      <c r="E214" s="1"/>
      <c r="F214" s="1"/>
      <c r="G214" s="1"/>
      <c r="H214" s="1"/>
      <c r="I214" s="1"/>
      <c r="J214" s="2"/>
      <c r="K214" s="2"/>
      <c r="L214" s="2"/>
      <c r="M214" s="2"/>
      <c r="N214" s="2"/>
      <c r="O214" s="2"/>
      <c r="P214" s="2"/>
      <c r="Q214" s="2"/>
      <c r="R214" s="2"/>
      <c r="S214" s="2"/>
      <c r="T214" s="89"/>
      <c r="U214" s="89"/>
      <c r="V214" s="89"/>
      <c r="W214" s="89"/>
      <c r="X214" s="89"/>
      <c r="Y214" s="8"/>
      <c r="Z214" s="8"/>
      <c r="AA214" s="89"/>
      <c r="AB214" s="89"/>
      <c r="AC214" s="89"/>
      <c r="AD214" s="89"/>
      <c r="AE214" s="116"/>
      <c r="AF214" s="116"/>
      <c r="AG214" s="89"/>
      <c r="AH214" s="89"/>
      <c r="AI214" s="89"/>
      <c r="AJ214" s="116"/>
      <c r="AK214" s="89"/>
      <c r="AL214" s="89"/>
      <c r="AM214" s="89"/>
      <c r="AN214" s="57"/>
      <c r="AO214" s="57"/>
      <c r="AP214" s="57"/>
      <c r="AQ214" s="57"/>
      <c r="AR214" s="304"/>
      <c r="AS214" s="57"/>
      <c r="AT214" s="57"/>
      <c r="AU214" s="304"/>
      <c r="AV214" s="304"/>
      <c r="AW214" s="304"/>
      <c r="AX214" s="152"/>
      <c r="AY214" s="1"/>
      <c r="AZ214" s="57"/>
      <c r="BA214" s="57"/>
    </row>
    <row r="215" spans="1:53" ht="43.5" customHeight="1" x14ac:dyDescent="0.25">
      <c r="A215" s="1"/>
      <c r="B215" s="1"/>
      <c r="C215" s="1"/>
      <c r="D215" s="1"/>
      <c r="E215" s="1"/>
      <c r="F215" s="1"/>
      <c r="G215" s="1"/>
      <c r="H215" s="1"/>
      <c r="I215" s="1"/>
      <c r="J215" s="2"/>
      <c r="K215" s="2"/>
      <c r="L215" s="2"/>
      <c r="M215" s="2"/>
      <c r="N215" s="2"/>
      <c r="O215" s="2"/>
      <c r="P215" s="2"/>
      <c r="Q215" s="2"/>
      <c r="R215" s="2"/>
      <c r="S215" s="2"/>
      <c r="T215" s="89"/>
      <c r="U215" s="89"/>
      <c r="V215" s="89"/>
      <c r="W215" s="89"/>
      <c r="X215" s="89"/>
      <c r="Y215" s="8"/>
      <c r="Z215" s="8"/>
      <c r="AA215" s="89"/>
      <c r="AB215" s="89"/>
      <c r="AC215" s="89"/>
      <c r="AD215" s="89"/>
      <c r="AE215" s="116"/>
      <c r="AF215" s="116"/>
      <c r="AG215" s="89"/>
      <c r="AH215" s="89"/>
      <c r="AI215" s="89"/>
      <c r="AJ215" s="116"/>
      <c r="AK215" s="89"/>
      <c r="AL215" s="89"/>
      <c r="AM215" s="89"/>
      <c r="AN215" s="57"/>
      <c r="AO215" s="57"/>
      <c r="AP215" s="57"/>
      <c r="AQ215" s="57"/>
      <c r="AR215" s="304"/>
      <c r="AS215" s="57"/>
      <c r="AT215" s="57"/>
      <c r="AU215" s="304"/>
      <c r="AV215" s="304"/>
      <c r="AW215" s="304"/>
      <c r="AX215" s="152"/>
      <c r="AY215" s="1"/>
      <c r="AZ215" s="57"/>
      <c r="BA215" s="57"/>
    </row>
    <row r="216" spans="1:53" ht="43.5" customHeight="1" x14ac:dyDescent="0.25">
      <c r="A216" s="1"/>
      <c r="B216" s="1"/>
      <c r="C216" s="1"/>
      <c r="D216" s="1"/>
      <c r="E216" s="1"/>
      <c r="F216" s="1"/>
      <c r="G216" s="1"/>
      <c r="H216" s="1"/>
      <c r="I216" s="1"/>
      <c r="J216" s="2"/>
      <c r="K216" s="2"/>
      <c r="L216" s="2"/>
      <c r="M216" s="2"/>
      <c r="N216" s="2"/>
      <c r="O216" s="2"/>
      <c r="P216" s="2"/>
      <c r="Q216" s="2"/>
      <c r="R216" s="2"/>
      <c r="S216" s="2"/>
      <c r="T216" s="89"/>
      <c r="U216" s="89"/>
      <c r="V216" s="89"/>
      <c r="W216" s="89"/>
      <c r="X216" s="89"/>
      <c r="Y216" s="8"/>
      <c r="Z216" s="8"/>
      <c r="AA216" s="89"/>
      <c r="AB216" s="89"/>
      <c r="AC216" s="89"/>
      <c r="AD216" s="89"/>
      <c r="AE216" s="116"/>
      <c r="AF216" s="116"/>
      <c r="AG216" s="89"/>
      <c r="AH216" s="89"/>
      <c r="AI216" s="89"/>
      <c r="AJ216" s="116"/>
      <c r="AK216" s="89"/>
      <c r="AL216" s="89"/>
      <c r="AM216" s="89"/>
      <c r="AN216" s="57"/>
      <c r="AO216" s="57"/>
      <c r="AP216" s="57"/>
      <c r="AQ216" s="57"/>
      <c r="AR216" s="304"/>
      <c r="AS216" s="57"/>
      <c r="AT216" s="57"/>
      <c r="AU216" s="304"/>
      <c r="AV216" s="304"/>
      <c r="AW216" s="304"/>
      <c r="AX216" s="152"/>
      <c r="AY216" s="1"/>
      <c r="AZ216" s="57"/>
      <c r="BA216" s="57"/>
    </row>
    <row r="217" spans="1:53" ht="43.5" customHeight="1" x14ac:dyDescent="0.25">
      <c r="A217" s="1"/>
      <c r="B217" s="1"/>
      <c r="C217" s="1"/>
      <c r="D217" s="1"/>
      <c r="E217" s="1"/>
      <c r="F217" s="1"/>
      <c r="G217" s="1"/>
      <c r="H217" s="1"/>
      <c r="I217" s="1"/>
      <c r="J217" s="2"/>
      <c r="K217" s="2"/>
      <c r="L217" s="2"/>
      <c r="M217" s="2"/>
      <c r="N217" s="2"/>
      <c r="O217" s="2"/>
      <c r="P217" s="2"/>
      <c r="Q217" s="2"/>
      <c r="R217" s="2"/>
      <c r="S217" s="2"/>
      <c r="T217" s="89"/>
      <c r="U217" s="89"/>
      <c r="V217" s="89"/>
      <c r="W217" s="89"/>
      <c r="X217" s="89"/>
      <c r="Y217" s="8"/>
      <c r="Z217" s="8"/>
      <c r="AA217" s="89"/>
      <c r="AB217" s="89"/>
      <c r="AC217" s="89"/>
      <c r="AD217" s="89"/>
      <c r="AE217" s="116"/>
      <c r="AF217" s="116"/>
      <c r="AG217" s="89"/>
      <c r="AH217" s="89"/>
      <c r="AI217" s="89"/>
      <c r="AJ217" s="116"/>
      <c r="AK217" s="89"/>
      <c r="AL217" s="89"/>
      <c r="AM217" s="89"/>
      <c r="AN217" s="57"/>
      <c r="AO217" s="57"/>
      <c r="AP217" s="57"/>
      <c r="AQ217" s="57"/>
      <c r="AR217" s="304"/>
      <c r="AS217" s="57"/>
      <c r="AT217" s="57"/>
      <c r="AU217" s="304"/>
      <c r="AV217" s="304"/>
      <c r="AW217" s="304"/>
      <c r="AX217" s="152"/>
      <c r="AY217" s="1"/>
      <c r="AZ217" s="57"/>
      <c r="BA217" s="57"/>
    </row>
    <row r="218" spans="1:53" ht="43.5" customHeight="1" x14ac:dyDescent="0.25">
      <c r="A218" s="1"/>
      <c r="B218" s="1"/>
      <c r="C218" s="1"/>
      <c r="D218" s="1"/>
      <c r="E218" s="1"/>
      <c r="F218" s="1"/>
      <c r="G218" s="1"/>
      <c r="H218" s="1"/>
      <c r="I218" s="1"/>
      <c r="J218" s="2"/>
      <c r="K218" s="2"/>
      <c r="L218" s="2"/>
      <c r="M218" s="2"/>
      <c r="N218" s="2"/>
      <c r="O218" s="2"/>
      <c r="P218" s="2"/>
      <c r="Q218" s="2"/>
      <c r="R218" s="2"/>
      <c r="S218" s="2"/>
      <c r="T218" s="89"/>
      <c r="U218" s="89"/>
      <c r="V218" s="89"/>
      <c r="W218" s="89"/>
      <c r="X218" s="89"/>
      <c r="Y218" s="8"/>
      <c r="Z218" s="8"/>
      <c r="AA218" s="89"/>
      <c r="AB218" s="89"/>
      <c r="AC218" s="89"/>
      <c r="AD218" s="89"/>
      <c r="AE218" s="116"/>
      <c r="AF218" s="116"/>
      <c r="AG218" s="89"/>
      <c r="AH218" s="89"/>
      <c r="AI218" s="89"/>
      <c r="AJ218" s="116"/>
      <c r="AK218" s="89"/>
      <c r="AL218" s="89"/>
      <c r="AM218" s="89"/>
      <c r="AN218" s="57"/>
      <c r="AO218" s="57"/>
      <c r="AP218" s="57"/>
      <c r="AQ218" s="57"/>
      <c r="AR218" s="304"/>
      <c r="AS218" s="57"/>
      <c r="AT218" s="57"/>
      <c r="AU218" s="304"/>
      <c r="AV218" s="304"/>
      <c r="AW218" s="304"/>
      <c r="AX218" s="152"/>
      <c r="AY218" s="1"/>
      <c r="AZ218" s="57"/>
      <c r="BA218" s="57"/>
    </row>
    <row r="219" spans="1:53" ht="43.5" customHeight="1" x14ac:dyDescent="0.25">
      <c r="A219" s="1"/>
      <c r="B219" s="1"/>
      <c r="C219" s="1"/>
      <c r="D219" s="1"/>
      <c r="E219" s="1"/>
      <c r="F219" s="1"/>
      <c r="G219" s="1"/>
      <c r="H219" s="1"/>
      <c r="I219" s="1"/>
      <c r="J219" s="2"/>
      <c r="K219" s="2"/>
      <c r="L219" s="2"/>
      <c r="M219" s="2"/>
      <c r="N219" s="2"/>
      <c r="O219" s="2"/>
      <c r="P219" s="2"/>
      <c r="Q219" s="2"/>
      <c r="R219" s="2"/>
      <c r="S219" s="2"/>
      <c r="T219" s="89"/>
      <c r="U219" s="89"/>
      <c r="V219" s="89"/>
      <c r="W219" s="89"/>
      <c r="X219" s="89"/>
      <c r="Y219" s="8"/>
      <c r="Z219" s="8"/>
      <c r="AA219" s="89"/>
      <c r="AB219" s="89"/>
      <c r="AC219" s="89"/>
      <c r="AD219" s="89"/>
      <c r="AE219" s="116"/>
      <c r="AF219" s="116"/>
      <c r="AG219" s="89"/>
      <c r="AH219" s="89"/>
      <c r="AI219" s="89"/>
      <c r="AJ219" s="116"/>
      <c r="AK219" s="89"/>
      <c r="AL219" s="89"/>
      <c r="AM219" s="89"/>
      <c r="AN219" s="57"/>
      <c r="AO219" s="57"/>
      <c r="AP219" s="57"/>
      <c r="AQ219" s="57"/>
      <c r="AR219" s="304"/>
      <c r="AS219" s="57"/>
      <c r="AT219" s="57"/>
      <c r="AU219" s="304"/>
      <c r="AV219" s="304"/>
      <c r="AW219" s="304"/>
      <c r="AX219" s="152"/>
      <c r="AY219" s="1"/>
      <c r="AZ219" s="57"/>
      <c r="BA219" s="57"/>
    </row>
    <row r="220" spans="1:53" ht="43.5" customHeight="1" x14ac:dyDescent="0.25">
      <c r="A220" s="1"/>
      <c r="B220" s="1"/>
      <c r="C220" s="1"/>
      <c r="D220" s="1"/>
      <c r="E220" s="1"/>
      <c r="F220" s="1"/>
      <c r="G220" s="1"/>
      <c r="H220" s="1"/>
      <c r="I220" s="1"/>
      <c r="J220" s="2"/>
      <c r="K220" s="2"/>
      <c r="L220" s="2"/>
      <c r="M220" s="2"/>
      <c r="N220" s="2"/>
      <c r="O220" s="2"/>
      <c r="P220" s="2"/>
      <c r="Q220" s="2"/>
      <c r="R220" s="2"/>
      <c r="S220" s="2"/>
      <c r="T220" s="89"/>
      <c r="U220" s="89"/>
      <c r="V220" s="89"/>
      <c r="W220" s="89"/>
      <c r="X220" s="89"/>
      <c r="Y220" s="8"/>
      <c r="Z220" s="8"/>
      <c r="AA220" s="89"/>
      <c r="AB220" s="89"/>
      <c r="AC220" s="89"/>
      <c r="AD220" s="89"/>
      <c r="AE220" s="116"/>
      <c r="AF220" s="116"/>
      <c r="AG220" s="89"/>
      <c r="AH220" s="89"/>
      <c r="AI220" s="89"/>
      <c r="AJ220" s="116"/>
      <c r="AK220" s="89"/>
      <c r="AL220" s="89"/>
      <c r="AM220" s="89"/>
      <c r="AN220" s="57"/>
      <c r="AO220" s="57"/>
      <c r="AP220" s="57"/>
      <c r="AQ220" s="57"/>
      <c r="AR220" s="304"/>
      <c r="AS220" s="57"/>
      <c r="AT220" s="57"/>
      <c r="AU220" s="304"/>
      <c r="AV220" s="304"/>
      <c r="AW220" s="304"/>
      <c r="AX220" s="152"/>
      <c r="AY220" s="1"/>
      <c r="AZ220" s="57"/>
      <c r="BA220" s="57"/>
    </row>
    <row r="221" spans="1:53" ht="43.5" customHeight="1" x14ac:dyDescent="0.25">
      <c r="A221" s="1"/>
      <c r="B221" s="1"/>
      <c r="C221" s="1"/>
      <c r="D221" s="1"/>
      <c r="E221" s="1"/>
      <c r="F221" s="1"/>
      <c r="G221" s="1"/>
      <c r="H221" s="1"/>
      <c r="I221" s="1"/>
      <c r="J221" s="2"/>
      <c r="K221" s="2"/>
      <c r="L221" s="2"/>
      <c r="M221" s="2"/>
      <c r="N221" s="2"/>
      <c r="O221" s="2"/>
      <c r="P221" s="2"/>
      <c r="Q221" s="2"/>
      <c r="R221" s="2"/>
      <c r="S221" s="2"/>
      <c r="T221" s="89"/>
      <c r="U221" s="89"/>
      <c r="V221" s="89"/>
      <c r="W221" s="89"/>
      <c r="X221" s="89"/>
      <c r="Y221" s="8"/>
      <c r="Z221" s="8"/>
      <c r="AA221" s="89"/>
      <c r="AB221" s="89"/>
      <c r="AC221" s="89"/>
      <c r="AD221" s="89"/>
      <c r="AE221" s="116"/>
      <c r="AF221" s="116"/>
      <c r="AG221" s="89"/>
      <c r="AH221" s="89"/>
      <c r="AI221" s="89"/>
      <c r="AJ221" s="116"/>
      <c r="AK221" s="89"/>
      <c r="AL221" s="89"/>
      <c r="AM221" s="89"/>
      <c r="AN221" s="57"/>
      <c r="AO221" s="57"/>
      <c r="AP221" s="57"/>
      <c r="AQ221" s="57"/>
      <c r="AR221" s="304"/>
      <c r="AS221" s="57"/>
      <c r="AT221" s="57"/>
      <c r="AU221" s="304"/>
      <c r="AV221" s="304"/>
      <c r="AW221" s="304"/>
      <c r="AX221" s="152"/>
      <c r="AY221" s="1"/>
      <c r="AZ221" s="57"/>
      <c r="BA221" s="57"/>
    </row>
    <row r="222" spans="1:53" ht="43.5" customHeight="1" x14ac:dyDescent="0.25">
      <c r="A222" s="1"/>
      <c r="B222" s="1"/>
      <c r="C222" s="1"/>
      <c r="D222" s="1"/>
      <c r="E222" s="1"/>
      <c r="F222" s="1"/>
      <c r="G222" s="1"/>
      <c r="H222" s="1"/>
      <c r="I222" s="1"/>
      <c r="J222" s="2"/>
      <c r="K222" s="2"/>
      <c r="L222" s="2"/>
      <c r="M222" s="2"/>
      <c r="N222" s="2"/>
      <c r="O222" s="2"/>
      <c r="P222" s="2"/>
      <c r="Q222" s="2"/>
      <c r="R222" s="2"/>
      <c r="S222" s="2"/>
      <c r="T222" s="89"/>
      <c r="U222" s="89"/>
      <c r="V222" s="89"/>
      <c r="W222" s="89"/>
      <c r="X222" s="89"/>
      <c r="Y222" s="8"/>
      <c r="Z222" s="8"/>
      <c r="AA222" s="89"/>
      <c r="AB222" s="89"/>
      <c r="AC222" s="89"/>
      <c r="AD222" s="89"/>
      <c r="AE222" s="116"/>
      <c r="AF222" s="116"/>
      <c r="AG222" s="89"/>
      <c r="AH222" s="89"/>
      <c r="AI222" s="89"/>
      <c r="AJ222" s="116"/>
      <c r="AK222" s="89"/>
      <c r="AL222" s="89"/>
      <c r="AM222" s="89"/>
      <c r="AN222" s="57"/>
      <c r="AO222" s="57"/>
      <c r="AP222" s="57"/>
      <c r="AQ222" s="57"/>
      <c r="AR222" s="304"/>
      <c r="AS222" s="57"/>
      <c r="AT222" s="57"/>
      <c r="AU222" s="304"/>
      <c r="AV222" s="304"/>
      <c r="AW222" s="304"/>
      <c r="AX222" s="152"/>
      <c r="AY222" s="1"/>
      <c r="AZ222" s="57"/>
      <c r="BA222" s="57"/>
    </row>
    <row r="223" spans="1:53" ht="43.5" customHeight="1" x14ac:dyDescent="0.25">
      <c r="A223" s="1"/>
      <c r="B223" s="1"/>
      <c r="C223" s="1"/>
      <c r="D223" s="1"/>
      <c r="E223" s="1"/>
      <c r="F223" s="1"/>
      <c r="G223" s="1"/>
      <c r="H223" s="1"/>
      <c r="I223" s="1"/>
      <c r="J223" s="2"/>
      <c r="K223" s="2"/>
      <c r="L223" s="2"/>
      <c r="M223" s="2"/>
      <c r="N223" s="2"/>
      <c r="O223" s="2"/>
      <c r="P223" s="2"/>
      <c r="Q223" s="2"/>
      <c r="R223" s="2"/>
      <c r="S223" s="2"/>
      <c r="T223" s="89"/>
      <c r="U223" s="89"/>
      <c r="V223" s="89"/>
      <c r="W223" s="89"/>
      <c r="X223" s="89"/>
      <c r="Y223" s="8"/>
      <c r="Z223" s="8"/>
      <c r="AA223" s="89"/>
      <c r="AB223" s="89"/>
      <c r="AC223" s="89"/>
      <c r="AD223" s="89"/>
      <c r="AE223" s="116"/>
      <c r="AF223" s="116"/>
      <c r="AG223" s="89"/>
      <c r="AH223" s="89"/>
      <c r="AI223" s="89"/>
      <c r="AJ223" s="116"/>
      <c r="AK223" s="89"/>
      <c r="AL223" s="89"/>
      <c r="AM223" s="89"/>
      <c r="AN223" s="57"/>
      <c r="AO223" s="57"/>
      <c r="AP223" s="57"/>
      <c r="AQ223" s="57"/>
      <c r="AR223" s="304"/>
      <c r="AS223" s="57"/>
      <c r="AT223" s="57"/>
      <c r="AU223" s="304"/>
      <c r="AV223" s="304"/>
      <c r="AW223" s="304"/>
      <c r="AX223" s="152"/>
      <c r="AY223" s="1"/>
      <c r="AZ223" s="57"/>
      <c r="BA223" s="57"/>
    </row>
    <row r="224" spans="1:53" ht="43.5" customHeight="1" x14ac:dyDescent="0.25">
      <c r="A224" s="1"/>
      <c r="B224" s="1"/>
      <c r="C224" s="1"/>
      <c r="D224" s="1"/>
      <c r="E224" s="1"/>
      <c r="F224" s="1"/>
      <c r="G224" s="1"/>
      <c r="H224" s="1"/>
      <c r="I224" s="1"/>
      <c r="J224" s="2"/>
      <c r="K224" s="2"/>
      <c r="L224" s="2"/>
      <c r="M224" s="2"/>
      <c r="N224" s="2"/>
      <c r="O224" s="2"/>
      <c r="P224" s="2"/>
      <c r="Q224" s="2"/>
      <c r="R224" s="2"/>
      <c r="S224" s="2"/>
      <c r="T224" s="89"/>
      <c r="U224" s="89"/>
      <c r="V224" s="89"/>
      <c r="W224" s="89"/>
      <c r="X224" s="89"/>
      <c r="Y224" s="8"/>
      <c r="Z224" s="8"/>
      <c r="AA224" s="89"/>
      <c r="AB224" s="89"/>
      <c r="AC224" s="89"/>
      <c r="AD224" s="89"/>
      <c r="AE224" s="116"/>
      <c r="AF224" s="116"/>
      <c r="AG224" s="89"/>
      <c r="AH224" s="89"/>
      <c r="AI224" s="89"/>
      <c r="AJ224" s="116"/>
      <c r="AK224" s="89"/>
      <c r="AL224" s="89"/>
      <c r="AM224" s="89"/>
      <c r="AN224" s="57"/>
      <c r="AO224" s="57"/>
      <c r="AP224" s="57"/>
      <c r="AQ224" s="57"/>
      <c r="AR224" s="304"/>
      <c r="AS224" s="57"/>
      <c r="AT224" s="57"/>
      <c r="AU224" s="304"/>
      <c r="AV224" s="304"/>
      <c r="AW224" s="304"/>
      <c r="AX224" s="152"/>
      <c r="AY224" s="1"/>
      <c r="AZ224" s="57"/>
      <c r="BA224" s="57"/>
    </row>
    <row r="225" spans="1:53" ht="43.5" customHeight="1" x14ac:dyDescent="0.25">
      <c r="A225" s="1"/>
      <c r="B225" s="1"/>
      <c r="C225" s="1"/>
      <c r="D225" s="1"/>
      <c r="E225" s="1"/>
      <c r="F225" s="1"/>
      <c r="G225" s="1"/>
      <c r="H225" s="1"/>
      <c r="I225" s="1"/>
      <c r="J225" s="2"/>
      <c r="K225" s="2"/>
      <c r="L225" s="2"/>
      <c r="M225" s="2"/>
      <c r="N225" s="2"/>
      <c r="O225" s="2"/>
      <c r="P225" s="2"/>
      <c r="Q225" s="2"/>
      <c r="R225" s="2"/>
      <c r="S225" s="2"/>
      <c r="T225" s="89"/>
      <c r="U225" s="89"/>
      <c r="V225" s="89"/>
      <c r="W225" s="89"/>
      <c r="X225" s="89"/>
      <c r="Y225" s="8"/>
      <c r="Z225" s="8"/>
      <c r="AA225" s="89"/>
      <c r="AB225" s="89"/>
      <c r="AC225" s="89"/>
      <c r="AD225" s="89"/>
      <c r="AE225" s="116"/>
      <c r="AF225" s="116"/>
      <c r="AG225" s="89"/>
      <c r="AH225" s="89"/>
      <c r="AI225" s="89"/>
      <c r="AJ225" s="116"/>
      <c r="AK225" s="89"/>
      <c r="AL225" s="89"/>
      <c r="AM225" s="89"/>
      <c r="AN225" s="57"/>
      <c r="AO225" s="57"/>
      <c r="AP225" s="57"/>
      <c r="AQ225" s="57"/>
      <c r="AR225" s="304"/>
      <c r="AS225" s="57"/>
      <c r="AT225" s="57"/>
      <c r="AU225" s="304"/>
      <c r="AV225" s="304"/>
      <c r="AW225" s="304"/>
      <c r="AX225" s="152"/>
      <c r="AY225" s="1"/>
      <c r="AZ225" s="57"/>
      <c r="BA225" s="57"/>
    </row>
    <row r="226" spans="1:53" ht="43.5" customHeight="1" x14ac:dyDescent="0.25">
      <c r="A226" s="1"/>
      <c r="B226" s="1"/>
      <c r="C226" s="1"/>
      <c r="D226" s="1"/>
      <c r="E226" s="1"/>
      <c r="F226" s="1"/>
      <c r="G226" s="1"/>
      <c r="H226" s="1"/>
      <c r="I226" s="1"/>
      <c r="J226" s="2"/>
      <c r="K226" s="2"/>
      <c r="L226" s="2"/>
      <c r="M226" s="2"/>
      <c r="N226" s="2"/>
      <c r="O226" s="2"/>
      <c r="P226" s="2"/>
      <c r="Q226" s="2"/>
      <c r="R226" s="2"/>
      <c r="S226" s="2"/>
      <c r="T226" s="89"/>
      <c r="U226" s="89"/>
      <c r="V226" s="89"/>
      <c r="W226" s="89"/>
      <c r="X226" s="89"/>
      <c r="Y226" s="8"/>
      <c r="Z226" s="8"/>
      <c r="AA226" s="89"/>
      <c r="AB226" s="89"/>
      <c r="AC226" s="89"/>
      <c r="AD226" s="89"/>
      <c r="AE226" s="116"/>
      <c r="AF226" s="116"/>
      <c r="AG226" s="89"/>
      <c r="AH226" s="89"/>
      <c r="AI226" s="89"/>
      <c r="AJ226" s="116"/>
      <c r="AK226" s="89"/>
      <c r="AL226" s="89"/>
      <c r="AM226" s="89"/>
      <c r="AN226" s="57"/>
      <c r="AO226" s="57"/>
      <c r="AP226" s="57"/>
      <c r="AQ226" s="57"/>
      <c r="AR226" s="304"/>
      <c r="AS226" s="57"/>
      <c r="AT226" s="57"/>
      <c r="AU226" s="304"/>
      <c r="AV226" s="304"/>
      <c r="AW226" s="304"/>
      <c r="AX226" s="152"/>
      <c r="AY226" s="1"/>
      <c r="AZ226" s="57"/>
      <c r="BA226" s="57"/>
    </row>
    <row r="227" spans="1:53" ht="43.5" customHeight="1" x14ac:dyDescent="0.25">
      <c r="A227" s="1"/>
      <c r="B227" s="1"/>
      <c r="C227" s="1"/>
      <c r="D227" s="1"/>
      <c r="E227" s="1"/>
      <c r="F227" s="1"/>
      <c r="G227" s="1"/>
      <c r="H227" s="1"/>
      <c r="I227" s="1"/>
      <c r="J227" s="2"/>
      <c r="K227" s="2"/>
      <c r="L227" s="2"/>
      <c r="M227" s="2"/>
      <c r="N227" s="2"/>
      <c r="O227" s="2"/>
      <c r="P227" s="2"/>
      <c r="Q227" s="2"/>
      <c r="R227" s="2"/>
      <c r="S227" s="2"/>
      <c r="T227" s="89"/>
      <c r="U227" s="89"/>
      <c r="V227" s="89"/>
      <c r="W227" s="89"/>
      <c r="X227" s="89"/>
      <c r="Y227" s="8"/>
      <c r="Z227" s="8"/>
      <c r="AA227" s="89"/>
      <c r="AB227" s="89"/>
      <c r="AC227" s="89"/>
      <c r="AD227" s="89"/>
      <c r="AE227" s="116"/>
      <c r="AF227" s="116"/>
      <c r="AG227" s="89"/>
      <c r="AH227" s="89"/>
      <c r="AI227" s="89"/>
      <c r="AJ227" s="116"/>
      <c r="AK227" s="89"/>
      <c r="AL227" s="89"/>
      <c r="AM227" s="89"/>
      <c r="AN227" s="57"/>
      <c r="AO227" s="57"/>
      <c r="AP227" s="57"/>
      <c r="AQ227" s="57"/>
      <c r="AR227" s="304"/>
      <c r="AS227" s="57"/>
      <c r="AT227" s="57"/>
      <c r="AU227" s="304"/>
      <c r="AV227" s="304"/>
      <c r="AW227" s="304"/>
      <c r="AX227" s="152"/>
      <c r="AY227" s="1"/>
      <c r="AZ227" s="57"/>
      <c r="BA227" s="57"/>
    </row>
    <row r="228" spans="1:53" ht="43.5" customHeight="1" x14ac:dyDescent="0.25">
      <c r="A228" s="1"/>
      <c r="B228" s="1"/>
      <c r="C228" s="1"/>
      <c r="D228" s="1"/>
      <c r="E228" s="1"/>
      <c r="F228" s="1"/>
      <c r="G228" s="1"/>
      <c r="H228" s="1"/>
      <c r="I228" s="1"/>
      <c r="J228" s="2"/>
      <c r="K228" s="2"/>
      <c r="L228" s="2"/>
      <c r="M228" s="2"/>
      <c r="N228" s="2"/>
      <c r="O228" s="2"/>
      <c r="P228" s="2"/>
      <c r="Q228" s="2"/>
      <c r="R228" s="2"/>
      <c r="S228" s="2"/>
      <c r="T228" s="89"/>
      <c r="U228" s="89"/>
      <c r="V228" s="89"/>
      <c r="W228" s="89"/>
      <c r="X228" s="89"/>
      <c r="Y228" s="8"/>
      <c r="Z228" s="8"/>
      <c r="AA228" s="89"/>
      <c r="AB228" s="89"/>
      <c r="AC228" s="89"/>
      <c r="AD228" s="89"/>
      <c r="AE228" s="116"/>
      <c r="AF228" s="116"/>
      <c r="AG228" s="89"/>
      <c r="AH228" s="89"/>
      <c r="AI228" s="89"/>
      <c r="AJ228" s="116"/>
      <c r="AK228" s="89"/>
      <c r="AL228" s="89"/>
      <c r="AM228" s="89"/>
      <c r="AN228" s="57"/>
      <c r="AO228" s="57"/>
      <c r="AP228" s="57"/>
      <c r="AQ228" s="57"/>
      <c r="AR228" s="304"/>
      <c r="AS228" s="57"/>
      <c r="AT228" s="57"/>
      <c r="AU228" s="304"/>
      <c r="AV228" s="304"/>
      <c r="AW228" s="304"/>
      <c r="AX228" s="152"/>
      <c r="AY228" s="1"/>
      <c r="AZ228" s="57"/>
      <c r="BA228" s="57"/>
    </row>
    <row r="229" spans="1:53" ht="43.5" customHeight="1" x14ac:dyDescent="0.25">
      <c r="A229" s="1"/>
      <c r="B229" s="1"/>
      <c r="C229" s="1"/>
      <c r="D229" s="1"/>
      <c r="E229" s="1"/>
      <c r="F229" s="1"/>
      <c r="G229" s="1"/>
      <c r="H229" s="1"/>
      <c r="I229" s="1"/>
      <c r="J229" s="2"/>
      <c r="K229" s="2"/>
      <c r="L229" s="2"/>
      <c r="M229" s="2"/>
      <c r="N229" s="2"/>
      <c r="O229" s="2"/>
      <c r="P229" s="2"/>
      <c r="Q229" s="2"/>
      <c r="R229" s="2"/>
      <c r="S229" s="2"/>
      <c r="T229" s="89"/>
      <c r="U229" s="89"/>
      <c r="V229" s="89"/>
      <c r="W229" s="89"/>
      <c r="X229" s="89"/>
      <c r="Y229" s="8"/>
      <c r="Z229" s="8"/>
      <c r="AA229" s="89"/>
      <c r="AB229" s="89"/>
      <c r="AC229" s="89"/>
      <c r="AD229" s="89"/>
      <c r="AE229" s="116"/>
      <c r="AF229" s="116"/>
      <c r="AG229" s="89"/>
      <c r="AH229" s="89"/>
      <c r="AI229" s="89"/>
      <c r="AJ229" s="116"/>
      <c r="AK229" s="89"/>
      <c r="AL229" s="89"/>
      <c r="AM229" s="89"/>
      <c r="AN229" s="57"/>
      <c r="AO229" s="57"/>
      <c r="AP229" s="57"/>
      <c r="AQ229" s="57"/>
      <c r="AR229" s="304"/>
      <c r="AS229" s="57"/>
      <c r="AT229" s="57"/>
      <c r="AU229" s="304"/>
      <c r="AV229" s="304"/>
      <c r="AW229" s="304"/>
      <c r="AX229" s="152"/>
      <c r="AY229" s="1"/>
      <c r="AZ229" s="57"/>
      <c r="BA229" s="57"/>
    </row>
    <row r="230" spans="1:53" ht="43.5" customHeight="1" x14ac:dyDescent="0.25">
      <c r="A230" s="1"/>
      <c r="B230" s="1"/>
      <c r="C230" s="1"/>
      <c r="D230" s="1"/>
      <c r="E230" s="1"/>
      <c r="F230" s="1"/>
      <c r="G230" s="1"/>
      <c r="H230" s="1"/>
      <c r="I230" s="1"/>
      <c r="J230" s="2"/>
      <c r="K230" s="2"/>
      <c r="L230" s="2"/>
      <c r="M230" s="2"/>
      <c r="N230" s="2"/>
      <c r="O230" s="2"/>
      <c r="P230" s="2"/>
      <c r="Q230" s="2"/>
      <c r="R230" s="2"/>
      <c r="S230" s="2"/>
      <c r="T230" s="89"/>
      <c r="U230" s="89"/>
      <c r="V230" s="89"/>
      <c r="W230" s="89"/>
      <c r="X230" s="89"/>
      <c r="Y230" s="8"/>
      <c r="Z230" s="8"/>
      <c r="AA230" s="89"/>
      <c r="AB230" s="89"/>
      <c r="AC230" s="89"/>
      <c r="AD230" s="89"/>
      <c r="AE230" s="116"/>
      <c r="AF230" s="116"/>
      <c r="AG230" s="89"/>
      <c r="AH230" s="89"/>
      <c r="AI230" s="89"/>
      <c r="AJ230" s="116"/>
      <c r="AK230" s="89"/>
      <c r="AL230" s="89"/>
      <c r="AM230" s="89"/>
      <c r="AN230" s="57"/>
      <c r="AO230" s="57"/>
      <c r="AP230" s="57"/>
      <c r="AQ230" s="57"/>
      <c r="AR230" s="304"/>
      <c r="AS230" s="57"/>
      <c r="AT230" s="57"/>
      <c r="AU230" s="304"/>
      <c r="AV230" s="304"/>
      <c r="AW230" s="304"/>
      <c r="AX230" s="152"/>
      <c r="AY230" s="1"/>
      <c r="AZ230" s="57"/>
      <c r="BA230" s="57"/>
    </row>
    <row r="231" spans="1:53" ht="43.5" customHeight="1" x14ac:dyDescent="0.25">
      <c r="A231" s="1"/>
      <c r="B231" s="1"/>
      <c r="C231" s="1"/>
      <c r="D231" s="1"/>
      <c r="E231" s="1"/>
      <c r="F231" s="1"/>
      <c r="G231" s="1"/>
      <c r="H231" s="1"/>
      <c r="I231" s="1"/>
      <c r="J231" s="2"/>
      <c r="K231" s="2"/>
      <c r="L231" s="2"/>
      <c r="M231" s="2"/>
      <c r="N231" s="2"/>
      <c r="O231" s="2"/>
      <c r="P231" s="2"/>
      <c r="Q231" s="2"/>
      <c r="R231" s="2"/>
      <c r="S231" s="2"/>
      <c r="T231" s="89"/>
      <c r="U231" s="89"/>
      <c r="V231" s="89"/>
      <c r="W231" s="89"/>
      <c r="X231" s="89"/>
      <c r="Y231" s="8"/>
      <c r="Z231" s="8"/>
      <c r="AA231" s="89"/>
      <c r="AB231" s="89"/>
      <c r="AC231" s="89"/>
      <c r="AD231" s="89"/>
      <c r="AE231" s="116"/>
      <c r="AF231" s="116"/>
      <c r="AG231" s="89"/>
      <c r="AH231" s="89"/>
      <c r="AI231" s="89"/>
      <c r="AJ231" s="116"/>
      <c r="AK231" s="89"/>
      <c r="AL231" s="89"/>
      <c r="AM231" s="89"/>
      <c r="AN231" s="57"/>
      <c r="AO231" s="57"/>
      <c r="AP231" s="57"/>
      <c r="AQ231" s="57"/>
      <c r="AR231" s="304"/>
      <c r="AS231" s="57"/>
      <c r="AT231" s="57"/>
      <c r="AU231" s="304"/>
      <c r="AV231" s="304"/>
      <c r="AW231" s="304"/>
      <c r="AX231" s="152"/>
      <c r="AY231" s="1"/>
      <c r="AZ231" s="57"/>
      <c r="BA231" s="57"/>
    </row>
    <row r="232" spans="1:53" ht="43.5" customHeight="1" x14ac:dyDescent="0.25">
      <c r="A232" s="1"/>
      <c r="B232" s="1"/>
      <c r="C232" s="1"/>
      <c r="D232" s="1"/>
      <c r="E232" s="1"/>
      <c r="F232" s="1"/>
      <c r="G232" s="1"/>
      <c r="H232" s="1"/>
      <c r="I232" s="1"/>
      <c r="J232" s="2"/>
      <c r="K232" s="2"/>
      <c r="L232" s="2"/>
      <c r="M232" s="2"/>
      <c r="N232" s="2"/>
      <c r="O232" s="2"/>
      <c r="P232" s="2"/>
      <c r="Q232" s="2"/>
      <c r="R232" s="2"/>
      <c r="S232" s="2"/>
      <c r="T232" s="89"/>
      <c r="U232" s="89"/>
      <c r="V232" s="89"/>
      <c r="W232" s="89"/>
      <c r="X232" s="89"/>
      <c r="Y232" s="8"/>
      <c r="Z232" s="8"/>
      <c r="AA232" s="89"/>
      <c r="AB232" s="89"/>
      <c r="AC232" s="89"/>
      <c r="AD232" s="89"/>
      <c r="AE232" s="116"/>
      <c r="AF232" s="116"/>
      <c r="AG232" s="89"/>
      <c r="AH232" s="89"/>
      <c r="AI232" s="89"/>
      <c r="AJ232" s="116"/>
      <c r="AK232" s="89"/>
      <c r="AL232" s="89"/>
      <c r="AM232" s="89"/>
      <c r="AN232" s="57"/>
      <c r="AO232" s="57"/>
      <c r="AP232" s="57"/>
      <c r="AQ232" s="57"/>
      <c r="AR232" s="304"/>
      <c r="AS232" s="57"/>
      <c r="AT232" s="57"/>
      <c r="AU232" s="304"/>
      <c r="AV232" s="304"/>
      <c r="AW232" s="304"/>
      <c r="AX232" s="152"/>
      <c r="AY232" s="1"/>
      <c r="AZ232" s="57"/>
      <c r="BA232" s="57"/>
    </row>
    <row r="233" spans="1:53" ht="43.5" customHeight="1" x14ac:dyDescent="0.25">
      <c r="A233" s="1"/>
      <c r="B233" s="1"/>
      <c r="C233" s="1"/>
      <c r="D233" s="1"/>
      <c r="E233" s="1"/>
      <c r="F233" s="1"/>
      <c r="G233" s="1"/>
      <c r="H233" s="1"/>
      <c r="I233" s="1"/>
      <c r="J233" s="2"/>
      <c r="K233" s="2"/>
      <c r="L233" s="2"/>
      <c r="M233" s="2"/>
      <c r="N233" s="2"/>
      <c r="O233" s="2"/>
      <c r="P233" s="2"/>
      <c r="Q233" s="2"/>
      <c r="R233" s="2"/>
      <c r="S233" s="2"/>
      <c r="T233" s="89"/>
      <c r="U233" s="89"/>
      <c r="V233" s="89"/>
      <c r="W233" s="89"/>
      <c r="X233" s="89"/>
      <c r="Y233" s="8"/>
      <c r="Z233" s="8"/>
      <c r="AA233" s="89"/>
      <c r="AB233" s="89"/>
      <c r="AC233" s="89"/>
      <c r="AD233" s="89"/>
      <c r="AE233" s="116"/>
      <c r="AF233" s="116"/>
      <c r="AG233" s="89"/>
      <c r="AH233" s="89"/>
      <c r="AI233" s="89"/>
      <c r="AJ233" s="116"/>
      <c r="AK233" s="89"/>
      <c r="AL233" s="89"/>
      <c r="AM233" s="89"/>
      <c r="AN233" s="57"/>
      <c r="AO233" s="57"/>
      <c r="AP233" s="57"/>
      <c r="AQ233" s="57"/>
      <c r="AR233" s="304"/>
      <c r="AS233" s="57"/>
      <c r="AT233" s="57"/>
      <c r="AU233" s="304"/>
      <c r="AV233" s="304"/>
      <c r="AW233" s="304"/>
      <c r="AX233" s="152"/>
      <c r="AY233" s="1"/>
      <c r="AZ233" s="57"/>
      <c r="BA233" s="57"/>
    </row>
    <row r="234" spans="1:53" ht="43.5" customHeight="1" x14ac:dyDescent="0.25">
      <c r="A234" s="1"/>
      <c r="B234" s="1"/>
      <c r="C234" s="1"/>
      <c r="D234" s="1"/>
      <c r="E234" s="1"/>
      <c r="F234" s="1"/>
      <c r="G234" s="1"/>
      <c r="H234" s="1"/>
      <c r="I234" s="1"/>
      <c r="J234" s="2"/>
      <c r="K234" s="2"/>
      <c r="L234" s="2"/>
      <c r="M234" s="2"/>
      <c r="N234" s="2"/>
      <c r="O234" s="2"/>
      <c r="P234" s="2"/>
      <c r="Q234" s="2"/>
      <c r="R234" s="2"/>
      <c r="S234" s="2"/>
      <c r="T234" s="89"/>
      <c r="U234" s="89"/>
      <c r="V234" s="89"/>
      <c r="W234" s="89"/>
      <c r="X234" s="89"/>
      <c r="Y234" s="8"/>
      <c r="Z234" s="8"/>
      <c r="AA234" s="89"/>
      <c r="AB234" s="89"/>
      <c r="AC234" s="89"/>
      <c r="AD234" s="89"/>
      <c r="AE234" s="116"/>
      <c r="AF234" s="116"/>
      <c r="AG234" s="89"/>
      <c r="AH234" s="89"/>
      <c r="AI234" s="89"/>
      <c r="AJ234" s="116"/>
      <c r="AK234" s="89"/>
      <c r="AL234" s="89"/>
      <c r="AM234" s="89"/>
      <c r="AN234" s="57"/>
      <c r="AO234" s="57"/>
      <c r="AP234" s="57"/>
      <c r="AQ234" s="57"/>
      <c r="AR234" s="304"/>
      <c r="AS234" s="57"/>
      <c r="AT234" s="57"/>
      <c r="AU234" s="304"/>
      <c r="AV234" s="304"/>
      <c r="AW234" s="304"/>
      <c r="AX234" s="152"/>
      <c r="AY234" s="1"/>
      <c r="AZ234" s="57"/>
      <c r="BA234" s="57"/>
    </row>
    <row r="235" spans="1:53" ht="43.5" customHeight="1" x14ac:dyDescent="0.25">
      <c r="A235" s="1"/>
      <c r="B235" s="1"/>
      <c r="C235" s="1"/>
      <c r="D235" s="1"/>
      <c r="E235" s="1"/>
      <c r="F235" s="1"/>
      <c r="G235" s="1"/>
      <c r="H235" s="1"/>
      <c r="I235" s="1"/>
      <c r="J235" s="2"/>
      <c r="K235" s="2"/>
      <c r="L235" s="2"/>
      <c r="M235" s="2"/>
      <c r="N235" s="2"/>
      <c r="O235" s="2"/>
      <c r="P235" s="2"/>
      <c r="Q235" s="2"/>
      <c r="R235" s="2"/>
      <c r="S235" s="2"/>
      <c r="T235" s="89"/>
      <c r="U235" s="89"/>
      <c r="V235" s="89"/>
      <c r="W235" s="89"/>
      <c r="X235" s="89"/>
      <c r="Y235" s="8"/>
      <c r="Z235" s="8"/>
      <c r="AA235" s="89"/>
      <c r="AB235" s="89"/>
      <c r="AC235" s="89"/>
      <c r="AD235" s="89"/>
      <c r="AE235" s="116"/>
      <c r="AF235" s="116"/>
      <c r="AG235" s="89"/>
      <c r="AH235" s="89"/>
      <c r="AI235" s="89"/>
      <c r="AJ235" s="116"/>
      <c r="AK235" s="89"/>
      <c r="AL235" s="89"/>
      <c r="AM235" s="89"/>
      <c r="AN235" s="57"/>
      <c r="AO235" s="57"/>
      <c r="AP235" s="57"/>
      <c r="AQ235" s="57"/>
      <c r="AR235" s="304"/>
      <c r="AS235" s="57"/>
      <c r="AT235" s="57"/>
      <c r="AU235" s="304"/>
      <c r="AV235" s="304"/>
      <c r="AW235" s="304"/>
      <c r="AX235" s="152"/>
      <c r="AY235" s="1"/>
      <c r="AZ235" s="57"/>
      <c r="BA235" s="57"/>
    </row>
    <row r="236" spans="1:53" ht="43.5" customHeight="1" x14ac:dyDescent="0.25">
      <c r="A236" s="1"/>
      <c r="B236" s="1"/>
      <c r="C236" s="1"/>
      <c r="D236" s="1"/>
      <c r="E236" s="1"/>
      <c r="F236" s="1"/>
      <c r="G236" s="1"/>
      <c r="H236" s="1"/>
      <c r="I236" s="1"/>
      <c r="J236" s="2"/>
      <c r="K236" s="2"/>
      <c r="L236" s="2"/>
      <c r="M236" s="2"/>
      <c r="N236" s="2"/>
      <c r="O236" s="2"/>
      <c r="P236" s="2"/>
      <c r="Q236" s="2"/>
      <c r="R236" s="2"/>
      <c r="S236" s="2"/>
      <c r="T236" s="89"/>
      <c r="U236" s="89"/>
      <c r="V236" s="89"/>
      <c r="W236" s="89"/>
      <c r="X236" s="89"/>
      <c r="Y236" s="8"/>
      <c r="Z236" s="8"/>
      <c r="AA236" s="89"/>
      <c r="AB236" s="89"/>
      <c r="AC236" s="89"/>
      <c r="AD236" s="89"/>
      <c r="AE236" s="116"/>
      <c r="AF236" s="116"/>
      <c r="AG236" s="89"/>
      <c r="AH236" s="89"/>
      <c r="AI236" s="89"/>
      <c r="AJ236" s="116"/>
      <c r="AK236" s="89"/>
      <c r="AL236" s="89"/>
      <c r="AM236" s="89"/>
      <c r="AN236" s="57"/>
      <c r="AO236" s="57"/>
      <c r="AP236" s="57"/>
      <c r="AQ236" s="57"/>
      <c r="AR236" s="304"/>
      <c r="AS236" s="57"/>
      <c r="AT236" s="57"/>
      <c r="AU236" s="304"/>
      <c r="AV236" s="304"/>
      <c r="AW236" s="304"/>
      <c r="AX236" s="152"/>
      <c r="AY236" s="1"/>
      <c r="AZ236" s="57"/>
      <c r="BA236" s="57"/>
    </row>
    <row r="237" spans="1:53" ht="43.5" customHeight="1" x14ac:dyDescent="0.25">
      <c r="Y237" s="6"/>
      <c r="Z237" s="6"/>
      <c r="AM237" s="7"/>
      <c r="AN237" s="305"/>
      <c r="AO237" s="305"/>
      <c r="AP237" s="7"/>
      <c r="AR237" s="6"/>
      <c r="AS237" s="7"/>
      <c r="AT237" s="7"/>
      <c r="AU237" s="6"/>
      <c r="AV237" s="6"/>
      <c r="AW237" s="6"/>
    </row>
    <row r="238" spans="1:53" ht="43.5" customHeight="1" x14ac:dyDescent="0.25">
      <c r="Y238" s="6"/>
      <c r="Z238" s="6"/>
      <c r="AM238" s="7"/>
      <c r="AN238" s="305"/>
      <c r="AO238" s="305"/>
      <c r="AP238" s="7"/>
      <c r="AR238" s="6"/>
      <c r="AS238" s="7"/>
      <c r="AT238" s="7"/>
      <c r="AU238" s="6"/>
      <c r="AV238" s="6"/>
      <c r="AW238" s="6"/>
    </row>
    <row r="239" spans="1:53" ht="43.5" customHeight="1" x14ac:dyDescent="0.25">
      <c r="Y239" s="6"/>
      <c r="Z239" s="6"/>
      <c r="AM239" s="7"/>
      <c r="AN239" s="305"/>
      <c r="AO239" s="305"/>
      <c r="AP239" s="7"/>
      <c r="AR239" s="6"/>
      <c r="AS239" s="7"/>
      <c r="AT239" s="7"/>
      <c r="AU239" s="6"/>
      <c r="AV239" s="6"/>
      <c r="AW239" s="6"/>
    </row>
    <row r="240" spans="1:53" ht="43.5" customHeight="1" x14ac:dyDescent="0.25">
      <c r="Y240" s="6"/>
      <c r="Z240" s="6"/>
      <c r="AM240" s="7"/>
      <c r="AN240" s="305"/>
      <c r="AO240" s="305"/>
      <c r="AP240" s="7"/>
      <c r="AR240" s="6"/>
      <c r="AS240" s="7"/>
      <c r="AT240" s="7"/>
      <c r="AU240" s="6"/>
      <c r="AV240" s="6"/>
      <c r="AW240" s="6"/>
    </row>
    <row r="241" spans="25:49" ht="43.5" customHeight="1" x14ac:dyDescent="0.25">
      <c r="Y241" s="6"/>
      <c r="Z241" s="6"/>
      <c r="AM241" s="7"/>
      <c r="AN241" s="305"/>
      <c r="AO241" s="305"/>
      <c r="AP241" s="7"/>
      <c r="AR241" s="6"/>
      <c r="AS241" s="7"/>
      <c r="AT241" s="7"/>
      <c r="AU241" s="6"/>
      <c r="AV241" s="6"/>
      <c r="AW241" s="6"/>
    </row>
    <row r="242" spans="25:49" ht="43.5" customHeight="1" x14ac:dyDescent="0.25">
      <c r="Y242" s="6"/>
      <c r="Z242" s="6"/>
      <c r="AM242" s="7"/>
      <c r="AN242" s="305"/>
      <c r="AO242" s="305"/>
      <c r="AP242" s="7"/>
      <c r="AR242" s="6"/>
      <c r="AS242" s="7"/>
      <c r="AT242" s="7"/>
      <c r="AU242" s="6"/>
      <c r="AV242" s="6"/>
      <c r="AW242" s="6"/>
    </row>
    <row r="243" spans="25:49" ht="43.5" customHeight="1" x14ac:dyDescent="0.25">
      <c r="Y243" s="6"/>
      <c r="Z243" s="6"/>
      <c r="AM243" s="7"/>
      <c r="AN243" s="305"/>
      <c r="AO243" s="305"/>
      <c r="AP243" s="7"/>
      <c r="AR243" s="6"/>
      <c r="AS243" s="7"/>
      <c r="AT243" s="7"/>
      <c r="AU243" s="6"/>
      <c r="AV243" s="6"/>
      <c r="AW243" s="6"/>
    </row>
    <row r="244" spans="25:49" ht="43.5" customHeight="1" x14ac:dyDescent="0.25">
      <c r="Y244" s="6"/>
      <c r="Z244" s="6"/>
      <c r="AM244" s="7"/>
      <c r="AN244" s="305"/>
      <c r="AO244" s="305"/>
      <c r="AP244" s="7"/>
      <c r="AR244" s="6"/>
      <c r="AS244" s="7"/>
      <c r="AT244" s="7"/>
      <c r="AU244" s="6"/>
      <c r="AV244" s="6"/>
      <c r="AW244" s="6"/>
    </row>
    <row r="245" spans="25:49" ht="43.5" customHeight="1" x14ac:dyDescent="0.25">
      <c r="Y245" s="6"/>
      <c r="Z245" s="6"/>
      <c r="AM245" s="7"/>
      <c r="AN245" s="305"/>
      <c r="AO245" s="305"/>
      <c r="AP245" s="7"/>
      <c r="AR245" s="6"/>
      <c r="AS245" s="7"/>
      <c r="AT245" s="7"/>
      <c r="AU245" s="6"/>
      <c r="AV245" s="6"/>
      <c r="AW245" s="6"/>
    </row>
    <row r="246" spans="25:49" ht="43.5" customHeight="1" x14ac:dyDescent="0.25">
      <c r="Y246" s="6"/>
      <c r="Z246" s="6"/>
      <c r="AM246" s="7"/>
      <c r="AN246" s="305"/>
      <c r="AO246" s="305"/>
      <c r="AP246" s="7"/>
      <c r="AR246" s="6"/>
      <c r="AS246" s="7"/>
      <c r="AT246" s="7"/>
      <c r="AU246" s="6"/>
      <c r="AV246" s="6"/>
      <c r="AW246" s="6"/>
    </row>
    <row r="247" spans="25:49" ht="43.5" customHeight="1" x14ac:dyDescent="0.25">
      <c r="Y247" s="6"/>
      <c r="Z247" s="6"/>
      <c r="AM247" s="7"/>
      <c r="AN247" s="305"/>
      <c r="AO247" s="305"/>
      <c r="AP247" s="7"/>
      <c r="AR247" s="6"/>
      <c r="AS247" s="7"/>
      <c r="AT247" s="7"/>
      <c r="AU247" s="6"/>
      <c r="AV247" s="6"/>
      <c r="AW247" s="6"/>
    </row>
    <row r="248" spans="25:49" ht="43.5" customHeight="1" x14ac:dyDescent="0.25">
      <c r="Y248" s="6"/>
      <c r="Z248" s="6"/>
      <c r="AM248" s="7"/>
      <c r="AN248" s="305"/>
      <c r="AO248" s="305"/>
      <c r="AP248" s="7"/>
      <c r="AR248" s="6"/>
      <c r="AS248" s="7"/>
      <c r="AT248" s="7"/>
      <c r="AU248" s="6"/>
      <c r="AV248" s="6"/>
      <c r="AW248" s="6"/>
    </row>
    <row r="249" spans="25:49" ht="43.5" customHeight="1" x14ac:dyDescent="0.25">
      <c r="Y249" s="6"/>
      <c r="Z249" s="6"/>
      <c r="AM249" s="7"/>
      <c r="AN249" s="305"/>
      <c r="AO249" s="305"/>
      <c r="AP249" s="7"/>
      <c r="AR249" s="6"/>
      <c r="AS249" s="7"/>
      <c r="AT249" s="7"/>
      <c r="AU249" s="6"/>
      <c r="AV249" s="6"/>
      <c r="AW249" s="6"/>
    </row>
    <row r="250" spans="25:49" ht="43.5" customHeight="1" x14ac:dyDescent="0.25">
      <c r="Y250" s="6"/>
      <c r="Z250" s="6"/>
      <c r="AM250" s="7"/>
      <c r="AN250" s="305"/>
      <c r="AO250" s="305"/>
      <c r="AP250" s="7"/>
      <c r="AR250" s="6"/>
      <c r="AS250" s="7"/>
      <c r="AT250" s="7"/>
      <c r="AU250" s="6"/>
      <c r="AV250" s="6"/>
      <c r="AW250" s="6"/>
    </row>
    <row r="251" spans="25:49" ht="43.5" customHeight="1" x14ac:dyDescent="0.25">
      <c r="Y251" s="6"/>
      <c r="Z251" s="6"/>
      <c r="AM251" s="7"/>
      <c r="AN251" s="305"/>
      <c r="AO251" s="305"/>
      <c r="AP251" s="7"/>
      <c r="AR251" s="6"/>
      <c r="AS251" s="7"/>
      <c r="AT251" s="7"/>
      <c r="AU251" s="6"/>
      <c r="AV251" s="6"/>
      <c r="AW251" s="6"/>
    </row>
    <row r="252" spans="25:49" ht="43.5" customHeight="1" x14ac:dyDescent="0.25">
      <c r="Y252" s="6"/>
      <c r="Z252" s="6"/>
      <c r="AM252" s="7"/>
      <c r="AN252" s="305"/>
      <c r="AO252" s="305"/>
      <c r="AP252" s="7"/>
      <c r="AR252" s="6"/>
      <c r="AS252" s="7"/>
      <c r="AT252" s="7"/>
      <c r="AU252" s="6"/>
      <c r="AV252" s="6"/>
      <c r="AW252" s="6"/>
    </row>
    <row r="253" spans="25:49" ht="43.5" customHeight="1" x14ac:dyDescent="0.25">
      <c r="Y253" s="6"/>
      <c r="Z253" s="6"/>
      <c r="AM253" s="7"/>
      <c r="AN253" s="305"/>
      <c r="AO253" s="305"/>
      <c r="AP253" s="7"/>
      <c r="AR253" s="6"/>
      <c r="AS253" s="7"/>
      <c r="AT253" s="7"/>
      <c r="AU253" s="6"/>
      <c r="AV253" s="6"/>
      <c r="AW253" s="6"/>
    </row>
    <row r="254" spans="25:49" ht="43.5" customHeight="1" x14ac:dyDescent="0.25">
      <c r="Y254" s="6"/>
      <c r="Z254" s="6"/>
      <c r="AM254" s="7"/>
      <c r="AN254" s="305"/>
      <c r="AO254" s="305"/>
      <c r="AP254" s="7"/>
      <c r="AR254" s="6"/>
      <c r="AS254" s="7"/>
      <c r="AT254" s="7"/>
      <c r="AU254" s="6"/>
      <c r="AV254" s="6"/>
      <c r="AW254" s="6"/>
    </row>
    <row r="255" spans="25:49" ht="43.5" customHeight="1" x14ac:dyDescent="0.25">
      <c r="Y255" s="6"/>
      <c r="Z255" s="6"/>
      <c r="AM255" s="7"/>
      <c r="AN255" s="305"/>
      <c r="AO255" s="305"/>
      <c r="AP255" s="7"/>
      <c r="AR255" s="6"/>
      <c r="AS255" s="7"/>
      <c r="AT255" s="7"/>
      <c r="AU255" s="6"/>
      <c r="AV255" s="6"/>
      <c r="AW255" s="6"/>
    </row>
    <row r="256" spans="25:49" ht="43.5" customHeight="1" x14ac:dyDescent="0.25">
      <c r="Y256" s="6"/>
      <c r="Z256" s="6"/>
      <c r="AM256" s="7"/>
      <c r="AN256" s="305"/>
      <c r="AO256" s="305"/>
      <c r="AP256" s="7"/>
      <c r="AR256" s="6"/>
      <c r="AS256" s="7"/>
      <c r="AT256" s="7"/>
      <c r="AU256" s="6"/>
      <c r="AV256" s="6"/>
      <c r="AW256" s="6"/>
    </row>
    <row r="257" spans="25:49" ht="43.5" customHeight="1" x14ac:dyDescent="0.25">
      <c r="Y257" s="6"/>
      <c r="Z257" s="6"/>
      <c r="AM257" s="7"/>
      <c r="AN257" s="305"/>
      <c r="AO257" s="305"/>
      <c r="AP257" s="7"/>
      <c r="AR257" s="6"/>
      <c r="AS257" s="7"/>
      <c r="AT257" s="7"/>
      <c r="AU257" s="6"/>
      <c r="AV257" s="6"/>
      <c r="AW257" s="6"/>
    </row>
    <row r="258" spans="25:49" ht="43.5" customHeight="1" x14ac:dyDescent="0.25">
      <c r="Y258" s="6"/>
      <c r="Z258" s="6"/>
      <c r="AM258" s="7"/>
      <c r="AN258" s="305"/>
      <c r="AO258" s="305"/>
      <c r="AP258" s="7"/>
      <c r="AR258" s="6"/>
      <c r="AS258" s="7"/>
      <c r="AT258" s="7"/>
      <c r="AU258" s="6"/>
      <c r="AV258" s="6"/>
      <c r="AW258" s="6"/>
    </row>
    <row r="259" spans="25:49" ht="43.5" customHeight="1" x14ac:dyDescent="0.25">
      <c r="Y259" s="6"/>
      <c r="Z259" s="6"/>
      <c r="AM259" s="7"/>
      <c r="AN259" s="305"/>
      <c r="AO259" s="305"/>
      <c r="AP259" s="7"/>
      <c r="AR259" s="6"/>
      <c r="AS259" s="7"/>
      <c r="AT259" s="7"/>
      <c r="AU259" s="6"/>
      <c r="AV259" s="6"/>
      <c r="AW259" s="6"/>
    </row>
    <row r="260" spans="25:49" ht="43.5" customHeight="1" x14ac:dyDescent="0.25">
      <c r="Y260" s="6"/>
      <c r="Z260" s="6"/>
      <c r="AM260" s="7"/>
      <c r="AN260" s="305"/>
      <c r="AO260" s="305"/>
      <c r="AP260" s="7"/>
      <c r="AR260" s="6"/>
      <c r="AS260" s="7"/>
      <c r="AT260" s="7"/>
      <c r="AU260" s="6"/>
      <c r="AV260" s="6"/>
      <c r="AW260" s="6"/>
    </row>
    <row r="261" spans="25:49" ht="43.5" customHeight="1" x14ac:dyDescent="0.25">
      <c r="Y261" s="6"/>
      <c r="Z261" s="6"/>
      <c r="AM261" s="7"/>
      <c r="AN261" s="305"/>
      <c r="AO261" s="305"/>
      <c r="AP261" s="7"/>
      <c r="AR261" s="6"/>
      <c r="AS261" s="7"/>
      <c r="AT261" s="7"/>
      <c r="AU261" s="6"/>
      <c r="AV261" s="6"/>
      <c r="AW261" s="6"/>
    </row>
    <row r="262" spans="25:49" ht="43.5" customHeight="1" x14ac:dyDescent="0.25">
      <c r="Y262" s="6"/>
      <c r="Z262" s="6"/>
      <c r="AM262" s="7"/>
      <c r="AN262" s="305"/>
      <c r="AO262" s="305"/>
      <c r="AP262" s="7"/>
      <c r="AR262" s="6"/>
      <c r="AS262" s="7"/>
      <c r="AT262" s="7"/>
      <c r="AU262" s="6"/>
      <c r="AV262" s="6"/>
      <c r="AW262" s="6"/>
    </row>
    <row r="263" spans="25:49" ht="43.5" customHeight="1" x14ac:dyDescent="0.25">
      <c r="Y263" s="6"/>
      <c r="Z263" s="6"/>
      <c r="AM263" s="7"/>
      <c r="AN263" s="305"/>
      <c r="AO263" s="305"/>
      <c r="AP263" s="7"/>
      <c r="AR263" s="6"/>
      <c r="AS263" s="7"/>
      <c r="AT263" s="7"/>
      <c r="AU263" s="6"/>
      <c r="AV263" s="6"/>
      <c r="AW263" s="6"/>
    </row>
    <row r="264" spans="25:49" ht="43.5" customHeight="1" x14ac:dyDescent="0.25">
      <c r="Y264" s="6"/>
      <c r="Z264" s="6"/>
      <c r="AM264" s="7"/>
      <c r="AN264" s="305"/>
      <c r="AO264" s="305"/>
      <c r="AP264" s="7"/>
      <c r="AR264" s="6"/>
      <c r="AS264" s="7"/>
      <c r="AT264" s="7"/>
      <c r="AU264" s="6"/>
      <c r="AV264" s="6"/>
      <c r="AW264" s="6"/>
    </row>
    <row r="265" spans="25:49" ht="43.5" customHeight="1" x14ac:dyDescent="0.25">
      <c r="Y265" s="6"/>
      <c r="Z265" s="6"/>
      <c r="AM265" s="7"/>
      <c r="AN265" s="305"/>
      <c r="AO265" s="305"/>
      <c r="AP265" s="7"/>
      <c r="AR265" s="6"/>
      <c r="AS265" s="7"/>
      <c r="AT265" s="7"/>
      <c r="AU265" s="6"/>
      <c r="AV265" s="6"/>
      <c r="AW265" s="6"/>
    </row>
    <row r="266" spans="25:49" ht="43.5" customHeight="1" x14ac:dyDescent="0.25">
      <c r="Y266" s="6"/>
      <c r="Z266" s="6"/>
      <c r="AM266" s="7"/>
      <c r="AN266" s="305"/>
      <c r="AO266" s="305"/>
      <c r="AP266" s="7"/>
      <c r="AR266" s="6"/>
      <c r="AS266" s="7"/>
      <c r="AT266" s="7"/>
      <c r="AU266" s="6"/>
      <c r="AV266" s="6"/>
      <c r="AW266" s="6"/>
    </row>
    <row r="267" spans="25:49" ht="43.5" customHeight="1" x14ac:dyDescent="0.25">
      <c r="Y267" s="6"/>
      <c r="Z267" s="6"/>
      <c r="AM267" s="7"/>
      <c r="AN267" s="305"/>
      <c r="AO267" s="305"/>
      <c r="AP267" s="7"/>
      <c r="AR267" s="6"/>
      <c r="AS267" s="7"/>
      <c r="AT267" s="7"/>
      <c r="AU267" s="6"/>
      <c r="AV267" s="6"/>
      <c r="AW267" s="6"/>
    </row>
    <row r="268" spans="25:49" ht="43.5" customHeight="1" x14ac:dyDescent="0.25">
      <c r="Y268" s="6"/>
      <c r="Z268" s="6"/>
      <c r="AM268" s="7"/>
      <c r="AN268" s="305"/>
      <c r="AO268" s="305"/>
      <c r="AP268" s="7"/>
      <c r="AR268" s="6"/>
      <c r="AS268" s="7"/>
      <c r="AT268" s="7"/>
      <c r="AU268" s="6"/>
      <c r="AV268" s="6"/>
      <c r="AW268" s="6"/>
    </row>
    <row r="269" spans="25:49" ht="43.5" customHeight="1" x14ac:dyDescent="0.25">
      <c r="Y269" s="6"/>
      <c r="Z269" s="6"/>
      <c r="AM269" s="7"/>
      <c r="AN269" s="305"/>
      <c r="AO269" s="305"/>
      <c r="AP269" s="7"/>
      <c r="AR269" s="6"/>
      <c r="AS269" s="7"/>
      <c r="AT269" s="7"/>
      <c r="AU269" s="6"/>
      <c r="AV269" s="6"/>
      <c r="AW269" s="6"/>
    </row>
    <row r="270" spans="25:49" ht="43.5" customHeight="1" x14ac:dyDescent="0.25">
      <c r="Y270" s="6"/>
      <c r="Z270" s="6"/>
      <c r="AM270" s="7"/>
      <c r="AN270" s="305"/>
      <c r="AO270" s="305"/>
      <c r="AP270" s="7"/>
      <c r="AR270" s="6"/>
      <c r="AS270" s="7"/>
      <c r="AT270" s="7"/>
      <c r="AU270" s="6"/>
      <c r="AV270" s="6"/>
      <c r="AW270" s="6"/>
    </row>
    <row r="271" spans="25:49" ht="43.5" customHeight="1" x14ac:dyDescent="0.25">
      <c r="Y271" s="6"/>
      <c r="Z271" s="6"/>
      <c r="AM271" s="7"/>
      <c r="AN271" s="305"/>
      <c r="AO271" s="305"/>
      <c r="AP271" s="7"/>
      <c r="AR271" s="6"/>
      <c r="AS271" s="7"/>
      <c r="AT271" s="7"/>
      <c r="AU271" s="6"/>
      <c r="AV271" s="6"/>
      <c r="AW271" s="6"/>
    </row>
    <row r="272" spans="25:49" ht="43.5" customHeight="1" x14ac:dyDescent="0.25">
      <c r="Y272" s="6"/>
      <c r="Z272" s="6"/>
      <c r="AM272" s="7"/>
      <c r="AN272" s="305"/>
      <c r="AO272" s="305"/>
      <c r="AP272" s="7"/>
      <c r="AR272" s="6"/>
      <c r="AS272" s="7"/>
      <c r="AT272" s="7"/>
      <c r="AU272" s="6"/>
      <c r="AV272" s="6"/>
      <c r="AW272" s="6"/>
    </row>
    <row r="273" spans="25:49" ht="43.5" customHeight="1" x14ac:dyDescent="0.25">
      <c r="Y273" s="6"/>
      <c r="Z273" s="6"/>
      <c r="AM273" s="7"/>
      <c r="AN273" s="305"/>
      <c r="AO273" s="305"/>
      <c r="AP273" s="7"/>
      <c r="AR273" s="6"/>
      <c r="AS273" s="7"/>
      <c r="AT273" s="7"/>
      <c r="AU273" s="6"/>
      <c r="AV273" s="6"/>
      <c r="AW273" s="6"/>
    </row>
    <row r="274" spans="25:49" ht="43.5" customHeight="1" x14ac:dyDescent="0.25">
      <c r="Y274" s="6"/>
      <c r="Z274" s="6"/>
      <c r="AM274" s="7"/>
      <c r="AN274" s="305"/>
      <c r="AO274" s="305"/>
      <c r="AP274" s="7"/>
      <c r="AR274" s="6"/>
      <c r="AS274" s="7"/>
      <c r="AT274" s="7"/>
      <c r="AU274" s="6"/>
      <c r="AV274" s="6"/>
      <c r="AW274" s="6"/>
    </row>
    <row r="275" spans="25:49" ht="43.5" customHeight="1" x14ac:dyDescent="0.25">
      <c r="Y275" s="6"/>
      <c r="Z275" s="6"/>
      <c r="AM275" s="7"/>
      <c r="AN275" s="305"/>
      <c r="AO275" s="305"/>
      <c r="AP275" s="7"/>
      <c r="AR275" s="6"/>
      <c r="AS275" s="7"/>
      <c r="AT275" s="7"/>
      <c r="AU275" s="6"/>
      <c r="AV275" s="6"/>
      <c r="AW275" s="6"/>
    </row>
    <row r="276" spans="25:49" ht="43.5" customHeight="1" x14ac:dyDescent="0.25">
      <c r="Y276" s="6"/>
      <c r="Z276" s="6"/>
      <c r="AM276" s="7"/>
      <c r="AN276" s="305"/>
      <c r="AO276" s="305"/>
      <c r="AP276" s="7"/>
      <c r="AR276" s="6"/>
      <c r="AS276" s="7"/>
      <c r="AT276" s="7"/>
      <c r="AU276" s="6"/>
      <c r="AV276" s="6"/>
      <c r="AW276" s="6"/>
    </row>
    <row r="277" spans="25:49" ht="43.5" customHeight="1" x14ac:dyDescent="0.25">
      <c r="Y277" s="6"/>
      <c r="Z277" s="6"/>
      <c r="AM277" s="7"/>
      <c r="AN277" s="305"/>
      <c r="AO277" s="305"/>
      <c r="AP277" s="7"/>
      <c r="AR277" s="6"/>
      <c r="AS277" s="7"/>
      <c r="AT277" s="7"/>
      <c r="AU277" s="6"/>
      <c r="AV277" s="6"/>
      <c r="AW277" s="6"/>
    </row>
    <row r="278" spans="25:49" ht="43.5" customHeight="1" x14ac:dyDescent="0.25">
      <c r="Y278" s="6"/>
      <c r="Z278" s="6"/>
      <c r="AM278" s="7"/>
      <c r="AN278" s="305"/>
      <c r="AO278" s="305"/>
      <c r="AP278" s="7"/>
      <c r="AR278" s="6"/>
      <c r="AS278" s="7"/>
      <c r="AT278" s="7"/>
      <c r="AU278" s="6"/>
      <c r="AV278" s="6"/>
      <c r="AW278" s="6"/>
    </row>
    <row r="279" spans="25:49" ht="43.5" customHeight="1" x14ac:dyDescent="0.25">
      <c r="Y279" s="6"/>
      <c r="Z279" s="6"/>
      <c r="AM279" s="7"/>
      <c r="AN279" s="305"/>
      <c r="AO279" s="305"/>
      <c r="AP279" s="7"/>
      <c r="AR279" s="6"/>
      <c r="AS279" s="7"/>
      <c r="AT279" s="7"/>
      <c r="AU279" s="6"/>
      <c r="AV279" s="6"/>
      <c r="AW279" s="6"/>
    </row>
    <row r="280" spans="25:49" ht="43.5" customHeight="1" x14ac:dyDescent="0.25">
      <c r="Y280" s="6"/>
      <c r="Z280" s="6"/>
      <c r="AM280" s="7"/>
      <c r="AN280" s="305"/>
      <c r="AO280" s="305"/>
      <c r="AP280" s="7"/>
      <c r="AR280" s="6"/>
      <c r="AS280" s="7"/>
      <c r="AT280" s="7"/>
      <c r="AU280" s="6"/>
      <c r="AV280" s="6"/>
      <c r="AW280" s="6"/>
    </row>
    <row r="281" spans="25:49" ht="43.5" customHeight="1" x14ac:dyDescent="0.25">
      <c r="Y281" s="6"/>
      <c r="Z281" s="6"/>
      <c r="AM281" s="7"/>
      <c r="AN281" s="305"/>
      <c r="AO281" s="305"/>
      <c r="AP281" s="7"/>
      <c r="AR281" s="6"/>
      <c r="AS281" s="7"/>
      <c r="AT281" s="7"/>
      <c r="AU281" s="6"/>
      <c r="AV281" s="6"/>
      <c r="AW281" s="6"/>
    </row>
    <row r="282" spans="25:49" ht="43.5" customHeight="1" x14ac:dyDescent="0.25">
      <c r="Y282" s="6"/>
      <c r="Z282" s="6"/>
      <c r="AM282" s="7"/>
      <c r="AN282" s="305"/>
      <c r="AO282" s="305"/>
      <c r="AP282" s="7"/>
      <c r="AR282" s="6"/>
      <c r="AS282" s="7"/>
      <c r="AT282" s="7"/>
      <c r="AU282" s="6"/>
      <c r="AV282" s="6"/>
      <c r="AW282" s="6"/>
    </row>
    <row r="283" spans="25:49" ht="43.5" customHeight="1" x14ac:dyDescent="0.25">
      <c r="Y283" s="6"/>
      <c r="Z283" s="6"/>
      <c r="AM283" s="7"/>
      <c r="AN283" s="305"/>
      <c r="AO283" s="305"/>
      <c r="AP283" s="7"/>
      <c r="AR283" s="6"/>
      <c r="AS283" s="7"/>
      <c r="AT283" s="7"/>
      <c r="AU283" s="6"/>
      <c r="AV283" s="6"/>
      <c r="AW283" s="6"/>
    </row>
    <row r="284" spans="25:49" ht="43.5" customHeight="1" x14ac:dyDescent="0.25">
      <c r="Y284" s="6"/>
      <c r="Z284" s="6"/>
      <c r="AM284" s="7"/>
      <c r="AN284" s="305"/>
      <c r="AO284" s="305"/>
      <c r="AP284" s="7"/>
      <c r="AR284" s="6"/>
      <c r="AS284" s="7"/>
      <c r="AT284" s="7"/>
      <c r="AU284" s="6"/>
      <c r="AV284" s="6"/>
      <c r="AW284" s="6"/>
    </row>
    <row r="285" spans="25:49" ht="43.5" customHeight="1" x14ac:dyDescent="0.25">
      <c r="Y285" s="6"/>
      <c r="Z285" s="6"/>
      <c r="AM285" s="7"/>
      <c r="AN285" s="305"/>
      <c r="AO285" s="305"/>
      <c r="AP285" s="7"/>
      <c r="AR285" s="6"/>
      <c r="AS285" s="7"/>
      <c r="AT285" s="7"/>
      <c r="AU285" s="6"/>
      <c r="AV285" s="6"/>
      <c r="AW285" s="6"/>
    </row>
    <row r="286" spans="25:49" ht="43.5" customHeight="1" x14ac:dyDescent="0.25">
      <c r="Y286" s="6"/>
      <c r="Z286" s="6"/>
      <c r="AM286" s="7"/>
      <c r="AN286" s="305"/>
      <c r="AO286" s="305"/>
      <c r="AP286" s="7"/>
      <c r="AR286" s="6"/>
      <c r="AS286" s="7"/>
      <c r="AT286" s="7"/>
      <c r="AU286" s="6"/>
      <c r="AV286" s="6"/>
      <c r="AW286" s="6"/>
    </row>
    <row r="287" spans="25:49" ht="43.5" customHeight="1" x14ac:dyDescent="0.25">
      <c r="Y287" s="6"/>
      <c r="Z287" s="6"/>
      <c r="AM287" s="7"/>
      <c r="AN287" s="305"/>
      <c r="AO287" s="305"/>
      <c r="AP287" s="7"/>
      <c r="AR287" s="6"/>
      <c r="AS287" s="7"/>
      <c r="AT287" s="7"/>
      <c r="AU287" s="6"/>
      <c r="AV287" s="6"/>
      <c r="AW287" s="6"/>
    </row>
    <row r="288" spans="25:49" ht="43.5" customHeight="1" x14ac:dyDescent="0.25">
      <c r="Y288" s="6"/>
      <c r="Z288" s="6"/>
      <c r="AM288" s="7"/>
      <c r="AN288" s="305"/>
      <c r="AO288" s="305"/>
      <c r="AP288" s="7"/>
      <c r="AR288" s="6"/>
      <c r="AS288" s="7"/>
      <c r="AT288" s="7"/>
      <c r="AU288" s="6"/>
      <c r="AV288" s="6"/>
      <c r="AW288" s="6"/>
    </row>
    <row r="289" spans="25:49" ht="43.5" customHeight="1" x14ac:dyDescent="0.25">
      <c r="Y289" s="6"/>
      <c r="Z289" s="6"/>
      <c r="AM289" s="7"/>
      <c r="AN289" s="305"/>
      <c r="AO289" s="305"/>
      <c r="AP289" s="7"/>
      <c r="AR289" s="6"/>
      <c r="AS289" s="7"/>
      <c r="AT289" s="7"/>
      <c r="AU289" s="6"/>
      <c r="AV289" s="6"/>
      <c r="AW289" s="6"/>
    </row>
    <row r="290" spans="25:49" ht="43.5" customHeight="1" x14ac:dyDescent="0.25">
      <c r="Y290" s="6"/>
      <c r="Z290" s="6"/>
      <c r="AM290" s="7"/>
      <c r="AN290" s="305"/>
      <c r="AO290" s="305"/>
      <c r="AP290" s="7"/>
      <c r="AR290" s="6"/>
      <c r="AS290" s="7"/>
      <c r="AT290" s="7"/>
      <c r="AU290" s="6"/>
      <c r="AV290" s="6"/>
      <c r="AW290" s="6"/>
    </row>
    <row r="291" spans="25:49" ht="43.5" customHeight="1" x14ac:dyDescent="0.25">
      <c r="Y291" s="6"/>
      <c r="Z291" s="6"/>
      <c r="AM291" s="7"/>
      <c r="AN291" s="305"/>
      <c r="AO291" s="305"/>
      <c r="AP291" s="7"/>
      <c r="AR291" s="6"/>
      <c r="AS291" s="7"/>
      <c r="AT291" s="7"/>
      <c r="AU291" s="6"/>
      <c r="AV291" s="6"/>
      <c r="AW291" s="6"/>
    </row>
    <row r="292" spans="25:49" ht="43.5" customHeight="1" x14ac:dyDescent="0.25">
      <c r="Y292" s="6"/>
      <c r="Z292" s="6"/>
      <c r="AM292" s="7"/>
      <c r="AN292" s="305"/>
      <c r="AO292" s="305"/>
      <c r="AP292" s="7"/>
      <c r="AR292" s="6"/>
      <c r="AS292" s="7"/>
      <c r="AT292" s="7"/>
      <c r="AU292" s="6"/>
      <c r="AV292" s="6"/>
      <c r="AW292" s="6"/>
    </row>
    <row r="293" spans="25:49" ht="43.5" customHeight="1" x14ac:dyDescent="0.25">
      <c r="Y293" s="6"/>
      <c r="Z293" s="6"/>
      <c r="AM293" s="7"/>
      <c r="AN293" s="305"/>
      <c r="AO293" s="305"/>
      <c r="AP293" s="7"/>
      <c r="AR293" s="6"/>
      <c r="AS293" s="7"/>
      <c r="AT293" s="7"/>
      <c r="AU293" s="6"/>
      <c r="AV293" s="6"/>
      <c r="AW293" s="6"/>
    </row>
    <row r="294" spans="25:49" ht="43.5" customHeight="1" x14ac:dyDescent="0.25">
      <c r="Y294" s="6"/>
      <c r="Z294" s="6"/>
      <c r="AM294" s="7"/>
      <c r="AN294" s="305"/>
      <c r="AO294" s="305"/>
      <c r="AP294" s="7"/>
      <c r="AR294" s="6"/>
      <c r="AS294" s="7"/>
      <c r="AT294" s="7"/>
      <c r="AU294" s="6"/>
      <c r="AV294" s="6"/>
      <c r="AW294" s="6"/>
    </row>
    <row r="295" spans="25:49" ht="43.5" customHeight="1" x14ac:dyDescent="0.25">
      <c r="Y295" s="6"/>
      <c r="Z295" s="6"/>
      <c r="AM295" s="7"/>
      <c r="AN295" s="305"/>
      <c r="AO295" s="305"/>
      <c r="AP295" s="7"/>
      <c r="AR295" s="6"/>
      <c r="AS295" s="7"/>
      <c r="AT295" s="7"/>
      <c r="AU295" s="6"/>
      <c r="AV295" s="6"/>
      <c r="AW295" s="6"/>
    </row>
    <row r="296" spans="25:49" ht="43.5" customHeight="1" x14ac:dyDescent="0.25">
      <c r="Y296" s="6"/>
      <c r="Z296" s="6"/>
      <c r="AM296" s="7"/>
      <c r="AN296" s="305"/>
      <c r="AO296" s="305"/>
      <c r="AP296" s="7"/>
      <c r="AR296" s="6"/>
      <c r="AS296" s="7"/>
      <c r="AT296" s="7"/>
      <c r="AU296" s="6"/>
      <c r="AV296" s="6"/>
      <c r="AW296" s="6"/>
    </row>
    <row r="297" spans="25:49" ht="43.5" customHeight="1" x14ac:dyDescent="0.25">
      <c r="Y297" s="6"/>
      <c r="Z297" s="6"/>
      <c r="AM297" s="7"/>
      <c r="AN297" s="305"/>
      <c r="AO297" s="305"/>
      <c r="AP297" s="7"/>
      <c r="AR297" s="6"/>
      <c r="AS297" s="7"/>
      <c r="AT297" s="7"/>
      <c r="AU297" s="6"/>
      <c r="AV297" s="6"/>
      <c r="AW297" s="6"/>
    </row>
    <row r="298" spans="25:49" ht="43.5" customHeight="1" x14ac:dyDescent="0.25">
      <c r="Y298" s="6"/>
      <c r="Z298" s="6"/>
      <c r="AM298" s="7"/>
      <c r="AN298" s="305"/>
      <c r="AO298" s="305"/>
      <c r="AP298" s="7"/>
      <c r="AR298" s="6"/>
      <c r="AS298" s="7"/>
      <c r="AT298" s="7"/>
      <c r="AU298" s="6"/>
      <c r="AV298" s="6"/>
      <c r="AW298" s="6"/>
    </row>
    <row r="299" spans="25:49" ht="43.5" customHeight="1" x14ac:dyDescent="0.25">
      <c r="Y299" s="6"/>
      <c r="Z299" s="6"/>
      <c r="AM299" s="7"/>
      <c r="AN299" s="305"/>
      <c r="AO299" s="305"/>
      <c r="AP299" s="7"/>
      <c r="AR299" s="6"/>
      <c r="AS299" s="7"/>
      <c r="AT299" s="7"/>
      <c r="AU299" s="6"/>
      <c r="AV299" s="6"/>
      <c r="AW299" s="6"/>
    </row>
    <row r="300" spans="25:49" ht="43.5" customHeight="1" x14ac:dyDescent="0.25">
      <c r="Y300" s="6"/>
      <c r="Z300" s="6"/>
      <c r="AM300" s="7"/>
      <c r="AN300" s="305"/>
      <c r="AO300" s="305"/>
      <c r="AP300" s="7"/>
      <c r="AR300" s="6"/>
      <c r="AS300" s="7"/>
      <c r="AT300" s="7"/>
      <c r="AU300" s="6"/>
      <c r="AV300" s="6"/>
      <c r="AW300" s="6"/>
    </row>
    <row r="301" spans="25:49" ht="43.5" customHeight="1" x14ac:dyDescent="0.25">
      <c r="Y301" s="6"/>
      <c r="Z301" s="6"/>
      <c r="AM301" s="7"/>
      <c r="AN301" s="305"/>
      <c r="AO301" s="305"/>
      <c r="AP301" s="7"/>
      <c r="AR301" s="6"/>
      <c r="AS301" s="7"/>
      <c r="AT301" s="7"/>
      <c r="AU301" s="6"/>
      <c r="AV301" s="6"/>
      <c r="AW301" s="6"/>
    </row>
    <row r="302" spans="25:49" ht="43.5" customHeight="1" x14ac:dyDescent="0.25">
      <c r="Y302" s="6"/>
      <c r="Z302" s="6"/>
      <c r="AM302" s="7"/>
      <c r="AN302" s="305"/>
      <c r="AO302" s="305"/>
      <c r="AP302" s="7"/>
      <c r="AR302" s="6"/>
      <c r="AS302" s="7"/>
      <c r="AT302" s="7"/>
      <c r="AU302" s="6"/>
      <c r="AV302" s="6"/>
      <c r="AW302" s="6"/>
    </row>
    <row r="303" spans="25:49" ht="43.5" customHeight="1" x14ac:dyDescent="0.25">
      <c r="Y303" s="6"/>
      <c r="Z303" s="6"/>
      <c r="AM303" s="7"/>
      <c r="AN303" s="305"/>
      <c r="AO303" s="305"/>
      <c r="AP303" s="7"/>
      <c r="AR303" s="6"/>
      <c r="AS303" s="7"/>
      <c r="AT303" s="7"/>
      <c r="AU303" s="6"/>
      <c r="AV303" s="6"/>
      <c r="AW303" s="6"/>
    </row>
    <row r="304" spans="25:49" ht="43.5" customHeight="1" x14ac:dyDescent="0.25">
      <c r="Y304" s="6"/>
      <c r="Z304" s="6"/>
      <c r="AM304" s="7"/>
      <c r="AN304" s="305"/>
      <c r="AO304" s="305"/>
      <c r="AP304" s="7"/>
      <c r="AR304" s="6"/>
      <c r="AS304" s="7"/>
      <c r="AT304" s="7"/>
      <c r="AU304" s="6"/>
      <c r="AV304" s="6"/>
      <c r="AW304" s="6"/>
    </row>
    <row r="305" spans="25:49" ht="43.5" customHeight="1" x14ac:dyDescent="0.25">
      <c r="Y305" s="6"/>
      <c r="Z305" s="6"/>
      <c r="AM305" s="7"/>
      <c r="AN305" s="305"/>
      <c r="AO305" s="305"/>
      <c r="AP305" s="7"/>
      <c r="AR305" s="6"/>
      <c r="AS305" s="7"/>
      <c r="AT305" s="7"/>
      <c r="AU305" s="6"/>
      <c r="AV305" s="6"/>
      <c r="AW305" s="6"/>
    </row>
    <row r="306" spans="25:49" ht="43.5" customHeight="1" x14ac:dyDescent="0.25">
      <c r="Y306" s="6"/>
      <c r="Z306" s="6"/>
      <c r="AM306" s="7"/>
      <c r="AN306" s="305"/>
      <c r="AO306" s="305"/>
      <c r="AP306" s="7"/>
      <c r="AR306" s="6"/>
      <c r="AS306" s="7"/>
      <c r="AT306" s="7"/>
      <c r="AU306" s="6"/>
      <c r="AV306" s="6"/>
      <c r="AW306" s="6"/>
    </row>
    <row r="307" spans="25:49" ht="43.5" customHeight="1" x14ac:dyDescent="0.25">
      <c r="Y307" s="6"/>
      <c r="Z307" s="6"/>
      <c r="AM307" s="7"/>
      <c r="AN307" s="305"/>
      <c r="AO307" s="305"/>
      <c r="AP307" s="7"/>
      <c r="AR307" s="6"/>
      <c r="AS307" s="7"/>
      <c r="AT307" s="7"/>
      <c r="AU307" s="6"/>
      <c r="AV307" s="6"/>
      <c r="AW307" s="6"/>
    </row>
    <row r="308" spans="25:49" ht="43.5" customHeight="1" x14ac:dyDescent="0.25">
      <c r="Y308" s="6"/>
      <c r="Z308" s="6"/>
      <c r="AM308" s="7"/>
      <c r="AN308" s="305"/>
      <c r="AO308" s="305"/>
      <c r="AP308" s="7"/>
      <c r="AR308" s="6"/>
      <c r="AS308" s="7"/>
      <c r="AT308" s="7"/>
      <c r="AU308" s="6"/>
      <c r="AV308" s="6"/>
      <c r="AW308" s="6"/>
    </row>
    <row r="309" spans="25:49" ht="43.5" customHeight="1" x14ac:dyDescent="0.25">
      <c r="Y309" s="6"/>
      <c r="Z309" s="6"/>
      <c r="AM309" s="7"/>
      <c r="AN309" s="305"/>
      <c r="AO309" s="305"/>
      <c r="AP309" s="7"/>
      <c r="AR309" s="6"/>
      <c r="AS309" s="7"/>
      <c r="AT309" s="7"/>
      <c r="AU309" s="6"/>
      <c r="AV309" s="6"/>
      <c r="AW309" s="6"/>
    </row>
    <row r="310" spans="25:49" ht="43.5" customHeight="1" x14ac:dyDescent="0.25">
      <c r="Y310" s="6"/>
      <c r="Z310" s="6"/>
      <c r="AM310" s="7"/>
      <c r="AN310" s="305"/>
      <c r="AO310" s="305"/>
      <c r="AP310" s="7"/>
      <c r="AR310" s="6"/>
      <c r="AS310" s="7"/>
      <c r="AT310" s="7"/>
      <c r="AU310" s="6"/>
      <c r="AV310" s="6"/>
      <c r="AW310" s="6"/>
    </row>
    <row r="311" spans="25:49" ht="43.5" customHeight="1" x14ac:dyDescent="0.25">
      <c r="Y311" s="6"/>
      <c r="Z311" s="6"/>
      <c r="AM311" s="7"/>
      <c r="AN311" s="305"/>
      <c r="AO311" s="305"/>
      <c r="AP311" s="7"/>
      <c r="AR311" s="6"/>
      <c r="AS311" s="7"/>
      <c r="AT311" s="7"/>
      <c r="AU311" s="6"/>
      <c r="AV311" s="6"/>
      <c r="AW311" s="6"/>
    </row>
    <row r="312" spans="25:49" ht="43.5" customHeight="1" x14ac:dyDescent="0.25">
      <c r="Y312" s="6"/>
      <c r="Z312" s="6"/>
      <c r="AM312" s="7"/>
      <c r="AN312" s="305"/>
      <c r="AO312" s="305"/>
      <c r="AP312" s="7"/>
      <c r="AR312" s="6"/>
      <c r="AS312" s="7"/>
      <c r="AT312" s="7"/>
      <c r="AU312" s="6"/>
      <c r="AV312" s="6"/>
      <c r="AW312" s="6"/>
    </row>
    <row r="313" spans="25:49" ht="43.5" customHeight="1" x14ac:dyDescent="0.25">
      <c r="Y313" s="6"/>
      <c r="Z313" s="6"/>
      <c r="AM313" s="7"/>
      <c r="AN313" s="305"/>
      <c r="AO313" s="305"/>
      <c r="AP313" s="7"/>
      <c r="AR313" s="6"/>
      <c r="AS313" s="7"/>
      <c r="AT313" s="7"/>
      <c r="AU313" s="6"/>
      <c r="AV313" s="6"/>
      <c r="AW313" s="6"/>
    </row>
    <row r="314" spans="25:49" ht="43.5" customHeight="1" x14ac:dyDescent="0.25">
      <c r="Y314" s="6"/>
      <c r="Z314" s="6"/>
      <c r="AM314" s="7"/>
      <c r="AN314" s="305"/>
      <c r="AO314" s="305"/>
      <c r="AP314" s="7"/>
      <c r="AR314" s="6"/>
      <c r="AS314" s="7"/>
      <c r="AT314" s="7"/>
      <c r="AU314" s="6"/>
      <c r="AV314" s="6"/>
      <c r="AW314" s="6"/>
    </row>
    <row r="315" spans="25:49" ht="43.5" customHeight="1" x14ac:dyDescent="0.25">
      <c r="Y315" s="6"/>
      <c r="Z315" s="6"/>
      <c r="AM315" s="7"/>
      <c r="AN315" s="305"/>
      <c r="AO315" s="305"/>
      <c r="AP315" s="7"/>
      <c r="AR315" s="6"/>
      <c r="AS315" s="7"/>
      <c r="AT315" s="7"/>
      <c r="AU315" s="6"/>
      <c r="AV315" s="6"/>
      <c r="AW315" s="6"/>
    </row>
    <row r="316" spans="25:49" ht="43.5" customHeight="1" x14ac:dyDescent="0.25">
      <c r="Y316" s="6"/>
      <c r="Z316" s="6"/>
      <c r="AM316" s="7"/>
      <c r="AN316" s="305"/>
      <c r="AO316" s="305"/>
      <c r="AP316" s="7"/>
      <c r="AR316" s="6"/>
      <c r="AS316" s="7"/>
      <c r="AT316" s="7"/>
      <c r="AU316" s="6"/>
      <c r="AV316" s="6"/>
      <c r="AW316" s="6"/>
    </row>
    <row r="317" spans="25:49" ht="43.5" customHeight="1" x14ac:dyDescent="0.25">
      <c r="Y317" s="6"/>
      <c r="Z317" s="6"/>
      <c r="AM317" s="7"/>
      <c r="AN317" s="305"/>
      <c r="AO317" s="305"/>
      <c r="AP317" s="7"/>
      <c r="AR317" s="6"/>
      <c r="AS317" s="7"/>
      <c r="AT317" s="7"/>
      <c r="AU317" s="6"/>
      <c r="AV317" s="6"/>
      <c r="AW317" s="6"/>
    </row>
    <row r="318" spans="25:49" ht="43.5" customHeight="1" x14ac:dyDescent="0.25">
      <c r="Y318" s="6"/>
      <c r="Z318" s="6"/>
      <c r="AM318" s="7"/>
      <c r="AN318" s="305"/>
      <c r="AO318" s="305"/>
      <c r="AP318" s="7"/>
      <c r="AR318" s="6"/>
      <c r="AS318" s="7"/>
      <c r="AT318" s="7"/>
      <c r="AU318" s="6"/>
      <c r="AV318" s="6"/>
      <c r="AW318" s="6"/>
    </row>
    <row r="319" spans="25:49" ht="43.5" customHeight="1" x14ac:dyDescent="0.25">
      <c r="Y319" s="6"/>
      <c r="Z319" s="6"/>
      <c r="AM319" s="7"/>
      <c r="AN319" s="305"/>
      <c r="AO319" s="305"/>
      <c r="AP319" s="7"/>
      <c r="AR319" s="6"/>
      <c r="AS319" s="7"/>
      <c r="AT319" s="7"/>
      <c r="AU319" s="6"/>
      <c r="AV319" s="6"/>
      <c r="AW319" s="6"/>
    </row>
    <row r="320" spans="25:49" ht="43.5" customHeight="1" x14ac:dyDescent="0.25">
      <c r="Y320" s="6"/>
      <c r="Z320" s="6"/>
      <c r="AM320" s="7"/>
      <c r="AN320" s="305"/>
      <c r="AO320" s="305"/>
      <c r="AP320" s="7"/>
      <c r="AR320" s="6"/>
      <c r="AS320" s="7"/>
      <c r="AT320" s="7"/>
      <c r="AU320" s="6"/>
      <c r="AV320" s="6"/>
      <c r="AW320" s="6"/>
    </row>
    <row r="321" spans="25:49" ht="43.5" customHeight="1" x14ac:dyDescent="0.25">
      <c r="Y321" s="6"/>
      <c r="Z321" s="6"/>
      <c r="AM321" s="7"/>
      <c r="AN321" s="305"/>
      <c r="AO321" s="305"/>
      <c r="AP321" s="7"/>
      <c r="AR321" s="6"/>
      <c r="AS321" s="7"/>
      <c r="AT321" s="7"/>
      <c r="AU321" s="6"/>
      <c r="AV321" s="6"/>
      <c r="AW321" s="6"/>
    </row>
    <row r="322" spans="25:49" ht="43.5" customHeight="1" x14ac:dyDescent="0.25">
      <c r="Y322" s="6"/>
      <c r="Z322" s="6"/>
      <c r="AM322" s="7"/>
      <c r="AN322" s="305"/>
      <c r="AO322" s="305"/>
      <c r="AP322" s="7"/>
      <c r="AR322" s="6"/>
      <c r="AS322" s="7"/>
      <c r="AT322" s="7"/>
      <c r="AU322" s="6"/>
      <c r="AV322" s="6"/>
      <c r="AW322" s="6"/>
    </row>
    <row r="323" spans="25:49" ht="43.5" customHeight="1" x14ac:dyDescent="0.25">
      <c r="Y323" s="6"/>
      <c r="Z323" s="6"/>
      <c r="AM323" s="7"/>
      <c r="AN323" s="305"/>
      <c r="AO323" s="305"/>
      <c r="AP323" s="7"/>
      <c r="AR323" s="6"/>
      <c r="AS323" s="7"/>
      <c r="AT323" s="7"/>
      <c r="AU323" s="6"/>
      <c r="AV323" s="6"/>
      <c r="AW323" s="6"/>
    </row>
    <row r="324" spans="25:49" ht="43.5" customHeight="1" x14ac:dyDescent="0.25">
      <c r="Y324" s="6"/>
      <c r="Z324" s="6"/>
      <c r="AM324" s="7"/>
      <c r="AN324" s="305"/>
      <c r="AO324" s="305"/>
      <c r="AP324" s="7"/>
      <c r="AR324" s="6"/>
      <c r="AS324" s="7"/>
      <c r="AT324" s="7"/>
      <c r="AU324" s="6"/>
      <c r="AV324" s="6"/>
      <c r="AW324" s="6"/>
    </row>
    <row r="325" spans="25:49" ht="43.5" customHeight="1" x14ac:dyDescent="0.25">
      <c r="Y325" s="6"/>
      <c r="Z325" s="6"/>
      <c r="AM325" s="7"/>
      <c r="AN325" s="305"/>
      <c r="AO325" s="305"/>
      <c r="AP325" s="7"/>
      <c r="AR325" s="6"/>
      <c r="AS325" s="7"/>
      <c r="AT325" s="7"/>
      <c r="AU325" s="6"/>
      <c r="AV325" s="6"/>
      <c r="AW325" s="6"/>
    </row>
    <row r="326" spans="25:49" ht="43.5" customHeight="1" x14ac:dyDescent="0.25">
      <c r="Y326" s="6"/>
      <c r="Z326" s="6"/>
      <c r="AM326" s="7"/>
      <c r="AN326" s="305"/>
      <c r="AO326" s="305"/>
      <c r="AP326" s="7"/>
      <c r="AR326" s="6"/>
      <c r="AS326" s="7"/>
      <c r="AT326" s="7"/>
      <c r="AU326" s="6"/>
      <c r="AV326" s="6"/>
      <c r="AW326" s="6"/>
    </row>
    <row r="327" spans="25:49" ht="43.5" customHeight="1" x14ac:dyDescent="0.25">
      <c r="Y327" s="6"/>
      <c r="Z327" s="6"/>
      <c r="AM327" s="7"/>
      <c r="AN327" s="305"/>
      <c r="AO327" s="305"/>
      <c r="AP327" s="7"/>
      <c r="AR327" s="6"/>
      <c r="AS327" s="7"/>
      <c r="AT327" s="7"/>
      <c r="AU327" s="6"/>
      <c r="AV327" s="6"/>
      <c r="AW327" s="6"/>
    </row>
    <row r="328" spans="25:49" ht="43.5" customHeight="1" x14ac:dyDescent="0.25">
      <c r="Y328" s="6"/>
      <c r="Z328" s="6"/>
      <c r="AM328" s="7"/>
      <c r="AN328" s="305"/>
      <c r="AO328" s="305"/>
      <c r="AP328" s="7"/>
      <c r="AR328" s="6"/>
      <c r="AS328" s="7"/>
      <c r="AT328" s="7"/>
      <c r="AU328" s="6"/>
      <c r="AV328" s="6"/>
      <c r="AW328" s="6"/>
    </row>
    <row r="329" spans="25:49" ht="43.5" customHeight="1" x14ac:dyDescent="0.25">
      <c r="Y329" s="6"/>
      <c r="Z329" s="6"/>
      <c r="AM329" s="7"/>
      <c r="AN329" s="305"/>
      <c r="AO329" s="305"/>
      <c r="AP329" s="7"/>
      <c r="AR329" s="6"/>
      <c r="AS329" s="7"/>
      <c r="AT329" s="7"/>
      <c r="AU329" s="6"/>
      <c r="AV329" s="6"/>
      <c r="AW329" s="6"/>
    </row>
    <row r="330" spans="25:49" ht="43.5" customHeight="1" x14ac:dyDescent="0.25">
      <c r="Y330" s="6"/>
      <c r="Z330" s="6"/>
      <c r="AM330" s="7"/>
      <c r="AN330" s="305"/>
      <c r="AO330" s="305"/>
      <c r="AP330" s="7"/>
      <c r="AR330" s="6"/>
      <c r="AS330" s="7"/>
      <c r="AT330" s="7"/>
      <c r="AU330" s="6"/>
      <c r="AV330" s="6"/>
      <c r="AW330" s="6"/>
    </row>
    <row r="331" spans="25:49" ht="43.5" customHeight="1" x14ac:dyDescent="0.25">
      <c r="Y331" s="6"/>
      <c r="Z331" s="6"/>
      <c r="AM331" s="7"/>
      <c r="AN331" s="305"/>
      <c r="AO331" s="305"/>
      <c r="AP331" s="7"/>
      <c r="AR331" s="6"/>
      <c r="AS331" s="7"/>
      <c r="AT331" s="7"/>
      <c r="AU331" s="6"/>
      <c r="AV331" s="6"/>
      <c r="AW331" s="6"/>
    </row>
    <row r="332" spans="25:49" ht="43.5" customHeight="1" x14ac:dyDescent="0.25">
      <c r="Y332" s="6"/>
      <c r="Z332" s="6"/>
      <c r="AM332" s="7"/>
      <c r="AN332" s="305"/>
      <c r="AO332" s="305"/>
      <c r="AP332" s="7"/>
      <c r="AR332" s="6"/>
      <c r="AS332" s="7"/>
      <c r="AT332" s="7"/>
      <c r="AU332" s="6"/>
      <c r="AV332" s="6"/>
      <c r="AW332" s="6"/>
    </row>
    <row r="333" spans="25:49" ht="43.5" customHeight="1" x14ac:dyDescent="0.25">
      <c r="Y333" s="6"/>
      <c r="Z333" s="6"/>
      <c r="AM333" s="7"/>
      <c r="AN333" s="305"/>
      <c r="AO333" s="305"/>
      <c r="AP333" s="7"/>
      <c r="AR333" s="6"/>
      <c r="AS333" s="7"/>
      <c r="AT333" s="7"/>
      <c r="AU333" s="6"/>
      <c r="AV333" s="6"/>
      <c r="AW333" s="6"/>
    </row>
    <row r="334" spans="25:49" ht="43.5" customHeight="1" x14ac:dyDescent="0.25">
      <c r="Y334" s="6"/>
      <c r="Z334" s="6"/>
      <c r="AM334" s="7"/>
      <c r="AN334" s="305"/>
      <c r="AO334" s="305"/>
      <c r="AP334" s="7"/>
      <c r="AR334" s="6"/>
      <c r="AS334" s="7"/>
      <c r="AT334" s="7"/>
      <c r="AU334" s="6"/>
      <c r="AV334" s="6"/>
      <c r="AW334" s="6"/>
    </row>
    <row r="335" spans="25:49" ht="43.5" customHeight="1" x14ac:dyDescent="0.25">
      <c r="Y335" s="6"/>
      <c r="Z335" s="6"/>
      <c r="AM335" s="7"/>
      <c r="AN335" s="305"/>
      <c r="AO335" s="305"/>
      <c r="AP335" s="7"/>
      <c r="AR335" s="6"/>
      <c r="AS335" s="7"/>
      <c r="AT335" s="7"/>
      <c r="AU335" s="6"/>
      <c r="AV335" s="6"/>
      <c r="AW335" s="6"/>
    </row>
    <row r="336" spans="25:49" ht="43.5" customHeight="1" x14ac:dyDescent="0.25">
      <c r="Y336" s="6"/>
      <c r="Z336" s="6"/>
      <c r="AM336" s="7"/>
      <c r="AN336" s="305"/>
      <c r="AO336" s="305"/>
      <c r="AP336" s="7"/>
      <c r="AR336" s="6"/>
      <c r="AS336" s="7"/>
      <c r="AT336" s="7"/>
      <c r="AU336" s="6"/>
      <c r="AV336" s="6"/>
      <c r="AW336" s="6"/>
    </row>
    <row r="337" spans="25:49" ht="43.5" customHeight="1" x14ac:dyDescent="0.25">
      <c r="Y337" s="6"/>
      <c r="Z337" s="6"/>
      <c r="AM337" s="7"/>
      <c r="AN337" s="305"/>
      <c r="AO337" s="305"/>
      <c r="AP337" s="7"/>
      <c r="AR337" s="6"/>
      <c r="AS337" s="7"/>
      <c r="AT337" s="7"/>
      <c r="AU337" s="6"/>
      <c r="AV337" s="6"/>
      <c r="AW337" s="6"/>
    </row>
    <row r="338" spans="25:49" ht="43.5" customHeight="1" x14ac:dyDescent="0.25">
      <c r="Y338" s="6"/>
      <c r="Z338" s="6"/>
      <c r="AM338" s="7"/>
      <c r="AN338" s="305"/>
      <c r="AO338" s="305"/>
      <c r="AP338" s="7"/>
      <c r="AR338" s="6"/>
      <c r="AS338" s="7"/>
      <c r="AT338" s="7"/>
      <c r="AU338" s="6"/>
      <c r="AV338" s="6"/>
      <c r="AW338" s="6"/>
    </row>
    <row r="339" spans="25:49" ht="43.5" customHeight="1" x14ac:dyDescent="0.25">
      <c r="Y339" s="6"/>
      <c r="Z339" s="6"/>
      <c r="AM339" s="7"/>
      <c r="AN339" s="305"/>
      <c r="AO339" s="305"/>
      <c r="AP339" s="7"/>
      <c r="AR339" s="6"/>
      <c r="AS339" s="7"/>
      <c r="AT339" s="7"/>
      <c r="AU339" s="6"/>
      <c r="AV339" s="6"/>
      <c r="AW339" s="6"/>
    </row>
    <row r="340" spans="25:49" ht="43.5" customHeight="1" x14ac:dyDescent="0.25">
      <c r="Y340" s="6"/>
      <c r="Z340" s="6"/>
      <c r="AM340" s="7"/>
      <c r="AN340" s="305"/>
      <c r="AO340" s="305"/>
      <c r="AP340" s="7"/>
      <c r="AR340" s="6"/>
      <c r="AS340" s="7"/>
      <c r="AT340" s="7"/>
      <c r="AU340" s="6"/>
      <c r="AV340" s="6"/>
      <c r="AW340" s="6"/>
    </row>
    <row r="341" spans="25:49" ht="43.5" customHeight="1" x14ac:dyDescent="0.25">
      <c r="Y341" s="6"/>
      <c r="Z341" s="6"/>
      <c r="AM341" s="7"/>
      <c r="AN341" s="305"/>
      <c r="AO341" s="305"/>
      <c r="AP341" s="7"/>
      <c r="AR341" s="6"/>
      <c r="AS341" s="7"/>
      <c r="AT341" s="7"/>
      <c r="AU341" s="6"/>
      <c r="AV341" s="6"/>
      <c r="AW341" s="6"/>
    </row>
    <row r="342" spans="25:49" ht="43.5" customHeight="1" x14ac:dyDescent="0.25">
      <c r="Y342" s="6"/>
      <c r="Z342" s="6"/>
      <c r="AM342" s="7"/>
      <c r="AN342" s="305"/>
      <c r="AO342" s="305"/>
      <c r="AP342" s="7"/>
      <c r="AR342" s="6"/>
      <c r="AS342" s="7"/>
      <c r="AT342" s="7"/>
      <c r="AU342" s="6"/>
      <c r="AV342" s="6"/>
      <c r="AW342" s="6"/>
    </row>
    <row r="343" spans="25:49" ht="43.5" customHeight="1" x14ac:dyDescent="0.25">
      <c r="Y343" s="6"/>
      <c r="Z343" s="6"/>
      <c r="AM343" s="7"/>
      <c r="AN343" s="305"/>
      <c r="AO343" s="305"/>
      <c r="AP343" s="7"/>
      <c r="AR343" s="6"/>
      <c r="AS343" s="7"/>
      <c r="AT343" s="7"/>
      <c r="AU343" s="6"/>
      <c r="AV343" s="6"/>
      <c r="AW343" s="6"/>
    </row>
    <row r="344" spans="25:49" ht="43.5" customHeight="1" x14ac:dyDescent="0.25">
      <c r="Y344" s="6"/>
      <c r="Z344" s="6"/>
      <c r="AM344" s="7"/>
      <c r="AN344" s="305"/>
      <c r="AO344" s="305"/>
      <c r="AP344" s="7"/>
      <c r="AR344" s="6"/>
      <c r="AS344" s="7"/>
      <c r="AT344" s="7"/>
      <c r="AU344" s="6"/>
      <c r="AV344" s="6"/>
      <c r="AW344" s="6"/>
    </row>
    <row r="345" spans="25:49" ht="43.5" customHeight="1" x14ac:dyDescent="0.25">
      <c r="Y345" s="6"/>
      <c r="Z345" s="6"/>
      <c r="AM345" s="7"/>
      <c r="AN345" s="305"/>
      <c r="AO345" s="305"/>
      <c r="AP345" s="7"/>
      <c r="AR345" s="6"/>
      <c r="AS345" s="7"/>
      <c r="AT345" s="7"/>
      <c r="AU345" s="6"/>
      <c r="AV345" s="6"/>
      <c r="AW345" s="6"/>
    </row>
    <row r="346" spans="25:49" ht="43.5" customHeight="1" x14ac:dyDescent="0.25">
      <c r="Y346" s="6"/>
      <c r="Z346" s="6"/>
      <c r="AM346" s="7"/>
      <c r="AN346" s="305"/>
      <c r="AO346" s="305"/>
      <c r="AP346" s="7"/>
      <c r="AR346" s="6"/>
      <c r="AS346" s="7"/>
      <c r="AT346" s="7"/>
      <c r="AU346" s="6"/>
      <c r="AV346" s="6"/>
      <c r="AW346" s="6"/>
    </row>
    <row r="347" spans="25:49" ht="43.5" customHeight="1" x14ac:dyDescent="0.25">
      <c r="Y347" s="6"/>
      <c r="Z347" s="6"/>
      <c r="AM347" s="7"/>
      <c r="AN347" s="305"/>
      <c r="AO347" s="305"/>
      <c r="AP347" s="7"/>
      <c r="AR347" s="6"/>
      <c r="AS347" s="7"/>
      <c r="AT347" s="7"/>
      <c r="AU347" s="6"/>
      <c r="AV347" s="6"/>
      <c r="AW347" s="6"/>
    </row>
    <row r="348" spans="25:49" ht="43.5" customHeight="1" x14ac:dyDescent="0.25">
      <c r="Y348" s="6"/>
      <c r="Z348" s="6"/>
      <c r="AM348" s="7"/>
      <c r="AN348" s="305"/>
      <c r="AO348" s="305"/>
      <c r="AP348" s="7"/>
      <c r="AR348" s="6"/>
      <c r="AS348" s="7"/>
      <c r="AT348" s="7"/>
      <c r="AU348" s="6"/>
      <c r="AV348" s="6"/>
      <c r="AW348" s="6"/>
    </row>
    <row r="349" spans="25:49" ht="43.5" customHeight="1" x14ac:dyDescent="0.25">
      <c r="Y349" s="6"/>
      <c r="Z349" s="6"/>
      <c r="AM349" s="7"/>
      <c r="AN349" s="305"/>
      <c r="AO349" s="305"/>
      <c r="AP349" s="7"/>
      <c r="AR349" s="6"/>
      <c r="AS349" s="7"/>
      <c r="AT349" s="7"/>
      <c r="AU349" s="6"/>
      <c r="AV349" s="6"/>
      <c r="AW349" s="6"/>
    </row>
    <row r="350" spans="25:49" ht="43.5" customHeight="1" x14ac:dyDescent="0.25">
      <c r="Y350" s="6"/>
      <c r="Z350" s="6"/>
      <c r="AM350" s="7"/>
      <c r="AN350" s="305"/>
      <c r="AO350" s="305"/>
      <c r="AP350" s="7"/>
      <c r="AR350" s="6"/>
      <c r="AS350" s="7"/>
      <c r="AT350" s="7"/>
      <c r="AU350" s="6"/>
      <c r="AV350" s="6"/>
      <c r="AW350" s="6"/>
    </row>
    <row r="351" spans="25:49" ht="43.5" customHeight="1" x14ac:dyDescent="0.25">
      <c r="Y351" s="6"/>
      <c r="Z351" s="6"/>
      <c r="AM351" s="7"/>
      <c r="AN351" s="305"/>
      <c r="AO351" s="305"/>
      <c r="AP351" s="7"/>
      <c r="AR351" s="6"/>
      <c r="AS351" s="7"/>
      <c r="AT351" s="7"/>
      <c r="AU351" s="6"/>
      <c r="AV351" s="6"/>
      <c r="AW351" s="6"/>
    </row>
    <row r="352" spans="25:49" ht="43.5" customHeight="1" x14ac:dyDescent="0.25">
      <c r="Y352" s="6"/>
      <c r="Z352" s="6"/>
      <c r="AM352" s="7"/>
      <c r="AN352" s="305"/>
      <c r="AO352" s="305"/>
      <c r="AP352" s="7"/>
      <c r="AR352" s="6"/>
      <c r="AS352" s="7"/>
      <c r="AT352" s="7"/>
      <c r="AU352" s="6"/>
      <c r="AV352" s="6"/>
      <c r="AW352" s="6"/>
    </row>
    <row r="353" spans="25:49" ht="43.5" customHeight="1" x14ac:dyDescent="0.25">
      <c r="Y353" s="6"/>
      <c r="Z353" s="6"/>
      <c r="AM353" s="7"/>
      <c r="AN353" s="305"/>
      <c r="AO353" s="305"/>
      <c r="AP353" s="7"/>
      <c r="AR353" s="6"/>
      <c r="AS353" s="7"/>
      <c r="AT353" s="7"/>
      <c r="AU353" s="6"/>
      <c r="AV353" s="6"/>
      <c r="AW353" s="6"/>
    </row>
    <row r="354" spans="25:49" ht="43.5" customHeight="1" x14ac:dyDescent="0.25">
      <c r="Y354" s="6"/>
      <c r="Z354" s="6"/>
      <c r="AM354" s="7"/>
      <c r="AN354" s="305"/>
      <c r="AO354" s="305"/>
      <c r="AP354" s="7"/>
      <c r="AR354" s="6"/>
      <c r="AS354" s="7"/>
      <c r="AT354" s="7"/>
      <c r="AU354" s="6"/>
      <c r="AV354" s="6"/>
      <c r="AW354" s="6"/>
    </row>
    <row r="355" spans="25:49" ht="43.5" customHeight="1" x14ac:dyDescent="0.25">
      <c r="Y355" s="6"/>
      <c r="Z355" s="6"/>
      <c r="AM355" s="7"/>
      <c r="AN355" s="305"/>
      <c r="AO355" s="305"/>
      <c r="AP355" s="7"/>
      <c r="AR355" s="6"/>
      <c r="AS355" s="7"/>
      <c r="AT355" s="7"/>
      <c r="AU355" s="6"/>
      <c r="AV355" s="6"/>
      <c r="AW355" s="6"/>
    </row>
    <row r="356" spans="25:49" ht="43.5" customHeight="1" x14ac:dyDescent="0.25">
      <c r="Y356" s="6"/>
      <c r="Z356" s="6"/>
      <c r="AM356" s="7"/>
      <c r="AN356" s="305"/>
      <c r="AO356" s="305"/>
      <c r="AP356" s="7"/>
      <c r="AR356" s="6"/>
      <c r="AS356" s="7"/>
      <c r="AT356" s="7"/>
      <c r="AU356" s="6"/>
      <c r="AV356" s="6"/>
      <c r="AW356" s="6"/>
    </row>
    <row r="357" spans="25:49" ht="43.5" customHeight="1" x14ac:dyDescent="0.25">
      <c r="Y357" s="6"/>
      <c r="Z357" s="6"/>
      <c r="AM357" s="7"/>
      <c r="AN357" s="305"/>
      <c r="AO357" s="305"/>
      <c r="AP357" s="7"/>
      <c r="AR357" s="6"/>
      <c r="AS357" s="7"/>
      <c r="AT357" s="7"/>
      <c r="AU357" s="6"/>
      <c r="AV357" s="6"/>
      <c r="AW357" s="6"/>
    </row>
    <row r="358" spans="25:49" ht="43.5" customHeight="1" x14ac:dyDescent="0.25">
      <c r="Y358" s="6"/>
      <c r="Z358" s="6"/>
      <c r="AM358" s="7"/>
      <c r="AN358" s="305"/>
      <c r="AO358" s="305"/>
      <c r="AP358" s="7"/>
      <c r="AR358" s="6"/>
      <c r="AS358" s="7"/>
      <c r="AT358" s="7"/>
      <c r="AU358" s="6"/>
      <c r="AV358" s="6"/>
      <c r="AW358" s="6"/>
    </row>
    <row r="359" spans="25:49" ht="43.5" customHeight="1" x14ac:dyDescent="0.25">
      <c r="Y359" s="6"/>
      <c r="Z359" s="6"/>
      <c r="AM359" s="7"/>
      <c r="AN359" s="305"/>
      <c r="AO359" s="305"/>
      <c r="AP359" s="7"/>
      <c r="AR359" s="6"/>
      <c r="AS359" s="7"/>
      <c r="AT359" s="7"/>
      <c r="AU359" s="6"/>
      <c r="AV359" s="6"/>
      <c r="AW359" s="6"/>
    </row>
    <row r="360" spans="25:49" ht="43.5" customHeight="1" x14ac:dyDescent="0.25">
      <c r="Y360" s="6"/>
      <c r="Z360" s="6"/>
      <c r="AM360" s="7"/>
      <c r="AN360" s="305"/>
      <c r="AO360" s="305"/>
      <c r="AP360" s="7"/>
      <c r="AR360" s="6"/>
      <c r="AS360" s="7"/>
      <c r="AT360" s="7"/>
      <c r="AU360" s="6"/>
      <c r="AV360" s="6"/>
      <c r="AW360" s="6"/>
    </row>
    <row r="361" spans="25:49" ht="43.5" customHeight="1" x14ac:dyDescent="0.25">
      <c r="Y361" s="6"/>
      <c r="Z361" s="6"/>
      <c r="AM361" s="7"/>
      <c r="AN361" s="305"/>
      <c r="AO361" s="305"/>
      <c r="AP361" s="7"/>
      <c r="AR361" s="6"/>
      <c r="AS361" s="7"/>
      <c r="AT361" s="7"/>
      <c r="AU361" s="6"/>
      <c r="AV361" s="6"/>
      <c r="AW361" s="6"/>
    </row>
    <row r="362" spans="25:49" ht="43.5" customHeight="1" x14ac:dyDescent="0.25">
      <c r="Y362" s="6"/>
      <c r="Z362" s="6"/>
      <c r="AM362" s="7"/>
      <c r="AN362" s="305"/>
      <c r="AO362" s="305"/>
      <c r="AP362" s="7"/>
      <c r="AR362" s="6"/>
      <c r="AS362" s="7"/>
      <c r="AT362" s="7"/>
      <c r="AU362" s="6"/>
      <c r="AV362" s="6"/>
      <c r="AW362" s="6"/>
    </row>
    <row r="363" spans="25:49" ht="43.5" customHeight="1" x14ac:dyDescent="0.25">
      <c r="Y363" s="6"/>
      <c r="Z363" s="6"/>
      <c r="AM363" s="7"/>
      <c r="AN363" s="305"/>
      <c r="AO363" s="305"/>
      <c r="AP363" s="7"/>
      <c r="AR363" s="6"/>
      <c r="AS363" s="7"/>
      <c r="AT363" s="7"/>
      <c r="AU363" s="6"/>
      <c r="AV363" s="6"/>
      <c r="AW363" s="6"/>
    </row>
    <row r="364" spans="25:49" ht="43.5" customHeight="1" x14ac:dyDescent="0.25">
      <c r="Y364" s="6"/>
      <c r="Z364" s="6"/>
      <c r="AM364" s="7"/>
      <c r="AN364" s="305"/>
      <c r="AO364" s="305"/>
      <c r="AP364" s="7"/>
      <c r="AR364" s="6"/>
      <c r="AS364" s="7"/>
      <c r="AT364" s="7"/>
      <c r="AU364" s="6"/>
      <c r="AV364" s="6"/>
      <c r="AW364" s="6"/>
    </row>
    <row r="365" spans="25:49" ht="43.5" customHeight="1" x14ac:dyDescent="0.25">
      <c r="Y365" s="6"/>
      <c r="Z365" s="6"/>
      <c r="AM365" s="7"/>
      <c r="AN365" s="305"/>
      <c r="AO365" s="305"/>
      <c r="AP365" s="7"/>
      <c r="AR365" s="6"/>
      <c r="AS365" s="7"/>
      <c r="AT365" s="7"/>
      <c r="AU365" s="6"/>
      <c r="AV365" s="6"/>
      <c r="AW365" s="6"/>
    </row>
    <row r="366" spans="25:49" ht="43.5" customHeight="1" x14ac:dyDescent="0.25">
      <c r="Y366" s="6"/>
      <c r="Z366" s="6"/>
      <c r="AM366" s="7"/>
      <c r="AN366" s="305"/>
      <c r="AO366" s="305"/>
      <c r="AP366" s="7"/>
      <c r="AR366" s="6"/>
      <c r="AS366" s="7"/>
      <c r="AT366" s="7"/>
      <c r="AU366" s="6"/>
      <c r="AV366" s="6"/>
      <c r="AW366" s="6"/>
    </row>
    <row r="367" spans="25:49" ht="43.5" customHeight="1" x14ac:dyDescent="0.25">
      <c r="Y367" s="6"/>
      <c r="Z367" s="6"/>
      <c r="AM367" s="7"/>
      <c r="AN367" s="305"/>
      <c r="AO367" s="305"/>
      <c r="AP367" s="7"/>
      <c r="AR367" s="6"/>
      <c r="AS367" s="7"/>
      <c r="AT367" s="7"/>
      <c r="AU367" s="6"/>
      <c r="AV367" s="6"/>
      <c r="AW367" s="6"/>
    </row>
    <row r="368" spans="25:49" ht="43.5" customHeight="1" x14ac:dyDescent="0.25">
      <c r="Y368" s="6"/>
      <c r="Z368" s="6"/>
      <c r="AM368" s="7"/>
      <c r="AN368" s="305"/>
      <c r="AO368" s="305"/>
      <c r="AP368" s="7"/>
      <c r="AR368" s="6"/>
      <c r="AS368" s="7"/>
      <c r="AT368" s="7"/>
      <c r="AU368" s="6"/>
      <c r="AV368" s="6"/>
      <c r="AW368" s="6"/>
    </row>
    <row r="369" spans="25:49" ht="43.5" customHeight="1" x14ac:dyDescent="0.25">
      <c r="Y369" s="6"/>
      <c r="Z369" s="6"/>
      <c r="AM369" s="7"/>
      <c r="AN369" s="305"/>
      <c r="AO369" s="305"/>
      <c r="AP369" s="7"/>
      <c r="AR369" s="6"/>
      <c r="AS369" s="7"/>
      <c r="AT369" s="7"/>
      <c r="AU369" s="6"/>
      <c r="AV369" s="6"/>
      <c r="AW369" s="6"/>
    </row>
    <row r="370" spans="25:49" ht="43.5" customHeight="1" x14ac:dyDescent="0.25">
      <c r="Y370" s="6"/>
      <c r="Z370" s="6"/>
      <c r="AM370" s="7"/>
      <c r="AN370" s="305"/>
      <c r="AO370" s="305"/>
      <c r="AP370" s="7"/>
      <c r="AR370" s="6"/>
      <c r="AS370" s="7"/>
      <c r="AT370" s="7"/>
      <c r="AU370" s="6"/>
      <c r="AV370" s="6"/>
      <c r="AW370" s="6"/>
    </row>
    <row r="371" spans="25:49" ht="43.5" customHeight="1" x14ac:dyDescent="0.25">
      <c r="Y371" s="6"/>
      <c r="Z371" s="6"/>
      <c r="AM371" s="7"/>
      <c r="AN371" s="305"/>
      <c r="AO371" s="305"/>
      <c r="AP371" s="7"/>
      <c r="AR371" s="6"/>
      <c r="AS371" s="7"/>
      <c r="AT371" s="7"/>
      <c r="AU371" s="6"/>
      <c r="AV371" s="6"/>
      <c r="AW371" s="6"/>
    </row>
    <row r="372" spans="25:49" ht="43.5" customHeight="1" x14ac:dyDescent="0.25">
      <c r="Y372" s="6"/>
      <c r="Z372" s="6"/>
      <c r="AM372" s="7"/>
      <c r="AN372" s="305"/>
      <c r="AO372" s="305"/>
      <c r="AP372" s="7"/>
      <c r="AR372" s="6"/>
      <c r="AS372" s="7"/>
      <c r="AT372" s="7"/>
      <c r="AU372" s="6"/>
      <c r="AV372" s="6"/>
      <c r="AW372" s="6"/>
    </row>
    <row r="373" spans="25:49" ht="43.5" customHeight="1" x14ac:dyDescent="0.25">
      <c r="Y373" s="6"/>
      <c r="Z373" s="6"/>
      <c r="AM373" s="7"/>
      <c r="AN373" s="305"/>
      <c r="AO373" s="305"/>
      <c r="AP373" s="7"/>
      <c r="AR373" s="6"/>
      <c r="AS373" s="7"/>
      <c r="AT373" s="7"/>
      <c r="AU373" s="6"/>
      <c r="AV373" s="6"/>
      <c r="AW373" s="6"/>
    </row>
    <row r="374" spans="25:49" ht="43.5" customHeight="1" x14ac:dyDescent="0.25">
      <c r="Y374" s="6"/>
      <c r="Z374" s="6"/>
      <c r="AM374" s="7"/>
      <c r="AN374" s="305"/>
      <c r="AO374" s="305"/>
      <c r="AP374" s="7"/>
      <c r="AR374" s="6"/>
      <c r="AS374" s="7"/>
      <c r="AT374" s="7"/>
      <c r="AU374" s="6"/>
      <c r="AV374" s="6"/>
      <c r="AW374" s="6"/>
    </row>
    <row r="375" spans="25:49" ht="43.5" customHeight="1" x14ac:dyDescent="0.25">
      <c r="Y375" s="6"/>
      <c r="Z375" s="6"/>
      <c r="AM375" s="7"/>
      <c r="AN375" s="305"/>
      <c r="AO375" s="305"/>
      <c r="AP375" s="7"/>
      <c r="AR375" s="6"/>
      <c r="AS375" s="7"/>
      <c r="AT375" s="7"/>
      <c r="AU375" s="6"/>
      <c r="AV375" s="6"/>
      <c r="AW375" s="6"/>
    </row>
    <row r="376" spans="25:49" ht="43.5" customHeight="1" x14ac:dyDescent="0.25">
      <c r="Y376" s="6"/>
      <c r="Z376" s="6"/>
      <c r="AM376" s="7"/>
      <c r="AN376" s="305"/>
      <c r="AO376" s="305"/>
      <c r="AP376" s="7"/>
      <c r="AR376" s="6"/>
      <c r="AS376" s="7"/>
      <c r="AT376" s="7"/>
      <c r="AU376" s="6"/>
      <c r="AV376" s="6"/>
      <c r="AW376" s="6"/>
    </row>
    <row r="377" spans="25:49" ht="43.5" customHeight="1" x14ac:dyDescent="0.25">
      <c r="Y377" s="6"/>
      <c r="Z377" s="6"/>
      <c r="AM377" s="7"/>
      <c r="AN377" s="305"/>
      <c r="AO377" s="305"/>
      <c r="AP377" s="7"/>
      <c r="AR377" s="6"/>
      <c r="AS377" s="7"/>
      <c r="AT377" s="7"/>
      <c r="AU377" s="6"/>
      <c r="AV377" s="6"/>
      <c r="AW377" s="6"/>
    </row>
    <row r="378" spans="25:49" ht="43.5" customHeight="1" x14ac:dyDescent="0.25">
      <c r="Y378" s="6"/>
      <c r="Z378" s="6"/>
      <c r="AM378" s="7"/>
      <c r="AN378" s="305"/>
      <c r="AO378" s="305"/>
      <c r="AP378" s="7"/>
      <c r="AR378" s="6"/>
      <c r="AS378" s="7"/>
      <c r="AT378" s="7"/>
      <c r="AU378" s="6"/>
      <c r="AV378" s="6"/>
      <c r="AW378" s="6"/>
    </row>
    <row r="379" spans="25:49" ht="43.5" customHeight="1" x14ac:dyDescent="0.25">
      <c r="Y379" s="6"/>
      <c r="Z379" s="6"/>
      <c r="AM379" s="7"/>
      <c r="AN379" s="305"/>
      <c r="AO379" s="305"/>
      <c r="AP379" s="7"/>
      <c r="AR379" s="6"/>
      <c r="AS379" s="7"/>
      <c r="AT379" s="7"/>
      <c r="AU379" s="6"/>
      <c r="AV379" s="6"/>
      <c r="AW379" s="6"/>
    </row>
    <row r="380" spans="25:49" ht="43.5" customHeight="1" x14ac:dyDescent="0.25">
      <c r="Y380" s="6"/>
      <c r="Z380" s="6"/>
      <c r="AM380" s="7"/>
      <c r="AN380" s="305"/>
      <c r="AO380" s="305"/>
      <c r="AP380" s="7"/>
      <c r="AR380" s="6"/>
      <c r="AS380" s="7"/>
      <c r="AT380" s="7"/>
      <c r="AU380" s="6"/>
      <c r="AV380" s="6"/>
      <c r="AW380" s="6"/>
    </row>
    <row r="381" spans="25:49" ht="43.5" customHeight="1" x14ac:dyDescent="0.25">
      <c r="Y381" s="6"/>
      <c r="Z381" s="6"/>
      <c r="AM381" s="7"/>
      <c r="AN381" s="305"/>
      <c r="AO381" s="305"/>
      <c r="AP381" s="7"/>
      <c r="AR381" s="6"/>
      <c r="AS381" s="7"/>
      <c r="AT381" s="7"/>
      <c r="AU381" s="6"/>
      <c r="AV381" s="6"/>
      <c r="AW381" s="6"/>
    </row>
    <row r="382" spans="25:49" ht="43.5" customHeight="1" x14ac:dyDescent="0.25">
      <c r="Y382" s="6"/>
      <c r="Z382" s="6"/>
      <c r="AM382" s="7"/>
      <c r="AN382" s="305"/>
      <c r="AO382" s="305"/>
      <c r="AP382" s="7"/>
      <c r="AR382" s="6"/>
      <c r="AS382" s="7"/>
      <c r="AT382" s="7"/>
      <c r="AU382" s="6"/>
      <c r="AV382" s="6"/>
      <c r="AW382" s="6"/>
    </row>
    <row r="383" spans="25:49" ht="43.5" customHeight="1" x14ac:dyDescent="0.25">
      <c r="Y383" s="6"/>
      <c r="Z383" s="6"/>
      <c r="AM383" s="7"/>
      <c r="AN383" s="305"/>
      <c r="AO383" s="305"/>
      <c r="AP383" s="7"/>
      <c r="AR383" s="6"/>
      <c r="AS383" s="7"/>
      <c r="AT383" s="7"/>
      <c r="AU383" s="6"/>
      <c r="AV383" s="6"/>
      <c r="AW383" s="6"/>
    </row>
    <row r="384" spans="25:49" ht="43.5" customHeight="1" x14ac:dyDescent="0.25">
      <c r="Y384" s="6"/>
      <c r="Z384" s="6"/>
      <c r="AM384" s="7"/>
      <c r="AN384" s="305"/>
      <c r="AO384" s="305"/>
      <c r="AP384" s="7"/>
      <c r="AR384" s="6"/>
      <c r="AS384" s="7"/>
      <c r="AT384" s="7"/>
      <c r="AU384" s="6"/>
      <c r="AV384" s="6"/>
      <c r="AW384" s="6"/>
    </row>
    <row r="385" spans="25:49" ht="43.5" customHeight="1" x14ac:dyDescent="0.25">
      <c r="Y385" s="6"/>
      <c r="Z385" s="6"/>
      <c r="AM385" s="7"/>
      <c r="AN385" s="305"/>
      <c r="AO385" s="305"/>
      <c r="AP385" s="7"/>
      <c r="AR385" s="6"/>
      <c r="AS385" s="7"/>
      <c r="AT385" s="7"/>
      <c r="AU385" s="6"/>
      <c r="AV385" s="6"/>
      <c r="AW385" s="6"/>
    </row>
    <row r="386" spans="25:49" ht="43.5" customHeight="1" x14ac:dyDescent="0.25">
      <c r="Y386" s="6"/>
      <c r="Z386" s="6"/>
      <c r="AM386" s="7"/>
      <c r="AN386" s="305"/>
      <c r="AO386" s="305"/>
      <c r="AP386" s="7"/>
      <c r="AR386" s="6"/>
      <c r="AS386" s="7"/>
      <c r="AT386" s="7"/>
      <c r="AU386" s="6"/>
      <c r="AV386" s="6"/>
      <c r="AW386" s="6"/>
    </row>
    <row r="387" spans="25:49" ht="43.5" customHeight="1" x14ac:dyDescent="0.25">
      <c r="Y387" s="6"/>
      <c r="Z387" s="6"/>
      <c r="AM387" s="7"/>
      <c r="AN387" s="305"/>
      <c r="AO387" s="305"/>
      <c r="AP387" s="7"/>
      <c r="AR387" s="6"/>
      <c r="AS387" s="7"/>
      <c r="AT387" s="7"/>
      <c r="AU387" s="6"/>
      <c r="AV387" s="6"/>
      <c r="AW387" s="6"/>
    </row>
    <row r="388" spans="25:49" ht="43.5" customHeight="1" x14ac:dyDescent="0.25">
      <c r="Y388" s="6"/>
      <c r="Z388" s="6"/>
      <c r="AM388" s="7"/>
      <c r="AN388" s="305"/>
      <c r="AO388" s="305"/>
      <c r="AP388" s="7"/>
      <c r="AR388" s="6"/>
      <c r="AS388" s="7"/>
      <c r="AT388" s="7"/>
      <c r="AU388" s="6"/>
      <c r="AV388" s="6"/>
      <c r="AW388" s="6"/>
    </row>
    <row r="389" spans="25:49" ht="43.5" customHeight="1" x14ac:dyDescent="0.25">
      <c r="Y389" s="6"/>
      <c r="Z389" s="6"/>
      <c r="AM389" s="7"/>
      <c r="AN389" s="305"/>
      <c r="AO389" s="305"/>
      <c r="AP389" s="7"/>
      <c r="AR389" s="6"/>
      <c r="AS389" s="7"/>
      <c r="AT389" s="7"/>
      <c r="AU389" s="6"/>
      <c r="AV389" s="6"/>
      <c r="AW389" s="6"/>
    </row>
    <row r="390" spans="25:49" ht="43.5" customHeight="1" x14ac:dyDescent="0.25">
      <c r="Y390" s="6"/>
      <c r="Z390" s="6"/>
      <c r="AM390" s="7"/>
      <c r="AN390" s="305"/>
      <c r="AO390" s="305"/>
      <c r="AP390" s="7"/>
      <c r="AR390" s="6"/>
      <c r="AS390" s="7"/>
      <c r="AT390" s="7"/>
      <c r="AU390" s="6"/>
      <c r="AV390" s="6"/>
      <c r="AW390" s="6"/>
    </row>
    <row r="391" spans="25:49" ht="43.5" customHeight="1" x14ac:dyDescent="0.25">
      <c r="Y391" s="6"/>
      <c r="Z391" s="6"/>
      <c r="AM391" s="7"/>
      <c r="AN391" s="305"/>
      <c r="AO391" s="305"/>
      <c r="AP391" s="7"/>
      <c r="AR391" s="6"/>
      <c r="AS391" s="7"/>
      <c r="AT391" s="7"/>
      <c r="AU391" s="6"/>
      <c r="AV391" s="6"/>
      <c r="AW391" s="6"/>
    </row>
    <row r="392" spans="25:49" ht="43.5" customHeight="1" x14ac:dyDescent="0.25">
      <c r="Y392" s="6"/>
      <c r="Z392" s="6"/>
      <c r="AM392" s="7"/>
      <c r="AN392" s="305"/>
      <c r="AO392" s="305"/>
      <c r="AP392" s="7"/>
      <c r="AR392" s="6"/>
      <c r="AS392" s="7"/>
      <c r="AT392" s="7"/>
      <c r="AU392" s="6"/>
      <c r="AV392" s="6"/>
      <c r="AW392" s="6"/>
    </row>
    <row r="393" spans="25:49" ht="43.5" customHeight="1" x14ac:dyDescent="0.25">
      <c r="Y393" s="6"/>
      <c r="Z393" s="6"/>
      <c r="AM393" s="7"/>
      <c r="AN393" s="305"/>
      <c r="AO393" s="305"/>
      <c r="AP393" s="7"/>
      <c r="AR393" s="6"/>
      <c r="AS393" s="7"/>
      <c r="AT393" s="7"/>
      <c r="AU393" s="6"/>
      <c r="AV393" s="6"/>
      <c r="AW393" s="6"/>
    </row>
    <row r="394" spans="25:49" ht="43.5" customHeight="1" x14ac:dyDescent="0.25">
      <c r="Y394" s="6"/>
      <c r="Z394" s="6"/>
      <c r="AM394" s="7"/>
      <c r="AN394" s="305"/>
      <c r="AO394" s="305"/>
      <c r="AP394" s="7"/>
      <c r="AR394" s="6"/>
      <c r="AS394" s="7"/>
      <c r="AT394" s="7"/>
      <c r="AU394" s="6"/>
      <c r="AV394" s="6"/>
      <c r="AW394" s="6"/>
    </row>
    <row r="395" spans="25:49" ht="43.5" customHeight="1" x14ac:dyDescent="0.25">
      <c r="Y395" s="6"/>
      <c r="Z395" s="6"/>
      <c r="AM395" s="7"/>
      <c r="AN395" s="305"/>
      <c r="AO395" s="305"/>
      <c r="AP395" s="7"/>
      <c r="AR395" s="6"/>
      <c r="AS395" s="7"/>
      <c r="AT395" s="7"/>
      <c r="AU395" s="6"/>
      <c r="AV395" s="6"/>
      <c r="AW395" s="6"/>
    </row>
    <row r="396" spans="25:49" ht="43.5" customHeight="1" x14ac:dyDescent="0.25">
      <c r="Y396" s="6"/>
      <c r="Z396" s="6"/>
      <c r="AM396" s="7"/>
      <c r="AN396" s="305"/>
      <c r="AO396" s="305"/>
      <c r="AP396" s="7"/>
      <c r="AR396" s="6"/>
      <c r="AS396" s="7"/>
      <c r="AT396" s="7"/>
      <c r="AU396" s="6"/>
      <c r="AV396" s="6"/>
      <c r="AW396" s="6"/>
    </row>
    <row r="397" spans="25:49" ht="43.5" customHeight="1" x14ac:dyDescent="0.25">
      <c r="Y397" s="6"/>
      <c r="Z397" s="6"/>
      <c r="AM397" s="7"/>
      <c r="AN397" s="305"/>
      <c r="AO397" s="305"/>
      <c r="AP397" s="7"/>
      <c r="AR397" s="6"/>
      <c r="AS397" s="7"/>
      <c r="AT397" s="7"/>
      <c r="AU397" s="6"/>
      <c r="AV397" s="6"/>
      <c r="AW397" s="6"/>
    </row>
    <row r="398" spans="25:49" ht="43.5" customHeight="1" x14ac:dyDescent="0.25">
      <c r="Y398" s="6"/>
      <c r="Z398" s="6"/>
      <c r="AM398" s="7"/>
      <c r="AN398" s="305"/>
      <c r="AO398" s="305"/>
      <c r="AP398" s="7"/>
      <c r="AR398" s="6"/>
      <c r="AS398" s="7"/>
      <c r="AT398" s="7"/>
      <c r="AU398" s="6"/>
      <c r="AV398" s="6"/>
      <c r="AW398" s="6"/>
    </row>
    <row r="399" spans="25:49" ht="43.5" customHeight="1" x14ac:dyDescent="0.25">
      <c r="Y399" s="6"/>
      <c r="Z399" s="6"/>
      <c r="AM399" s="7"/>
      <c r="AN399" s="305"/>
      <c r="AO399" s="305"/>
      <c r="AP399" s="7"/>
      <c r="AR399" s="6"/>
      <c r="AS399" s="7"/>
      <c r="AT399" s="7"/>
      <c r="AU399" s="6"/>
      <c r="AV399" s="6"/>
      <c r="AW399" s="6"/>
    </row>
    <row r="400" spans="25:49" ht="43.5" customHeight="1" x14ac:dyDescent="0.25">
      <c r="Y400" s="6"/>
      <c r="Z400" s="6"/>
      <c r="AM400" s="7"/>
      <c r="AN400" s="305"/>
      <c r="AO400" s="305"/>
      <c r="AP400" s="7"/>
      <c r="AR400" s="6"/>
      <c r="AS400" s="7"/>
      <c r="AT400" s="7"/>
      <c r="AU400" s="6"/>
      <c r="AV400" s="6"/>
      <c r="AW400" s="6"/>
    </row>
    <row r="401" spans="25:49" ht="43.5" customHeight="1" x14ac:dyDescent="0.25">
      <c r="Y401" s="6"/>
      <c r="Z401" s="6"/>
      <c r="AM401" s="7"/>
      <c r="AN401" s="305"/>
      <c r="AO401" s="305"/>
      <c r="AP401" s="7"/>
      <c r="AR401" s="6"/>
      <c r="AS401" s="7"/>
      <c r="AT401" s="7"/>
      <c r="AU401" s="6"/>
      <c r="AV401" s="6"/>
      <c r="AW401" s="6"/>
    </row>
    <row r="402" spans="25:49" ht="43.5" customHeight="1" x14ac:dyDescent="0.25">
      <c r="Y402" s="6"/>
      <c r="Z402" s="6"/>
      <c r="AM402" s="7"/>
      <c r="AN402" s="305"/>
      <c r="AO402" s="305"/>
      <c r="AP402" s="7"/>
      <c r="AR402" s="6"/>
      <c r="AS402" s="7"/>
      <c r="AT402" s="7"/>
      <c r="AU402" s="6"/>
      <c r="AV402" s="6"/>
      <c r="AW402" s="6"/>
    </row>
    <row r="403" spans="25:49" ht="43.5" customHeight="1" x14ac:dyDescent="0.25">
      <c r="Y403" s="6"/>
      <c r="Z403" s="6"/>
      <c r="AM403" s="7"/>
      <c r="AN403" s="305"/>
      <c r="AO403" s="305"/>
      <c r="AP403" s="7"/>
      <c r="AR403" s="6"/>
      <c r="AS403" s="7"/>
      <c r="AT403" s="7"/>
      <c r="AU403" s="6"/>
      <c r="AV403" s="6"/>
      <c r="AW403" s="6"/>
    </row>
    <row r="404" spans="25:49" ht="43.5" customHeight="1" x14ac:dyDescent="0.25">
      <c r="Y404" s="6"/>
      <c r="Z404" s="6"/>
      <c r="AM404" s="7"/>
      <c r="AN404" s="305"/>
      <c r="AO404" s="305"/>
      <c r="AP404" s="7"/>
      <c r="AR404" s="6"/>
      <c r="AS404" s="7"/>
      <c r="AT404" s="7"/>
      <c r="AU404" s="6"/>
      <c r="AV404" s="6"/>
      <c r="AW404" s="6"/>
    </row>
    <row r="405" spans="25:49" ht="43.5" customHeight="1" x14ac:dyDescent="0.25">
      <c r="Y405" s="6"/>
      <c r="Z405" s="6"/>
      <c r="AM405" s="7"/>
      <c r="AN405" s="305"/>
      <c r="AO405" s="305"/>
      <c r="AP405" s="7"/>
      <c r="AR405" s="6"/>
      <c r="AS405" s="7"/>
      <c r="AT405" s="7"/>
      <c r="AU405" s="6"/>
      <c r="AV405" s="6"/>
      <c r="AW405" s="6"/>
    </row>
    <row r="406" spans="25:49" ht="43.5" customHeight="1" x14ac:dyDescent="0.25">
      <c r="Y406" s="6"/>
      <c r="Z406" s="6"/>
      <c r="AM406" s="7"/>
      <c r="AN406" s="305"/>
      <c r="AO406" s="305"/>
      <c r="AP406" s="7"/>
      <c r="AR406" s="6"/>
      <c r="AS406" s="7"/>
      <c r="AT406" s="7"/>
      <c r="AU406" s="6"/>
      <c r="AV406" s="6"/>
      <c r="AW406" s="6"/>
    </row>
    <row r="407" spans="25:49" ht="43.5" customHeight="1" x14ac:dyDescent="0.25">
      <c r="Y407" s="6"/>
      <c r="Z407" s="6"/>
      <c r="AM407" s="7"/>
      <c r="AN407" s="305"/>
      <c r="AO407" s="305"/>
      <c r="AP407" s="7"/>
      <c r="AR407" s="6"/>
      <c r="AS407" s="7"/>
      <c r="AT407" s="7"/>
      <c r="AU407" s="6"/>
      <c r="AV407" s="6"/>
      <c r="AW407" s="6"/>
    </row>
    <row r="408" spans="25:49" ht="43.5" customHeight="1" x14ac:dyDescent="0.25">
      <c r="Y408" s="6"/>
      <c r="Z408" s="6"/>
      <c r="AM408" s="7"/>
      <c r="AN408" s="305"/>
      <c r="AO408" s="305"/>
      <c r="AP408" s="7"/>
      <c r="AR408" s="6"/>
      <c r="AS408" s="7"/>
      <c r="AT408" s="7"/>
      <c r="AU408" s="6"/>
      <c r="AV408" s="6"/>
      <c r="AW408" s="6"/>
    </row>
    <row r="409" spans="25:49" ht="43.5" customHeight="1" x14ac:dyDescent="0.25">
      <c r="Y409" s="6"/>
      <c r="Z409" s="6"/>
      <c r="AM409" s="7"/>
      <c r="AN409" s="305"/>
      <c r="AO409" s="305"/>
      <c r="AP409" s="7"/>
      <c r="AR409" s="6"/>
      <c r="AS409" s="7"/>
      <c r="AT409" s="7"/>
      <c r="AU409" s="6"/>
      <c r="AV409" s="6"/>
      <c r="AW409" s="6"/>
    </row>
    <row r="410" spans="25:49" ht="43.5" customHeight="1" x14ac:dyDescent="0.25">
      <c r="Y410" s="6"/>
      <c r="Z410" s="6"/>
      <c r="AM410" s="7"/>
      <c r="AN410" s="305"/>
      <c r="AO410" s="305"/>
      <c r="AP410" s="7"/>
      <c r="AR410" s="6"/>
      <c r="AS410" s="7"/>
      <c r="AT410" s="7"/>
      <c r="AU410" s="6"/>
      <c r="AV410" s="6"/>
      <c r="AW410" s="6"/>
    </row>
    <row r="411" spans="25:49" ht="43.5" customHeight="1" x14ac:dyDescent="0.25">
      <c r="Y411" s="6"/>
      <c r="Z411" s="6"/>
      <c r="AM411" s="7"/>
      <c r="AN411" s="305"/>
      <c r="AO411" s="305"/>
      <c r="AP411" s="7"/>
      <c r="AR411" s="6"/>
      <c r="AS411" s="7"/>
      <c r="AT411" s="7"/>
      <c r="AU411" s="6"/>
      <c r="AV411" s="6"/>
      <c r="AW411" s="6"/>
    </row>
    <row r="412" spans="25:49" ht="43.5" customHeight="1" x14ac:dyDescent="0.25">
      <c r="Y412" s="6"/>
      <c r="Z412" s="6"/>
      <c r="AM412" s="7"/>
      <c r="AN412" s="305"/>
      <c r="AO412" s="305"/>
      <c r="AP412" s="7"/>
      <c r="AR412" s="6"/>
      <c r="AS412" s="7"/>
      <c r="AT412" s="7"/>
      <c r="AU412" s="6"/>
      <c r="AV412" s="6"/>
      <c r="AW412" s="6"/>
    </row>
    <row r="413" spans="25:49" ht="43.5" customHeight="1" x14ac:dyDescent="0.25">
      <c r="Y413" s="6"/>
      <c r="Z413" s="6"/>
      <c r="AM413" s="7"/>
      <c r="AN413" s="305"/>
      <c r="AO413" s="305"/>
      <c r="AP413" s="7"/>
      <c r="AR413" s="6"/>
      <c r="AS413" s="7"/>
      <c r="AT413" s="7"/>
      <c r="AU413" s="6"/>
      <c r="AV413" s="6"/>
      <c r="AW413" s="6"/>
    </row>
    <row r="414" spans="25:49" ht="43.5" customHeight="1" x14ac:dyDescent="0.25">
      <c r="Y414" s="6"/>
      <c r="Z414" s="6"/>
      <c r="AM414" s="7"/>
      <c r="AN414" s="305"/>
      <c r="AO414" s="305"/>
      <c r="AP414" s="7"/>
      <c r="AR414" s="6"/>
      <c r="AS414" s="7"/>
      <c r="AT414" s="7"/>
      <c r="AU414" s="6"/>
      <c r="AV414" s="6"/>
      <c r="AW414" s="6"/>
    </row>
    <row r="415" spans="25:49" ht="43.5" customHeight="1" x14ac:dyDescent="0.25">
      <c r="Y415" s="6"/>
      <c r="Z415" s="6"/>
      <c r="AM415" s="7"/>
      <c r="AN415" s="305"/>
      <c r="AO415" s="305"/>
      <c r="AP415" s="7"/>
      <c r="AR415" s="6"/>
      <c r="AS415" s="7"/>
      <c r="AT415" s="7"/>
      <c r="AU415" s="6"/>
      <c r="AV415" s="6"/>
      <c r="AW415" s="6"/>
    </row>
    <row r="416" spans="25:49" ht="43.5" customHeight="1" x14ac:dyDescent="0.25">
      <c r="Y416" s="6"/>
      <c r="Z416" s="6"/>
      <c r="AM416" s="7"/>
      <c r="AN416" s="305"/>
      <c r="AO416" s="305"/>
      <c r="AP416" s="7"/>
      <c r="AR416" s="6"/>
      <c r="AS416" s="7"/>
      <c r="AT416" s="7"/>
      <c r="AU416" s="6"/>
      <c r="AV416" s="6"/>
      <c r="AW416" s="6"/>
    </row>
    <row r="417" spans="25:49" ht="43.5" customHeight="1" x14ac:dyDescent="0.25">
      <c r="Y417" s="6"/>
      <c r="Z417" s="6"/>
      <c r="AM417" s="7"/>
      <c r="AN417" s="305"/>
      <c r="AO417" s="305"/>
      <c r="AP417" s="7"/>
      <c r="AR417" s="6"/>
      <c r="AS417" s="7"/>
      <c r="AT417" s="7"/>
      <c r="AU417" s="6"/>
      <c r="AV417" s="6"/>
      <c r="AW417" s="6"/>
    </row>
    <row r="418" spans="25:49" ht="43.5" customHeight="1" x14ac:dyDescent="0.25">
      <c r="Y418" s="6"/>
      <c r="Z418" s="6"/>
      <c r="AM418" s="7"/>
      <c r="AN418" s="305"/>
      <c r="AO418" s="305"/>
      <c r="AP418" s="7"/>
      <c r="AR418" s="6"/>
      <c r="AS418" s="7"/>
      <c r="AT418" s="7"/>
      <c r="AU418" s="6"/>
      <c r="AV418" s="6"/>
      <c r="AW418" s="6"/>
    </row>
    <row r="419" spans="25:49" ht="43.5" customHeight="1" x14ac:dyDescent="0.25">
      <c r="Y419" s="6"/>
      <c r="Z419" s="6"/>
      <c r="AM419" s="7"/>
      <c r="AN419" s="305"/>
      <c r="AO419" s="305"/>
      <c r="AP419" s="7"/>
      <c r="AR419" s="6"/>
      <c r="AS419" s="7"/>
      <c r="AT419" s="7"/>
      <c r="AU419" s="6"/>
      <c r="AV419" s="6"/>
      <c r="AW419" s="6"/>
    </row>
    <row r="420" spans="25:49" ht="43.5" customHeight="1" x14ac:dyDescent="0.25">
      <c r="Y420" s="6"/>
      <c r="Z420" s="6"/>
      <c r="AM420" s="7"/>
      <c r="AN420" s="305"/>
      <c r="AO420" s="305"/>
      <c r="AP420" s="7"/>
      <c r="AR420" s="6"/>
      <c r="AS420" s="7"/>
      <c r="AT420" s="7"/>
      <c r="AU420" s="6"/>
      <c r="AV420" s="6"/>
      <c r="AW420" s="6"/>
    </row>
    <row r="421" spans="25:49" ht="43.5" customHeight="1" x14ac:dyDescent="0.25">
      <c r="Y421" s="6"/>
      <c r="Z421" s="6"/>
      <c r="AM421" s="7"/>
      <c r="AN421" s="305"/>
      <c r="AO421" s="305"/>
      <c r="AP421" s="7"/>
      <c r="AR421" s="6"/>
      <c r="AS421" s="7"/>
      <c r="AT421" s="7"/>
      <c r="AU421" s="6"/>
      <c r="AV421" s="6"/>
      <c r="AW421" s="6"/>
    </row>
    <row r="422" spans="25:49" ht="43.5" customHeight="1" x14ac:dyDescent="0.25">
      <c r="Y422" s="6"/>
      <c r="Z422" s="6"/>
      <c r="AM422" s="7"/>
      <c r="AN422" s="305"/>
      <c r="AO422" s="305"/>
      <c r="AP422" s="7"/>
      <c r="AR422" s="6"/>
      <c r="AS422" s="7"/>
      <c r="AT422" s="7"/>
      <c r="AU422" s="6"/>
      <c r="AV422" s="6"/>
      <c r="AW422" s="6"/>
    </row>
    <row r="423" spans="25:49" ht="43.5" customHeight="1" x14ac:dyDescent="0.25">
      <c r="Y423" s="6"/>
      <c r="Z423" s="6"/>
      <c r="AM423" s="7"/>
      <c r="AN423" s="305"/>
      <c r="AO423" s="305"/>
      <c r="AP423" s="7"/>
      <c r="AR423" s="6"/>
      <c r="AS423" s="7"/>
      <c r="AT423" s="7"/>
      <c r="AU423" s="6"/>
      <c r="AV423" s="6"/>
      <c r="AW423" s="6"/>
    </row>
    <row r="424" spans="25:49" ht="43.5" customHeight="1" x14ac:dyDescent="0.25">
      <c r="Y424" s="6"/>
      <c r="Z424" s="6"/>
      <c r="AM424" s="7"/>
      <c r="AN424" s="305"/>
      <c r="AO424" s="305"/>
      <c r="AP424" s="7"/>
      <c r="AR424" s="6"/>
      <c r="AS424" s="7"/>
      <c r="AT424" s="7"/>
      <c r="AU424" s="6"/>
      <c r="AV424" s="6"/>
      <c r="AW424" s="6"/>
    </row>
    <row r="425" spans="25:49" ht="43.5" customHeight="1" x14ac:dyDescent="0.25">
      <c r="Y425" s="6"/>
      <c r="Z425" s="6"/>
      <c r="AM425" s="7"/>
      <c r="AN425" s="305"/>
      <c r="AO425" s="305"/>
      <c r="AP425" s="7"/>
      <c r="AR425" s="6"/>
      <c r="AS425" s="7"/>
      <c r="AT425" s="7"/>
      <c r="AU425" s="6"/>
      <c r="AV425" s="6"/>
      <c r="AW425" s="6"/>
    </row>
    <row r="426" spans="25:49" ht="43.5" customHeight="1" x14ac:dyDescent="0.25">
      <c r="Y426" s="6"/>
      <c r="Z426" s="6"/>
      <c r="AM426" s="7"/>
      <c r="AN426" s="305"/>
      <c r="AO426" s="305"/>
      <c r="AP426" s="7"/>
      <c r="AR426" s="6"/>
      <c r="AS426" s="7"/>
      <c r="AT426" s="7"/>
      <c r="AU426" s="6"/>
      <c r="AV426" s="6"/>
      <c r="AW426" s="6"/>
    </row>
    <row r="427" spans="25:49" ht="43.5" customHeight="1" x14ac:dyDescent="0.25">
      <c r="Y427" s="6"/>
      <c r="Z427" s="6"/>
      <c r="AM427" s="7"/>
      <c r="AN427" s="305"/>
      <c r="AO427" s="305"/>
      <c r="AP427" s="7"/>
      <c r="AR427" s="6"/>
      <c r="AS427" s="7"/>
      <c r="AT427" s="7"/>
      <c r="AU427" s="6"/>
      <c r="AV427" s="6"/>
      <c r="AW427" s="6"/>
    </row>
    <row r="428" spans="25:49" ht="43.5" customHeight="1" x14ac:dyDescent="0.25">
      <c r="Y428" s="6"/>
      <c r="Z428" s="6"/>
      <c r="AM428" s="7"/>
      <c r="AN428" s="305"/>
      <c r="AO428" s="305"/>
      <c r="AP428" s="7"/>
      <c r="AR428" s="6"/>
      <c r="AS428" s="7"/>
      <c r="AT428" s="7"/>
      <c r="AU428" s="6"/>
      <c r="AV428" s="6"/>
      <c r="AW428" s="6"/>
    </row>
    <row r="429" spans="25:49" ht="43.5" customHeight="1" x14ac:dyDescent="0.25">
      <c r="Y429" s="6"/>
      <c r="Z429" s="6"/>
      <c r="AM429" s="7"/>
      <c r="AN429" s="305"/>
      <c r="AO429" s="305"/>
      <c r="AP429" s="7"/>
      <c r="AR429" s="6"/>
      <c r="AS429" s="7"/>
      <c r="AT429" s="7"/>
      <c r="AU429" s="6"/>
      <c r="AV429" s="6"/>
      <c r="AW429" s="6"/>
    </row>
    <row r="430" spans="25:49" ht="43.5" customHeight="1" x14ac:dyDescent="0.25">
      <c r="Y430" s="6"/>
      <c r="Z430" s="6"/>
      <c r="AM430" s="7"/>
      <c r="AN430" s="305"/>
      <c r="AO430" s="305"/>
      <c r="AP430" s="7"/>
      <c r="AR430" s="6"/>
      <c r="AS430" s="7"/>
      <c r="AT430" s="7"/>
      <c r="AU430" s="6"/>
      <c r="AV430" s="6"/>
      <c r="AW430" s="6"/>
    </row>
    <row r="431" spans="25:49" ht="43.5" customHeight="1" x14ac:dyDescent="0.25">
      <c r="Y431" s="6"/>
      <c r="Z431" s="6"/>
      <c r="AM431" s="7"/>
      <c r="AN431" s="305"/>
      <c r="AO431" s="305"/>
      <c r="AP431" s="7"/>
      <c r="AR431" s="6"/>
      <c r="AS431" s="7"/>
      <c r="AT431" s="7"/>
      <c r="AU431" s="6"/>
      <c r="AV431" s="6"/>
      <c r="AW431" s="6"/>
    </row>
    <row r="432" spans="25:49" ht="43.5" customHeight="1" x14ac:dyDescent="0.25">
      <c r="Y432" s="6"/>
      <c r="Z432" s="6"/>
      <c r="AM432" s="7"/>
      <c r="AN432" s="305"/>
      <c r="AO432" s="305"/>
      <c r="AP432" s="7"/>
      <c r="AR432" s="6"/>
      <c r="AS432" s="7"/>
      <c r="AT432" s="7"/>
      <c r="AU432" s="6"/>
      <c r="AV432" s="6"/>
      <c r="AW432" s="6"/>
    </row>
    <row r="433" spans="25:49" ht="43.5" customHeight="1" x14ac:dyDescent="0.25">
      <c r="Y433" s="6"/>
      <c r="Z433" s="6"/>
      <c r="AM433" s="7"/>
      <c r="AN433" s="305"/>
      <c r="AO433" s="305"/>
      <c r="AP433" s="7"/>
      <c r="AR433" s="6"/>
      <c r="AS433" s="7"/>
      <c r="AT433" s="7"/>
      <c r="AU433" s="6"/>
      <c r="AV433" s="6"/>
      <c r="AW433" s="6"/>
    </row>
    <row r="434" spans="25:49" ht="43.5" customHeight="1" x14ac:dyDescent="0.25">
      <c r="Y434" s="6"/>
      <c r="Z434" s="6"/>
      <c r="AM434" s="7"/>
      <c r="AN434" s="305"/>
      <c r="AO434" s="305"/>
      <c r="AP434" s="7"/>
      <c r="AR434" s="6"/>
      <c r="AS434" s="7"/>
      <c r="AT434" s="7"/>
      <c r="AU434" s="6"/>
      <c r="AV434" s="6"/>
      <c r="AW434" s="6"/>
    </row>
    <row r="435" spans="25:49" ht="43.5" customHeight="1" x14ac:dyDescent="0.25">
      <c r="Y435" s="6"/>
      <c r="Z435" s="6"/>
      <c r="AM435" s="7"/>
      <c r="AN435" s="305"/>
      <c r="AO435" s="305"/>
      <c r="AP435" s="7"/>
      <c r="AR435" s="6"/>
      <c r="AS435" s="7"/>
      <c r="AT435" s="7"/>
      <c r="AU435" s="6"/>
      <c r="AV435" s="6"/>
      <c r="AW435" s="6"/>
    </row>
    <row r="436" spans="25:49" ht="43.5" customHeight="1" x14ac:dyDescent="0.25">
      <c r="Y436" s="6"/>
      <c r="Z436" s="6"/>
      <c r="AM436" s="7"/>
      <c r="AN436" s="305"/>
      <c r="AO436" s="305"/>
      <c r="AP436" s="7"/>
      <c r="AR436" s="6"/>
      <c r="AS436" s="7"/>
      <c r="AT436" s="7"/>
      <c r="AU436" s="6"/>
      <c r="AV436" s="6"/>
      <c r="AW436" s="6"/>
    </row>
    <row r="437" spans="25:49" ht="43.5" customHeight="1" x14ac:dyDescent="0.25">
      <c r="Y437" s="6"/>
      <c r="Z437" s="6"/>
      <c r="AM437" s="7"/>
      <c r="AN437" s="305"/>
      <c r="AO437" s="305"/>
      <c r="AP437" s="7"/>
      <c r="AR437" s="6"/>
      <c r="AS437" s="7"/>
      <c r="AT437" s="7"/>
      <c r="AU437" s="6"/>
      <c r="AV437" s="6"/>
      <c r="AW437" s="6"/>
    </row>
    <row r="438" spans="25:49" ht="43.5" customHeight="1" x14ac:dyDescent="0.25">
      <c r="Y438" s="6"/>
      <c r="Z438" s="6"/>
      <c r="AM438" s="7"/>
      <c r="AN438" s="305"/>
      <c r="AO438" s="305"/>
      <c r="AP438" s="7"/>
      <c r="AR438" s="6"/>
      <c r="AS438" s="7"/>
      <c r="AT438" s="7"/>
      <c r="AU438" s="6"/>
      <c r="AV438" s="6"/>
      <c r="AW438" s="6"/>
    </row>
    <row r="439" spans="25:49" ht="43.5" customHeight="1" x14ac:dyDescent="0.25">
      <c r="Y439" s="6"/>
      <c r="Z439" s="6"/>
      <c r="AM439" s="7"/>
      <c r="AN439" s="305"/>
      <c r="AO439" s="305"/>
      <c r="AP439" s="7"/>
      <c r="AR439" s="6"/>
      <c r="AS439" s="7"/>
      <c r="AT439" s="7"/>
      <c r="AU439" s="6"/>
      <c r="AV439" s="6"/>
      <c r="AW439" s="6"/>
    </row>
    <row r="440" spans="25:49" ht="43.5" customHeight="1" x14ac:dyDescent="0.25">
      <c r="Y440" s="6"/>
      <c r="Z440" s="6"/>
      <c r="AM440" s="7"/>
      <c r="AN440" s="305"/>
      <c r="AO440" s="305"/>
      <c r="AP440" s="7"/>
      <c r="AR440" s="6"/>
      <c r="AS440" s="7"/>
      <c r="AT440" s="7"/>
      <c r="AU440" s="6"/>
      <c r="AV440" s="6"/>
      <c r="AW440" s="6"/>
    </row>
    <row r="441" spans="25:49" ht="43.5" customHeight="1" x14ac:dyDescent="0.25">
      <c r="Y441" s="6"/>
      <c r="Z441" s="6"/>
      <c r="AM441" s="7"/>
      <c r="AN441" s="305"/>
      <c r="AO441" s="305"/>
      <c r="AP441" s="7"/>
      <c r="AR441" s="6"/>
      <c r="AS441" s="7"/>
      <c r="AT441" s="7"/>
      <c r="AU441" s="6"/>
      <c r="AV441" s="6"/>
      <c r="AW441" s="6"/>
    </row>
    <row r="442" spans="25:49" ht="43.5" customHeight="1" x14ac:dyDescent="0.25">
      <c r="Y442" s="6"/>
      <c r="Z442" s="6"/>
      <c r="AM442" s="7"/>
      <c r="AN442" s="305"/>
      <c r="AO442" s="305"/>
      <c r="AP442" s="7"/>
      <c r="AR442" s="6"/>
      <c r="AS442" s="7"/>
      <c r="AT442" s="7"/>
      <c r="AU442" s="6"/>
      <c r="AV442" s="6"/>
      <c r="AW442" s="6"/>
    </row>
    <row r="443" spans="25:49" ht="43.5" customHeight="1" x14ac:dyDescent="0.25">
      <c r="Y443" s="6"/>
      <c r="Z443" s="6"/>
      <c r="AM443" s="7"/>
      <c r="AN443" s="305"/>
      <c r="AO443" s="305"/>
      <c r="AP443" s="7"/>
      <c r="AR443" s="6"/>
      <c r="AS443" s="7"/>
      <c r="AT443" s="7"/>
      <c r="AU443" s="6"/>
      <c r="AV443" s="6"/>
      <c r="AW443" s="6"/>
    </row>
    <row r="444" spans="25:49" ht="43.5" customHeight="1" x14ac:dyDescent="0.25">
      <c r="Y444" s="6"/>
      <c r="Z444" s="6"/>
      <c r="AM444" s="7"/>
      <c r="AN444" s="305"/>
      <c r="AO444" s="305"/>
      <c r="AP444" s="7"/>
      <c r="AR444" s="6"/>
      <c r="AS444" s="7"/>
      <c r="AT444" s="7"/>
      <c r="AU444" s="6"/>
      <c r="AV444" s="6"/>
      <c r="AW444" s="6"/>
    </row>
    <row r="445" spans="25:49" ht="43.5" customHeight="1" x14ac:dyDescent="0.25">
      <c r="Y445" s="6"/>
      <c r="Z445" s="6"/>
      <c r="AM445" s="7"/>
      <c r="AN445" s="305"/>
      <c r="AO445" s="305"/>
      <c r="AP445" s="7"/>
      <c r="AR445" s="6"/>
      <c r="AS445" s="7"/>
      <c r="AT445" s="7"/>
      <c r="AU445" s="6"/>
      <c r="AV445" s="6"/>
      <c r="AW445" s="6"/>
    </row>
    <row r="446" spans="25:49" ht="43.5" customHeight="1" x14ac:dyDescent="0.25">
      <c r="Y446" s="6"/>
      <c r="Z446" s="6"/>
      <c r="AM446" s="7"/>
      <c r="AN446" s="305"/>
      <c r="AO446" s="305"/>
      <c r="AP446" s="7"/>
      <c r="AR446" s="6"/>
      <c r="AS446" s="7"/>
      <c r="AT446" s="7"/>
      <c r="AU446" s="6"/>
      <c r="AV446" s="6"/>
      <c r="AW446" s="6"/>
    </row>
    <row r="447" spans="25:49" ht="43.5" customHeight="1" x14ac:dyDescent="0.25">
      <c r="Y447" s="6"/>
      <c r="Z447" s="6"/>
      <c r="AM447" s="7"/>
      <c r="AN447" s="305"/>
      <c r="AO447" s="305"/>
      <c r="AP447" s="7"/>
      <c r="AR447" s="6"/>
      <c r="AS447" s="7"/>
      <c r="AT447" s="7"/>
      <c r="AU447" s="6"/>
      <c r="AV447" s="6"/>
      <c r="AW447" s="6"/>
    </row>
    <row r="448" spans="25:49" ht="43.5" customHeight="1" x14ac:dyDescent="0.25">
      <c r="Y448" s="6"/>
      <c r="Z448" s="6"/>
      <c r="AM448" s="7"/>
      <c r="AN448" s="305"/>
      <c r="AO448" s="305"/>
      <c r="AP448" s="7"/>
      <c r="AR448" s="6"/>
      <c r="AS448" s="7"/>
      <c r="AT448" s="7"/>
      <c r="AU448" s="6"/>
      <c r="AV448" s="6"/>
      <c r="AW448" s="6"/>
    </row>
    <row r="449" spans="25:49" ht="43.5" customHeight="1" x14ac:dyDescent="0.25">
      <c r="Y449" s="6"/>
      <c r="Z449" s="6"/>
      <c r="AM449" s="7"/>
      <c r="AN449" s="305"/>
      <c r="AO449" s="305"/>
      <c r="AP449" s="7"/>
      <c r="AR449" s="6"/>
      <c r="AS449" s="7"/>
      <c r="AT449" s="7"/>
      <c r="AU449" s="6"/>
      <c r="AV449" s="6"/>
      <c r="AW449" s="6"/>
    </row>
    <row r="450" spans="25:49" ht="43.5" customHeight="1" x14ac:dyDescent="0.25">
      <c r="Y450" s="6"/>
      <c r="Z450" s="6"/>
      <c r="AM450" s="7"/>
      <c r="AN450" s="305"/>
      <c r="AO450" s="305"/>
      <c r="AP450" s="7"/>
      <c r="AR450" s="6"/>
      <c r="AS450" s="7"/>
      <c r="AT450" s="7"/>
      <c r="AU450" s="6"/>
      <c r="AV450" s="6"/>
      <c r="AW450" s="6"/>
    </row>
    <row r="451" spans="25:49" ht="43.5" customHeight="1" x14ac:dyDescent="0.25">
      <c r="Y451" s="6"/>
      <c r="Z451" s="6"/>
      <c r="AM451" s="7"/>
      <c r="AN451" s="305"/>
      <c r="AO451" s="305"/>
      <c r="AP451" s="7"/>
      <c r="AR451" s="6"/>
      <c r="AS451" s="7"/>
      <c r="AT451" s="7"/>
      <c r="AU451" s="6"/>
      <c r="AV451" s="6"/>
      <c r="AW451" s="6"/>
    </row>
    <row r="452" spans="25:49" ht="43.5" customHeight="1" x14ac:dyDescent="0.25">
      <c r="Y452" s="6"/>
      <c r="Z452" s="6"/>
      <c r="AM452" s="7"/>
      <c r="AN452" s="305"/>
      <c r="AO452" s="305"/>
      <c r="AP452" s="7"/>
      <c r="AR452" s="6"/>
      <c r="AS452" s="7"/>
      <c r="AT452" s="7"/>
      <c r="AU452" s="6"/>
      <c r="AV452" s="6"/>
      <c r="AW452" s="6"/>
    </row>
    <row r="453" spans="25:49" ht="43.5" customHeight="1" x14ac:dyDescent="0.25">
      <c r="Y453" s="6"/>
      <c r="Z453" s="6"/>
      <c r="AM453" s="7"/>
      <c r="AN453" s="305"/>
      <c r="AO453" s="305"/>
      <c r="AP453" s="7"/>
      <c r="AR453" s="6"/>
      <c r="AS453" s="7"/>
      <c r="AT453" s="7"/>
      <c r="AU453" s="6"/>
      <c r="AV453" s="6"/>
      <c r="AW453" s="6"/>
    </row>
    <row r="454" spans="25:49" ht="43.5" customHeight="1" x14ac:dyDescent="0.25">
      <c r="Y454" s="6"/>
      <c r="Z454" s="6"/>
      <c r="AM454" s="7"/>
      <c r="AN454" s="305"/>
      <c r="AO454" s="305"/>
      <c r="AP454" s="7"/>
      <c r="AR454" s="6"/>
      <c r="AS454" s="7"/>
      <c r="AT454" s="7"/>
      <c r="AU454" s="6"/>
      <c r="AV454" s="6"/>
      <c r="AW454" s="6"/>
    </row>
    <row r="455" spans="25:49" ht="43.5" customHeight="1" x14ac:dyDescent="0.25">
      <c r="Y455" s="6"/>
      <c r="Z455" s="6"/>
      <c r="AM455" s="7"/>
      <c r="AN455" s="305"/>
      <c r="AO455" s="305"/>
      <c r="AP455" s="7"/>
      <c r="AR455" s="6"/>
      <c r="AS455" s="7"/>
      <c r="AT455" s="7"/>
      <c r="AU455" s="6"/>
      <c r="AV455" s="6"/>
      <c r="AW455" s="6"/>
    </row>
    <row r="456" spans="25:49" ht="43.5" customHeight="1" x14ac:dyDescent="0.25">
      <c r="Y456" s="6"/>
      <c r="Z456" s="6"/>
      <c r="AM456" s="7"/>
      <c r="AN456" s="305"/>
      <c r="AO456" s="305"/>
      <c r="AP456" s="7"/>
      <c r="AR456" s="6"/>
      <c r="AS456" s="7"/>
      <c r="AT456" s="7"/>
      <c r="AU456" s="6"/>
      <c r="AV456" s="6"/>
      <c r="AW456" s="6"/>
    </row>
    <row r="457" spans="25:49" ht="43.5" customHeight="1" x14ac:dyDescent="0.25">
      <c r="Y457" s="6"/>
      <c r="Z457" s="6"/>
      <c r="AM457" s="7"/>
      <c r="AN457" s="305"/>
      <c r="AO457" s="305"/>
      <c r="AP457" s="7"/>
      <c r="AR457" s="6"/>
      <c r="AS457" s="7"/>
      <c r="AT457" s="7"/>
      <c r="AU457" s="6"/>
      <c r="AV457" s="6"/>
      <c r="AW457" s="6"/>
    </row>
    <row r="458" spans="25:49" ht="43.5" customHeight="1" x14ac:dyDescent="0.25">
      <c r="Y458" s="6"/>
      <c r="Z458" s="6"/>
      <c r="AM458" s="7"/>
      <c r="AN458" s="305"/>
      <c r="AO458" s="305"/>
      <c r="AP458" s="7"/>
      <c r="AR458" s="6"/>
      <c r="AS458" s="7"/>
      <c r="AT458" s="7"/>
      <c r="AU458" s="6"/>
      <c r="AV458" s="6"/>
      <c r="AW458" s="6"/>
    </row>
    <row r="459" spans="25:49" ht="43.5" customHeight="1" x14ac:dyDescent="0.25">
      <c r="Y459" s="6"/>
      <c r="Z459" s="6"/>
      <c r="AM459" s="7"/>
      <c r="AN459" s="305"/>
      <c r="AO459" s="305"/>
      <c r="AP459" s="7"/>
      <c r="AR459" s="6"/>
      <c r="AS459" s="7"/>
      <c r="AT459" s="7"/>
      <c r="AU459" s="6"/>
      <c r="AV459" s="6"/>
      <c r="AW459" s="6"/>
    </row>
    <row r="460" spans="25:49" ht="43.5" customHeight="1" x14ac:dyDescent="0.25">
      <c r="Y460" s="6"/>
      <c r="Z460" s="6"/>
      <c r="AM460" s="7"/>
      <c r="AN460" s="305"/>
      <c r="AO460" s="305"/>
      <c r="AP460" s="7"/>
      <c r="AR460" s="6"/>
      <c r="AS460" s="7"/>
      <c r="AT460" s="7"/>
      <c r="AU460" s="6"/>
      <c r="AV460" s="6"/>
      <c r="AW460" s="6"/>
    </row>
    <row r="461" spans="25:49" ht="43.5" customHeight="1" x14ac:dyDescent="0.25">
      <c r="Y461" s="6"/>
      <c r="Z461" s="6"/>
      <c r="AM461" s="7"/>
      <c r="AN461" s="305"/>
      <c r="AO461" s="305"/>
      <c r="AP461" s="7"/>
      <c r="AR461" s="6"/>
      <c r="AS461" s="7"/>
      <c r="AT461" s="7"/>
      <c r="AU461" s="6"/>
      <c r="AV461" s="6"/>
      <c r="AW461" s="6"/>
    </row>
    <row r="462" spans="25:49" ht="43.5" customHeight="1" x14ac:dyDescent="0.25">
      <c r="Y462" s="6"/>
      <c r="Z462" s="6"/>
      <c r="AM462" s="7"/>
      <c r="AN462" s="305"/>
      <c r="AO462" s="305"/>
      <c r="AP462" s="7"/>
      <c r="AR462" s="6"/>
      <c r="AS462" s="7"/>
      <c r="AT462" s="7"/>
      <c r="AU462" s="6"/>
      <c r="AV462" s="6"/>
      <c r="AW462" s="6"/>
    </row>
    <row r="463" spans="25:49" ht="43.5" customHeight="1" x14ac:dyDescent="0.25">
      <c r="Y463" s="6"/>
      <c r="Z463" s="6"/>
      <c r="AM463" s="7"/>
      <c r="AN463" s="305"/>
      <c r="AO463" s="305"/>
      <c r="AP463" s="7"/>
      <c r="AR463" s="6"/>
      <c r="AS463" s="7"/>
      <c r="AT463" s="7"/>
      <c r="AU463" s="6"/>
      <c r="AV463" s="6"/>
      <c r="AW463" s="6"/>
    </row>
    <row r="464" spans="25:49" ht="43.5" customHeight="1" x14ac:dyDescent="0.25">
      <c r="Y464" s="6"/>
      <c r="Z464" s="6"/>
      <c r="AM464" s="7"/>
      <c r="AN464" s="305"/>
      <c r="AO464" s="305"/>
      <c r="AP464" s="7"/>
      <c r="AR464" s="6"/>
      <c r="AS464" s="7"/>
      <c r="AT464" s="7"/>
      <c r="AU464" s="6"/>
      <c r="AV464" s="6"/>
      <c r="AW464" s="6"/>
    </row>
    <row r="465" spans="25:49" ht="43.5" customHeight="1" x14ac:dyDescent="0.25">
      <c r="Y465" s="6"/>
      <c r="Z465" s="6"/>
      <c r="AM465" s="7"/>
      <c r="AN465" s="305"/>
      <c r="AO465" s="305"/>
      <c r="AP465" s="7"/>
      <c r="AR465" s="6"/>
      <c r="AS465" s="7"/>
      <c r="AT465" s="7"/>
      <c r="AU465" s="6"/>
      <c r="AV465" s="6"/>
      <c r="AW465" s="6"/>
    </row>
    <row r="466" spans="25:49" ht="43.5" customHeight="1" x14ac:dyDescent="0.25">
      <c r="Y466" s="6"/>
      <c r="Z466" s="6"/>
      <c r="AM466" s="7"/>
      <c r="AN466" s="305"/>
      <c r="AO466" s="305"/>
      <c r="AP466" s="7"/>
      <c r="AR466" s="6"/>
      <c r="AS466" s="7"/>
      <c r="AT466" s="7"/>
      <c r="AU466" s="6"/>
      <c r="AV466" s="6"/>
      <c r="AW466" s="6"/>
    </row>
    <row r="467" spans="25:49" ht="43.5" customHeight="1" x14ac:dyDescent="0.25">
      <c r="Y467" s="6"/>
      <c r="Z467" s="6"/>
      <c r="AM467" s="7"/>
      <c r="AN467" s="305"/>
      <c r="AO467" s="305"/>
      <c r="AP467" s="7"/>
      <c r="AR467" s="6"/>
      <c r="AS467" s="7"/>
      <c r="AT467" s="7"/>
      <c r="AU467" s="6"/>
      <c r="AV467" s="6"/>
      <c r="AW467" s="6"/>
    </row>
    <row r="468" spans="25:49" ht="43.5" customHeight="1" x14ac:dyDescent="0.25">
      <c r="Y468" s="6"/>
      <c r="Z468" s="6"/>
      <c r="AM468" s="7"/>
      <c r="AN468" s="305"/>
      <c r="AO468" s="305"/>
      <c r="AP468" s="7"/>
      <c r="AR468" s="6"/>
      <c r="AS468" s="7"/>
      <c r="AT468" s="7"/>
      <c r="AU468" s="6"/>
      <c r="AV468" s="6"/>
      <c r="AW468" s="6"/>
    </row>
    <row r="469" spans="25:49" ht="43.5" customHeight="1" x14ac:dyDescent="0.25">
      <c r="Y469" s="6"/>
      <c r="Z469" s="6"/>
      <c r="AM469" s="7"/>
      <c r="AN469" s="305"/>
      <c r="AO469" s="305"/>
      <c r="AP469" s="7"/>
      <c r="AR469" s="6"/>
      <c r="AS469" s="7"/>
      <c r="AT469" s="7"/>
      <c r="AU469" s="6"/>
      <c r="AV469" s="6"/>
      <c r="AW469" s="6"/>
    </row>
    <row r="470" spans="25:49" ht="43.5" customHeight="1" x14ac:dyDescent="0.25">
      <c r="Y470" s="6"/>
      <c r="Z470" s="6"/>
      <c r="AM470" s="7"/>
      <c r="AN470" s="305"/>
      <c r="AO470" s="305"/>
      <c r="AP470" s="7"/>
      <c r="AR470" s="6"/>
      <c r="AS470" s="7"/>
      <c r="AT470" s="7"/>
      <c r="AU470" s="6"/>
      <c r="AV470" s="6"/>
      <c r="AW470" s="6"/>
    </row>
    <row r="471" spans="25:49" ht="43.5" customHeight="1" x14ac:dyDescent="0.25">
      <c r="Y471" s="6"/>
      <c r="Z471" s="6"/>
      <c r="AM471" s="7"/>
      <c r="AN471" s="305"/>
      <c r="AO471" s="305"/>
      <c r="AP471" s="7"/>
      <c r="AR471" s="6"/>
      <c r="AS471" s="7"/>
      <c r="AT471" s="7"/>
      <c r="AU471" s="6"/>
      <c r="AV471" s="6"/>
      <c r="AW471" s="6"/>
    </row>
    <row r="472" spans="25:49" ht="43.5" customHeight="1" x14ac:dyDescent="0.25">
      <c r="Y472" s="6"/>
      <c r="Z472" s="6"/>
      <c r="AM472" s="7"/>
      <c r="AN472" s="305"/>
      <c r="AO472" s="305"/>
      <c r="AP472" s="7"/>
      <c r="AR472" s="6"/>
      <c r="AS472" s="7"/>
      <c r="AT472" s="7"/>
      <c r="AU472" s="6"/>
      <c r="AV472" s="6"/>
      <c r="AW472" s="6"/>
    </row>
    <row r="473" spans="25:49" ht="43.5" customHeight="1" x14ac:dyDescent="0.25">
      <c r="Y473" s="6"/>
      <c r="Z473" s="6"/>
      <c r="AM473" s="7"/>
      <c r="AN473" s="305"/>
      <c r="AO473" s="305"/>
      <c r="AP473" s="7"/>
      <c r="AR473" s="6"/>
      <c r="AS473" s="7"/>
      <c r="AT473" s="7"/>
      <c r="AU473" s="6"/>
      <c r="AV473" s="6"/>
      <c r="AW473" s="6"/>
    </row>
    <row r="474" spans="25:49" ht="43.5" customHeight="1" x14ac:dyDescent="0.25">
      <c r="Y474" s="6"/>
      <c r="Z474" s="6"/>
      <c r="AM474" s="7"/>
      <c r="AN474" s="305"/>
      <c r="AO474" s="305"/>
      <c r="AP474" s="7"/>
      <c r="AR474" s="6"/>
      <c r="AS474" s="7"/>
      <c r="AT474" s="7"/>
      <c r="AU474" s="6"/>
      <c r="AV474" s="6"/>
      <c r="AW474" s="6"/>
    </row>
    <row r="475" spans="25:49" ht="43.5" customHeight="1" x14ac:dyDescent="0.25">
      <c r="Y475" s="6"/>
      <c r="Z475" s="6"/>
      <c r="AM475" s="7"/>
      <c r="AN475" s="305"/>
      <c r="AO475" s="305"/>
      <c r="AP475" s="7"/>
      <c r="AR475" s="6"/>
      <c r="AS475" s="7"/>
      <c r="AT475" s="7"/>
      <c r="AU475" s="6"/>
      <c r="AV475" s="6"/>
      <c r="AW475" s="6"/>
    </row>
    <row r="476" spans="25:49" ht="43.5" customHeight="1" x14ac:dyDescent="0.25">
      <c r="Y476" s="6"/>
      <c r="Z476" s="6"/>
      <c r="AM476" s="7"/>
      <c r="AN476" s="305"/>
      <c r="AO476" s="305"/>
      <c r="AP476" s="7"/>
      <c r="AR476" s="6"/>
      <c r="AS476" s="7"/>
      <c r="AT476" s="7"/>
      <c r="AU476" s="6"/>
      <c r="AV476" s="6"/>
      <c r="AW476" s="6"/>
    </row>
    <row r="477" spans="25:49" ht="43.5" customHeight="1" x14ac:dyDescent="0.25">
      <c r="Y477" s="6"/>
      <c r="Z477" s="6"/>
      <c r="AM477" s="7"/>
      <c r="AN477" s="305"/>
      <c r="AO477" s="305"/>
      <c r="AP477" s="7"/>
      <c r="AR477" s="6"/>
      <c r="AS477" s="7"/>
      <c r="AT477" s="7"/>
      <c r="AU477" s="6"/>
      <c r="AV477" s="6"/>
      <c r="AW477" s="6"/>
    </row>
    <row r="478" spans="25:49" ht="43.5" customHeight="1" x14ac:dyDescent="0.25">
      <c r="Y478" s="6"/>
      <c r="Z478" s="6"/>
      <c r="AM478" s="7"/>
      <c r="AN478" s="305"/>
      <c r="AO478" s="305"/>
      <c r="AP478" s="7"/>
      <c r="AR478" s="6"/>
      <c r="AS478" s="7"/>
      <c r="AT478" s="7"/>
      <c r="AU478" s="6"/>
      <c r="AV478" s="6"/>
      <c r="AW478" s="6"/>
    </row>
    <row r="479" spans="25:49" ht="43.5" customHeight="1" x14ac:dyDescent="0.25">
      <c r="Y479" s="6"/>
      <c r="Z479" s="6"/>
      <c r="AM479" s="7"/>
      <c r="AN479" s="305"/>
      <c r="AO479" s="305"/>
      <c r="AP479" s="7"/>
      <c r="AR479" s="6"/>
      <c r="AS479" s="7"/>
      <c r="AT479" s="7"/>
      <c r="AU479" s="6"/>
      <c r="AV479" s="6"/>
      <c r="AW479" s="6"/>
    </row>
    <row r="480" spans="25:49" ht="43.5" customHeight="1" x14ac:dyDescent="0.25">
      <c r="Y480" s="6"/>
      <c r="Z480" s="6"/>
      <c r="AM480" s="7"/>
      <c r="AN480" s="305"/>
      <c r="AO480" s="305"/>
      <c r="AP480" s="7"/>
      <c r="AR480" s="6"/>
      <c r="AS480" s="7"/>
      <c r="AT480" s="7"/>
      <c r="AU480" s="6"/>
      <c r="AV480" s="6"/>
      <c r="AW480" s="6"/>
    </row>
    <row r="481" spans="25:49" ht="43.5" customHeight="1" x14ac:dyDescent="0.25">
      <c r="Y481" s="6"/>
      <c r="Z481" s="6"/>
      <c r="AM481" s="7"/>
      <c r="AN481" s="305"/>
      <c r="AO481" s="305"/>
      <c r="AP481" s="7"/>
      <c r="AR481" s="6"/>
      <c r="AS481" s="7"/>
      <c r="AT481" s="7"/>
      <c r="AU481" s="6"/>
      <c r="AV481" s="6"/>
      <c r="AW481" s="6"/>
    </row>
    <row r="482" spans="25:49" ht="43.5" customHeight="1" x14ac:dyDescent="0.25">
      <c r="Y482" s="6"/>
      <c r="Z482" s="6"/>
      <c r="AM482" s="7"/>
      <c r="AN482" s="305"/>
      <c r="AO482" s="305"/>
      <c r="AP482" s="7"/>
      <c r="AR482" s="6"/>
      <c r="AS482" s="7"/>
      <c r="AT482" s="7"/>
      <c r="AU482" s="6"/>
      <c r="AV482" s="6"/>
      <c r="AW482" s="6"/>
    </row>
    <row r="483" spans="25:49" ht="43.5" customHeight="1" x14ac:dyDescent="0.25">
      <c r="Y483" s="6"/>
      <c r="Z483" s="6"/>
      <c r="AM483" s="7"/>
      <c r="AN483" s="305"/>
      <c r="AO483" s="305"/>
      <c r="AP483" s="7"/>
      <c r="AR483" s="6"/>
      <c r="AS483" s="7"/>
      <c r="AT483" s="7"/>
      <c r="AU483" s="6"/>
      <c r="AV483" s="6"/>
      <c r="AW483" s="6"/>
    </row>
    <row r="484" spans="25:49" ht="43.5" customHeight="1" x14ac:dyDescent="0.25">
      <c r="Y484" s="6"/>
      <c r="Z484" s="6"/>
      <c r="AM484" s="7"/>
      <c r="AN484" s="305"/>
      <c r="AO484" s="305"/>
      <c r="AP484" s="7"/>
      <c r="AR484" s="6"/>
      <c r="AS484" s="7"/>
      <c r="AT484" s="7"/>
      <c r="AU484" s="6"/>
      <c r="AV484" s="6"/>
      <c r="AW484" s="6"/>
    </row>
    <row r="485" spans="25:49" ht="43.5" customHeight="1" x14ac:dyDescent="0.25">
      <c r="Y485" s="6"/>
      <c r="Z485" s="6"/>
      <c r="AM485" s="7"/>
      <c r="AN485" s="305"/>
      <c r="AO485" s="305"/>
      <c r="AP485" s="7"/>
      <c r="AR485" s="6"/>
      <c r="AS485" s="7"/>
      <c r="AT485" s="7"/>
      <c r="AU485" s="6"/>
      <c r="AV485" s="6"/>
      <c r="AW485" s="6"/>
    </row>
    <row r="486" spans="25:49" ht="43.5" customHeight="1" x14ac:dyDescent="0.25">
      <c r="Y486" s="6"/>
      <c r="Z486" s="6"/>
      <c r="AM486" s="7"/>
      <c r="AN486" s="305"/>
      <c r="AO486" s="305"/>
      <c r="AP486" s="7"/>
      <c r="AR486" s="6"/>
      <c r="AS486" s="7"/>
      <c r="AT486" s="7"/>
      <c r="AU486" s="6"/>
      <c r="AV486" s="6"/>
      <c r="AW486" s="6"/>
    </row>
    <row r="487" spans="25:49" ht="43.5" customHeight="1" x14ac:dyDescent="0.25">
      <c r="Y487" s="6"/>
      <c r="Z487" s="6"/>
      <c r="AM487" s="7"/>
      <c r="AN487" s="305"/>
      <c r="AO487" s="305"/>
      <c r="AP487" s="7"/>
      <c r="AR487" s="6"/>
      <c r="AS487" s="7"/>
      <c r="AT487" s="7"/>
      <c r="AU487" s="6"/>
      <c r="AV487" s="6"/>
      <c r="AW487" s="6"/>
    </row>
    <row r="488" spans="25:49" ht="43.5" customHeight="1" x14ac:dyDescent="0.25">
      <c r="Y488" s="6"/>
      <c r="Z488" s="6"/>
      <c r="AM488" s="7"/>
      <c r="AN488" s="305"/>
      <c r="AO488" s="305"/>
      <c r="AP488" s="7"/>
      <c r="AR488" s="6"/>
      <c r="AS488" s="7"/>
      <c r="AT488" s="7"/>
      <c r="AU488" s="6"/>
      <c r="AV488" s="6"/>
      <c r="AW488" s="6"/>
    </row>
    <row r="489" spans="25:49" ht="43.5" customHeight="1" x14ac:dyDescent="0.25">
      <c r="Y489" s="6"/>
      <c r="Z489" s="6"/>
      <c r="AM489" s="7"/>
      <c r="AN489" s="305"/>
      <c r="AO489" s="305"/>
      <c r="AP489" s="7"/>
      <c r="AR489" s="6"/>
      <c r="AS489" s="7"/>
      <c r="AT489" s="7"/>
      <c r="AU489" s="6"/>
      <c r="AV489" s="6"/>
      <c r="AW489" s="6"/>
    </row>
    <row r="490" spans="25:49" ht="43.5" customHeight="1" x14ac:dyDescent="0.25">
      <c r="Y490" s="6"/>
      <c r="Z490" s="6"/>
      <c r="AM490" s="7"/>
      <c r="AN490" s="305"/>
      <c r="AO490" s="305"/>
      <c r="AP490" s="7"/>
      <c r="AR490" s="6"/>
      <c r="AS490" s="7"/>
      <c r="AT490" s="7"/>
      <c r="AU490" s="6"/>
      <c r="AV490" s="6"/>
      <c r="AW490" s="6"/>
    </row>
    <row r="491" spans="25:49" ht="43.5" customHeight="1" x14ac:dyDescent="0.25">
      <c r="Y491" s="6"/>
      <c r="Z491" s="6"/>
      <c r="AM491" s="7"/>
      <c r="AN491" s="305"/>
      <c r="AO491" s="305"/>
      <c r="AP491" s="7"/>
      <c r="AR491" s="6"/>
      <c r="AS491" s="7"/>
      <c r="AT491" s="7"/>
      <c r="AU491" s="6"/>
      <c r="AV491" s="6"/>
      <c r="AW491" s="6"/>
    </row>
    <row r="492" spans="25:49" ht="43.5" customHeight="1" x14ac:dyDescent="0.25">
      <c r="Y492" s="6"/>
      <c r="Z492" s="6"/>
      <c r="AM492" s="7"/>
      <c r="AN492" s="305"/>
      <c r="AO492" s="305"/>
      <c r="AP492" s="7"/>
      <c r="AR492" s="6"/>
      <c r="AS492" s="7"/>
      <c r="AT492" s="7"/>
      <c r="AU492" s="6"/>
      <c r="AV492" s="6"/>
      <c r="AW492" s="6"/>
    </row>
    <row r="493" spans="25:49" ht="43.5" customHeight="1" x14ac:dyDescent="0.25">
      <c r="Y493" s="6"/>
      <c r="Z493" s="6"/>
      <c r="AM493" s="7"/>
      <c r="AN493" s="305"/>
      <c r="AO493" s="305"/>
      <c r="AP493" s="7"/>
      <c r="AR493" s="6"/>
      <c r="AS493" s="7"/>
      <c r="AT493" s="7"/>
      <c r="AU493" s="6"/>
      <c r="AV493" s="6"/>
      <c r="AW493" s="6"/>
    </row>
    <row r="494" spans="25:49" ht="43.5" customHeight="1" x14ac:dyDescent="0.25">
      <c r="Y494" s="6"/>
      <c r="Z494" s="6"/>
      <c r="AM494" s="7"/>
      <c r="AN494" s="305"/>
      <c r="AO494" s="305"/>
      <c r="AP494" s="7"/>
      <c r="AR494" s="6"/>
      <c r="AS494" s="7"/>
      <c r="AT494" s="7"/>
      <c r="AU494" s="6"/>
      <c r="AV494" s="6"/>
      <c r="AW494" s="6"/>
    </row>
    <row r="495" spans="25:49" ht="43.5" customHeight="1" x14ac:dyDescent="0.25">
      <c r="Y495" s="6"/>
      <c r="Z495" s="6"/>
      <c r="AM495" s="7"/>
      <c r="AN495" s="305"/>
      <c r="AO495" s="305"/>
      <c r="AP495" s="7"/>
      <c r="AR495" s="6"/>
      <c r="AS495" s="7"/>
      <c r="AT495" s="7"/>
      <c r="AU495" s="6"/>
      <c r="AV495" s="6"/>
      <c r="AW495" s="6"/>
    </row>
    <row r="496" spans="25:49" ht="43.5" customHeight="1" x14ac:dyDescent="0.25">
      <c r="Y496" s="6"/>
      <c r="Z496" s="6"/>
      <c r="AM496" s="7"/>
      <c r="AN496" s="305"/>
      <c r="AO496" s="305"/>
      <c r="AP496" s="7"/>
      <c r="AR496" s="6"/>
      <c r="AS496" s="7"/>
      <c r="AT496" s="7"/>
      <c r="AU496" s="6"/>
      <c r="AV496" s="6"/>
      <c r="AW496" s="6"/>
    </row>
    <row r="497" spans="25:49" ht="43.5" customHeight="1" x14ac:dyDescent="0.25">
      <c r="Y497" s="6"/>
      <c r="Z497" s="6"/>
      <c r="AM497" s="7"/>
      <c r="AN497" s="305"/>
      <c r="AO497" s="305"/>
      <c r="AP497" s="7"/>
      <c r="AR497" s="6"/>
      <c r="AS497" s="7"/>
      <c r="AT497" s="7"/>
      <c r="AU497" s="6"/>
      <c r="AV497" s="6"/>
      <c r="AW497" s="6"/>
    </row>
    <row r="498" spans="25:49" ht="43.5" customHeight="1" x14ac:dyDescent="0.25">
      <c r="Y498" s="6"/>
      <c r="Z498" s="6"/>
      <c r="AM498" s="7"/>
      <c r="AN498" s="305"/>
      <c r="AO498" s="305"/>
      <c r="AP498" s="7"/>
      <c r="AR498" s="6"/>
      <c r="AS498" s="7"/>
      <c r="AT498" s="7"/>
      <c r="AU498" s="6"/>
      <c r="AV498" s="6"/>
      <c r="AW498" s="6"/>
    </row>
    <row r="499" spans="25:49" ht="43.5" customHeight="1" x14ac:dyDescent="0.25">
      <c r="Y499" s="6"/>
      <c r="Z499" s="6"/>
      <c r="AM499" s="7"/>
      <c r="AN499" s="305"/>
      <c r="AO499" s="305"/>
      <c r="AP499" s="7"/>
      <c r="AR499" s="6"/>
      <c r="AS499" s="7"/>
      <c r="AT499" s="7"/>
      <c r="AU499" s="6"/>
      <c r="AV499" s="6"/>
      <c r="AW499" s="6"/>
    </row>
    <row r="500" spans="25:49" ht="43.5" customHeight="1" x14ac:dyDescent="0.25">
      <c r="Y500" s="6"/>
      <c r="Z500" s="6"/>
      <c r="AM500" s="7"/>
      <c r="AN500" s="305"/>
      <c r="AO500" s="305"/>
      <c r="AP500" s="7"/>
      <c r="AR500" s="6"/>
      <c r="AS500" s="7"/>
      <c r="AT500" s="7"/>
      <c r="AU500" s="6"/>
      <c r="AV500" s="6"/>
      <c r="AW500" s="6"/>
    </row>
    <row r="501" spans="25:49" ht="43.5" customHeight="1" x14ac:dyDescent="0.25">
      <c r="Y501" s="6"/>
      <c r="Z501" s="6"/>
      <c r="AM501" s="7"/>
      <c r="AN501" s="305"/>
      <c r="AO501" s="305"/>
      <c r="AP501" s="7"/>
      <c r="AR501" s="6"/>
      <c r="AS501" s="7"/>
      <c r="AT501" s="7"/>
      <c r="AU501" s="6"/>
      <c r="AV501" s="6"/>
      <c r="AW501" s="6"/>
    </row>
    <row r="502" spans="25:49" ht="43.5" customHeight="1" x14ac:dyDescent="0.25">
      <c r="Y502" s="6"/>
      <c r="Z502" s="6"/>
      <c r="AM502" s="7"/>
      <c r="AN502" s="305"/>
      <c r="AO502" s="305"/>
      <c r="AP502" s="7"/>
      <c r="AR502" s="6"/>
      <c r="AS502" s="7"/>
      <c r="AT502" s="7"/>
      <c r="AU502" s="6"/>
      <c r="AV502" s="6"/>
      <c r="AW502" s="6"/>
    </row>
    <row r="503" spans="25:49" ht="43.5" customHeight="1" x14ac:dyDescent="0.25">
      <c r="Y503" s="6"/>
      <c r="Z503" s="6"/>
      <c r="AM503" s="7"/>
      <c r="AN503" s="305"/>
      <c r="AO503" s="305"/>
      <c r="AP503" s="7"/>
      <c r="AR503" s="6"/>
      <c r="AS503" s="7"/>
      <c r="AT503" s="7"/>
      <c r="AU503" s="6"/>
      <c r="AV503" s="6"/>
      <c r="AW503" s="6"/>
    </row>
    <row r="504" spans="25:49" ht="43.5" customHeight="1" x14ac:dyDescent="0.25">
      <c r="Y504" s="6"/>
      <c r="Z504" s="6"/>
      <c r="AM504" s="7"/>
      <c r="AN504" s="305"/>
      <c r="AO504" s="305"/>
      <c r="AP504" s="7"/>
      <c r="AR504" s="6"/>
      <c r="AS504" s="7"/>
      <c r="AT504" s="7"/>
      <c r="AU504" s="6"/>
      <c r="AV504" s="6"/>
      <c r="AW504" s="6"/>
    </row>
    <row r="505" spans="25:49" ht="43.5" customHeight="1" x14ac:dyDescent="0.25">
      <c r="Y505" s="6"/>
      <c r="Z505" s="6"/>
      <c r="AM505" s="7"/>
      <c r="AN505" s="305"/>
      <c r="AO505" s="305"/>
      <c r="AP505" s="7"/>
      <c r="AR505" s="6"/>
      <c r="AS505" s="7"/>
      <c r="AT505" s="7"/>
      <c r="AU505" s="6"/>
      <c r="AV505" s="6"/>
      <c r="AW505" s="6"/>
    </row>
    <row r="506" spans="25:49" ht="43.5" customHeight="1" x14ac:dyDescent="0.25">
      <c r="Y506" s="6"/>
      <c r="Z506" s="6"/>
      <c r="AM506" s="7"/>
      <c r="AN506" s="305"/>
      <c r="AO506" s="305"/>
      <c r="AP506" s="7"/>
      <c r="AR506" s="6"/>
      <c r="AS506" s="7"/>
      <c r="AT506" s="7"/>
      <c r="AU506" s="6"/>
      <c r="AV506" s="6"/>
      <c r="AW506" s="6"/>
    </row>
    <row r="507" spans="25:49" ht="43.5" customHeight="1" x14ac:dyDescent="0.25">
      <c r="Y507" s="6"/>
      <c r="Z507" s="6"/>
      <c r="AM507" s="7"/>
      <c r="AN507" s="305"/>
      <c r="AO507" s="305"/>
      <c r="AP507" s="7"/>
      <c r="AR507" s="6"/>
      <c r="AS507" s="7"/>
      <c r="AT507" s="7"/>
      <c r="AU507" s="6"/>
      <c r="AV507" s="6"/>
      <c r="AW507" s="6"/>
    </row>
    <row r="508" spans="25:49" ht="43.5" customHeight="1" x14ac:dyDescent="0.25">
      <c r="Y508" s="6"/>
      <c r="Z508" s="6"/>
      <c r="AM508" s="7"/>
      <c r="AN508" s="305"/>
      <c r="AO508" s="305"/>
      <c r="AP508" s="7"/>
      <c r="AR508" s="6"/>
      <c r="AS508" s="7"/>
      <c r="AT508" s="7"/>
      <c r="AU508" s="6"/>
      <c r="AV508" s="6"/>
      <c r="AW508" s="6"/>
    </row>
    <row r="509" spans="25:49" ht="43.5" customHeight="1" x14ac:dyDescent="0.25">
      <c r="Y509" s="6"/>
      <c r="Z509" s="6"/>
      <c r="AM509" s="7"/>
      <c r="AN509" s="305"/>
      <c r="AO509" s="305"/>
      <c r="AP509" s="7"/>
      <c r="AR509" s="6"/>
      <c r="AS509" s="7"/>
      <c r="AT509" s="7"/>
      <c r="AU509" s="6"/>
      <c r="AV509" s="6"/>
      <c r="AW509" s="6"/>
    </row>
    <row r="510" spans="25:49" ht="43.5" customHeight="1" x14ac:dyDescent="0.25">
      <c r="Y510" s="6"/>
      <c r="Z510" s="6"/>
      <c r="AM510" s="7"/>
      <c r="AN510" s="305"/>
      <c r="AO510" s="305"/>
      <c r="AP510" s="7"/>
      <c r="AR510" s="6"/>
      <c r="AS510" s="7"/>
      <c r="AT510" s="7"/>
      <c r="AU510" s="6"/>
      <c r="AV510" s="6"/>
      <c r="AW510" s="6"/>
    </row>
    <row r="511" spans="25:49" ht="43.5" customHeight="1" x14ac:dyDescent="0.25">
      <c r="Y511" s="6"/>
      <c r="Z511" s="6"/>
      <c r="AM511" s="7"/>
      <c r="AN511" s="305"/>
      <c r="AO511" s="305"/>
      <c r="AP511" s="7"/>
      <c r="AR511" s="6"/>
      <c r="AS511" s="7"/>
      <c r="AT511" s="7"/>
      <c r="AU511" s="6"/>
      <c r="AV511" s="6"/>
      <c r="AW511" s="6"/>
    </row>
    <row r="512" spans="25:49" ht="43.5" customHeight="1" x14ac:dyDescent="0.25">
      <c r="Y512" s="6"/>
      <c r="Z512" s="6"/>
      <c r="AM512" s="7"/>
      <c r="AN512" s="305"/>
      <c r="AO512" s="305"/>
      <c r="AP512" s="7"/>
      <c r="AR512" s="6"/>
      <c r="AS512" s="7"/>
      <c r="AT512" s="7"/>
      <c r="AU512" s="6"/>
      <c r="AV512" s="6"/>
      <c r="AW512" s="6"/>
    </row>
    <row r="513" spans="25:49" ht="43.5" customHeight="1" x14ac:dyDescent="0.25">
      <c r="Y513" s="6"/>
      <c r="Z513" s="6"/>
      <c r="AM513" s="7"/>
      <c r="AN513" s="305"/>
      <c r="AO513" s="305"/>
      <c r="AP513" s="7"/>
      <c r="AR513" s="6"/>
      <c r="AS513" s="7"/>
      <c r="AT513" s="7"/>
      <c r="AU513" s="6"/>
      <c r="AV513" s="6"/>
      <c r="AW513" s="6"/>
    </row>
    <row r="514" spans="25:49" ht="43.5" customHeight="1" x14ac:dyDescent="0.25">
      <c r="Y514" s="6"/>
      <c r="Z514" s="6"/>
      <c r="AM514" s="7"/>
      <c r="AN514" s="305"/>
      <c r="AO514" s="305"/>
      <c r="AP514" s="7"/>
      <c r="AR514" s="6"/>
      <c r="AS514" s="7"/>
      <c r="AT514" s="7"/>
      <c r="AU514" s="6"/>
      <c r="AV514" s="6"/>
      <c r="AW514" s="6"/>
    </row>
    <row r="515" spans="25:49" ht="43.5" customHeight="1" x14ac:dyDescent="0.25">
      <c r="Y515" s="6"/>
      <c r="Z515" s="6"/>
      <c r="AM515" s="7"/>
      <c r="AN515" s="305"/>
      <c r="AO515" s="305"/>
      <c r="AP515" s="7"/>
      <c r="AR515" s="6"/>
      <c r="AS515" s="7"/>
      <c r="AT515" s="7"/>
      <c r="AU515" s="6"/>
      <c r="AV515" s="6"/>
      <c r="AW515" s="6"/>
    </row>
    <row r="516" spans="25:49" ht="43.5" customHeight="1" x14ac:dyDescent="0.25">
      <c r="Y516" s="6"/>
      <c r="Z516" s="6"/>
      <c r="AM516" s="7"/>
      <c r="AN516" s="305"/>
      <c r="AO516" s="305"/>
      <c r="AP516" s="7"/>
      <c r="AR516" s="6"/>
      <c r="AS516" s="7"/>
      <c r="AT516" s="7"/>
      <c r="AU516" s="6"/>
      <c r="AV516" s="6"/>
      <c r="AW516" s="6"/>
    </row>
    <row r="517" spans="25:49" ht="43.5" customHeight="1" x14ac:dyDescent="0.25">
      <c r="Y517" s="6"/>
      <c r="Z517" s="6"/>
      <c r="AM517" s="7"/>
      <c r="AN517" s="305"/>
      <c r="AO517" s="305"/>
      <c r="AP517" s="7"/>
      <c r="AR517" s="6"/>
      <c r="AS517" s="7"/>
      <c r="AT517" s="7"/>
      <c r="AU517" s="6"/>
      <c r="AV517" s="6"/>
      <c r="AW517" s="6"/>
    </row>
    <row r="518" spans="25:49" ht="43.5" customHeight="1" x14ac:dyDescent="0.25">
      <c r="Y518" s="6"/>
      <c r="Z518" s="6"/>
      <c r="AM518" s="7"/>
      <c r="AN518" s="305"/>
      <c r="AO518" s="305"/>
      <c r="AP518" s="7"/>
      <c r="AR518" s="6"/>
      <c r="AS518" s="7"/>
      <c r="AT518" s="7"/>
      <c r="AU518" s="6"/>
      <c r="AV518" s="6"/>
      <c r="AW518" s="6"/>
    </row>
    <row r="519" spans="25:49" ht="43.5" customHeight="1" x14ac:dyDescent="0.25">
      <c r="Y519" s="6"/>
      <c r="Z519" s="6"/>
      <c r="AM519" s="7"/>
      <c r="AN519" s="305"/>
      <c r="AO519" s="305"/>
      <c r="AP519" s="7"/>
      <c r="AR519" s="6"/>
      <c r="AS519" s="7"/>
      <c r="AT519" s="7"/>
      <c r="AU519" s="6"/>
      <c r="AV519" s="6"/>
      <c r="AW519" s="6"/>
    </row>
    <row r="520" spans="25:49" ht="43.5" customHeight="1" x14ac:dyDescent="0.25">
      <c r="Y520" s="6"/>
      <c r="Z520" s="6"/>
      <c r="AM520" s="7"/>
      <c r="AN520" s="305"/>
      <c r="AO520" s="305"/>
      <c r="AP520" s="7"/>
      <c r="AR520" s="6"/>
      <c r="AS520" s="7"/>
      <c r="AT520" s="7"/>
      <c r="AU520" s="6"/>
      <c r="AV520" s="6"/>
      <c r="AW520" s="6"/>
    </row>
    <row r="521" spans="25:49" ht="43.5" customHeight="1" x14ac:dyDescent="0.25">
      <c r="Y521" s="6"/>
      <c r="Z521" s="6"/>
      <c r="AM521" s="7"/>
      <c r="AN521" s="305"/>
      <c r="AO521" s="305"/>
      <c r="AP521" s="7"/>
      <c r="AR521" s="6"/>
      <c r="AS521" s="7"/>
      <c r="AT521" s="7"/>
      <c r="AU521" s="6"/>
      <c r="AV521" s="6"/>
      <c r="AW521" s="6"/>
    </row>
    <row r="522" spans="25:49" ht="43.5" customHeight="1" x14ac:dyDescent="0.25">
      <c r="Y522" s="6"/>
      <c r="Z522" s="6"/>
      <c r="AM522" s="7"/>
      <c r="AN522" s="305"/>
      <c r="AO522" s="305"/>
      <c r="AP522" s="7"/>
      <c r="AR522" s="6"/>
      <c r="AS522" s="7"/>
      <c r="AT522" s="7"/>
      <c r="AU522" s="6"/>
      <c r="AV522" s="6"/>
      <c r="AW522" s="6"/>
    </row>
    <row r="523" spans="25:49" ht="43.5" customHeight="1" x14ac:dyDescent="0.25">
      <c r="Y523" s="6"/>
      <c r="Z523" s="6"/>
      <c r="AM523" s="7"/>
      <c r="AN523" s="305"/>
      <c r="AO523" s="305"/>
      <c r="AP523" s="7"/>
      <c r="AR523" s="6"/>
      <c r="AS523" s="7"/>
      <c r="AT523" s="7"/>
      <c r="AU523" s="6"/>
      <c r="AV523" s="6"/>
      <c r="AW523" s="6"/>
    </row>
    <row r="524" spans="25:49" ht="43.5" customHeight="1" x14ac:dyDescent="0.25">
      <c r="Y524" s="6"/>
      <c r="Z524" s="6"/>
      <c r="AM524" s="7"/>
      <c r="AN524" s="305"/>
      <c r="AO524" s="305"/>
      <c r="AP524" s="7"/>
      <c r="AR524" s="6"/>
      <c r="AS524" s="7"/>
      <c r="AT524" s="7"/>
      <c r="AU524" s="6"/>
      <c r="AV524" s="6"/>
      <c r="AW524" s="6"/>
    </row>
    <row r="525" spans="25:49" ht="43.5" customHeight="1" x14ac:dyDescent="0.25">
      <c r="Y525" s="6"/>
      <c r="Z525" s="6"/>
      <c r="AM525" s="7"/>
      <c r="AN525" s="305"/>
      <c r="AO525" s="305"/>
      <c r="AP525" s="7"/>
      <c r="AR525" s="6"/>
      <c r="AS525" s="7"/>
      <c r="AT525" s="7"/>
      <c r="AU525" s="6"/>
      <c r="AV525" s="6"/>
      <c r="AW525" s="6"/>
    </row>
    <row r="526" spans="25:49" ht="43.5" customHeight="1" x14ac:dyDescent="0.25">
      <c r="Y526" s="6"/>
      <c r="Z526" s="6"/>
      <c r="AM526" s="7"/>
      <c r="AN526" s="305"/>
      <c r="AO526" s="305"/>
      <c r="AP526" s="7"/>
      <c r="AR526" s="6"/>
      <c r="AS526" s="7"/>
      <c r="AT526" s="7"/>
      <c r="AU526" s="6"/>
      <c r="AV526" s="6"/>
      <c r="AW526" s="6"/>
    </row>
    <row r="527" spans="25:49" ht="43.5" customHeight="1" x14ac:dyDescent="0.25">
      <c r="Y527" s="6"/>
      <c r="Z527" s="6"/>
      <c r="AM527" s="7"/>
      <c r="AN527" s="305"/>
      <c r="AO527" s="305"/>
      <c r="AP527" s="7"/>
      <c r="AR527" s="6"/>
      <c r="AS527" s="7"/>
      <c r="AT527" s="7"/>
      <c r="AU527" s="6"/>
      <c r="AV527" s="6"/>
      <c r="AW527" s="6"/>
    </row>
    <row r="528" spans="25:49" ht="43.5" customHeight="1" x14ac:dyDescent="0.25">
      <c r="Y528" s="6"/>
      <c r="Z528" s="6"/>
      <c r="AM528" s="7"/>
      <c r="AN528" s="305"/>
      <c r="AO528" s="305"/>
      <c r="AP528" s="7"/>
      <c r="AR528" s="6"/>
      <c r="AS528" s="7"/>
      <c r="AT528" s="7"/>
      <c r="AU528" s="6"/>
      <c r="AV528" s="6"/>
      <c r="AW528" s="6"/>
    </row>
    <row r="529" spans="25:49" ht="43.5" customHeight="1" x14ac:dyDescent="0.25">
      <c r="Y529" s="6"/>
      <c r="Z529" s="6"/>
      <c r="AM529" s="7"/>
      <c r="AN529" s="305"/>
      <c r="AO529" s="305"/>
      <c r="AP529" s="7"/>
      <c r="AR529" s="6"/>
      <c r="AS529" s="7"/>
      <c r="AT529" s="7"/>
      <c r="AU529" s="6"/>
      <c r="AV529" s="6"/>
      <c r="AW529" s="6"/>
    </row>
    <row r="530" spans="25:49" ht="43.5" customHeight="1" x14ac:dyDescent="0.25">
      <c r="Y530" s="6"/>
      <c r="Z530" s="6"/>
      <c r="AM530" s="7"/>
      <c r="AN530" s="305"/>
      <c r="AO530" s="305"/>
      <c r="AP530" s="7"/>
      <c r="AR530" s="6"/>
      <c r="AS530" s="7"/>
      <c r="AT530" s="7"/>
      <c r="AU530" s="6"/>
      <c r="AV530" s="6"/>
      <c r="AW530" s="6"/>
    </row>
    <row r="531" spans="25:49" ht="43.5" customHeight="1" x14ac:dyDescent="0.25">
      <c r="Y531" s="6"/>
      <c r="Z531" s="6"/>
      <c r="AM531" s="7"/>
      <c r="AN531" s="305"/>
      <c r="AO531" s="305"/>
      <c r="AP531" s="7"/>
      <c r="AR531" s="6"/>
      <c r="AS531" s="7"/>
      <c r="AT531" s="7"/>
      <c r="AU531" s="6"/>
      <c r="AV531" s="6"/>
      <c r="AW531" s="6"/>
    </row>
    <row r="532" spans="25:49" ht="43.5" customHeight="1" x14ac:dyDescent="0.25">
      <c r="Y532" s="6"/>
      <c r="Z532" s="6"/>
      <c r="AM532" s="7"/>
      <c r="AN532" s="305"/>
      <c r="AO532" s="305"/>
      <c r="AP532" s="7"/>
      <c r="AR532" s="6"/>
      <c r="AS532" s="7"/>
      <c r="AT532" s="7"/>
      <c r="AU532" s="6"/>
      <c r="AV532" s="6"/>
      <c r="AW532" s="6"/>
    </row>
    <row r="533" spans="25:49" ht="43.5" customHeight="1" x14ac:dyDescent="0.25">
      <c r="Y533" s="6"/>
      <c r="Z533" s="6"/>
      <c r="AM533" s="7"/>
      <c r="AN533" s="305"/>
      <c r="AO533" s="305"/>
      <c r="AP533" s="7"/>
      <c r="AR533" s="6"/>
      <c r="AS533" s="7"/>
      <c r="AT533" s="7"/>
      <c r="AU533" s="6"/>
      <c r="AV533" s="6"/>
      <c r="AW533" s="6"/>
    </row>
    <row r="534" spans="25:49" ht="43.5" customHeight="1" x14ac:dyDescent="0.25">
      <c r="Y534" s="6"/>
      <c r="Z534" s="6"/>
      <c r="AM534" s="7"/>
      <c r="AN534" s="305"/>
      <c r="AO534" s="305"/>
      <c r="AP534" s="7"/>
      <c r="AR534" s="6"/>
      <c r="AS534" s="7"/>
      <c r="AT534" s="7"/>
      <c r="AU534" s="6"/>
      <c r="AV534" s="6"/>
      <c r="AW534" s="6"/>
    </row>
    <row r="535" spans="25:49" ht="43.5" customHeight="1" x14ac:dyDescent="0.25">
      <c r="Y535" s="6"/>
      <c r="Z535" s="6"/>
      <c r="AM535" s="7"/>
      <c r="AN535" s="305"/>
      <c r="AO535" s="305"/>
      <c r="AP535" s="7"/>
      <c r="AR535" s="6"/>
      <c r="AS535" s="7"/>
      <c r="AT535" s="7"/>
      <c r="AU535" s="6"/>
      <c r="AV535" s="6"/>
      <c r="AW535" s="6"/>
    </row>
    <row r="536" spans="25:49" ht="43.5" customHeight="1" x14ac:dyDescent="0.25">
      <c r="Y536" s="6"/>
      <c r="Z536" s="6"/>
      <c r="AM536" s="7"/>
      <c r="AN536" s="305"/>
      <c r="AO536" s="305"/>
      <c r="AP536" s="7"/>
      <c r="AR536" s="6"/>
      <c r="AS536" s="7"/>
      <c r="AT536" s="7"/>
      <c r="AU536" s="6"/>
      <c r="AV536" s="6"/>
      <c r="AW536" s="6"/>
    </row>
    <row r="537" spans="25:49" ht="43.5" customHeight="1" x14ac:dyDescent="0.25">
      <c r="Y537" s="6"/>
      <c r="Z537" s="6"/>
      <c r="AM537" s="7"/>
      <c r="AN537" s="305"/>
      <c r="AO537" s="305"/>
      <c r="AP537" s="7"/>
      <c r="AR537" s="6"/>
      <c r="AS537" s="7"/>
      <c r="AT537" s="7"/>
      <c r="AU537" s="6"/>
      <c r="AV537" s="6"/>
      <c r="AW537" s="6"/>
    </row>
    <row r="538" spans="25:49" ht="43.5" customHeight="1" x14ac:dyDescent="0.25">
      <c r="Y538" s="6"/>
      <c r="Z538" s="6"/>
      <c r="AM538" s="7"/>
      <c r="AN538" s="305"/>
      <c r="AO538" s="305"/>
      <c r="AP538" s="7"/>
      <c r="AR538" s="6"/>
      <c r="AS538" s="7"/>
      <c r="AT538" s="7"/>
      <c r="AU538" s="6"/>
      <c r="AV538" s="6"/>
      <c r="AW538" s="6"/>
    </row>
    <row r="539" spans="25:49" ht="43.5" customHeight="1" x14ac:dyDescent="0.25">
      <c r="Y539" s="6"/>
      <c r="Z539" s="6"/>
      <c r="AM539" s="7"/>
      <c r="AN539" s="305"/>
      <c r="AO539" s="305"/>
      <c r="AP539" s="7"/>
      <c r="AR539" s="6"/>
      <c r="AS539" s="7"/>
      <c r="AT539" s="7"/>
      <c r="AU539" s="6"/>
      <c r="AV539" s="6"/>
      <c r="AW539" s="6"/>
    </row>
    <row r="540" spans="25:49" ht="43.5" customHeight="1" x14ac:dyDescent="0.25">
      <c r="Y540" s="6"/>
      <c r="Z540" s="6"/>
      <c r="AM540" s="7"/>
      <c r="AN540" s="305"/>
      <c r="AO540" s="305"/>
      <c r="AP540" s="7"/>
      <c r="AR540" s="6"/>
      <c r="AS540" s="7"/>
      <c r="AT540" s="7"/>
      <c r="AU540" s="6"/>
      <c r="AV540" s="6"/>
      <c r="AW540" s="6"/>
    </row>
    <row r="541" spans="25:49" ht="43.5" customHeight="1" x14ac:dyDescent="0.25">
      <c r="Y541" s="6"/>
      <c r="Z541" s="6"/>
      <c r="AM541" s="7"/>
      <c r="AN541" s="305"/>
      <c r="AO541" s="305"/>
      <c r="AP541" s="7"/>
      <c r="AR541" s="6"/>
      <c r="AS541" s="7"/>
      <c r="AT541" s="7"/>
      <c r="AU541" s="6"/>
      <c r="AV541" s="6"/>
      <c r="AW541" s="6"/>
    </row>
    <row r="542" spans="25:49" ht="43.5" customHeight="1" x14ac:dyDescent="0.25">
      <c r="Y542" s="6"/>
      <c r="Z542" s="6"/>
      <c r="AM542" s="7"/>
      <c r="AN542" s="305"/>
      <c r="AO542" s="305"/>
      <c r="AP542" s="7"/>
      <c r="AR542" s="6"/>
      <c r="AS542" s="7"/>
      <c r="AT542" s="7"/>
      <c r="AU542" s="6"/>
      <c r="AV542" s="6"/>
      <c r="AW542" s="6"/>
    </row>
    <row r="543" spans="25:49" ht="43.5" customHeight="1" x14ac:dyDescent="0.25">
      <c r="Y543" s="6"/>
      <c r="Z543" s="6"/>
      <c r="AM543" s="7"/>
      <c r="AN543" s="305"/>
      <c r="AO543" s="305"/>
      <c r="AP543" s="7"/>
      <c r="AR543" s="6"/>
      <c r="AS543" s="7"/>
      <c r="AT543" s="7"/>
      <c r="AU543" s="6"/>
      <c r="AV543" s="6"/>
      <c r="AW543" s="6"/>
    </row>
    <row r="544" spans="25:49" ht="43.5" customHeight="1" x14ac:dyDescent="0.25">
      <c r="Y544" s="6"/>
      <c r="Z544" s="6"/>
      <c r="AM544" s="7"/>
      <c r="AN544" s="305"/>
      <c r="AO544" s="305"/>
      <c r="AP544" s="7"/>
      <c r="AR544" s="6"/>
      <c r="AS544" s="7"/>
      <c r="AT544" s="7"/>
      <c r="AU544" s="6"/>
      <c r="AV544" s="6"/>
      <c r="AW544" s="6"/>
    </row>
    <row r="545" spans="25:49" ht="43.5" customHeight="1" x14ac:dyDescent="0.25">
      <c r="Y545" s="6"/>
      <c r="Z545" s="6"/>
      <c r="AM545" s="7"/>
      <c r="AN545" s="305"/>
      <c r="AO545" s="305"/>
      <c r="AP545" s="7"/>
      <c r="AR545" s="6"/>
      <c r="AS545" s="7"/>
      <c r="AT545" s="7"/>
      <c r="AU545" s="6"/>
      <c r="AV545" s="6"/>
      <c r="AW545" s="6"/>
    </row>
    <row r="546" spans="25:49" ht="43.5" customHeight="1" x14ac:dyDescent="0.25">
      <c r="Y546" s="6"/>
      <c r="Z546" s="6"/>
      <c r="AM546" s="7"/>
      <c r="AN546" s="305"/>
      <c r="AO546" s="305"/>
      <c r="AP546" s="7"/>
      <c r="AR546" s="6"/>
      <c r="AS546" s="7"/>
      <c r="AT546" s="7"/>
      <c r="AU546" s="6"/>
      <c r="AV546" s="6"/>
      <c r="AW546" s="6"/>
    </row>
    <row r="547" spans="25:49" ht="43.5" customHeight="1" x14ac:dyDescent="0.25">
      <c r="Y547" s="6"/>
      <c r="Z547" s="6"/>
      <c r="AM547" s="7"/>
      <c r="AN547" s="305"/>
      <c r="AO547" s="305"/>
      <c r="AP547" s="7"/>
      <c r="AR547" s="6"/>
      <c r="AS547" s="7"/>
      <c r="AT547" s="7"/>
      <c r="AU547" s="6"/>
      <c r="AV547" s="6"/>
      <c r="AW547" s="6"/>
    </row>
    <row r="548" spans="25:49" ht="43.5" customHeight="1" x14ac:dyDescent="0.25">
      <c r="Y548" s="6"/>
      <c r="Z548" s="6"/>
      <c r="AM548" s="7"/>
      <c r="AN548" s="305"/>
      <c r="AO548" s="305"/>
      <c r="AP548" s="7"/>
      <c r="AR548" s="6"/>
      <c r="AS548" s="7"/>
      <c r="AT548" s="7"/>
      <c r="AU548" s="6"/>
      <c r="AV548" s="6"/>
      <c r="AW548" s="6"/>
    </row>
    <row r="549" spans="25:49" ht="43.5" customHeight="1" x14ac:dyDescent="0.25">
      <c r="Y549" s="6"/>
      <c r="Z549" s="6"/>
      <c r="AM549" s="7"/>
      <c r="AN549" s="305"/>
      <c r="AO549" s="305"/>
      <c r="AP549" s="7"/>
      <c r="AR549" s="6"/>
      <c r="AS549" s="7"/>
      <c r="AT549" s="7"/>
      <c r="AU549" s="6"/>
      <c r="AV549" s="6"/>
      <c r="AW549" s="6"/>
    </row>
    <row r="550" spans="25:49" ht="43.5" customHeight="1" x14ac:dyDescent="0.25">
      <c r="Y550" s="6"/>
      <c r="Z550" s="6"/>
      <c r="AM550" s="7"/>
      <c r="AN550" s="305"/>
      <c r="AO550" s="305"/>
      <c r="AP550" s="7"/>
      <c r="AR550" s="6"/>
      <c r="AS550" s="7"/>
      <c r="AT550" s="7"/>
      <c r="AU550" s="6"/>
      <c r="AV550" s="6"/>
      <c r="AW550" s="6"/>
    </row>
    <row r="551" spans="25:49" ht="43.5" customHeight="1" x14ac:dyDescent="0.25">
      <c r="Y551" s="6"/>
      <c r="Z551" s="6"/>
      <c r="AM551" s="7"/>
      <c r="AN551" s="305"/>
      <c r="AO551" s="305"/>
      <c r="AP551" s="7"/>
      <c r="AR551" s="6"/>
      <c r="AS551" s="7"/>
      <c r="AT551" s="7"/>
      <c r="AU551" s="6"/>
      <c r="AV551" s="6"/>
      <c r="AW551" s="6"/>
    </row>
    <row r="552" spans="25:49" ht="43.5" customHeight="1" x14ac:dyDescent="0.25">
      <c r="Y552" s="6"/>
      <c r="Z552" s="6"/>
      <c r="AM552" s="7"/>
      <c r="AN552" s="305"/>
      <c r="AO552" s="305"/>
      <c r="AP552" s="7"/>
      <c r="AR552" s="6"/>
      <c r="AS552" s="7"/>
      <c r="AT552" s="7"/>
      <c r="AU552" s="6"/>
      <c r="AV552" s="6"/>
      <c r="AW552" s="6"/>
    </row>
    <row r="553" spans="25:49" ht="43.5" customHeight="1" x14ac:dyDescent="0.25">
      <c r="Y553" s="6"/>
      <c r="Z553" s="6"/>
      <c r="AM553" s="7"/>
      <c r="AN553" s="305"/>
      <c r="AO553" s="305"/>
      <c r="AP553" s="7"/>
      <c r="AR553" s="6"/>
      <c r="AS553" s="7"/>
      <c r="AT553" s="7"/>
      <c r="AU553" s="6"/>
      <c r="AV553" s="6"/>
      <c r="AW553" s="6"/>
    </row>
    <row r="554" spans="25:49" ht="43.5" customHeight="1" x14ac:dyDescent="0.25">
      <c r="Y554" s="6"/>
      <c r="Z554" s="6"/>
      <c r="AM554" s="7"/>
      <c r="AN554" s="305"/>
      <c r="AO554" s="305"/>
      <c r="AP554" s="7"/>
      <c r="AR554" s="6"/>
      <c r="AS554" s="7"/>
      <c r="AT554" s="7"/>
      <c r="AU554" s="6"/>
      <c r="AV554" s="6"/>
      <c r="AW554" s="6"/>
    </row>
    <row r="555" spans="25:49" ht="43.5" customHeight="1" x14ac:dyDescent="0.25">
      <c r="Y555" s="6"/>
      <c r="Z555" s="6"/>
      <c r="AM555" s="7"/>
      <c r="AN555" s="305"/>
      <c r="AO555" s="305"/>
      <c r="AP555" s="7"/>
      <c r="AR555" s="6"/>
      <c r="AS555" s="7"/>
      <c r="AT555" s="7"/>
      <c r="AU555" s="6"/>
      <c r="AV555" s="6"/>
      <c r="AW555" s="6"/>
    </row>
    <row r="556" spans="25:49" ht="43.5" customHeight="1" x14ac:dyDescent="0.25">
      <c r="Y556" s="6"/>
      <c r="Z556" s="6"/>
      <c r="AM556" s="7"/>
      <c r="AN556" s="305"/>
      <c r="AO556" s="305"/>
      <c r="AP556" s="7"/>
      <c r="AR556" s="6"/>
      <c r="AS556" s="7"/>
      <c r="AT556" s="7"/>
      <c r="AU556" s="6"/>
      <c r="AV556" s="6"/>
      <c r="AW556" s="6"/>
    </row>
    <row r="557" spans="25:49" ht="43.5" customHeight="1" x14ac:dyDescent="0.25">
      <c r="Y557" s="6"/>
      <c r="Z557" s="6"/>
      <c r="AM557" s="7"/>
      <c r="AN557" s="305"/>
      <c r="AO557" s="305"/>
      <c r="AP557" s="7"/>
      <c r="AR557" s="6"/>
      <c r="AS557" s="7"/>
      <c r="AT557" s="7"/>
      <c r="AU557" s="6"/>
      <c r="AV557" s="6"/>
      <c r="AW557" s="6"/>
    </row>
    <row r="558" spans="25:49" ht="43.5" customHeight="1" x14ac:dyDescent="0.25">
      <c r="Y558" s="6"/>
      <c r="Z558" s="6"/>
      <c r="AM558" s="7"/>
      <c r="AN558" s="305"/>
      <c r="AO558" s="305"/>
      <c r="AP558" s="7"/>
      <c r="AR558" s="6"/>
      <c r="AS558" s="7"/>
      <c r="AT558" s="7"/>
      <c r="AU558" s="6"/>
      <c r="AV558" s="6"/>
      <c r="AW558" s="6"/>
    </row>
    <row r="559" spans="25:49" ht="43.5" customHeight="1" x14ac:dyDescent="0.25">
      <c r="Y559" s="6"/>
      <c r="Z559" s="6"/>
      <c r="AM559" s="7"/>
      <c r="AN559" s="305"/>
      <c r="AO559" s="305"/>
      <c r="AP559" s="7"/>
      <c r="AR559" s="6"/>
      <c r="AS559" s="7"/>
      <c r="AT559" s="7"/>
      <c r="AU559" s="6"/>
      <c r="AV559" s="6"/>
      <c r="AW559" s="6"/>
    </row>
    <row r="560" spans="25:49" ht="43.5" customHeight="1" x14ac:dyDescent="0.25">
      <c r="Y560" s="6"/>
      <c r="Z560" s="6"/>
      <c r="AM560" s="7"/>
      <c r="AN560" s="305"/>
      <c r="AO560" s="305"/>
      <c r="AP560" s="7"/>
      <c r="AR560" s="6"/>
      <c r="AS560" s="7"/>
      <c r="AT560" s="7"/>
      <c r="AU560" s="6"/>
      <c r="AV560" s="6"/>
      <c r="AW560" s="6"/>
    </row>
    <row r="561" spans="25:49" ht="43.5" customHeight="1" x14ac:dyDescent="0.25">
      <c r="Y561" s="6"/>
      <c r="Z561" s="6"/>
      <c r="AM561" s="7"/>
      <c r="AN561" s="305"/>
      <c r="AO561" s="305"/>
      <c r="AP561" s="7"/>
      <c r="AR561" s="6"/>
      <c r="AS561" s="7"/>
      <c r="AT561" s="7"/>
      <c r="AU561" s="6"/>
      <c r="AV561" s="6"/>
      <c r="AW561" s="6"/>
    </row>
    <row r="562" spans="25:49" ht="43.5" customHeight="1" x14ac:dyDescent="0.25">
      <c r="Y562" s="6"/>
      <c r="Z562" s="6"/>
      <c r="AM562" s="7"/>
      <c r="AN562" s="305"/>
      <c r="AO562" s="305"/>
      <c r="AP562" s="7"/>
      <c r="AR562" s="6"/>
      <c r="AS562" s="7"/>
      <c r="AT562" s="7"/>
      <c r="AU562" s="6"/>
      <c r="AV562" s="6"/>
      <c r="AW562" s="6"/>
    </row>
    <row r="563" spans="25:49" ht="43.5" customHeight="1" x14ac:dyDescent="0.25">
      <c r="Y563" s="6"/>
      <c r="Z563" s="6"/>
      <c r="AM563" s="7"/>
      <c r="AN563" s="305"/>
      <c r="AO563" s="305"/>
      <c r="AP563" s="7"/>
      <c r="AR563" s="6"/>
      <c r="AS563" s="7"/>
      <c r="AT563" s="7"/>
      <c r="AU563" s="6"/>
      <c r="AV563" s="6"/>
      <c r="AW563" s="6"/>
    </row>
    <row r="564" spans="25:49" ht="43.5" customHeight="1" x14ac:dyDescent="0.25">
      <c r="Y564" s="6"/>
      <c r="Z564" s="6"/>
      <c r="AM564" s="7"/>
      <c r="AN564" s="305"/>
      <c r="AO564" s="305"/>
      <c r="AP564" s="7"/>
      <c r="AR564" s="6"/>
      <c r="AS564" s="7"/>
      <c r="AT564" s="7"/>
      <c r="AU564" s="6"/>
      <c r="AV564" s="6"/>
      <c r="AW564" s="6"/>
    </row>
    <row r="565" spans="25:49" ht="43.5" customHeight="1" x14ac:dyDescent="0.25">
      <c r="Y565" s="6"/>
      <c r="Z565" s="6"/>
      <c r="AM565" s="7"/>
      <c r="AN565" s="305"/>
      <c r="AO565" s="305"/>
      <c r="AP565" s="7"/>
      <c r="AR565" s="6"/>
      <c r="AS565" s="7"/>
      <c r="AT565" s="7"/>
      <c r="AU565" s="6"/>
      <c r="AV565" s="6"/>
      <c r="AW565" s="6"/>
    </row>
    <row r="566" spans="25:49" ht="43.5" customHeight="1" x14ac:dyDescent="0.25">
      <c r="Y566" s="6"/>
      <c r="Z566" s="6"/>
      <c r="AM566" s="7"/>
      <c r="AN566" s="305"/>
      <c r="AO566" s="305"/>
      <c r="AP566" s="7"/>
      <c r="AR566" s="6"/>
      <c r="AS566" s="7"/>
      <c r="AT566" s="7"/>
      <c r="AU566" s="6"/>
      <c r="AV566" s="6"/>
      <c r="AW566" s="6"/>
    </row>
    <row r="567" spans="25:49" ht="43.5" customHeight="1" x14ac:dyDescent="0.25">
      <c r="Y567" s="6"/>
      <c r="Z567" s="6"/>
      <c r="AM567" s="7"/>
      <c r="AN567" s="305"/>
      <c r="AO567" s="305"/>
      <c r="AP567" s="7"/>
      <c r="AR567" s="6"/>
      <c r="AS567" s="7"/>
      <c r="AT567" s="7"/>
      <c r="AU567" s="6"/>
      <c r="AV567" s="6"/>
      <c r="AW567" s="6"/>
    </row>
    <row r="568" spans="25:49" ht="43.5" customHeight="1" x14ac:dyDescent="0.25">
      <c r="Y568" s="6"/>
      <c r="Z568" s="6"/>
      <c r="AM568" s="7"/>
      <c r="AN568" s="305"/>
      <c r="AO568" s="305"/>
      <c r="AP568" s="7"/>
      <c r="AR568" s="6"/>
      <c r="AS568" s="7"/>
      <c r="AT568" s="7"/>
      <c r="AU568" s="6"/>
      <c r="AV568" s="6"/>
      <c r="AW568" s="6"/>
    </row>
    <row r="569" spans="25:49" ht="43.5" customHeight="1" x14ac:dyDescent="0.25">
      <c r="Y569" s="6"/>
      <c r="Z569" s="6"/>
      <c r="AM569" s="7"/>
      <c r="AN569" s="305"/>
      <c r="AO569" s="305"/>
      <c r="AP569" s="7"/>
      <c r="AR569" s="6"/>
      <c r="AS569" s="7"/>
      <c r="AT569" s="7"/>
      <c r="AU569" s="6"/>
      <c r="AV569" s="6"/>
      <c r="AW569" s="6"/>
    </row>
    <row r="570" spans="25:49" ht="43.5" customHeight="1" x14ac:dyDescent="0.25">
      <c r="Y570" s="6"/>
      <c r="Z570" s="6"/>
      <c r="AM570" s="7"/>
      <c r="AN570" s="305"/>
      <c r="AO570" s="305"/>
      <c r="AP570" s="7"/>
      <c r="AR570" s="6"/>
      <c r="AS570" s="7"/>
      <c r="AT570" s="7"/>
      <c r="AU570" s="6"/>
      <c r="AV570" s="6"/>
      <c r="AW570" s="6"/>
    </row>
    <row r="571" spans="25:49" ht="43.5" customHeight="1" x14ac:dyDescent="0.25">
      <c r="Y571" s="6"/>
      <c r="Z571" s="6"/>
      <c r="AM571" s="7"/>
      <c r="AN571" s="305"/>
      <c r="AO571" s="305"/>
      <c r="AP571" s="7"/>
      <c r="AR571" s="6"/>
      <c r="AS571" s="7"/>
      <c r="AT571" s="7"/>
      <c r="AU571" s="6"/>
      <c r="AV571" s="6"/>
      <c r="AW571" s="6"/>
    </row>
    <row r="572" spans="25:49" ht="43.5" customHeight="1" x14ac:dyDescent="0.25">
      <c r="Y572" s="6"/>
      <c r="Z572" s="6"/>
      <c r="AM572" s="7"/>
      <c r="AN572" s="305"/>
      <c r="AO572" s="305"/>
      <c r="AP572" s="7"/>
      <c r="AR572" s="6"/>
      <c r="AS572" s="7"/>
      <c r="AT572" s="7"/>
      <c r="AU572" s="6"/>
      <c r="AV572" s="6"/>
      <c r="AW572" s="6"/>
    </row>
    <row r="573" spans="25:49" ht="43.5" customHeight="1" x14ac:dyDescent="0.25">
      <c r="Y573" s="6"/>
      <c r="Z573" s="6"/>
      <c r="AM573" s="7"/>
      <c r="AN573" s="305"/>
      <c r="AO573" s="305"/>
      <c r="AP573" s="7"/>
      <c r="AR573" s="6"/>
      <c r="AS573" s="7"/>
      <c r="AT573" s="7"/>
      <c r="AU573" s="6"/>
      <c r="AV573" s="6"/>
      <c r="AW573" s="6"/>
    </row>
    <row r="574" spans="25:49" ht="43.5" customHeight="1" x14ac:dyDescent="0.25">
      <c r="Y574" s="6"/>
      <c r="Z574" s="6"/>
      <c r="AM574" s="7"/>
      <c r="AN574" s="305"/>
      <c r="AO574" s="305"/>
      <c r="AP574" s="7"/>
      <c r="AR574" s="6"/>
      <c r="AS574" s="7"/>
      <c r="AT574" s="7"/>
      <c r="AU574" s="6"/>
      <c r="AV574" s="6"/>
      <c r="AW574" s="6"/>
    </row>
    <row r="575" spans="25:49" ht="43.5" customHeight="1" x14ac:dyDescent="0.25">
      <c r="Y575" s="6"/>
      <c r="Z575" s="6"/>
      <c r="AM575" s="7"/>
      <c r="AN575" s="305"/>
      <c r="AO575" s="305"/>
      <c r="AP575" s="7"/>
      <c r="AR575" s="6"/>
      <c r="AS575" s="7"/>
      <c r="AT575" s="7"/>
      <c r="AU575" s="6"/>
      <c r="AV575" s="6"/>
      <c r="AW575" s="6"/>
    </row>
    <row r="576" spans="25:49" ht="43.5" customHeight="1" x14ac:dyDescent="0.25">
      <c r="Y576" s="6"/>
      <c r="Z576" s="6"/>
      <c r="AM576" s="7"/>
      <c r="AN576" s="305"/>
      <c r="AO576" s="305"/>
      <c r="AP576" s="7"/>
      <c r="AR576" s="6"/>
      <c r="AS576" s="7"/>
      <c r="AT576" s="7"/>
      <c r="AU576" s="6"/>
      <c r="AV576" s="6"/>
      <c r="AW576" s="6"/>
    </row>
    <row r="577" spans="25:49" ht="43.5" customHeight="1" x14ac:dyDescent="0.25">
      <c r="Y577" s="6"/>
      <c r="Z577" s="6"/>
      <c r="AM577" s="7"/>
      <c r="AN577" s="305"/>
      <c r="AO577" s="305"/>
      <c r="AP577" s="7"/>
      <c r="AR577" s="6"/>
      <c r="AS577" s="7"/>
      <c r="AT577" s="7"/>
      <c r="AU577" s="6"/>
      <c r="AV577" s="6"/>
      <c r="AW577" s="6"/>
    </row>
    <row r="578" spans="25:49" ht="43.5" customHeight="1" x14ac:dyDescent="0.25">
      <c r="Y578" s="6"/>
      <c r="Z578" s="6"/>
      <c r="AM578" s="7"/>
      <c r="AN578" s="305"/>
      <c r="AO578" s="305"/>
      <c r="AP578" s="7"/>
      <c r="AR578" s="6"/>
      <c r="AS578" s="7"/>
      <c r="AT578" s="7"/>
      <c r="AU578" s="6"/>
      <c r="AV578" s="6"/>
      <c r="AW578" s="6"/>
    </row>
    <row r="579" spans="25:49" ht="43.5" customHeight="1" x14ac:dyDescent="0.25">
      <c r="Y579" s="6"/>
      <c r="Z579" s="6"/>
      <c r="AM579" s="7"/>
      <c r="AN579" s="305"/>
      <c r="AO579" s="305"/>
      <c r="AP579" s="7"/>
      <c r="AR579" s="6"/>
      <c r="AS579" s="7"/>
      <c r="AT579" s="7"/>
      <c r="AU579" s="6"/>
      <c r="AV579" s="6"/>
      <c r="AW579" s="6"/>
    </row>
    <row r="580" spans="25:49" ht="43.5" customHeight="1" x14ac:dyDescent="0.25">
      <c r="Y580" s="6"/>
      <c r="Z580" s="6"/>
      <c r="AM580" s="7"/>
      <c r="AN580" s="305"/>
      <c r="AO580" s="305"/>
      <c r="AP580" s="7"/>
      <c r="AR580" s="6"/>
      <c r="AS580" s="7"/>
      <c r="AT580" s="7"/>
      <c r="AU580" s="6"/>
      <c r="AV580" s="6"/>
      <c r="AW580" s="6"/>
    </row>
    <row r="581" spans="25:49" ht="43.5" customHeight="1" x14ac:dyDescent="0.25">
      <c r="Y581" s="6"/>
      <c r="Z581" s="6"/>
      <c r="AM581" s="7"/>
      <c r="AN581" s="305"/>
      <c r="AO581" s="305"/>
      <c r="AP581" s="7"/>
      <c r="AR581" s="6"/>
      <c r="AS581" s="7"/>
      <c r="AT581" s="7"/>
      <c r="AU581" s="6"/>
      <c r="AV581" s="6"/>
      <c r="AW581" s="6"/>
    </row>
    <row r="582" spans="25:49" ht="43.5" customHeight="1" x14ac:dyDescent="0.25">
      <c r="Y582" s="6"/>
      <c r="Z582" s="6"/>
      <c r="AM582" s="7"/>
      <c r="AN582" s="305"/>
      <c r="AO582" s="305"/>
      <c r="AP582" s="7"/>
      <c r="AR582" s="6"/>
      <c r="AS582" s="7"/>
      <c r="AT582" s="7"/>
      <c r="AU582" s="6"/>
      <c r="AV582" s="6"/>
      <c r="AW582" s="6"/>
    </row>
    <row r="583" spans="25:49" ht="43.5" customHeight="1" x14ac:dyDescent="0.25">
      <c r="Y583" s="6"/>
      <c r="Z583" s="6"/>
      <c r="AM583" s="7"/>
      <c r="AN583" s="305"/>
      <c r="AO583" s="305"/>
      <c r="AP583" s="7"/>
      <c r="AR583" s="6"/>
      <c r="AS583" s="7"/>
      <c r="AT583" s="7"/>
      <c r="AU583" s="6"/>
      <c r="AV583" s="6"/>
      <c r="AW583" s="6"/>
    </row>
    <row r="584" spans="25:49" ht="43.5" customHeight="1" x14ac:dyDescent="0.25">
      <c r="Y584" s="6"/>
      <c r="Z584" s="6"/>
      <c r="AM584" s="7"/>
      <c r="AN584" s="305"/>
      <c r="AO584" s="305"/>
      <c r="AP584" s="7"/>
      <c r="AR584" s="6"/>
      <c r="AS584" s="7"/>
      <c r="AT584" s="7"/>
      <c r="AU584" s="6"/>
      <c r="AV584" s="6"/>
      <c r="AW584" s="6"/>
    </row>
    <row r="585" spans="25:49" ht="43.5" customHeight="1" x14ac:dyDescent="0.25">
      <c r="Y585" s="6"/>
      <c r="Z585" s="6"/>
      <c r="AM585" s="7"/>
      <c r="AN585" s="305"/>
      <c r="AO585" s="305"/>
      <c r="AP585" s="7"/>
      <c r="AR585" s="6"/>
      <c r="AS585" s="7"/>
      <c r="AT585" s="7"/>
      <c r="AU585" s="6"/>
      <c r="AV585" s="6"/>
      <c r="AW585" s="6"/>
    </row>
    <row r="586" spans="25:49" ht="43.5" customHeight="1" x14ac:dyDescent="0.25">
      <c r="Y586" s="6"/>
      <c r="Z586" s="6"/>
      <c r="AM586" s="7"/>
      <c r="AN586" s="305"/>
      <c r="AO586" s="305"/>
      <c r="AP586" s="7"/>
      <c r="AR586" s="6"/>
      <c r="AS586" s="7"/>
      <c r="AT586" s="7"/>
      <c r="AU586" s="6"/>
      <c r="AV586" s="6"/>
      <c r="AW586" s="6"/>
    </row>
    <row r="587" spans="25:49" ht="43.5" customHeight="1" x14ac:dyDescent="0.25">
      <c r="Y587" s="6"/>
      <c r="Z587" s="6"/>
      <c r="AM587" s="7"/>
      <c r="AN587" s="305"/>
      <c r="AO587" s="305"/>
      <c r="AP587" s="7"/>
      <c r="AR587" s="6"/>
      <c r="AS587" s="7"/>
      <c r="AT587" s="7"/>
      <c r="AU587" s="6"/>
      <c r="AV587" s="6"/>
      <c r="AW587" s="6"/>
    </row>
    <row r="588" spans="25:49" ht="43.5" customHeight="1" x14ac:dyDescent="0.25">
      <c r="Y588" s="6"/>
      <c r="Z588" s="6"/>
      <c r="AM588" s="7"/>
      <c r="AN588" s="305"/>
      <c r="AO588" s="305"/>
      <c r="AP588" s="7"/>
      <c r="AR588" s="6"/>
      <c r="AS588" s="7"/>
      <c r="AT588" s="7"/>
      <c r="AU588" s="6"/>
      <c r="AV588" s="6"/>
      <c r="AW588" s="6"/>
    </row>
    <row r="589" spans="25:49" ht="43.5" customHeight="1" x14ac:dyDescent="0.25">
      <c r="Y589" s="6"/>
      <c r="Z589" s="6"/>
      <c r="AM589" s="7"/>
      <c r="AN589" s="305"/>
      <c r="AO589" s="305"/>
      <c r="AP589" s="7"/>
      <c r="AR589" s="6"/>
      <c r="AS589" s="7"/>
      <c r="AT589" s="7"/>
      <c r="AU589" s="6"/>
      <c r="AV589" s="6"/>
      <c r="AW589" s="6"/>
    </row>
    <row r="590" spans="25:49" ht="43.5" customHeight="1" x14ac:dyDescent="0.25">
      <c r="Y590" s="6"/>
      <c r="Z590" s="6"/>
      <c r="AM590" s="7"/>
      <c r="AN590" s="305"/>
      <c r="AO590" s="305"/>
      <c r="AP590" s="7"/>
      <c r="AR590" s="6"/>
      <c r="AS590" s="7"/>
      <c r="AT590" s="7"/>
      <c r="AU590" s="6"/>
      <c r="AV590" s="6"/>
      <c r="AW590" s="6"/>
    </row>
    <row r="591" spans="25:49" ht="43.5" customHeight="1" x14ac:dyDescent="0.25">
      <c r="Y591" s="6"/>
      <c r="Z591" s="6"/>
      <c r="AM591" s="7"/>
      <c r="AN591" s="305"/>
      <c r="AO591" s="305"/>
      <c r="AP591" s="7"/>
      <c r="AR591" s="6"/>
      <c r="AS591" s="7"/>
      <c r="AT591" s="7"/>
      <c r="AU591" s="6"/>
      <c r="AV591" s="6"/>
      <c r="AW591" s="6"/>
    </row>
    <row r="592" spans="25:49" ht="43.5" customHeight="1" x14ac:dyDescent="0.25">
      <c r="Y592" s="6"/>
      <c r="Z592" s="6"/>
      <c r="AM592" s="7"/>
      <c r="AN592" s="305"/>
      <c r="AO592" s="305"/>
      <c r="AP592" s="7"/>
      <c r="AR592" s="6"/>
      <c r="AS592" s="7"/>
      <c r="AT592" s="7"/>
      <c r="AU592" s="6"/>
      <c r="AV592" s="6"/>
      <c r="AW592" s="6"/>
    </row>
    <row r="593" spans="25:49" ht="43.5" customHeight="1" x14ac:dyDescent="0.25">
      <c r="Y593" s="6"/>
      <c r="Z593" s="6"/>
      <c r="AM593" s="7"/>
      <c r="AN593" s="305"/>
      <c r="AO593" s="305"/>
      <c r="AP593" s="7"/>
      <c r="AR593" s="6"/>
      <c r="AS593" s="7"/>
      <c r="AT593" s="7"/>
      <c r="AU593" s="6"/>
      <c r="AV593" s="6"/>
      <c r="AW593" s="6"/>
    </row>
    <row r="594" spans="25:49" ht="43.5" customHeight="1" x14ac:dyDescent="0.25">
      <c r="Y594" s="6"/>
      <c r="Z594" s="6"/>
      <c r="AM594" s="7"/>
      <c r="AN594" s="305"/>
      <c r="AO594" s="305"/>
      <c r="AP594" s="7"/>
      <c r="AR594" s="6"/>
      <c r="AS594" s="7"/>
      <c r="AT594" s="7"/>
      <c r="AU594" s="6"/>
      <c r="AV594" s="6"/>
      <c r="AW594" s="6"/>
    </row>
    <row r="595" spans="25:49" ht="43.5" customHeight="1" x14ac:dyDescent="0.25">
      <c r="Y595" s="6"/>
      <c r="Z595" s="6"/>
      <c r="AM595" s="7"/>
      <c r="AN595" s="305"/>
      <c r="AO595" s="305"/>
      <c r="AP595" s="7"/>
      <c r="AR595" s="6"/>
      <c r="AS595" s="7"/>
      <c r="AT595" s="7"/>
      <c r="AU595" s="6"/>
      <c r="AV595" s="6"/>
      <c r="AW595" s="6"/>
    </row>
    <row r="596" spans="25:49" ht="43.5" customHeight="1" x14ac:dyDescent="0.25">
      <c r="Y596" s="6"/>
      <c r="Z596" s="6"/>
      <c r="AM596" s="7"/>
      <c r="AN596" s="305"/>
      <c r="AO596" s="305"/>
      <c r="AP596" s="7"/>
      <c r="AR596" s="6"/>
      <c r="AS596" s="7"/>
      <c r="AT596" s="7"/>
      <c r="AU596" s="6"/>
      <c r="AV596" s="6"/>
      <c r="AW596" s="6"/>
    </row>
    <row r="597" spans="25:49" ht="43.5" customHeight="1" x14ac:dyDescent="0.25">
      <c r="Y597" s="6"/>
      <c r="Z597" s="6"/>
      <c r="AM597" s="7"/>
      <c r="AN597" s="305"/>
      <c r="AO597" s="305"/>
      <c r="AP597" s="7"/>
      <c r="AR597" s="6"/>
      <c r="AS597" s="7"/>
      <c r="AT597" s="7"/>
      <c r="AU597" s="6"/>
      <c r="AV597" s="6"/>
      <c r="AW597" s="6"/>
    </row>
    <row r="598" spans="25:49" ht="43.5" customHeight="1" x14ac:dyDescent="0.25">
      <c r="Y598" s="6"/>
      <c r="Z598" s="6"/>
      <c r="AM598" s="7"/>
      <c r="AN598" s="305"/>
      <c r="AO598" s="305"/>
      <c r="AP598" s="7"/>
      <c r="AR598" s="6"/>
      <c r="AS598" s="7"/>
      <c r="AT598" s="7"/>
      <c r="AU598" s="6"/>
      <c r="AV598" s="6"/>
      <c r="AW598" s="6"/>
    </row>
    <row r="599" spans="25:49" ht="43.5" customHeight="1" x14ac:dyDescent="0.25">
      <c r="Y599" s="6"/>
      <c r="Z599" s="6"/>
      <c r="AM599" s="7"/>
      <c r="AN599" s="305"/>
      <c r="AO599" s="305"/>
      <c r="AP599" s="7"/>
      <c r="AR599" s="6"/>
      <c r="AS599" s="7"/>
      <c r="AT599" s="7"/>
      <c r="AU599" s="6"/>
      <c r="AV599" s="6"/>
      <c r="AW599" s="6"/>
    </row>
    <row r="600" spans="25:49" ht="43.5" customHeight="1" x14ac:dyDescent="0.25">
      <c r="Y600" s="6"/>
      <c r="Z600" s="6"/>
      <c r="AM600" s="7"/>
      <c r="AN600" s="305"/>
      <c r="AO600" s="305"/>
      <c r="AP600" s="7"/>
      <c r="AR600" s="6"/>
      <c r="AS600" s="7"/>
      <c r="AT600" s="7"/>
      <c r="AU600" s="6"/>
      <c r="AV600" s="6"/>
      <c r="AW600" s="6"/>
    </row>
    <row r="601" spans="25:49" ht="43.5" customHeight="1" x14ac:dyDescent="0.25">
      <c r="Y601" s="6"/>
      <c r="Z601" s="6"/>
      <c r="AM601" s="7"/>
      <c r="AN601" s="305"/>
      <c r="AO601" s="305"/>
      <c r="AP601" s="7"/>
      <c r="AR601" s="6"/>
      <c r="AS601" s="7"/>
      <c r="AT601" s="7"/>
      <c r="AU601" s="6"/>
      <c r="AV601" s="6"/>
      <c r="AW601" s="6"/>
    </row>
    <row r="602" spans="25:49" ht="43.5" customHeight="1" x14ac:dyDescent="0.25">
      <c r="Y602" s="6"/>
      <c r="Z602" s="6"/>
      <c r="AM602" s="7"/>
      <c r="AN602" s="305"/>
      <c r="AO602" s="305"/>
      <c r="AP602" s="7"/>
      <c r="AR602" s="6"/>
      <c r="AS602" s="7"/>
      <c r="AT602" s="7"/>
      <c r="AU602" s="6"/>
      <c r="AV602" s="6"/>
      <c r="AW602" s="6"/>
    </row>
    <row r="603" spans="25:49" ht="43.5" customHeight="1" x14ac:dyDescent="0.25">
      <c r="Y603" s="6"/>
      <c r="Z603" s="6"/>
      <c r="AM603" s="7"/>
      <c r="AN603" s="305"/>
      <c r="AO603" s="305"/>
      <c r="AP603" s="7"/>
      <c r="AR603" s="6"/>
      <c r="AS603" s="7"/>
      <c r="AT603" s="7"/>
      <c r="AU603" s="6"/>
      <c r="AV603" s="6"/>
      <c r="AW603" s="6"/>
    </row>
    <row r="604" spans="25:49" ht="43.5" customHeight="1" x14ac:dyDescent="0.25">
      <c r="Y604" s="6"/>
      <c r="Z604" s="6"/>
      <c r="AM604" s="7"/>
      <c r="AN604" s="305"/>
      <c r="AO604" s="305"/>
      <c r="AP604" s="7"/>
      <c r="AR604" s="6"/>
      <c r="AS604" s="7"/>
      <c r="AT604" s="7"/>
      <c r="AU604" s="6"/>
      <c r="AV604" s="6"/>
      <c r="AW604" s="6"/>
    </row>
    <row r="605" spans="25:49" ht="43.5" customHeight="1" x14ac:dyDescent="0.25">
      <c r="Y605" s="6"/>
      <c r="Z605" s="6"/>
      <c r="AM605" s="7"/>
      <c r="AN605" s="305"/>
      <c r="AO605" s="305"/>
      <c r="AP605" s="7"/>
      <c r="AR605" s="6"/>
      <c r="AS605" s="7"/>
      <c r="AT605" s="7"/>
      <c r="AU605" s="6"/>
      <c r="AV605" s="6"/>
      <c r="AW605" s="6"/>
    </row>
    <row r="606" spans="25:49" ht="43.5" customHeight="1" x14ac:dyDescent="0.25">
      <c r="Y606" s="6"/>
      <c r="Z606" s="6"/>
      <c r="AM606" s="7"/>
      <c r="AN606" s="305"/>
      <c r="AO606" s="305"/>
      <c r="AP606" s="7"/>
      <c r="AR606" s="6"/>
      <c r="AS606" s="7"/>
      <c r="AT606" s="7"/>
      <c r="AU606" s="6"/>
      <c r="AV606" s="6"/>
      <c r="AW606" s="6"/>
    </row>
    <row r="607" spans="25:49" ht="43.5" customHeight="1" x14ac:dyDescent="0.25">
      <c r="Y607" s="6"/>
      <c r="Z607" s="6"/>
      <c r="AM607" s="7"/>
      <c r="AN607" s="305"/>
      <c r="AO607" s="305"/>
      <c r="AP607" s="7"/>
      <c r="AR607" s="6"/>
      <c r="AS607" s="7"/>
      <c r="AT607" s="7"/>
      <c r="AU607" s="6"/>
      <c r="AV607" s="6"/>
      <c r="AW607" s="6"/>
    </row>
    <row r="608" spans="25:49" ht="43.5" customHeight="1" x14ac:dyDescent="0.25">
      <c r="Y608" s="6"/>
      <c r="Z608" s="6"/>
      <c r="AM608" s="7"/>
      <c r="AN608" s="305"/>
      <c r="AO608" s="305"/>
      <c r="AP608" s="7"/>
      <c r="AR608" s="6"/>
      <c r="AS608" s="7"/>
      <c r="AT608" s="7"/>
      <c r="AU608" s="6"/>
      <c r="AV608" s="6"/>
      <c r="AW608" s="6"/>
    </row>
    <row r="609" spans="25:49" ht="43.5" customHeight="1" x14ac:dyDescent="0.25">
      <c r="Y609" s="6"/>
      <c r="Z609" s="6"/>
      <c r="AM609" s="7"/>
      <c r="AN609" s="305"/>
      <c r="AO609" s="305"/>
      <c r="AP609" s="7"/>
      <c r="AR609" s="6"/>
      <c r="AS609" s="7"/>
      <c r="AT609" s="7"/>
      <c r="AU609" s="6"/>
      <c r="AV609" s="6"/>
      <c r="AW609" s="6"/>
    </row>
    <row r="610" spans="25:49" ht="43.5" customHeight="1" x14ac:dyDescent="0.25">
      <c r="Y610" s="6"/>
      <c r="Z610" s="6"/>
      <c r="AM610" s="7"/>
      <c r="AN610" s="305"/>
      <c r="AO610" s="305"/>
      <c r="AP610" s="7"/>
      <c r="AR610" s="6"/>
      <c r="AS610" s="7"/>
      <c r="AT610" s="7"/>
      <c r="AU610" s="6"/>
      <c r="AV610" s="6"/>
      <c r="AW610" s="6"/>
    </row>
    <row r="611" spans="25:49" ht="43.5" customHeight="1" x14ac:dyDescent="0.25">
      <c r="Y611" s="6"/>
      <c r="Z611" s="6"/>
      <c r="AM611" s="7"/>
      <c r="AN611" s="305"/>
      <c r="AO611" s="305"/>
      <c r="AP611" s="7"/>
      <c r="AR611" s="6"/>
      <c r="AS611" s="7"/>
      <c r="AT611" s="7"/>
      <c r="AU611" s="6"/>
      <c r="AV611" s="6"/>
      <c r="AW611" s="6"/>
    </row>
    <row r="612" spans="25:49" ht="43.5" customHeight="1" x14ac:dyDescent="0.25">
      <c r="Y612" s="6"/>
      <c r="Z612" s="6"/>
      <c r="AM612" s="7"/>
      <c r="AN612" s="305"/>
      <c r="AO612" s="305"/>
      <c r="AP612" s="7"/>
      <c r="AR612" s="6"/>
      <c r="AS612" s="7"/>
      <c r="AT612" s="7"/>
      <c r="AU612" s="6"/>
      <c r="AV612" s="6"/>
      <c r="AW612" s="6"/>
    </row>
    <row r="613" spans="25:49" ht="43.5" customHeight="1" x14ac:dyDescent="0.25">
      <c r="Y613" s="6"/>
      <c r="Z613" s="6"/>
      <c r="AM613" s="7"/>
      <c r="AN613" s="305"/>
      <c r="AO613" s="305"/>
      <c r="AP613" s="7"/>
      <c r="AR613" s="6"/>
      <c r="AS613" s="7"/>
      <c r="AT613" s="7"/>
      <c r="AU613" s="6"/>
      <c r="AV613" s="6"/>
      <c r="AW613" s="6"/>
    </row>
    <row r="614" spans="25:49" ht="43.5" customHeight="1" x14ac:dyDescent="0.25">
      <c r="Y614" s="6"/>
      <c r="Z614" s="6"/>
      <c r="AM614" s="7"/>
      <c r="AN614" s="305"/>
      <c r="AO614" s="305"/>
      <c r="AP614" s="7"/>
      <c r="AR614" s="6"/>
      <c r="AS614" s="7"/>
      <c r="AT614" s="7"/>
      <c r="AU614" s="6"/>
      <c r="AV614" s="6"/>
      <c r="AW614" s="6"/>
    </row>
    <row r="615" spans="25:49" ht="43.5" customHeight="1" x14ac:dyDescent="0.25">
      <c r="Y615" s="6"/>
      <c r="Z615" s="6"/>
      <c r="AM615" s="7"/>
      <c r="AN615" s="305"/>
      <c r="AO615" s="305"/>
      <c r="AP615" s="7"/>
      <c r="AR615" s="6"/>
      <c r="AS615" s="7"/>
      <c r="AT615" s="7"/>
      <c r="AU615" s="6"/>
      <c r="AV615" s="6"/>
      <c r="AW615" s="6"/>
    </row>
    <row r="616" spans="25:49" ht="43.5" customHeight="1" x14ac:dyDescent="0.25">
      <c r="Y616" s="6"/>
      <c r="Z616" s="6"/>
      <c r="AM616" s="7"/>
      <c r="AN616" s="305"/>
      <c r="AO616" s="305"/>
      <c r="AP616" s="7"/>
      <c r="AR616" s="6"/>
      <c r="AS616" s="7"/>
      <c r="AT616" s="7"/>
      <c r="AU616" s="6"/>
      <c r="AV616" s="6"/>
      <c r="AW616" s="6"/>
    </row>
    <row r="617" spans="25:49" ht="43.5" customHeight="1" x14ac:dyDescent="0.25">
      <c r="Y617" s="6"/>
      <c r="Z617" s="6"/>
      <c r="AM617" s="7"/>
      <c r="AN617" s="305"/>
      <c r="AO617" s="305"/>
      <c r="AP617" s="7"/>
      <c r="AR617" s="6"/>
      <c r="AS617" s="7"/>
      <c r="AT617" s="7"/>
      <c r="AU617" s="6"/>
      <c r="AV617" s="6"/>
      <c r="AW617" s="6"/>
    </row>
    <row r="618" spans="25:49" ht="43.5" customHeight="1" x14ac:dyDescent="0.25">
      <c r="Y618" s="6"/>
      <c r="Z618" s="6"/>
      <c r="AM618" s="7"/>
      <c r="AN618" s="305"/>
      <c r="AO618" s="305"/>
      <c r="AP618" s="7"/>
      <c r="AR618" s="6"/>
      <c r="AS618" s="7"/>
      <c r="AT618" s="7"/>
      <c r="AU618" s="6"/>
      <c r="AV618" s="6"/>
      <c r="AW618" s="6"/>
    </row>
    <row r="619" spans="25:49" ht="43.5" customHeight="1" x14ac:dyDescent="0.25">
      <c r="Y619" s="6"/>
      <c r="Z619" s="6"/>
      <c r="AM619" s="7"/>
      <c r="AN619" s="305"/>
      <c r="AO619" s="305"/>
      <c r="AP619" s="7"/>
      <c r="AR619" s="6"/>
      <c r="AS619" s="7"/>
      <c r="AT619" s="7"/>
      <c r="AU619" s="6"/>
      <c r="AV619" s="6"/>
      <c r="AW619" s="6"/>
    </row>
    <row r="620" spans="25:49" ht="43.5" customHeight="1" x14ac:dyDescent="0.25">
      <c r="Y620" s="6"/>
      <c r="Z620" s="6"/>
      <c r="AM620" s="7"/>
      <c r="AN620" s="305"/>
      <c r="AO620" s="305"/>
      <c r="AP620" s="7"/>
      <c r="AR620" s="6"/>
      <c r="AS620" s="7"/>
      <c r="AT620" s="7"/>
      <c r="AU620" s="6"/>
      <c r="AV620" s="6"/>
      <c r="AW620" s="6"/>
    </row>
    <row r="621" spans="25:49" ht="43.5" customHeight="1" x14ac:dyDescent="0.25">
      <c r="Y621" s="6"/>
      <c r="Z621" s="6"/>
      <c r="AM621" s="7"/>
      <c r="AN621" s="305"/>
      <c r="AO621" s="305"/>
      <c r="AP621" s="7"/>
      <c r="AR621" s="6"/>
      <c r="AS621" s="7"/>
      <c r="AT621" s="7"/>
      <c r="AU621" s="6"/>
      <c r="AV621" s="6"/>
      <c r="AW621" s="6"/>
    </row>
    <row r="622" spans="25:49" ht="43.5" customHeight="1" x14ac:dyDescent="0.25">
      <c r="Y622" s="6"/>
      <c r="Z622" s="6"/>
      <c r="AM622" s="7"/>
      <c r="AN622" s="305"/>
      <c r="AO622" s="305"/>
      <c r="AP622" s="7"/>
      <c r="AR622" s="6"/>
      <c r="AS622" s="7"/>
      <c r="AT622" s="7"/>
      <c r="AU622" s="6"/>
      <c r="AV622" s="6"/>
      <c r="AW622" s="6"/>
    </row>
    <row r="623" spans="25:49" ht="43.5" customHeight="1" x14ac:dyDescent="0.25">
      <c r="Y623" s="6"/>
      <c r="Z623" s="6"/>
      <c r="AM623" s="7"/>
      <c r="AN623" s="305"/>
      <c r="AO623" s="305"/>
      <c r="AP623" s="7"/>
      <c r="AR623" s="6"/>
      <c r="AS623" s="7"/>
      <c r="AT623" s="7"/>
      <c r="AU623" s="6"/>
      <c r="AV623" s="6"/>
      <c r="AW623" s="6"/>
    </row>
    <row r="624" spans="25:49" ht="43.5" customHeight="1" x14ac:dyDescent="0.25">
      <c r="Y624" s="6"/>
      <c r="Z624" s="6"/>
      <c r="AM624" s="7"/>
      <c r="AN624" s="305"/>
      <c r="AO624" s="305"/>
      <c r="AP624" s="7"/>
      <c r="AR624" s="6"/>
      <c r="AS624" s="7"/>
      <c r="AT624" s="7"/>
      <c r="AU624" s="6"/>
      <c r="AV624" s="6"/>
      <c r="AW624" s="6"/>
    </row>
    <row r="625" spans="25:49" ht="43.5" customHeight="1" x14ac:dyDescent="0.25">
      <c r="Y625" s="6"/>
      <c r="Z625" s="6"/>
      <c r="AM625" s="7"/>
      <c r="AN625" s="305"/>
      <c r="AO625" s="305"/>
      <c r="AP625" s="7"/>
      <c r="AR625" s="6"/>
      <c r="AS625" s="7"/>
      <c r="AT625" s="7"/>
      <c r="AU625" s="6"/>
      <c r="AV625" s="6"/>
      <c r="AW625" s="6"/>
    </row>
    <row r="626" spans="25:49" ht="43.5" customHeight="1" x14ac:dyDescent="0.25">
      <c r="Y626" s="6"/>
      <c r="Z626" s="6"/>
      <c r="AM626" s="7"/>
      <c r="AN626" s="305"/>
      <c r="AO626" s="305"/>
      <c r="AP626" s="7"/>
      <c r="AR626" s="6"/>
      <c r="AS626" s="7"/>
      <c r="AT626" s="7"/>
      <c r="AU626" s="6"/>
      <c r="AV626" s="6"/>
      <c r="AW626" s="6"/>
    </row>
    <row r="627" spans="25:49" ht="43.5" customHeight="1" x14ac:dyDescent="0.25">
      <c r="Y627" s="6"/>
      <c r="Z627" s="6"/>
      <c r="AM627" s="7"/>
      <c r="AN627" s="305"/>
      <c r="AO627" s="305"/>
      <c r="AP627" s="7"/>
      <c r="AR627" s="6"/>
      <c r="AS627" s="7"/>
      <c r="AT627" s="7"/>
      <c r="AU627" s="6"/>
      <c r="AV627" s="6"/>
      <c r="AW627" s="6"/>
    </row>
    <row r="628" spans="25:49" ht="43.5" customHeight="1" x14ac:dyDescent="0.25">
      <c r="Y628" s="6"/>
      <c r="Z628" s="6"/>
      <c r="AM628" s="7"/>
      <c r="AN628" s="305"/>
      <c r="AO628" s="305"/>
      <c r="AP628" s="7"/>
      <c r="AR628" s="6"/>
      <c r="AS628" s="7"/>
      <c r="AT628" s="7"/>
      <c r="AU628" s="6"/>
      <c r="AV628" s="6"/>
      <c r="AW628" s="6"/>
    </row>
    <row r="629" spans="25:49" ht="43.5" customHeight="1" x14ac:dyDescent="0.25">
      <c r="Y629" s="6"/>
      <c r="Z629" s="6"/>
      <c r="AM629" s="7"/>
      <c r="AN629" s="305"/>
      <c r="AO629" s="305"/>
      <c r="AP629" s="7"/>
      <c r="AR629" s="6"/>
      <c r="AS629" s="7"/>
      <c r="AT629" s="7"/>
      <c r="AU629" s="6"/>
      <c r="AV629" s="6"/>
      <c r="AW629" s="6"/>
    </row>
    <row r="630" spans="25:49" ht="43.5" customHeight="1" x14ac:dyDescent="0.25">
      <c r="Y630" s="6"/>
      <c r="Z630" s="6"/>
      <c r="AM630" s="7"/>
      <c r="AN630" s="305"/>
      <c r="AO630" s="305"/>
      <c r="AP630" s="7"/>
      <c r="AR630" s="6"/>
      <c r="AS630" s="7"/>
      <c r="AT630" s="7"/>
      <c r="AU630" s="6"/>
      <c r="AV630" s="6"/>
      <c r="AW630" s="6"/>
    </row>
    <row r="631" spans="25:49" ht="43.5" customHeight="1" x14ac:dyDescent="0.25">
      <c r="Y631" s="6"/>
      <c r="Z631" s="6"/>
      <c r="AM631" s="7"/>
      <c r="AN631" s="305"/>
      <c r="AO631" s="305"/>
      <c r="AP631" s="7"/>
      <c r="AR631" s="6"/>
      <c r="AS631" s="7"/>
      <c r="AT631" s="7"/>
      <c r="AU631" s="6"/>
      <c r="AV631" s="6"/>
      <c r="AW631" s="6"/>
    </row>
    <row r="632" spans="25:49" ht="43.5" customHeight="1" x14ac:dyDescent="0.25">
      <c r="Y632" s="6"/>
      <c r="Z632" s="6"/>
      <c r="AM632" s="7"/>
      <c r="AN632" s="305"/>
      <c r="AO632" s="305"/>
      <c r="AP632" s="7"/>
      <c r="AR632" s="6"/>
      <c r="AS632" s="7"/>
      <c r="AT632" s="7"/>
      <c r="AU632" s="6"/>
      <c r="AV632" s="6"/>
      <c r="AW632" s="6"/>
    </row>
    <row r="633" spans="25:49" ht="43.5" customHeight="1" x14ac:dyDescent="0.25">
      <c r="Y633" s="6"/>
      <c r="Z633" s="6"/>
      <c r="AM633" s="7"/>
      <c r="AN633" s="305"/>
      <c r="AO633" s="305"/>
      <c r="AP633" s="7"/>
      <c r="AR633" s="6"/>
      <c r="AS633" s="7"/>
      <c r="AT633" s="7"/>
      <c r="AU633" s="6"/>
      <c r="AV633" s="6"/>
      <c r="AW633" s="6"/>
    </row>
    <row r="634" spans="25:49" ht="43.5" customHeight="1" x14ac:dyDescent="0.25">
      <c r="Y634" s="6"/>
      <c r="Z634" s="6"/>
      <c r="AM634" s="7"/>
      <c r="AN634" s="305"/>
      <c r="AO634" s="305"/>
      <c r="AP634" s="7"/>
      <c r="AR634" s="6"/>
      <c r="AS634" s="7"/>
      <c r="AT634" s="7"/>
      <c r="AU634" s="6"/>
      <c r="AV634" s="6"/>
      <c r="AW634" s="6"/>
    </row>
    <row r="635" spans="25:49" ht="43.5" customHeight="1" x14ac:dyDescent="0.25">
      <c r="Y635" s="6"/>
      <c r="Z635" s="6"/>
      <c r="AM635" s="7"/>
      <c r="AN635" s="305"/>
      <c r="AO635" s="305"/>
      <c r="AP635" s="7"/>
      <c r="AR635" s="6"/>
      <c r="AS635" s="7"/>
      <c r="AT635" s="7"/>
      <c r="AU635" s="6"/>
      <c r="AV635" s="6"/>
      <c r="AW635" s="6"/>
    </row>
    <row r="636" spans="25:49" ht="43.5" customHeight="1" x14ac:dyDescent="0.25">
      <c r="Y636" s="6"/>
      <c r="Z636" s="6"/>
      <c r="AM636" s="7"/>
      <c r="AN636" s="305"/>
      <c r="AO636" s="305"/>
      <c r="AP636" s="7"/>
      <c r="AR636" s="6"/>
      <c r="AS636" s="7"/>
      <c r="AT636" s="7"/>
      <c r="AU636" s="6"/>
      <c r="AV636" s="6"/>
      <c r="AW636" s="6"/>
    </row>
    <row r="637" spans="25:49" ht="43.5" customHeight="1" x14ac:dyDescent="0.25">
      <c r="Y637" s="6"/>
      <c r="Z637" s="6"/>
      <c r="AM637" s="7"/>
      <c r="AN637" s="305"/>
      <c r="AO637" s="305"/>
      <c r="AP637" s="7"/>
      <c r="AR637" s="6"/>
      <c r="AS637" s="7"/>
      <c r="AT637" s="7"/>
      <c r="AU637" s="6"/>
      <c r="AV637" s="6"/>
      <c r="AW637" s="6"/>
    </row>
    <row r="638" spans="25:49" ht="43.5" customHeight="1" x14ac:dyDescent="0.25">
      <c r="Y638" s="6"/>
      <c r="Z638" s="6"/>
      <c r="AM638" s="7"/>
      <c r="AN638" s="305"/>
      <c r="AO638" s="305"/>
      <c r="AP638" s="7"/>
      <c r="AR638" s="6"/>
      <c r="AS638" s="7"/>
      <c r="AT638" s="7"/>
      <c r="AU638" s="6"/>
      <c r="AV638" s="6"/>
      <c r="AW638" s="6"/>
    </row>
    <row r="639" spans="25:49" ht="43.5" customHeight="1" x14ac:dyDescent="0.25">
      <c r="Y639" s="6"/>
      <c r="Z639" s="6"/>
      <c r="AM639" s="7"/>
      <c r="AN639" s="305"/>
      <c r="AO639" s="305"/>
      <c r="AP639" s="7"/>
      <c r="AR639" s="6"/>
      <c r="AS639" s="7"/>
      <c r="AT639" s="7"/>
      <c r="AU639" s="6"/>
      <c r="AV639" s="6"/>
      <c r="AW639" s="6"/>
    </row>
    <row r="640" spans="25:49" ht="43.5" customHeight="1" x14ac:dyDescent="0.25">
      <c r="Y640" s="6"/>
      <c r="Z640" s="6"/>
      <c r="AM640" s="7"/>
      <c r="AN640" s="305"/>
      <c r="AO640" s="305"/>
      <c r="AP640" s="7"/>
      <c r="AR640" s="6"/>
      <c r="AS640" s="7"/>
      <c r="AT640" s="7"/>
      <c r="AU640" s="6"/>
      <c r="AV640" s="6"/>
      <c r="AW640" s="6"/>
    </row>
    <row r="641" spans="25:49" ht="43.5" customHeight="1" x14ac:dyDescent="0.25">
      <c r="Y641" s="6"/>
      <c r="Z641" s="6"/>
      <c r="AM641" s="7"/>
      <c r="AN641" s="305"/>
      <c r="AO641" s="305"/>
      <c r="AP641" s="7"/>
      <c r="AR641" s="6"/>
      <c r="AS641" s="7"/>
      <c r="AT641" s="7"/>
      <c r="AU641" s="6"/>
      <c r="AV641" s="6"/>
      <c r="AW641" s="6"/>
    </row>
    <row r="642" spans="25:49" ht="43.5" customHeight="1" x14ac:dyDescent="0.25">
      <c r="Y642" s="6"/>
      <c r="Z642" s="6"/>
      <c r="AM642" s="7"/>
      <c r="AN642" s="305"/>
      <c r="AO642" s="305"/>
      <c r="AP642" s="7"/>
      <c r="AR642" s="6"/>
      <c r="AS642" s="7"/>
      <c r="AT642" s="7"/>
      <c r="AU642" s="6"/>
      <c r="AV642" s="6"/>
      <c r="AW642" s="6"/>
    </row>
    <row r="643" spans="25:49" ht="43.5" customHeight="1" x14ac:dyDescent="0.25">
      <c r="Y643" s="6"/>
      <c r="Z643" s="6"/>
      <c r="AM643" s="7"/>
      <c r="AN643" s="305"/>
      <c r="AO643" s="305"/>
      <c r="AP643" s="7"/>
      <c r="AR643" s="6"/>
      <c r="AS643" s="7"/>
      <c r="AT643" s="7"/>
      <c r="AU643" s="6"/>
      <c r="AV643" s="6"/>
      <c r="AW643" s="6"/>
    </row>
    <row r="644" spans="25:49" ht="43.5" customHeight="1" x14ac:dyDescent="0.25">
      <c r="Y644" s="6"/>
      <c r="Z644" s="6"/>
      <c r="AM644" s="7"/>
      <c r="AN644" s="305"/>
      <c r="AO644" s="305"/>
      <c r="AP644" s="7"/>
      <c r="AR644" s="6"/>
      <c r="AS644" s="7"/>
      <c r="AT644" s="7"/>
      <c r="AU644" s="6"/>
      <c r="AV644" s="6"/>
      <c r="AW644" s="6"/>
    </row>
    <row r="645" spans="25:49" ht="43.5" customHeight="1" x14ac:dyDescent="0.25">
      <c r="Y645" s="6"/>
      <c r="Z645" s="6"/>
      <c r="AM645" s="7"/>
      <c r="AN645" s="305"/>
      <c r="AO645" s="305"/>
      <c r="AP645" s="7"/>
      <c r="AR645" s="6"/>
      <c r="AS645" s="7"/>
      <c r="AT645" s="7"/>
      <c r="AU645" s="6"/>
      <c r="AV645" s="6"/>
      <c r="AW645" s="6"/>
    </row>
    <row r="646" spans="25:49" ht="43.5" customHeight="1" x14ac:dyDescent="0.25">
      <c r="Y646" s="6"/>
      <c r="Z646" s="6"/>
      <c r="AM646" s="7"/>
      <c r="AN646" s="305"/>
      <c r="AO646" s="305"/>
      <c r="AP646" s="7"/>
      <c r="AR646" s="6"/>
      <c r="AS646" s="7"/>
      <c r="AT646" s="7"/>
      <c r="AU646" s="6"/>
      <c r="AV646" s="6"/>
      <c r="AW646" s="6"/>
    </row>
    <row r="647" spans="25:49" ht="43.5" customHeight="1" x14ac:dyDescent="0.25">
      <c r="Y647" s="6"/>
      <c r="Z647" s="6"/>
      <c r="AM647" s="7"/>
      <c r="AN647" s="305"/>
      <c r="AO647" s="305"/>
      <c r="AP647" s="7"/>
      <c r="AR647" s="6"/>
      <c r="AS647" s="7"/>
      <c r="AT647" s="7"/>
      <c r="AU647" s="6"/>
      <c r="AV647" s="6"/>
      <c r="AW647" s="6"/>
    </row>
    <row r="648" spans="25:49" ht="43.5" customHeight="1" x14ac:dyDescent="0.25">
      <c r="Y648" s="6"/>
      <c r="Z648" s="6"/>
      <c r="AM648" s="7"/>
      <c r="AN648" s="305"/>
      <c r="AO648" s="305"/>
      <c r="AP648" s="7"/>
      <c r="AR648" s="6"/>
      <c r="AS648" s="7"/>
      <c r="AT648" s="7"/>
      <c r="AU648" s="6"/>
      <c r="AV648" s="6"/>
      <c r="AW648" s="6"/>
    </row>
    <row r="649" spans="25:49" ht="43.5" customHeight="1" x14ac:dyDescent="0.25">
      <c r="Y649" s="6"/>
      <c r="Z649" s="6"/>
      <c r="AM649" s="7"/>
      <c r="AN649" s="305"/>
      <c r="AO649" s="305"/>
      <c r="AP649" s="7"/>
      <c r="AR649" s="6"/>
      <c r="AS649" s="7"/>
      <c r="AT649" s="7"/>
      <c r="AU649" s="6"/>
      <c r="AV649" s="6"/>
      <c r="AW649" s="6"/>
    </row>
    <row r="650" spans="25:49" ht="43.5" customHeight="1" x14ac:dyDescent="0.25">
      <c r="Y650" s="6"/>
      <c r="Z650" s="6"/>
      <c r="AM650" s="7"/>
      <c r="AN650" s="305"/>
      <c r="AO650" s="305"/>
      <c r="AP650" s="7"/>
      <c r="AR650" s="6"/>
      <c r="AS650" s="7"/>
      <c r="AT650" s="7"/>
      <c r="AU650" s="6"/>
      <c r="AV650" s="6"/>
      <c r="AW650" s="6"/>
    </row>
    <row r="651" spans="25:49" ht="43.5" customHeight="1" x14ac:dyDescent="0.25">
      <c r="Y651" s="6"/>
      <c r="Z651" s="6"/>
      <c r="AM651" s="7"/>
      <c r="AN651" s="305"/>
      <c r="AO651" s="305"/>
      <c r="AP651" s="7"/>
      <c r="AR651" s="6"/>
      <c r="AS651" s="7"/>
      <c r="AT651" s="7"/>
      <c r="AU651" s="6"/>
      <c r="AV651" s="6"/>
      <c r="AW651" s="6"/>
    </row>
    <row r="652" spans="25:49" ht="43.5" customHeight="1" x14ac:dyDescent="0.25">
      <c r="Y652" s="6"/>
      <c r="Z652" s="6"/>
      <c r="AM652" s="7"/>
      <c r="AN652" s="305"/>
      <c r="AO652" s="305"/>
      <c r="AP652" s="7"/>
      <c r="AR652" s="6"/>
      <c r="AS652" s="7"/>
      <c r="AT652" s="7"/>
      <c r="AU652" s="6"/>
      <c r="AV652" s="6"/>
      <c r="AW652" s="6"/>
    </row>
    <row r="653" spans="25:49" ht="43.5" customHeight="1" x14ac:dyDescent="0.25">
      <c r="Y653" s="6"/>
      <c r="Z653" s="6"/>
      <c r="AM653" s="7"/>
      <c r="AN653" s="305"/>
      <c r="AO653" s="305"/>
      <c r="AP653" s="7"/>
      <c r="AR653" s="6"/>
      <c r="AS653" s="7"/>
      <c r="AT653" s="7"/>
      <c r="AU653" s="6"/>
      <c r="AV653" s="6"/>
      <c r="AW653" s="6"/>
    </row>
    <row r="654" spans="25:49" ht="43.5" customHeight="1" x14ac:dyDescent="0.25">
      <c r="Y654" s="6"/>
      <c r="Z654" s="6"/>
      <c r="AM654" s="7"/>
      <c r="AN654" s="305"/>
      <c r="AO654" s="305"/>
      <c r="AP654" s="7"/>
      <c r="AR654" s="6"/>
      <c r="AS654" s="7"/>
      <c r="AT654" s="7"/>
      <c r="AU654" s="6"/>
      <c r="AV654" s="6"/>
      <c r="AW654" s="6"/>
    </row>
    <row r="655" spans="25:49" ht="43.5" customHeight="1" x14ac:dyDescent="0.25">
      <c r="Y655" s="6"/>
      <c r="Z655" s="6"/>
      <c r="AM655" s="7"/>
      <c r="AN655" s="305"/>
      <c r="AO655" s="305"/>
      <c r="AP655" s="7"/>
      <c r="AR655" s="6"/>
      <c r="AS655" s="7"/>
      <c r="AT655" s="7"/>
      <c r="AU655" s="6"/>
      <c r="AV655" s="6"/>
      <c r="AW655" s="6"/>
    </row>
    <row r="656" spans="25:49" ht="43.5" customHeight="1" x14ac:dyDescent="0.25">
      <c r="Y656" s="6"/>
      <c r="Z656" s="6"/>
      <c r="AM656" s="7"/>
      <c r="AN656" s="305"/>
      <c r="AO656" s="305"/>
      <c r="AP656" s="7"/>
      <c r="AR656" s="6"/>
      <c r="AS656" s="7"/>
      <c r="AT656" s="7"/>
      <c r="AU656" s="6"/>
      <c r="AV656" s="6"/>
      <c r="AW656" s="6"/>
    </row>
    <row r="657" spans="25:49" ht="43.5" customHeight="1" x14ac:dyDescent="0.25">
      <c r="Y657" s="6"/>
      <c r="Z657" s="6"/>
      <c r="AM657" s="7"/>
      <c r="AN657" s="305"/>
      <c r="AO657" s="305"/>
      <c r="AP657" s="7"/>
      <c r="AR657" s="6"/>
      <c r="AS657" s="7"/>
      <c r="AT657" s="7"/>
      <c r="AU657" s="6"/>
      <c r="AV657" s="6"/>
      <c r="AW657" s="6"/>
    </row>
    <row r="658" spans="25:49" ht="43.5" customHeight="1" x14ac:dyDescent="0.25">
      <c r="Y658" s="6"/>
      <c r="Z658" s="6"/>
      <c r="AM658" s="7"/>
      <c r="AN658" s="305"/>
      <c r="AO658" s="305"/>
      <c r="AP658" s="7"/>
      <c r="AR658" s="6"/>
      <c r="AS658" s="7"/>
      <c r="AT658" s="7"/>
      <c r="AU658" s="6"/>
      <c r="AV658" s="6"/>
      <c r="AW658" s="6"/>
    </row>
    <row r="659" spans="25:49" ht="43.5" customHeight="1" x14ac:dyDescent="0.25">
      <c r="Y659" s="6"/>
      <c r="Z659" s="6"/>
      <c r="AM659" s="7"/>
      <c r="AN659" s="305"/>
      <c r="AO659" s="305"/>
      <c r="AP659" s="7"/>
      <c r="AR659" s="6"/>
      <c r="AS659" s="7"/>
      <c r="AT659" s="7"/>
      <c r="AU659" s="6"/>
      <c r="AV659" s="6"/>
      <c r="AW659" s="6"/>
    </row>
    <row r="660" spans="25:49" ht="43.5" customHeight="1" x14ac:dyDescent="0.25">
      <c r="Y660" s="6"/>
      <c r="Z660" s="6"/>
      <c r="AM660" s="7"/>
      <c r="AN660" s="305"/>
      <c r="AO660" s="305"/>
      <c r="AP660" s="7"/>
      <c r="AR660" s="6"/>
      <c r="AS660" s="7"/>
      <c r="AT660" s="7"/>
      <c r="AU660" s="6"/>
      <c r="AV660" s="6"/>
      <c r="AW660" s="6"/>
    </row>
    <row r="661" spans="25:49" ht="43.5" customHeight="1" x14ac:dyDescent="0.25">
      <c r="Y661" s="6"/>
      <c r="Z661" s="6"/>
      <c r="AM661" s="7"/>
      <c r="AN661" s="305"/>
      <c r="AO661" s="305"/>
      <c r="AP661" s="7"/>
      <c r="AR661" s="6"/>
      <c r="AS661" s="7"/>
      <c r="AT661" s="7"/>
      <c r="AU661" s="6"/>
      <c r="AV661" s="6"/>
      <c r="AW661" s="6"/>
    </row>
    <row r="662" spans="25:49" ht="43.5" customHeight="1" x14ac:dyDescent="0.25">
      <c r="Y662" s="6"/>
      <c r="Z662" s="6"/>
      <c r="AM662" s="7"/>
      <c r="AN662" s="305"/>
      <c r="AO662" s="305"/>
      <c r="AP662" s="7"/>
      <c r="AR662" s="6"/>
      <c r="AS662" s="7"/>
      <c r="AT662" s="7"/>
      <c r="AU662" s="6"/>
      <c r="AV662" s="6"/>
      <c r="AW662" s="6"/>
    </row>
    <row r="663" spans="25:49" ht="43.5" customHeight="1" x14ac:dyDescent="0.25">
      <c r="Y663" s="6"/>
      <c r="Z663" s="6"/>
      <c r="AM663" s="7"/>
      <c r="AN663" s="305"/>
      <c r="AO663" s="305"/>
      <c r="AP663" s="7"/>
      <c r="AR663" s="6"/>
      <c r="AS663" s="7"/>
      <c r="AT663" s="7"/>
      <c r="AU663" s="6"/>
      <c r="AV663" s="6"/>
      <c r="AW663" s="6"/>
    </row>
    <row r="664" spans="25:49" ht="43.5" customHeight="1" x14ac:dyDescent="0.25">
      <c r="Y664" s="6"/>
      <c r="Z664" s="6"/>
      <c r="AM664" s="7"/>
      <c r="AN664" s="305"/>
      <c r="AO664" s="305"/>
      <c r="AP664" s="7"/>
      <c r="AR664" s="6"/>
      <c r="AS664" s="7"/>
      <c r="AT664" s="7"/>
      <c r="AU664" s="6"/>
      <c r="AV664" s="6"/>
      <c r="AW664" s="6"/>
    </row>
    <row r="665" spans="25:49" ht="43.5" customHeight="1" x14ac:dyDescent="0.25">
      <c r="Y665" s="6"/>
      <c r="Z665" s="6"/>
      <c r="AM665" s="7"/>
      <c r="AN665" s="305"/>
      <c r="AO665" s="305"/>
      <c r="AP665" s="7"/>
      <c r="AR665" s="6"/>
      <c r="AS665" s="7"/>
      <c r="AT665" s="7"/>
      <c r="AU665" s="6"/>
      <c r="AV665" s="6"/>
      <c r="AW665" s="6"/>
    </row>
    <row r="666" spans="25:49" ht="43.5" customHeight="1" x14ac:dyDescent="0.25">
      <c r="Y666" s="6"/>
      <c r="Z666" s="6"/>
      <c r="AM666" s="7"/>
      <c r="AN666" s="305"/>
      <c r="AO666" s="305"/>
      <c r="AP666" s="7"/>
      <c r="AR666" s="6"/>
      <c r="AS666" s="7"/>
      <c r="AT666" s="7"/>
      <c r="AU666" s="6"/>
      <c r="AV666" s="6"/>
      <c r="AW666" s="6"/>
    </row>
    <row r="667" spans="25:49" ht="43.5" customHeight="1" x14ac:dyDescent="0.25">
      <c r="Y667" s="6"/>
      <c r="Z667" s="6"/>
      <c r="AM667" s="7"/>
      <c r="AN667" s="305"/>
      <c r="AO667" s="305"/>
      <c r="AP667" s="7"/>
      <c r="AR667" s="6"/>
      <c r="AS667" s="7"/>
      <c r="AT667" s="7"/>
      <c r="AU667" s="6"/>
      <c r="AV667" s="6"/>
      <c r="AW667" s="6"/>
    </row>
    <row r="668" spans="25:49" ht="43.5" customHeight="1" x14ac:dyDescent="0.25">
      <c r="Y668" s="6"/>
      <c r="Z668" s="6"/>
      <c r="AM668" s="7"/>
      <c r="AN668" s="305"/>
      <c r="AO668" s="305"/>
      <c r="AP668" s="7"/>
      <c r="AR668" s="6"/>
      <c r="AS668" s="7"/>
      <c r="AT668" s="7"/>
      <c r="AU668" s="6"/>
      <c r="AV668" s="6"/>
      <c r="AW668" s="6"/>
    </row>
    <row r="669" spans="25:49" ht="43.5" customHeight="1" x14ac:dyDescent="0.25">
      <c r="Y669" s="6"/>
      <c r="Z669" s="6"/>
      <c r="AM669" s="7"/>
      <c r="AN669" s="305"/>
      <c r="AO669" s="305"/>
      <c r="AP669" s="7"/>
      <c r="AR669" s="6"/>
      <c r="AS669" s="7"/>
      <c r="AT669" s="7"/>
      <c r="AU669" s="6"/>
      <c r="AV669" s="6"/>
      <c r="AW669" s="6"/>
    </row>
    <row r="670" spans="25:49" ht="43.5" customHeight="1" x14ac:dyDescent="0.25">
      <c r="Y670" s="6"/>
      <c r="Z670" s="6"/>
      <c r="AM670" s="7"/>
      <c r="AN670" s="305"/>
      <c r="AO670" s="305"/>
      <c r="AP670" s="7"/>
      <c r="AR670" s="6"/>
      <c r="AS670" s="7"/>
      <c r="AT670" s="7"/>
      <c r="AU670" s="6"/>
      <c r="AV670" s="6"/>
      <c r="AW670" s="6"/>
    </row>
    <row r="671" spans="25:49" ht="43.5" customHeight="1" x14ac:dyDescent="0.25">
      <c r="Y671" s="6"/>
      <c r="Z671" s="6"/>
      <c r="AM671" s="7"/>
      <c r="AN671" s="305"/>
      <c r="AO671" s="305"/>
      <c r="AP671" s="7"/>
      <c r="AR671" s="6"/>
      <c r="AS671" s="7"/>
      <c r="AT671" s="7"/>
      <c r="AU671" s="6"/>
      <c r="AV671" s="6"/>
      <c r="AW671" s="6"/>
    </row>
    <row r="672" spans="25:49" ht="43.5" customHeight="1" x14ac:dyDescent="0.25">
      <c r="Y672" s="6"/>
      <c r="Z672" s="6"/>
      <c r="AM672" s="7"/>
      <c r="AN672" s="305"/>
      <c r="AO672" s="305"/>
      <c r="AP672" s="7"/>
      <c r="AR672" s="6"/>
      <c r="AS672" s="7"/>
      <c r="AT672" s="7"/>
      <c r="AU672" s="6"/>
      <c r="AV672" s="6"/>
      <c r="AW672" s="6"/>
    </row>
    <row r="673" spans="25:49" ht="43.5" customHeight="1" x14ac:dyDescent="0.25">
      <c r="Y673" s="6"/>
      <c r="Z673" s="6"/>
      <c r="AM673" s="7"/>
      <c r="AN673" s="305"/>
      <c r="AO673" s="305"/>
      <c r="AP673" s="7"/>
      <c r="AR673" s="6"/>
      <c r="AS673" s="7"/>
      <c r="AT673" s="7"/>
      <c r="AU673" s="6"/>
      <c r="AV673" s="6"/>
      <c r="AW673" s="6"/>
    </row>
    <row r="674" spans="25:49" ht="43.5" customHeight="1" x14ac:dyDescent="0.25">
      <c r="Y674" s="6"/>
      <c r="Z674" s="6"/>
      <c r="AM674" s="7"/>
      <c r="AN674" s="305"/>
      <c r="AO674" s="305"/>
      <c r="AP674" s="7"/>
      <c r="AR674" s="6"/>
      <c r="AS674" s="7"/>
      <c r="AT674" s="7"/>
      <c r="AU674" s="6"/>
      <c r="AV674" s="6"/>
      <c r="AW674" s="6"/>
    </row>
    <row r="675" spans="25:49" ht="43.5" customHeight="1" x14ac:dyDescent="0.25">
      <c r="Y675" s="6"/>
      <c r="Z675" s="6"/>
      <c r="AM675" s="7"/>
      <c r="AN675" s="305"/>
      <c r="AO675" s="305"/>
      <c r="AP675" s="7"/>
      <c r="AR675" s="6"/>
      <c r="AS675" s="7"/>
      <c r="AT675" s="7"/>
      <c r="AU675" s="6"/>
      <c r="AV675" s="6"/>
      <c r="AW675" s="6"/>
    </row>
    <row r="676" spans="25:49" ht="43.5" customHeight="1" x14ac:dyDescent="0.25">
      <c r="Y676" s="6"/>
      <c r="Z676" s="6"/>
      <c r="AM676" s="7"/>
      <c r="AN676" s="305"/>
      <c r="AO676" s="305"/>
      <c r="AP676" s="7"/>
      <c r="AR676" s="6"/>
      <c r="AS676" s="7"/>
      <c r="AT676" s="7"/>
      <c r="AU676" s="6"/>
      <c r="AV676" s="6"/>
      <c r="AW676" s="6"/>
    </row>
    <row r="677" spans="25:49" ht="43.5" customHeight="1" x14ac:dyDescent="0.25">
      <c r="Y677" s="6"/>
      <c r="Z677" s="6"/>
      <c r="AM677" s="7"/>
      <c r="AN677" s="305"/>
      <c r="AO677" s="305"/>
      <c r="AP677" s="7"/>
      <c r="AR677" s="6"/>
      <c r="AS677" s="7"/>
      <c r="AT677" s="7"/>
      <c r="AU677" s="6"/>
      <c r="AV677" s="6"/>
      <c r="AW677" s="6"/>
    </row>
    <row r="678" spans="25:49" ht="43.5" customHeight="1" x14ac:dyDescent="0.25">
      <c r="Y678" s="6"/>
      <c r="Z678" s="6"/>
      <c r="AM678" s="7"/>
      <c r="AN678" s="305"/>
      <c r="AO678" s="305"/>
      <c r="AP678" s="7"/>
      <c r="AR678" s="6"/>
      <c r="AS678" s="7"/>
      <c r="AT678" s="7"/>
      <c r="AU678" s="6"/>
      <c r="AV678" s="6"/>
      <c r="AW678" s="6"/>
    </row>
    <row r="679" spans="25:49" ht="43.5" customHeight="1" x14ac:dyDescent="0.25">
      <c r="Y679" s="6"/>
      <c r="Z679" s="6"/>
      <c r="AM679" s="7"/>
      <c r="AN679" s="305"/>
      <c r="AO679" s="305"/>
      <c r="AP679" s="7"/>
      <c r="AR679" s="6"/>
      <c r="AS679" s="7"/>
      <c r="AT679" s="7"/>
      <c r="AU679" s="6"/>
      <c r="AV679" s="6"/>
      <c r="AW679" s="6"/>
    </row>
    <row r="680" spans="25:49" ht="43.5" customHeight="1" x14ac:dyDescent="0.25">
      <c r="Y680" s="6"/>
      <c r="Z680" s="6"/>
      <c r="AM680" s="7"/>
      <c r="AN680" s="305"/>
      <c r="AO680" s="305"/>
      <c r="AP680" s="7"/>
      <c r="AR680" s="6"/>
      <c r="AS680" s="7"/>
      <c r="AT680" s="7"/>
      <c r="AU680" s="6"/>
      <c r="AV680" s="6"/>
      <c r="AW680" s="6"/>
    </row>
    <row r="681" spans="25:49" ht="43.5" customHeight="1" x14ac:dyDescent="0.25">
      <c r="Y681" s="6"/>
      <c r="Z681" s="6"/>
      <c r="AM681" s="7"/>
      <c r="AN681" s="305"/>
      <c r="AO681" s="305"/>
      <c r="AP681" s="7"/>
      <c r="AR681" s="6"/>
      <c r="AS681" s="7"/>
      <c r="AT681" s="7"/>
      <c r="AU681" s="6"/>
      <c r="AV681" s="6"/>
      <c r="AW681" s="6"/>
    </row>
    <row r="682" spans="25:49" ht="43.5" customHeight="1" x14ac:dyDescent="0.25">
      <c r="Y682" s="6"/>
      <c r="Z682" s="6"/>
      <c r="AM682" s="7"/>
      <c r="AN682" s="305"/>
      <c r="AO682" s="305"/>
      <c r="AP682" s="7"/>
      <c r="AR682" s="6"/>
      <c r="AS682" s="7"/>
      <c r="AT682" s="7"/>
      <c r="AU682" s="6"/>
      <c r="AV682" s="6"/>
      <c r="AW682" s="6"/>
    </row>
    <row r="683" spans="25:49" ht="43.5" customHeight="1" x14ac:dyDescent="0.25">
      <c r="Y683" s="6"/>
      <c r="Z683" s="6"/>
      <c r="AM683" s="7"/>
      <c r="AN683" s="305"/>
      <c r="AO683" s="305"/>
      <c r="AP683" s="7"/>
      <c r="AR683" s="6"/>
      <c r="AS683" s="7"/>
      <c r="AT683" s="7"/>
      <c r="AU683" s="6"/>
      <c r="AV683" s="6"/>
      <c r="AW683" s="6"/>
    </row>
    <row r="684" spans="25:49" ht="43.5" customHeight="1" x14ac:dyDescent="0.25">
      <c r="Y684" s="6"/>
      <c r="Z684" s="6"/>
      <c r="AM684" s="7"/>
      <c r="AN684" s="305"/>
      <c r="AO684" s="305"/>
      <c r="AP684" s="7"/>
      <c r="AR684" s="6"/>
      <c r="AS684" s="7"/>
      <c r="AT684" s="7"/>
      <c r="AU684" s="6"/>
      <c r="AV684" s="6"/>
      <c r="AW684" s="6"/>
    </row>
    <row r="685" spans="25:49" ht="43.5" customHeight="1" x14ac:dyDescent="0.25">
      <c r="Y685" s="6"/>
      <c r="Z685" s="6"/>
      <c r="AM685" s="7"/>
      <c r="AN685" s="305"/>
      <c r="AO685" s="305"/>
      <c r="AP685" s="7"/>
      <c r="AR685" s="6"/>
      <c r="AS685" s="7"/>
      <c r="AT685" s="7"/>
      <c r="AU685" s="6"/>
      <c r="AV685" s="6"/>
      <c r="AW685" s="6"/>
    </row>
    <row r="686" spans="25:49" ht="43.5" customHeight="1" x14ac:dyDescent="0.25">
      <c r="Y686" s="6"/>
      <c r="Z686" s="6"/>
      <c r="AM686" s="7"/>
      <c r="AN686" s="305"/>
      <c r="AO686" s="305"/>
      <c r="AP686" s="7"/>
      <c r="AR686" s="6"/>
      <c r="AS686" s="7"/>
      <c r="AT686" s="7"/>
      <c r="AU686" s="6"/>
      <c r="AV686" s="6"/>
      <c r="AW686" s="6"/>
    </row>
    <row r="687" spans="25:49" ht="43.5" customHeight="1" x14ac:dyDescent="0.25">
      <c r="Y687" s="6"/>
      <c r="Z687" s="6"/>
      <c r="AM687" s="7"/>
      <c r="AN687" s="305"/>
      <c r="AO687" s="305"/>
      <c r="AP687" s="7"/>
      <c r="AR687" s="6"/>
      <c r="AS687" s="7"/>
      <c r="AT687" s="7"/>
      <c r="AU687" s="6"/>
      <c r="AV687" s="6"/>
      <c r="AW687" s="6"/>
    </row>
    <row r="688" spans="25:49" ht="43.5" customHeight="1" x14ac:dyDescent="0.25">
      <c r="Y688" s="6"/>
      <c r="Z688" s="6"/>
      <c r="AM688" s="7"/>
      <c r="AN688" s="305"/>
      <c r="AO688" s="305"/>
      <c r="AP688" s="7"/>
      <c r="AR688" s="6"/>
      <c r="AS688" s="7"/>
      <c r="AT688" s="7"/>
      <c r="AU688" s="6"/>
      <c r="AV688" s="6"/>
      <c r="AW688" s="6"/>
    </row>
    <row r="689" spans="25:49" ht="43.5" customHeight="1" x14ac:dyDescent="0.25">
      <c r="Y689" s="6"/>
      <c r="Z689" s="6"/>
      <c r="AM689" s="7"/>
      <c r="AN689" s="305"/>
      <c r="AO689" s="305"/>
      <c r="AP689" s="7"/>
      <c r="AR689" s="6"/>
      <c r="AS689" s="7"/>
      <c r="AT689" s="7"/>
      <c r="AU689" s="6"/>
      <c r="AV689" s="6"/>
      <c r="AW689" s="6"/>
    </row>
    <row r="690" spans="25:49" ht="43.5" customHeight="1" x14ac:dyDescent="0.25">
      <c r="Y690" s="6"/>
      <c r="Z690" s="6"/>
      <c r="AM690" s="7"/>
      <c r="AN690" s="305"/>
      <c r="AO690" s="305"/>
      <c r="AP690" s="7"/>
      <c r="AR690" s="6"/>
      <c r="AS690" s="7"/>
      <c r="AT690" s="7"/>
      <c r="AU690" s="6"/>
      <c r="AV690" s="6"/>
      <c r="AW690" s="6"/>
    </row>
    <row r="691" spans="25:49" ht="43.5" customHeight="1" x14ac:dyDescent="0.25">
      <c r="Y691" s="6"/>
      <c r="Z691" s="6"/>
      <c r="AM691" s="7"/>
      <c r="AN691" s="305"/>
      <c r="AO691" s="305"/>
      <c r="AP691" s="7"/>
      <c r="AR691" s="6"/>
      <c r="AS691" s="7"/>
      <c r="AT691" s="7"/>
      <c r="AU691" s="6"/>
      <c r="AV691" s="6"/>
      <c r="AW691" s="6"/>
    </row>
    <row r="692" spans="25:49" ht="43.5" customHeight="1" x14ac:dyDescent="0.25">
      <c r="Y692" s="6"/>
      <c r="Z692" s="6"/>
      <c r="AM692" s="7"/>
      <c r="AN692" s="305"/>
      <c r="AO692" s="305"/>
      <c r="AP692" s="7"/>
      <c r="AR692" s="6"/>
      <c r="AS692" s="7"/>
      <c r="AT692" s="7"/>
      <c r="AU692" s="6"/>
      <c r="AV692" s="6"/>
      <c r="AW692" s="6"/>
    </row>
    <row r="693" spans="25:49" ht="43.5" customHeight="1" x14ac:dyDescent="0.25">
      <c r="Y693" s="6"/>
      <c r="Z693" s="6"/>
      <c r="AM693" s="7"/>
      <c r="AN693" s="305"/>
      <c r="AO693" s="305"/>
      <c r="AP693" s="7"/>
      <c r="AR693" s="6"/>
      <c r="AS693" s="7"/>
      <c r="AT693" s="7"/>
      <c r="AU693" s="6"/>
      <c r="AV693" s="6"/>
      <c r="AW693" s="6"/>
    </row>
    <row r="694" spans="25:49" ht="43.5" customHeight="1" x14ac:dyDescent="0.25">
      <c r="Y694" s="6"/>
      <c r="Z694" s="6"/>
      <c r="AM694" s="7"/>
      <c r="AN694" s="305"/>
      <c r="AO694" s="305"/>
      <c r="AP694" s="7"/>
      <c r="AR694" s="6"/>
      <c r="AS694" s="7"/>
      <c r="AT694" s="7"/>
      <c r="AU694" s="6"/>
      <c r="AV694" s="6"/>
      <c r="AW694" s="6"/>
    </row>
    <row r="695" spans="25:49" ht="43.5" customHeight="1" x14ac:dyDescent="0.25">
      <c r="Y695" s="6"/>
      <c r="Z695" s="6"/>
      <c r="AM695" s="7"/>
      <c r="AN695" s="305"/>
      <c r="AO695" s="305"/>
      <c r="AP695" s="7"/>
      <c r="AR695" s="6"/>
      <c r="AS695" s="7"/>
      <c r="AT695" s="7"/>
      <c r="AU695" s="6"/>
      <c r="AV695" s="6"/>
      <c r="AW695" s="6"/>
    </row>
    <row r="696" spans="25:49" ht="43.5" customHeight="1" x14ac:dyDescent="0.25">
      <c r="Y696" s="6"/>
      <c r="Z696" s="6"/>
      <c r="AM696" s="7"/>
      <c r="AN696" s="305"/>
      <c r="AO696" s="305"/>
      <c r="AP696" s="7"/>
      <c r="AR696" s="6"/>
      <c r="AS696" s="7"/>
      <c r="AT696" s="7"/>
      <c r="AU696" s="6"/>
      <c r="AV696" s="6"/>
      <c r="AW696" s="6"/>
    </row>
    <row r="697" spans="25:49" ht="43.5" customHeight="1" x14ac:dyDescent="0.25">
      <c r="Y697" s="6"/>
      <c r="Z697" s="6"/>
      <c r="AM697" s="7"/>
      <c r="AN697" s="305"/>
      <c r="AO697" s="305"/>
      <c r="AP697" s="7"/>
      <c r="AR697" s="6"/>
      <c r="AS697" s="7"/>
      <c r="AT697" s="7"/>
      <c r="AU697" s="6"/>
      <c r="AV697" s="6"/>
      <c r="AW697" s="6"/>
    </row>
    <row r="698" spans="25:49" ht="43.5" customHeight="1" x14ac:dyDescent="0.25">
      <c r="Y698" s="6"/>
      <c r="Z698" s="6"/>
      <c r="AM698" s="7"/>
      <c r="AN698" s="305"/>
      <c r="AO698" s="305"/>
      <c r="AP698" s="7"/>
      <c r="AR698" s="6"/>
      <c r="AS698" s="7"/>
      <c r="AT698" s="7"/>
      <c r="AU698" s="6"/>
      <c r="AV698" s="6"/>
      <c r="AW698" s="6"/>
    </row>
    <row r="699" spans="25:49" ht="43.5" customHeight="1" x14ac:dyDescent="0.25">
      <c r="Y699" s="6"/>
      <c r="Z699" s="6"/>
      <c r="AM699" s="7"/>
      <c r="AN699" s="305"/>
      <c r="AO699" s="305"/>
      <c r="AP699" s="7"/>
      <c r="AR699" s="6"/>
      <c r="AS699" s="7"/>
      <c r="AT699" s="7"/>
      <c r="AU699" s="6"/>
      <c r="AV699" s="6"/>
      <c r="AW699" s="6"/>
    </row>
    <row r="700" spans="25:49" ht="43.5" customHeight="1" x14ac:dyDescent="0.25">
      <c r="Y700" s="6"/>
      <c r="Z700" s="6"/>
      <c r="AM700" s="7"/>
      <c r="AN700" s="305"/>
      <c r="AO700" s="305"/>
      <c r="AP700" s="7"/>
      <c r="AR700" s="6"/>
      <c r="AS700" s="7"/>
      <c r="AT700" s="7"/>
      <c r="AU700" s="6"/>
      <c r="AV700" s="6"/>
      <c r="AW700" s="6"/>
    </row>
    <row r="701" spans="25:49" ht="43.5" customHeight="1" x14ac:dyDescent="0.25">
      <c r="Y701" s="6"/>
      <c r="Z701" s="6"/>
      <c r="AM701" s="7"/>
      <c r="AN701" s="305"/>
      <c r="AO701" s="305"/>
      <c r="AP701" s="7"/>
      <c r="AR701" s="6"/>
      <c r="AS701" s="7"/>
      <c r="AT701" s="7"/>
      <c r="AU701" s="6"/>
      <c r="AV701" s="6"/>
      <c r="AW701" s="6"/>
    </row>
    <row r="702" spans="25:49" ht="43.5" customHeight="1" x14ac:dyDescent="0.25">
      <c r="Y702" s="6"/>
      <c r="Z702" s="6"/>
      <c r="AM702" s="7"/>
      <c r="AN702" s="305"/>
      <c r="AO702" s="305"/>
      <c r="AP702" s="7"/>
      <c r="AR702" s="6"/>
      <c r="AS702" s="7"/>
      <c r="AT702" s="7"/>
      <c r="AU702" s="6"/>
      <c r="AV702" s="6"/>
      <c r="AW702" s="6"/>
    </row>
    <row r="703" spans="25:49" ht="43.5" customHeight="1" x14ac:dyDescent="0.25">
      <c r="Y703" s="6"/>
      <c r="Z703" s="6"/>
      <c r="AM703" s="7"/>
      <c r="AN703" s="305"/>
      <c r="AO703" s="305"/>
      <c r="AP703" s="7"/>
      <c r="AR703" s="6"/>
      <c r="AS703" s="7"/>
      <c r="AT703" s="7"/>
      <c r="AU703" s="6"/>
      <c r="AV703" s="6"/>
      <c r="AW703" s="6"/>
    </row>
    <row r="704" spans="25:49" ht="43.5" customHeight="1" x14ac:dyDescent="0.25">
      <c r="Y704" s="6"/>
      <c r="Z704" s="6"/>
      <c r="AM704" s="7"/>
      <c r="AN704" s="305"/>
      <c r="AO704" s="305"/>
      <c r="AP704" s="7"/>
      <c r="AR704" s="6"/>
      <c r="AS704" s="7"/>
      <c r="AT704" s="7"/>
      <c r="AU704" s="6"/>
      <c r="AV704" s="6"/>
      <c r="AW704" s="6"/>
    </row>
    <row r="705" spans="25:49" ht="43.5" customHeight="1" x14ac:dyDescent="0.25">
      <c r="Y705" s="6"/>
      <c r="Z705" s="6"/>
      <c r="AM705" s="7"/>
      <c r="AN705" s="305"/>
      <c r="AO705" s="305"/>
      <c r="AP705" s="7"/>
      <c r="AR705" s="6"/>
      <c r="AS705" s="7"/>
      <c r="AT705" s="7"/>
      <c r="AU705" s="6"/>
      <c r="AV705" s="6"/>
      <c r="AW705" s="6"/>
    </row>
    <row r="706" spans="25:49" ht="43.5" customHeight="1" x14ac:dyDescent="0.25">
      <c r="Y706" s="6"/>
      <c r="Z706" s="6"/>
      <c r="AM706" s="7"/>
      <c r="AN706" s="305"/>
      <c r="AO706" s="305"/>
      <c r="AP706" s="7"/>
      <c r="AR706" s="6"/>
      <c r="AS706" s="7"/>
      <c r="AT706" s="7"/>
      <c r="AU706" s="6"/>
      <c r="AV706" s="6"/>
      <c r="AW706" s="6"/>
    </row>
    <row r="707" spans="25:49" ht="43.5" customHeight="1" x14ac:dyDescent="0.25">
      <c r="Y707" s="6"/>
      <c r="Z707" s="6"/>
      <c r="AM707" s="7"/>
      <c r="AN707" s="305"/>
      <c r="AO707" s="305"/>
      <c r="AP707" s="7"/>
      <c r="AR707" s="6"/>
      <c r="AS707" s="7"/>
      <c r="AT707" s="7"/>
      <c r="AU707" s="6"/>
      <c r="AV707" s="6"/>
      <c r="AW707" s="6"/>
    </row>
    <row r="708" spans="25:49" ht="43.5" customHeight="1" x14ac:dyDescent="0.25">
      <c r="Y708" s="6"/>
      <c r="Z708" s="6"/>
      <c r="AM708" s="7"/>
      <c r="AN708" s="305"/>
      <c r="AO708" s="305"/>
      <c r="AP708" s="7"/>
      <c r="AR708" s="6"/>
      <c r="AS708" s="7"/>
      <c r="AT708" s="7"/>
      <c r="AU708" s="6"/>
      <c r="AV708" s="6"/>
      <c r="AW708" s="6"/>
    </row>
    <row r="709" spans="25:49" ht="43.5" customHeight="1" x14ac:dyDescent="0.25">
      <c r="Y709" s="6"/>
      <c r="Z709" s="6"/>
      <c r="AM709" s="7"/>
      <c r="AN709" s="305"/>
      <c r="AO709" s="305"/>
      <c r="AP709" s="7"/>
      <c r="AR709" s="6"/>
      <c r="AS709" s="7"/>
      <c r="AT709" s="7"/>
      <c r="AU709" s="6"/>
      <c r="AV709" s="6"/>
      <c r="AW709" s="6"/>
    </row>
    <row r="710" spans="25:49" ht="43.5" customHeight="1" x14ac:dyDescent="0.25">
      <c r="Y710" s="6"/>
      <c r="Z710" s="6"/>
      <c r="AM710" s="7"/>
      <c r="AN710" s="305"/>
      <c r="AO710" s="305"/>
      <c r="AP710" s="7"/>
      <c r="AR710" s="6"/>
      <c r="AS710" s="7"/>
      <c r="AT710" s="7"/>
      <c r="AU710" s="6"/>
      <c r="AV710" s="6"/>
      <c r="AW710" s="6"/>
    </row>
    <row r="711" spans="25:49" ht="43.5" customHeight="1" x14ac:dyDescent="0.25">
      <c r="Y711" s="6"/>
      <c r="Z711" s="6"/>
      <c r="AM711" s="7"/>
      <c r="AN711" s="305"/>
      <c r="AO711" s="305"/>
      <c r="AP711" s="7"/>
      <c r="AR711" s="6"/>
      <c r="AS711" s="7"/>
      <c r="AT711" s="7"/>
      <c r="AU711" s="6"/>
      <c r="AV711" s="6"/>
      <c r="AW711" s="6"/>
    </row>
    <row r="712" spans="25:49" ht="43.5" customHeight="1" x14ac:dyDescent="0.25">
      <c r="Y712" s="6"/>
      <c r="Z712" s="6"/>
      <c r="AM712" s="7"/>
      <c r="AN712" s="305"/>
      <c r="AO712" s="305"/>
      <c r="AP712" s="7"/>
      <c r="AR712" s="6"/>
      <c r="AS712" s="7"/>
      <c r="AT712" s="7"/>
      <c r="AU712" s="6"/>
      <c r="AV712" s="6"/>
      <c r="AW712" s="6"/>
    </row>
    <row r="713" spans="25:49" ht="43.5" customHeight="1" x14ac:dyDescent="0.25">
      <c r="Y713" s="6"/>
      <c r="Z713" s="6"/>
      <c r="AM713" s="7"/>
      <c r="AN713" s="305"/>
      <c r="AO713" s="305"/>
      <c r="AP713" s="7"/>
      <c r="AR713" s="6"/>
      <c r="AS713" s="7"/>
      <c r="AT713" s="7"/>
      <c r="AU713" s="6"/>
      <c r="AV713" s="6"/>
      <c r="AW713" s="6"/>
    </row>
    <row r="714" spans="25:49" ht="43.5" customHeight="1" x14ac:dyDescent="0.25">
      <c r="Y714" s="6"/>
      <c r="Z714" s="6"/>
      <c r="AM714" s="7"/>
      <c r="AN714" s="305"/>
      <c r="AO714" s="305"/>
      <c r="AP714" s="7"/>
      <c r="AR714" s="6"/>
      <c r="AS714" s="7"/>
      <c r="AT714" s="7"/>
      <c r="AU714" s="6"/>
      <c r="AV714" s="6"/>
      <c r="AW714" s="6"/>
    </row>
    <row r="715" spans="25:49" ht="43.5" customHeight="1" x14ac:dyDescent="0.25">
      <c r="Y715" s="6"/>
      <c r="Z715" s="6"/>
      <c r="AM715" s="7"/>
      <c r="AN715" s="305"/>
      <c r="AO715" s="305"/>
      <c r="AP715" s="7"/>
      <c r="AR715" s="6"/>
      <c r="AS715" s="7"/>
      <c r="AT715" s="7"/>
      <c r="AU715" s="6"/>
      <c r="AV715" s="6"/>
      <c r="AW715" s="6"/>
    </row>
    <row r="716" spans="25:49" ht="43.5" customHeight="1" x14ac:dyDescent="0.25">
      <c r="Y716" s="6"/>
      <c r="Z716" s="6"/>
      <c r="AM716" s="7"/>
      <c r="AN716" s="305"/>
      <c r="AO716" s="305"/>
      <c r="AP716" s="7"/>
      <c r="AR716" s="6"/>
      <c r="AS716" s="7"/>
      <c r="AT716" s="7"/>
      <c r="AU716" s="6"/>
      <c r="AV716" s="6"/>
      <c r="AW716" s="6"/>
    </row>
    <row r="717" spans="25:49" ht="43.5" customHeight="1" x14ac:dyDescent="0.25">
      <c r="Y717" s="6"/>
      <c r="Z717" s="6"/>
      <c r="AM717" s="7"/>
      <c r="AN717" s="305"/>
      <c r="AO717" s="305"/>
      <c r="AP717" s="7"/>
      <c r="AR717" s="6"/>
      <c r="AS717" s="7"/>
      <c r="AT717" s="7"/>
      <c r="AU717" s="6"/>
      <c r="AV717" s="6"/>
      <c r="AW717" s="6"/>
    </row>
    <row r="718" spans="25:49" ht="43.5" customHeight="1" x14ac:dyDescent="0.25">
      <c r="Y718" s="6"/>
      <c r="Z718" s="6"/>
      <c r="AM718" s="7"/>
      <c r="AN718" s="305"/>
      <c r="AO718" s="305"/>
      <c r="AP718" s="7"/>
      <c r="AR718" s="6"/>
      <c r="AS718" s="7"/>
      <c r="AT718" s="7"/>
      <c r="AU718" s="6"/>
      <c r="AV718" s="6"/>
      <c r="AW718" s="6"/>
    </row>
    <row r="719" spans="25:49" ht="43.5" customHeight="1" x14ac:dyDescent="0.25">
      <c r="Y719" s="6"/>
      <c r="Z719" s="6"/>
      <c r="AM719" s="7"/>
      <c r="AN719" s="305"/>
      <c r="AO719" s="305"/>
      <c r="AP719" s="7"/>
      <c r="AR719" s="6"/>
      <c r="AS719" s="7"/>
      <c r="AT719" s="7"/>
      <c r="AU719" s="6"/>
      <c r="AV719" s="6"/>
      <c r="AW719" s="6"/>
    </row>
    <row r="720" spans="25:49" ht="43.5" customHeight="1" x14ac:dyDescent="0.25">
      <c r="Y720" s="6"/>
      <c r="Z720" s="6"/>
      <c r="AM720" s="7"/>
      <c r="AN720" s="305"/>
      <c r="AO720" s="305"/>
      <c r="AP720" s="7"/>
      <c r="AR720" s="6"/>
      <c r="AS720" s="7"/>
      <c r="AT720" s="7"/>
      <c r="AU720" s="6"/>
      <c r="AV720" s="6"/>
      <c r="AW720" s="6"/>
    </row>
    <row r="721" spans="25:49" ht="43.5" customHeight="1" x14ac:dyDescent="0.25">
      <c r="Y721" s="6"/>
      <c r="Z721" s="6"/>
      <c r="AM721" s="7"/>
      <c r="AN721" s="305"/>
      <c r="AO721" s="305"/>
      <c r="AP721" s="7"/>
      <c r="AR721" s="6"/>
      <c r="AS721" s="7"/>
      <c r="AT721" s="7"/>
      <c r="AU721" s="6"/>
      <c r="AV721" s="6"/>
      <c r="AW721" s="6"/>
    </row>
    <row r="722" spans="25:49" ht="43.5" customHeight="1" x14ac:dyDescent="0.25">
      <c r="Y722" s="6"/>
      <c r="Z722" s="6"/>
      <c r="AM722" s="7"/>
      <c r="AN722" s="305"/>
      <c r="AO722" s="305"/>
      <c r="AP722" s="7"/>
      <c r="AR722" s="6"/>
      <c r="AS722" s="7"/>
      <c r="AT722" s="7"/>
      <c r="AU722" s="6"/>
      <c r="AV722" s="6"/>
      <c r="AW722" s="6"/>
    </row>
    <row r="723" spans="25:49" ht="43.5" customHeight="1" x14ac:dyDescent="0.25">
      <c r="Y723" s="6"/>
      <c r="Z723" s="6"/>
      <c r="AM723" s="7"/>
      <c r="AN723" s="305"/>
      <c r="AO723" s="305"/>
      <c r="AP723" s="7"/>
      <c r="AR723" s="6"/>
      <c r="AS723" s="7"/>
      <c r="AT723" s="7"/>
      <c r="AU723" s="6"/>
      <c r="AV723" s="6"/>
      <c r="AW723" s="6"/>
    </row>
    <row r="724" spans="25:49" ht="43.5" customHeight="1" x14ac:dyDescent="0.25">
      <c r="Y724" s="6"/>
      <c r="Z724" s="6"/>
      <c r="AM724" s="7"/>
      <c r="AN724" s="305"/>
      <c r="AO724" s="305"/>
      <c r="AP724" s="7"/>
      <c r="AR724" s="6"/>
      <c r="AS724" s="7"/>
      <c r="AT724" s="7"/>
      <c r="AU724" s="6"/>
      <c r="AV724" s="6"/>
      <c r="AW724" s="6"/>
    </row>
    <row r="725" spans="25:49" ht="43.5" customHeight="1" x14ac:dyDescent="0.25">
      <c r="Y725" s="6"/>
      <c r="Z725" s="6"/>
      <c r="AM725" s="7"/>
      <c r="AN725" s="305"/>
      <c r="AO725" s="305"/>
      <c r="AP725" s="7"/>
      <c r="AR725" s="6"/>
      <c r="AS725" s="7"/>
      <c r="AT725" s="7"/>
      <c r="AU725" s="6"/>
      <c r="AV725" s="6"/>
      <c r="AW725" s="6"/>
    </row>
    <row r="726" spans="25:49" ht="43.5" customHeight="1" x14ac:dyDescent="0.25">
      <c r="Y726" s="6"/>
      <c r="Z726" s="6"/>
      <c r="AM726" s="7"/>
      <c r="AN726" s="305"/>
      <c r="AO726" s="305"/>
      <c r="AP726" s="7"/>
      <c r="AR726" s="6"/>
      <c r="AS726" s="7"/>
      <c r="AT726" s="7"/>
      <c r="AU726" s="6"/>
      <c r="AV726" s="6"/>
      <c r="AW726" s="6"/>
    </row>
    <row r="727" spans="25:49" ht="43.5" customHeight="1" x14ac:dyDescent="0.25">
      <c r="Y727" s="6"/>
      <c r="Z727" s="6"/>
      <c r="AM727" s="7"/>
      <c r="AN727" s="305"/>
      <c r="AO727" s="305"/>
      <c r="AP727" s="7"/>
      <c r="AR727" s="6"/>
      <c r="AS727" s="7"/>
      <c r="AT727" s="7"/>
      <c r="AU727" s="6"/>
      <c r="AV727" s="6"/>
      <c r="AW727" s="6"/>
    </row>
    <row r="728" spans="25:49" ht="43.5" customHeight="1" x14ac:dyDescent="0.25">
      <c r="Y728" s="6"/>
      <c r="Z728" s="6"/>
      <c r="AM728" s="7"/>
      <c r="AN728" s="305"/>
      <c r="AO728" s="305"/>
      <c r="AP728" s="7"/>
      <c r="AR728" s="6"/>
      <c r="AS728" s="7"/>
      <c r="AT728" s="7"/>
      <c r="AU728" s="6"/>
      <c r="AV728" s="6"/>
      <c r="AW728" s="6"/>
    </row>
    <row r="729" spans="25:49" ht="43.5" customHeight="1" x14ac:dyDescent="0.25">
      <c r="Y729" s="6"/>
      <c r="Z729" s="6"/>
      <c r="AM729" s="7"/>
      <c r="AN729" s="305"/>
      <c r="AO729" s="305"/>
      <c r="AP729" s="7"/>
      <c r="AR729" s="6"/>
      <c r="AS729" s="7"/>
      <c r="AT729" s="7"/>
      <c r="AU729" s="6"/>
      <c r="AV729" s="6"/>
      <c r="AW729" s="6"/>
    </row>
    <row r="730" spans="25:49" ht="43.5" customHeight="1" x14ac:dyDescent="0.25">
      <c r="Y730" s="6"/>
      <c r="Z730" s="6"/>
      <c r="AM730" s="7"/>
      <c r="AN730" s="305"/>
      <c r="AO730" s="305"/>
      <c r="AP730" s="7"/>
      <c r="AR730" s="6"/>
      <c r="AS730" s="7"/>
      <c r="AT730" s="7"/>
      <c r="AU730" s="6"/>
      <c r="AV730" s="6"/>
      <c r="AW730" s="6"/>
    </row>
    <row r="731" spans="25:49" ht="43.5" customHeight="1" x14ac:dyDescent="0.25">
      <c r="Y731" s="6"/>
      <c r="Z731" s="6"/>
      <c r="AM731" s="7"/>
      <c r="AN731" s="305"/>
      <c r="AO731" s="305"/>
      <c r="AP731" s="7"/>
      <c r="AR731" s="6"/>
      <c r="AS731" s="7"/>
      <c r="AT731" s="7"/>
      <c r="AU731" s="6"/>
      <c r="AV731" s="6"/>
      <c r="AW731" s="6"/>
    </row>
    <row r="732" spans="25:49" ht="43.5" customHeight="1" x14ac:dyDescent="0.25">
      <c r="Y732" s="6"/>
      <c r="Z732" s="6"/>
      <c r="AM732" s="7"/>
      <c r="AN732" s="305"/>
      <c r="AO732" s="305"/>
      <c r="AP732" s="7"/>
      <c r="AR732" s="6"/>
      <c r="AS732" s="7"/>
      <c r="AT732" s="7"/>
      <c r="AU732" s="6"/>
      <c r="AV732" s="6"/>
      <c r="AW732" s="6"/>
    </row>
    <row r="733" spans="25:49" ht="43.5" customHeight="1" x14ac:dyDescent="0.25">
      <c r="Y733" s="6"/>
      <c r="Z733" s="6"/>
      <c r="AM733" s="7"/>
      <c r="AN733" s="305"/>
      <c r="AO733" s="305"/>
      <c r="AP733" s="7"/>
      <c r="AR733" s="6"/>
      <c r="AS733" s="7"/>
      <c r="AT733" s="7"/>
      <c r="AU733" s="6"/>
      <c r="AV733" s="6"/>
      <c r="AW733" s="6"/>
    </row>
    <row r="734" spans="25:49" ht="43.5" customHeight="1" x14ac:dyDescent="0.25">
      <c r="Y734" s="6"/>
      <c r="Z734" s="6"/>
      <c r="AM734" s="7"/>
      <c r="AN734" s="305"/>
      <c r="AO734" s="305"/>
      <c r="AP734" s="7"/>
      <c r="AR734" s="6"/>
      <c r="AS734" s="7"/>
      <c r="AT734" s="7"/>
      <c r="AU734" s="6"/>
      <c r="AV734" s="6"/>
      <c r="AW734" s="6"/>
    </row>
    <row r="735" spans="25:49" ht="43.5" customHeight="1" x14ac:dyDescent="0.25">
      <c r="Y735" s="6"/>
      <c r="Z735" s="6"/>
      <c r="AM735" s="7"/>
      <c r="AN735" s="305"/>
      <c r="AO735" s="305"/>
      <c r="AP735" s="7"/>
      <c r="AR735" s="6"/>
      <c r="AS735" s="7"/>
      <c r="AT735" s="7"/>
      <c r="AU735" s="6"/>
      <c r="AV735" s="6"/>
      <c r="AW735" s="6"/>
    </row>
    <row r="736" spans="25:49" ht="43.5" customHeight="1" x14ac:dyDescent="0.25">
      <c r="Y736" s="6"/>
      <c r="Z736" s="6"/>
      <c r="AM736" s="7"/>
      <c r="AN736" s="305"/>
      <c r="AO736" s="305"/>
      <c r="AP736" s="7"/>
      <c r="AR736" s="6"/>
      <c r="AS736" s="7"/>
      <c r="AT736" s="7"/>
      <c r="AU736" s="6"/>
      <c r="AV736" s="6"/>
      <c r="AW736" s="6"/>
    </row>
    <row r="737" spans="25:49" ht="43.5" customHeight="1" x14ac:dyDescent="0.25">
      <c r="Y737" s="6"/>
      <c r="Z737" s="6"/>
      <c r="AM737" s="7"/>
      <c r="AN737" s="305"/>
      <c r="AO737" s="305"/>
      <c r="AP737" s="7"/>
      <c r="AR737" s="6"/>
      <c r="AS737" s="7"/>
      <c r="AT737" s="7"/>
      <c r="AU737" s="6"/>
      <c r="AV737" s="6"/>
      <c r="AW737" s="6"/>
    </row>
    <row r="738" spans="25:49" ht="43.5" customHeight="1" x14ac:dyDescent="0.25">
      <c r="Y738" s="6"/>
      <c r="Z738" s="6"/>
      <c r="AM738" s="7"/>
      <c r="AN738" s="305"/>
      <c r="AO738" s="305"/>
      <c r="AP738" s="7"/>
      <c r="AR738" s="6"/>
      <c r="AS738" s="7"/>
      <c r="AT738" s="7"/>
      <c r="AU738" s="6"/>
      <c r="AV738" s="6"/>
      <c r="AW738" s="6"/>
    </row>
    <row r="739" spans="25:49" ht="43.5" customHeight="1" x14ac:dyDescent="0.25">
      <c r="Y739" s="6"/>
      <c r="Z739" s="6"/>
      <c r="AM739" s="7"/>
      <c r="AN739" s="305"/>
      <c r="AO739" s="305"/>
      <c r="AP739" s="7"/>
      <c r="AR739" s="6"/>
      <c r="AS739" s="7"/>
      <c r="AT739" s="7"/>
      <c r="AU739" s="6"/>
      <c r="AV739" s="6"/>
      <c r="AW739" s="6"/>
    </row>
    <row r="740" spans="25:49" ht="43.5" customHeight="1" x14ac:dyDescent="0.25">
      <c r="Y740" s="6"/>
      <c r="Z740" s="6"/>
      <c r="AM740" s="7"/>
      <c r="AN740" s="305"/>
      <c r="AO740" s="305"/>
      <c r="AP740" s="7"/>
      <c r="AR740" s="6"/>
      <c r="AS740" s="7"/>
      <c r="AT740" s="7"/>
      <c r="AU740" s="6"/>
      <c r="AV740" s="6"/>
      <c r="AW740" s="6"/>
    </row>
    <row r="741" spans="25:49" ht="43.5" customHeight="1" x14ac:dyDescent="0.25">
      <c r="Y741" s="6"/>
      <c r="Z741" s="6"/>
      <c r="AM741" s="7"/>
      <c r="AN741" s="305"/>
      <c r="AO741" s="305"/>
      <c r="AP741" s="7"/>
      <c r="AR741" s="6"/>
      <c r="AS741" s="7"/>
      <c r="AT741" s="7"/>
      <c r="AU741" s="6"/>
      <c r="AV741" s="6"/>
      <c r="AW741" s="6"/>
    </row>
    <row r="742" spans="25:49" ht="43.5" customHeight="1" x14ac:dyDescent="0.25">
      <c r="Y742" s="6"/>
      <c r="Z742" s="6"/>
      <c r="AM742" s="7"/>
      <c r="AN742" s="305"/>
      <c r="AO742" s="305"/>
      <c r="AP742" s="7"/>
      <c r="AR742" s="6"/>
      <c r="AS742" s="7"/>
      <c r="AT742" s="7"/>
      <c r="AU742" s="6"/>
      <c r="AV742" s="6"/>
      <c r="AW742" s="6"/>
    </row>
    <row r="743" spans="25:49" ht="43.5" customHeight="1" x14ac:dyDescent="0.25">
      <c r="Y743" s="6"/>
      <c r="Z743" s="6"/>
      <c r="AM743" s="7"/>
      <c r="AN743" s="305"/>
      <c r="AO743" s="305"/>
      <c r="AP743" s="7"/>
      <c r="AR743" s="6"/>
      <c r="AS743" s="7"/>
      <c r="AT743" s="7"/>
      <c r="AU743" s="6"/>
      <c r="AV743" s="6"/>
      <c r="AW743" s="6"/>
    </row>
    <row r="744" spans="25:49" ht="43.5" customHeight="1" x14ac:dyDescent="0.25">
      <c r="Y744" s="6"/>
      <c r="Z744" s="6"/>
      <c r="AM744" s="7"/>
      <c r="AN744" s="305"/>
      <c r="AO744" s="305"/>
      <c r="AP744" s="7"/>
      <c r="AR744" s="6"/>
      <c r="AS744" s="7"/>
      <c r="AT744" s="7"/>
      <c r="AU744" s="6"/>
      <c r="AV744" s="6"/>
      <c r="AW744" s="6"/>
    </row>
    <row r="745" spans="25:49" ht="43.5" customHeight="1" x14ac:dyDescent="0.25">
      <c r="Y745" s="6"/>
      <c r="Z745" s="6"/>
      <c r="AM745" s="7"/>
      <c r="AN745" s="305"/>
      <c r="AO745" s="305"/>
      <c r="AP745" s="7"/>
      <c r="AR745" s="6"/>
      <c r="AS745" s="7"/>
      <c r="AT745" s="7"/>
      <c r="AU745" s="6"/>
      <c r="AV745" s="6"/>
      <c r="AW745" s="6"/>
    </row>
    <row r="746" spans="25:49" ht="43.5" customHeight="1" x14ac:dyDescent="0.25">
      <c r="Y746" s="6"/>
      <c r="Z746" s="6"/>
      <c r="AM746" s="7"/>
      <c r="AN746" s="305"/>
      <c r="AO746" s="305"/>
      <c r="AP746" s="7"/>
      <c r="AR746" s="6"/>
      <c r="AS746" s="7"/>
      <c r="AT746" s="7"/>
      <c r="AU746" s="6"/>
      <c r="AV746" s="6"/>
      <c r="AW746" s="6"/>
    </row>
    <row r="747" spans="25:49" ht="43.5" customHeight="1" x14ac:dyDescent="0.25">
      <c r="Y747" s="6"/>
      <c r="Z747" s="6"/>
      <c r="AM747" s="7"/>
      <c r="AN747" s="305"/>
      <c r="AO747" s="305"/>
      <c r="AP747" s="7"/>
      <c r="AR747" s="6"/>
      <c r="AS747" s="7"/>
      <c r="AT747" s="7"/>
      <c r="AU747" s="6"/>
      <c r="AV747" s="6"/>
      <c r="AW747" s="6"/>
    </row>
    <row r="748" spans="25:49" ht="43.5" customHeight="1" x14ac:dyDescent="0.25">
      <c r="Y748" s="6"/>
      <c r="Z748" s="6"/>
      <c r="AM748" s="7"/>
      <c r="AN748" s="305"/>
      <c r="AO748" s="305"/>
      <c r="AP748" s="7"/>
      <c r="AR748" s="6"/>
      <c r="AS748" s="7"/>
      <c r="AT748" s="7"/>
      <c r="AU748" s="6"/>
      <c r="AV748" s="6"/>
      <c r="AW748" s="6"/>
    </row>
    <row r="749" spans="25:49" ht="43.5" customHeight="1" x14ac:dyDescent="0.25">
      <c r="Y749" s="6"/>
      <c r="Z749" s="6"/>
      <c r="AM749" s="7"/>
      <c r="AN749" s="305"/>
      <c r="AO749" s="305"/>
      <c r="AP749" s="7"/>
      <c r="AR749" s="6"/>
      <c r="AS749" s="7"/>
      <c r="AT749" s="7"/>
      <c r="AU749" s="6"/>
      <c r="AV749" s="6"/>
      <c r="AW749" s="6"/>
    </row>
    <row r="750" spans="25:49" ht="43.5" customHeight="1" x14ac:dyDescent="0.25">
      <c r="Y750" s="6"/>
      <c r="Z750" s="6"/>
      <c r="AM750" s="7"/>
      <c r="AN750" s="305"/>
      <c r="AO750" s="305"/>
      <c r="AP750" s="7"/>
      <c r="AR750" s="6"/>
      <c r="AS750" s="7"/>
      <c r="AT750" s="7"/>
      <c r="AU750" s="6"/>
      <c r="AV750" s="6"/>
      <c r="AW750" s="6"/>
    </row>
    <row r="751" spans="25:49" ht="43.5" customHeight="1" x14ac:dyDescent="0.25">
      <c r="Y751" s="6"/>
      <c r="Z751" s="6"/>
      <c r="AM751" s="7"/>
      <c r="AN751" s="305"/>
      <c r="AO751" s="305"/>
      <c r="AP751" s="7"/>
      <c r="AR751" s="6"/>
      <c r="AS751" s="7"/>
      <c r="AT751" s="7"/>
      <c r="AU751" s="6"/>
      <c r="AV751" s="6"/>
      <c r="AW751" s="6"/>
    </row>
    <row r="752" spans="25:49" ht="43.5" customHeight="1" x14ac:dyDescent="0.25">
      <c r="Y752" s="6"/>
      <c r="Z752" s="6"/>
      <c r="AM752" s="7"/>
      <c r="AN752" s="305"/>
      <c r="AO752" s="305"/>
      <c r="AP752" s="7"/>
      <c r="AR752" s="6"/>
      <c r="AS752" s="7"/>
      <c r="AT752" s="7"/>
      <c r="AU752" s="6"/>
      <c r="AV752" s="6"/>
      <c r="AW752" s="6"/>
    </row>
    <row r="753" spans="25:49" ht="43.5" customHeight="1" x14ac:dyDescent="0.25">
      <c r="Y753" s="6"/>
      <c r="Z753" s="6"/>
      <c r="AM753" s="7"/>
      <c r="AN753" s="305"/>
      <c r="AO753" s="305"/>
      <c r="AP753" s="7"/>
      <c r="AR753" s="6"/>
      <c r="AS753" s="7"/>
      <c r="AT753" s="7"/>
      <c r="AU753" s="6"/>
      <c r="AV753" s="6"/>
      <c r="AW753" s="6"/>
    </row>
    <row r="754" spans="25:49" ht="43.5" customHeight="1" x14ac:dyDescent="0.25">
      <c r="Y754" s="6"/>
      <c r="Z754" s="6"/>
      <c r="AM754" s="7"/>
      <c r="AN754" s="305"/>
      <c r="AO754" s="305"/>
      <c r="AP754" s="7"/>
      <c r="AR754" s="6"/>
      <c r="AS754" s="7"/>
      <c r="AT754" s="7"/>
      <c r="AU754" s="6"/>
      <c r="AV754" s="6"/>
      <c r="AW754" s="6"/>
    </row>
    <row r="755" spans="25:49" ht="43.5" customHeight="1" x14ac:dyDescent="0.25">
      <c r="Y755" s="6"/>
      <c r="Z755" s="6"/>
      <c r="AM755" s="7"/>
      <c r="AN755" s="305"/>
      <c r="AO755" s="305"/>
      <c r="AP755" s="7"/>
      <c r="AR755" s="6"/>
      <c r="AS755" s="7"/>
      <c r="AT755" s="7"/>
      <c r="AU755" s="6"/>
      <c r="AV755" s="6"/>
      <c r="AW755" s="6"/>
    </row>
    <row r="756" spans="25:49" ht="43.5" customHeight="1" x14ac:dyDescent="0.25">
      <c r="Y756" s="6"/>
      <c r="Z756" s="6"/>
      <c r="AM756" s="7"/>
      <c r="AN756" s="305"/>
      <c r="AO756" s="305"/>
      <c r="AP756" s="7"/>
      <c r="AR756" s="6"/>
      <c r="AS756" s="7"/>
      <c r="AT756" s="7"/>
      <c r="AU756" s="6"/>
      <c r="AV756" s="6"/>
      <c r="AW756" s="6"/>
    </row>
    <row r="757" spans="25:49" ht="43.5" customHeight="1" x14ac:dyDescent="0.25">
      <c r="Y757" s="6"/>
      <c r="Z757" s="6"/>
      <c r="AM757" s="7"/>
      <c r="AN757" s="305"/>
      <c r="AO757" s="305"/>
      <c r="AP757" s="7"/>
      <c r="AR757" s="6"/>
      <c r="AS757" s="7"/>
      <c r="AT757" s="7"/>
      <c r="AU757" s="6"/>
      <c r="AV757" s="6"/>
      <c r="AW757" s="6"/>
    </row>
    <row r="758" spans="25:49" ht="43.5" customHeight="1" x14ac:dyDescent="0.25">
      <c r="Y758" s="6"/>
      <c r="Z758" s="6"/>
      <c r="AM758" s="7"/>
      <c r="AN758" s="305"/>
      <c r="AO758" s="305"/>
      <c r="AP758" s="7"/>
      <c r="AR758" s="6"/>
      <c r="AS758" s="7"/>
      <c r="AT758" s="7"/>
      <c r="AU758" s="6"/>
      <c r="AV758" s="6"/>
      <c r="AW758" s="6"/>
    </row>
    <row r="759" spans="25:49" ht="43.5" customHeight="1" x14ac:dyDescent="0.25">
      <c r="Y759" s="6"/>
      <c r="Z759" s="6"/>
      <c r="AM759" s="7"/>
      <c r="AN759" s="305"/>
      <c r="AO759" s="305"/>
      <c r="AP759" s="7"/>
      <c r="AR759" s="6"/>
      <c r="AS759" s="7"/>
      <c r="AT759" s="7"/>
      <c r="AU759" s="6"/>
      <c r="AV759" s="6"/>
      <c r="AW759" s="6"/>
    </row>
    <row r="760" spans="25:49" ht="43.5" customHeight="1" x14ac:dyDescent="0.25">
      <c r="Y760" s="6"/>
      <c r="Z760" s="6"/>
      <c r="AM760" s="7"/>
      <c r="AN760" s="305"/>
      <c r="AO760" s="305"/>
      <c r="AP760" s="7"/>
      <c r="AR760" s="6"/>
      <c r="AS760" s="7"/>
      <c r="AT760" s="7"/>
      <c r="AU760" s="6"/>
      <c r="AV760" s="6"/>
      <c r="AW760" s="6"/>
    </row>
    <row r="761" spans="25:49" ht="43.5" customHeight="1" x14ac:dyDescent="0.25">
      <c r="Y761" s="6"/>
      <c r="Z761" s="6"/>
      <c r="AM761" s="7"/>
      <c r="AN761" s="305"/>
      <c r="AO761" s="305"/>
      <c r="AP761" s="7"/>
      <c r="AR761" s="6"/>
      <c r="AS761" s="7"/>
      <c r="AT761" s="7"/>
      <c r="AU761" s="6"/>
      <c r="AV761" s="6"/>
      <c r="AW761" s="6"/>
    </row>
    <row r="762" spans="25:49" ht="43.5" customHeight="1" x14ac:dyDescent="0.25">
      <c r="Y762" s="6"/>
      <c r="Z762" s="6"/>
      <c r="AM762" s="7"/>
      <c r="AN762" s="305"/>
      <c r="AO762" s="305"/>
      <c r="AP762" s="7"/>
      <c r="AR762" s="6"/>
      <c r="AS762" s="7"/>
      <c r="AT762" s="7"/>
      <c r="AU762" s="6"/>
      <c r="AV762" s="6"/>
      <c r="AW762" s="6"/>
    </row>
    <row r="763" spans="25:49" ht="43.5" customHeight="1" x14ac:dyDescent="0.25">
      <c r="Y763" s="6"/>
      <c r="Z763" s="6"/>
      <c r="AM763" s="7"/>
      <c r="AN763" s="305"/>
      <c r="AO763" s="305"/>
      <c r="AP763" s="7"/>
      <c r="AR763" s="6"/>
      <c r="AS763" s="7"/>
      <c r="AT763" s="7"/>
      <c r="AU763" s="6"/>
      <c r="AV763" s="6"/>
      <c r="AW763" s="6"/>
    </row>
    <row r="764" spans="25:49" ht="43.5" customHeight="1" x14ac:dyDescent="0.25">
      <c r="Y764" s="6"/>
      <c r="Z764" s="6"/>
      <c r="AM764" s="7"/>
      <c r="AN764" s="305"/>
      <c r="AO764" s="305"/>
      <c r="AP764" s="7"/>
      <c r="AR764" s="6"/>
      <c r="AS764" s="7"/>
      <c r="AT764" s="7"/>
      <c r="AU764" s="6"/>
      <c r="AV764" s="6"/>
      <c r="AW764" s="6"/>
    </row>
    <row r="765" spans="25:49" ht="43.5" customHeight="1" x14ac:dyDescent="0.25">
      <c r="Y765" s="6"/>
      <c r="Z765" s="6"/>
      <c r="AM765" s="7"/>
      <c r="AN765" s="305"/>
      <c r="AO765" s="305"/>
      <c r="AP765" s="7"/>
      <c r="AR765" s="6"/>
      <c r="AS765" s="7"/>
      <c r="AT765" s="7"/>
      <c r="AU765" s="6"/>
      <c r="AV765" s="6"/>
      <c r="AW765" s="6"/>
    </row>
    <row r="766" spans="25:49" ht="43.5" customHeight="1" x14ac:dyDescent="0.25">
      <c r="Y766" s="6"/>
      <c r="Z766" s="6"/>
      <c r="AM766" s="7"/>
      <c r="AN766" s="305"/>
      <c r="AO766" s="305"/>
      <c r="AP766" s="7"/>
      <c r="AR766" s="6"/>
      <c r="AS766" s="7"/>
      <c r="AT766" s="7"/>
      <c r="AU766" s="6"/>
      <c r="AV766" s="6"/>
      <c r="AW766" s="6"/>
    </row>
    <row r="767" spans="25:49" ht="43.5" customHeight="1" x14ac:dyDescent="0.25">
      <c r="Y767" s="6"/>
      <c r="Z767" s="6"/>
      <c r="AM767" s="7"/>
      <c r="AN767" s="305"/>
      <c r="AO767" s="305"/>
      <c r="AP767" s="7"/>
      <c r="AR767" s="6"/>
      <c r="AS767" s="7"/>
      <c r="AT767" s="7"/>
      <c r="AU767" s="6"/>
      <c r="AV767" s="6"/>
      <c r="AW767" s="6"/>
    </row>
    <row r="768" spans="25:49" ht="43.5" customHeight="1" x14ac:dyDescent="0.25">
      <c r="Y768" s="6"/>
      <c r="Z768" s="6"/>
      <c r="AM768" s="7"/>
      <c r="AN768" s="305"/>
      <c r="AO768" s="305"/>
      <c r="AP768" s="7"/>
      <c r="AR768" s="6"/>
      <c r="AS768" s="7"/>
      <c r="AT768" s="7"/>
      <c r="AU768" s="6"/>
      <c r="AV768" s="6"/>
      <c r="AW768" s="6"/>
    </row>
    <row r="769" spans="25:49" ht="43.5" customHeight="1" x14ac:dyDescent="0.25">
      <c r="Y769" s="6"/>
      <c r="Z769" s="6"/>
      <c r="AM769" s="7"/>
      <c r="AN769" s="305"/>
      <c r="AO769" s="305"/>
      <c r="AP769" s="7"/>
      <c r="AR769" s="6"/>
      <c r="AS769" s="7"/>
      <c r="AT769" s="7"/>
      <c r="AU769" s="6"/>
      <c r="AV769" s="6"/>
      <c r="AW769" s="6"/>
    </row>
    <row r="770" spans="25:49" ht="43.5" customHeight="1" x14ac:dyDescent="0.25">
      <c r="Y770" s="6"/>
      <c r="Z770" s="6"/>
      <c r="AM770" s="7"/>
      <c r="AN770" s="305"/>
      <c r="AO770" s="305"/>
      <c r="AP770" s="7"/>
      <c r="AR770" s="6"/>
      <c r="AS770" s="7"/>
      <c r="AT770" s="7"/>
      <c r="AU770" s="6"/>
      <c r="AV770" s="6"/>
      <c r="AW770" s="6"/>
    </row>
    <row r="771" spans="25:49" ht="43.5" customHeight="1" x14ac:dyDescent="0.25">
      <c r="Y771" s="6"/>
      <c r="Z771" s="6"/>
      <c r="AM771" s="7"/>
      <c r="AN771" s="305"/>
      <c r="AO771" s="305"/>
      <c r="AP771" s="7"/>
      <c r="AR771" s="6"/>
      <c r="AS771" s="7"/>
      <c r="AT771" s="7"/>
      <c r="AU771" s="6"/>
      <c r="AV771" s="6"/>
      <c r="AW771" s="6"/>
    </row>
    <row r="772" spans="25:49" ht="43.5" customHeight="1" x14ac:dyDescent="0.25">
      <c r="Y772" s="6"/>
      <c r="Z772" s="6"/>
      <c r="AM772" s="7"/>
      <c r="AN772" s="305"/>
      <c r="AO772" s="305"/>
      <c r="AP772" s="7"/>
      <c r="AR772" s="6"/>
      <c r="AS772" s="7"/>
      <c r="AT772" s="7"/>
      <c r="AU772" s="6"/>
      <c r="AV772" s="6"/>
      <c r="AW772" s="6"/>
    </row>
    <row r="773" spans="25:49" ht="43.5" customHeight="1" x14ac:dyDescent="0.25">
      <c r="Y773" s="6"/>
      <c r="Z773" s="6"/>
      <c r="AM773" s="7"/>
      <c r="AN773" s="305"/>
      <c r="AO773" s="305"/>
      <c r="AP773" s="7"/>
      <c r="AR773" s="6"/>
      <c r="AS773" s="7"/>
      <c r="AT773" s="7"/>
      <c r="AU773" s="6"/>
      <c r="AV773" s="6"/>
      <c r="AW773" s="6"/>
    </row>
    <row r="774" spans="25:49" ht="43.5" customHeight="1" x14ac:dyDescent="0.25">
      <c r="Y774" s="6"/>
      <c r="Z774" s="6"/>
      <c r="AM774" s="7"/>
      <c r="AN774" s="305"/>
      <c r="AO774" s="305"/>
      <c r="AP774" s="7"/>
      <c r="AR774" s="6"/>
      <c r="AS774" s="7"/>
      <c r="AT774" s="7"/>
      <c r="AU774" s="6"/>
      <c r="AV774" s="6"/>
      <c r="AW774" s="6"/>
    </row>
    <row r="775" spans="25:49" ht="43.5" customHeight="1" x14ac:dyDescent="0.25">
      <c r="Y775" s="6"/>
      <c r="Z775" s="6"/>
      <c r="AM775" s="7"/>
      <c r="AN775" s="305"/>
      <c r="AO775" s="305"/>
      <c r="AP775" s="7"/>
      <c r="AR775" s="6"/>
      <c r="AS775" s="7"/>
      <c r="AT775" s="7"/>
      <c r="AU775" s="6"/>
      <c r="AV775" s="6"/>
      <c r="AW775" s="6"/>
    </row>
    <row r="776" spans="25:49" ht="43.5" customHeight="1" x14ac:dyDescent="0.25">
      <c r="Y776" s="6"/>
      <c r="Z776" s="6"/>
      <c r="AM776" s="7"/>
      <c r="AN776" s="305"/>
      <c r="AO776" s="305"/>
      <c r="AP776" s="7"/>
      <c r="AR776" s="6"/>
      <c r="AS776" s="7"/>
      <c r="AT776" s="7"/>
      <c r="AU776" s="6"/>
      <c r="AV776" s="6"/>
      <c r="AW776" s="6"/>
    </row>
    <row r="777" spans="25:49" ht="43.5" customHeight="1" x14ac:dyDescent="0.25">
      <c r="Y777" s="6"/>
      <c r="Z777" s="6"/>
      <c r="AM777" s="7"/>
      <c r="AN777" s="305"/>
      <c r="AO777" s="305"/>
      <c r="AP777" s="7"/>
      <c r="AR777" s="6"/>
      <c r="AS777" s="7"/>
      <c r="AT777" s="7"/>
      <c r="AU777" s="6"/>
      <c r="AV777" s="6"/>
      <c r="AW777" s="6"/>
    </row>
    <row r="778" spans="25:49" ht="43.5" customHeight="1" x14ac:dyDescent="0.25">
      <c r="Y778" s="6"/>
      <c r="Z778" s="6"/>
      <c r="AM778" s="7"/>
      <c r="AN778" s="305"/>
      <c r="AO778" s="305"/>
      <c r="AP778" s="7"/>
      <c r="AR778" s="6"/>
      <c r="AS778" s="7"/>
      <c r="AT778" s="7"/>
      <c r="AU778" s="6"/>
      <c r="AV778" s="6"/>
      <c r="AW778" s="6"/>
    </row>
    <row r="779" spans="25:49" ht="43.5" customHeight="1" x14ac:dyDescent="0.25">
      <c r="Y779" s="6"/>
      <c r="Z779" s="6"/>
      <c r="AM779" s="7"/>
      <c r="AN779" s="305"/>
      <c r="AO779" s="305"/>
      <c r="AP779" s="7"/>
      <c r="AR779" s="6"/>
      <c r="AS779" s="7"/>
      <c r="AT779" s="7"/>
      <c r="AU779" s="6"/>
      <c r="AV779" s="6"/>
      <c r="AW779" s="6"/>
    </row>
    <row r="780" spans="25:49" ht="43.5" customHeight="1" x14ac:dyDescent="0.25">
      <c r="Y780" s="6"/>
      <c r="Z780" s="6"/>
      <c r="AM780" s="7"/>
      <c r="AN780" s="305"/>
      <c r="AO780" s="305"/>
      <c r="AP780" s="7"/>
      <c r="AR780" s="6"/>
      <c r="AS780" s="7"/>
      <c r="AT780" s="7"/>
      <c r="AU780" s="6"/>
      <c r="AV780" s="6"/>
      <c r="AW780" s="6"/>
    </row>
    <row r="781" spans="25:49" ht="43.5" customHeight="1" x14ac:dyDescent="0.25">
      <c r="Y781" s="6"/>
      <c r="Z781" s="6"/>
      <c r="AM781" s="7"/>
      <c r="AN781" s="305"/>
      <c r="AO781" s="305"/>
      <c r="AP781" s="7"/>
      <c r="AR781" s="6"/>
      <c r="AS781" s="7"/>
      <c r="AT781" s="7"/>
      <c r="AU781" s="6"/>
      <c r="AV781" s="6"/>
      <c r="AW781" s="6"/>
    </row>
    <row r="782" spans="25:49" ht="43.5" customHeight="1" x14ac:dyDescent="0.25">
      <c r="Y782" s="6"/>
      <c r="Z782" s="6"/>
      <c r="AM782" s="7"/>
      <c r="AN782" s="305"/>
      <c r="AO782" s="305"/>
      <c r="AP782" s="7"/>
      <c r="AR782" s="6"/>
      <c r="AS782" s="7"/>
      <c r="AT782" s="7"/>
      <c r="AU782" s="6"/>
      <c r="AV782" s="6"/>
      <c r="AW782" s="6"/>
    </row>
    <row r="783" spans="25:49" ht="43.5" customHeight="1" x14ac:dyDescent="0.25">
      <c r="Y783" s="6"/>
      <c r="Z783" s="6"/>
      <c r="AM783" s="7"/>
      <c r="AN783" s="305"/>
      <c r="AO783" s="305"/>
      <c r="AP783" s="7"/>
      <c r="AR783" s="6"/>
      <c r="AS783" s="7"/>
      <c r="AT783" s="7"/>
      <c r="AU783" s="6"/>
      <c r="AV783" s="6"/>
      <c r="AW783" s="6"/>
    </row>
    <row r="784" spans="25:49" ht="43.5" customHeight="1" x14ac:dyDescent="0.25">
      <c r="Y784" s="6"/>
      <c r="Z784" s="6"/>
      <c r="AM784" s="7"/>
      <c r="AN784" s="305"/>
      <c r="AO784" s="305"/>
      <c r="AP784" s="7"/>
      <c r="AR784" s="6"/>
      <c r="AS784" s="7"/>
      <c r="AT784" s="7"/>
      <c r="AU784" s="6"/>
      <c r="AV784" s="6"/>
      <c r="AW784" s="6"/>
    </row>
    <row r="785" spans="25:49" ht="43.5" customHeight="1" x14ac:dyDescent="0.25">
      <c r="Y785" s="6"/>
      <c r="Z785" s="6"/>
      <c r="AM785" s="7"/>
      <c r="AN785" s="305"/>
      <c r="AO785" s="305"/>
      <c r="AP785" s="7"/>
      <c r="AR785" s="6"/>
      <c r="AS785" s="7"/>
      <c r="AT785" s="7"/>
      <c r="AU785" s="6"/>
      <c r="AV785" s="6"/>
      <c r="AW785" s="6"/>
    </row>
    <row r="786" spans="25:49" ht="43.5" customHeight="1" x14ac:dyDescent="0.25">
      <c r="Y786" s="6"/>
      <c r="Z786" s="6"/>
      <c r="AM786" s="7"/>
      <c r="AN786" s="305"/>
      <c r="AO786" s="305"/>
      <c r="AP786" s="7"/>
      <c r="AR786" s="6"/>
      <c r="AS786" s="7"/>
      <c r="AT786" s="7"/>
      <c r="AU786" s="6"/>
      <c r="AV786" s="6"/>
      <c r="AW786" s="6"/>
    </row>
    <row r="787" spans="25:49" ht="43.5" customHeight="1" x14ac:dyDescent="0.25">
      <c r="Y787" s="6"/>
      <c r="Z787" s="6"/>
      <c r="AM787" s="7"/>
      <c r="AN787" s="305"/>
      <c r="AO787" s="305"/>
      <c r="AP787" s="7"/>
      <c r="AR787" s="6"/>
      <c r="AS787" s="7"/>
      <c r="AT787" s="7"/>
      <c r="AU787" s="6"/>
      <c r="AV787" s="6"/>
      <c r="AW787" s="6"/>
    </row>
    <row r="788" spans="25:49" ht="43.5" customHeight="1" x14ac:dyDescent="0.25">
      <c r="Y788" s="6"/>
      <c r="Z788" s="6"/>
      <c r="AM788" s="7"/>
      <c r="AN788" s="305"/>
      <c r="AO788" s="305"/>
      <c r="AP788" s="7"/>
      <c r="AR788" s="6"/>
      <c r="AS788" s="7"/>
      <c r="AT788" s="7"/>
      <c r="AU788" s="6"/>
      <c r="AV788" s="6"/>
      <c r="AW788" s="6"/>
    </row>
    <row r="789" spans="25:49" ht="43.5" customHeight="1" x14ac:dyDescent="0.25">
      <c r="Y789" s="6"/>
      <c r="Z789" s="6"/>
      <c r="AM789" s="7"/>
      <c r="AN789" s="305"/>
      <c r="AO789" s="305"/>
      <c r="AP789" s="7"/>
      <c r="AR789" s="6"/>
      <c r="AS789" s="7"/>
      <c r="AT789" s="7"/>
      <c r="AU789" s="6"/>
      <c r="AV789" s="6"/>
      <c r="AW789" s="6"/>
    </row>
    <row r="790" spans="25:49" ht="43.5" customHeight="1" x14ac:dyDescent="0.25">
      <c r="Y790" s="6"/>
      <c r="Z790" s="6"/>
      <c r="AM790" s="7"/>
      <c r="AN790" s="305"/>
      <c r="AO790" s="305"/>
      <c r="AP790" s="7"/>
      <c r="AR790" s="6"/>
      <c r="AS790" s="7"/>
      <c r="AT790" s="7"/>
      <c r="AU790" s="6"/>
      <c r="AV790" s="6"/>
      <c r="AW790" s="6"/>
    </row>
    <row r="791" spans="25:49" ht="43.5" customHeight="1" x14ac:dyDescent="0.25">
      <c r="Y791" s="6"/>
      <c r="Z791" s="6"/>
      <c r="AM791" s="7"/>
      <c r="AN791" s="305"/>
      <c r="AO791" s="305"/>
      <c r="AP791" s="7"/>
      <c r="AR791" s="6"/>
      <c r="AS791" s="7"/>
      <c r="AT791" s="7"/>
      <c r="AU791" s="6"/>
      <c r="AV791" s="6"/>
      <c r="AW791" s="6"/>
    </row>
    <row r="792" spans="25:49" ht="43.5" customHeight="1" x14ac:dyDescent="0.25">
      <c r="Y792" s="6"/>
      <c r="Z792" s="6"/>
      <c r="AM792" s="7"/>
      <c r="AN792" s="305"/>
      <c r="AO792" s="305"/>
      <c r="AP792" s="7"/>
      <c r="AR792" s="6"/>
      <c r="AS792" s="7"/>
      <c r="AT792" s="7"/>
      <c r="AU792" s="6"/>
      <c r="AV792" s="6"/>
      <c r="AW792" s="6"/>
    </row>
    <row r="793" spans="25:49" ht="43.5" customHeight="1" x14ac:dyDescent="0.25">
      <c r="Y793" s="6"/>
      <c r="Z793" s="6"/>
      <c r="AM793" s="7"/>
      <c r="AN793" s="305"/>
      <c r="AO793" s="305"/>
      <c r="AP793" s="7"/>
      <c r="AR793" s="6"/>
      <c r="AS793" s="7"/>
      <c r="AT793" s="7"/>
      <c r="AU793" s="6"/>
      <c r="AV793" s="6"/>
      <c r="AW793" s="6"/>
    </row>
    <row r="794" spans="25:49" ht="43.5" customHeight="1" x14ac:dyDescent="0.25">
      <c r="Y794" s="6"/>
      <c r="Z794" s="6"/>
      <c r="AM794" s="7"/>
      <c r="AN794" s="305"/>
      <c r="AO794" s="305"/>
      <c r="AP794" s="7"/>
      <c r="AR794" s="6"/>
      <c r="AS794" s="7"/>
      <c r="AT794" s="7"/>
      <c r="AU794" s="6"/>
      <c r="AV794" s="6"/>
      <c r="AW794" s="6"/>
    </row>
    <row r="795" spans="25:49" ht="43.5" customHeight="1" x14ac:dyDescent="0.25">
      <c r="Y795" s="6"/>
      <c r="Z795" s="6"/>
      <c r="AM795" s="7"/>
      <c r="AN795" s="305"/>
      <c r="AO795" s="305"/>
      <c r="AP795" s="7"/>
      <c r="AR795" s="6"/>
      <c r="AS795" s="7"/>
      <c r="AT795" s="7"/>
      <c r="AU795" s="6"/>
      <c r="AV795" s="6"/>
      <c r="AW795" s="6"/>
    </row>
    <row r="796" spans="25:49" ht="43.5" customHeight="1" x14ac:dyDescent="0.25">
      <c r="Y796" s="6"/>
      <c r="Z796" s="6"/>
      <c r="AM796" s="7"/>
      <c r="AN796" s="305"/>
      <c r="AO796" s="305"/>
      <c r="AP796" s="7"/>
      <c r="AR796" s="6"/>
      <c r="AS796" s="7"/>
      <c r="AT796" s="7"/>
      <c r="AU796" s="6"/>
      <c r="AV796" s="6"/>
      <c r="AW796" s="6"/>
    </row>
    <row r="797" spans="25:49" ht="43.5" customHeight="1" x14ac:dyDescent="0.25">
      <c r="Y797" s="6"/>
      <c r="Z797" s="6"/>
      <c r="AM797" s="7"/>
      <c r="AN797" s="305"/>
      <c r="AO797" s="305"/>
      <c r="AP797" s="7"/>
      <c r="AR797" s="6"/>
      <c r="AS797" s="7"/>
      <c r="AT797" s="7"/>
      <c r="AU797" s="6"/>
      <c r="AV797" s="6"/>
      <c r="AW797" s="6"/>
    </row>
    <row r="798" spans="25:49" ht="43.5" customHeight="1" x14ac:dyDescent="0.25">
      <c r="Y798" s="6"/>
      <c r="Z798" s="6"/>
      <c r="AM798" s="7"/>
      <c r="AN798" s="305"/>
      <c r="AO798" s="305"/>
      <c r="AP798" s="7"/>
      <c r="AR798" s="6"/>
      <c r="AS798" s="7"/>
      <c r="AT798" s="7"/>
      <c r="AU798" s="6"/>
      <c r="AV798" s="6"/>
      <c r="AW798" s="6"/>
    </row>
    <row r="799" spans="25:49" ht="43.5" customHeight="1" x14ac:dyDescent="0.25">
      <c r="Y799" s="6"/>
      <c r="Z799" s="6"/>
      <c r="AM799" s="7"/>
      <c r="AN799" s="305"/>
      <c r="AO799" s="305"/>
      <c r="AP799" s="7"/>
      <c r="AR799" s="6"/>
      <c r="AS799" s="7"/>
      <c r="AT799" s="7"/>
      <c r="AU799" s="6"/>
      <c r="AV799" s="6"/>
      <c r="AW799" s="6"/>
    </row>
    <row r="800" spans="25:49" ht="43.5" customHeight="1" x14ac:dyDescent="0.25">
      <c r="Y800" s="6"/>
      <c r="Z800" s="6"/>
      <c r="AM800" s="7"/>
      <c r="AN800" s="305"/>
      <c r="AO800" s="305"/>
      <c r="AP800" s="7"/>
      <c r="AR800" s="6"/>
      <c r="AS800" s="7"/>
      <c r="AT800" s="7"/>
      <c r="AU800" s="6"/>
      <c r="AV800" s="6"/>
      <c r="AW800" s="6"/>
    </row>
    <row r="801" spans="25:49" ht="43.5" customHeight="1" x14ac:dyDescent="0.25">
      <c r="Y801" s="6"/>
      <c r="Z801" s="6"/>
      <c r="AM801" s="7"/>
      <c r="AN801" s="305"/>
      <c r="AO801" s="305"/>
      <c r="AP801" s="7"/>
      <c r="AR801" s="6"/>
      <c r="AS801" s="7"/>
      <c r="AT801" s="7"/>
      <c r="AU801" s="6"/>
      <c r="AV801" s="6"/>
      <c r="AW801" s="6"/>
    </row>
    <row r="802" spans="25:49" ht="43.5" customHeight="1" x14ac:dyDescent="0.25">
      <c r="Y802" s="6"/>
      <c r="Z802" s="6"/>
      <c r="AM802" s="7"/>
      <c r="AN802" s="305"/>
      <c r="AO802" s="305"/>
      <c r="AP802" s="7"/>
      <c r="AR802" s="6"/>
      <c r="AS802" s="7"/>
      <c r="AT802" s="7"/>
      <c r="AU802" s="6"/>
      <c r="AV802" s="6"/>
      <c r="AW802" s="6"/>
    </row>
    <row r="803" spans="25:49" ht="43.5" customHeight="1" x14ac:dyDescent="0.25">
      <c r="Y803" s="6"/>
      <c r="Z803" s="6"/>
      <c r="AM803" s="7"/>
      <c r="AN803" s="305"/>
      <c r="AO803" s="305"/>
      <c r="AP803" s="7"/>
      <c r="AR803" s="6"/>
      <c r="AS803" s="7"/>
      <c r="AT803" s="7"/>
      <c r="AU803" s="6"/>
      <c r="AV803" s="6"/>
      <c r="AW803" s="6"/>
    </row>
    <row r="804" spans="25:49" ht="43.5" customHeight="1" x14ac:dyDescent="0.25">
      <c r="Y804" s="6"/>
      <c r="Z804" s="6"/>
      <c r="AM804" s="7"/>
      <c r="AN804" s="305"/>
      <c r="AO804" s="305"/>
      <c r="AP804" s="7"/>
      <c r="AR804" s="6"/>
      <c r="AS804" s="7"/>
      <c r="AT804" s="7"/>
      <c r="AU804" s="6"/>
      <c r="AV804" s="6"/>
      <c r="AW804" s="6"/>
    </row>
    <row r="805" spans="25:49" ht="43.5" customHeight="1" x14ac:dyDescent="0.25">
      <c r="Y805" s="6"/>
      <c r="Z805" s="6"/>
      <c r="AM805" s="7"/>
      <c r="AN805" s="305"/>
      <c r="AO805" s="305"/>
      <c r="AP805" s="7"/>
      <c r="AR805" s="6"/>
      <c r="AS805" s="7"/>
      <c r="AT805" s="7"/>
      <c r="AU805" s="6"/>
      <c r="AV805" s="6"/>
      <c r="AW805" s="6"/>
    </row>
    <row r="806" spans="25:49" ht="43.5" customHeight="1" x14ac:dyDescent="0.25">
      <c r="Y806" s="6"/>
      <c r="Z806" s="6"/>
      <c r="AM806" s="7"/>
      <c r="AN806" s="305"/>
      <c r="AO806" s="305"/>
      <c r="AP806" s="7"/>
      <c r="AR806" s="6"/>
      <c r="AS806" s="7"/>
      <c r="AT806" s="7"/>
      <c r="AU806" s="6"/>
      <c r="AV806" s="6"/>
      <c r="AW806" s="6"/>
    </row>
    <row r="807" spans="25:49" ht="43.5" customHeight="1" x14ac:dyDescent="0.25">
      <c r="Y807" s="6"/>
      <c r="Z807" s="6"/>
      <c r="AM807" s="7"/>
      <c r="AN807" s="305"/>
      <c r="AO807" s="305"/>
      <c r="AP807" s="7"/>
      <c r="AR807" s="6"/>
      <c r="AS807" s="7"/>
      <c r="AT807" s="7"/>
      <c r="AU807" s="6"/>
      <c r="AV807" s="6"/>
      <c r="AW807" s="6"/>
    </row>
    <row r="808" spans="25:49" ht="43.5" customHeight="1" x14ac:dyDescent="0.25">
      <c r="Y808" s="6"/>
      <c r="Z808" s="6"/>
      <c r="AM808" s="7"/>
      <c r="AN808" s="305"/>
      <c r="AO808" s="305"/>
      <c r="AP808" s="7"/>
      <c r="AR808" s="6"/>
      <c r="AS808" s="7"/>
      <c r="AT808" s="7"/>
      <c r="AU808" s="6"/>
      <c r="AV808" s="6"/>
      <c r="AW808" s="6"/>
    </row>
    <row r="809" spans="25:49" ht="43.5" customHeight="1" x14ac:dyDescent="0.25">
      <c r="Y809" s="6"/>
      <c r="Z809" s="6"/>
      <c r="AM809" s="7"/>
      <c r="AN809" s="305"/>
      <c r="AO809" s="305"/>
      <c r="AP809" s="7"/>
      <c r="AR809" s="6"/>
      <c r="AS809" s="7"/>
      <c r="AT809" s="7"/>
      <c r="AU809" s="6"/>
      <c r="AV809" s="6"/>
      <c r="AW809" s="6"/>
    </row>
    <row r="810" spans="25:49" ht="43.5" customHeight="1" x14ac:dyDescent="0.25">
      <c r="Y810" s="6"/>
      <c r="Z810" s="6"/>
      <c r="AM810" s="7"/>
      <c r="AN810" s="305"/>
      <c r="AO810" s="305"/>
      <c r="AP810" s="7"/>
      <c r="AR810" s="6"/>
      <c r="AS810" s="7"/>
      <c r="AT810" s="7"/>
      <c r="AU810" s="6"/>
      <c r="AV810" s="6"/>
      <c r="AW810" s="6"/>
    </row>
    <row r="811" spans="25:49" ht="43.5" customHeight="1" x14ac:dyDescent="0.25">
      <c r="Y811" s="6"/>
      <c r="Z811" s="6"/>
      <c r="AM811" s="7"/>
      <c r="AN811" s="305"/>
      <c r="AO811" s="305"/>
      <c r="AP811" s="7"/>
      <c r="AR811" s="6"/>
      <c r="AS811" s="7"/>
      <c r="AT811" s="7"/>
      <c r="AU811" s="6"/>
      <c r="AV811" s="6"/>
      <c r="AW811" s="6"/>
    </row>
    <row r="812" spans="25:49" ht="43.5" customHeight="1" x14ac:dyDescent="0.25">
      <c r="Y812" s="6"/>
      <c r="Z812" s="6"/>
      <c r="AM812" s="7"/>
      <c r="AN812" s="305"/>
      <c r="AO812" s="305"/>
      <c r="AP812" s="7"/>
      <c r="AR812" s="6"/>
      <c r="AS812" s="7"/>
      <c r="AT812" s="7"/>
      <c r="AU812" s="6"/>
      <c r="AV812" s="6"/>
      <c r="AW812" s="6"/>
    </row>
    <row r="813" spans="25:49" ht="43.5" customHeight="1" x14ac:dyDescent="0.25">
      <c r="Y813" s="6"/>
      <c r="Z813" s="6"/>
      <c r="AM813" s="7"/>
      <c r="AN813" s="305"/>
      <c r="AO813" s="305"/>
      <c r="AP813" s="7"/>
      <c r="AR813" s="6"/>
      <c r="AS813" s="7"/>
      <c r="AT813" s="7"/>
      <c r="AU813" s="6"/>
      <c r="AV813" s="6"/>
      <c r="AW813" s="6"/>
    </row>
    <row r="814" spans="25:49" ht="43.5" customHeight="1" x14ac:dyDescent="0.25">
      <c r="Y814" s="6"/>
      <c r="Z814" s="6"/>
      <c r="AM814" s="7"/>
      <c r="AN814" s="305"/>
      <c r="AO814" s="305"/>
      <c r="AP814" s="7"/>
      <c r="AR814" s="6"/>
      <c r="AS814" s="7"/>
      <c r="AT814" s="7"/>
      <c r="AU814" s="6"/>
      <c r="AV814" s="6"/>
      <c r="AW814" s="6"/>
    </row>
    <row r="815" spans="25:49" ht="43.5" customHeight="1" x14ac:dyDescent="0.25">
      <c r="Y815" s="6"/>
      <c r="Z815" s="6"/>
      <c r="AM815" s="7"/>
      <c r="AN815" s="305"/>
      <c r="AO815" s="305"/>
      <c r="AP815" s="7"/>
      <c r="AR815" s="6"/>
      <c r="AS815" s="7"/>
      <c r="AT815" s="7"/>
      <c r="AU815" s="6"/>
      <c r="AV815" s="6"/>
      <c r="AW815" s="6"/>
    </row>
    <row r="816" spans="25:49" ht="43.5" customHeight="1" x14ac:dyDescent="0.25">
      <c r="Y816" s="6"/>
      <c r="Z816" s="6"/>
      <c r="AM816" s="7"/>
      <c r="AN816" s="305"/>
      <c r="AO816" s="305"/>
      <c r="AP816" s="7"/>
      <c r="AR816" s="6"/>
      <c r="AS816" s="7"/>
      <c r="AT816" s="7"/>
      <c r="AU816" s="6"/>
      <c r="AV816" s="6"/>
      <c r="AW816" s="6"/>
    </row>
    <row r="817" spans="25:49" ht="43.5" customHeight="1" x14ac:dyDescent="0.25">
      <c r="Y817" s="6"/>
      <c r="Z817" s="6"/>
      <c r="AM817" s="7"/>
      <c r="AN817" s="305"/>
      <c r="AO817" s="305"/>
      <c r="AP817" s="7"/>
      <c r="AR817" s="6"/>
      <c r="AS817" s="7"/>
      <c r="AT817" s="7"/>
      <c r="AU817" s="6"/>
      <c r="AV817" s="6"/>
      <c r="AW817" s="6"/>
    </row>
    <row r="818" spans="25:49" ht="43.5" customHeight="1" x14ac:dyDescent="0.25">
      <c r="Y818" s="6"/>
      <c r="Z818" s="6"/>
      <c r="AM818" s="7"/>
      <c r="AN818" s="305"/>
      <c r="AO818" s="305"/>
      <c r="AP818" s="7"/>
      <c r="AR818" s="6"/>
      <c r="AS818" s="7"/>
      <c r="AT818" s="7"/>
      <c r="AU818" s="6"/>
      <c r="AV818" s="6"/>
      <c r="AW818" s="6"/>
    </row>
    <row r="819" spans="25:49" ht="43.5" customHeight="1" x14ac:dyDescent="0.25">
      <c r="Y819" s="6"/>
      <c r="Z819" s="6"/>
      <c r="AM819" s="7"/>
      <c r="AN819" s="305"/>
      <c r="AO819" s="305"/>
      <c r="AP819" s="7"/>
      <c r="AR819" s="6"/>
      <c r="AS819" s="7"/>
      <c r="AT819" s="7"/>
      <c r="AU819" s="6"/>
      <c r="AV819" s="6"/>
      <c r="AW819" s="6"/>
    </row>
    <row r="820" spans="25:49" ht="43.5" customHeight="1" x14ac:dyDescent="0.25">
      <c r="Y820" s="6"/>
      <c r="Z820" s="6"/>
      <c r="AM820" s="7"/>
      <c r="AN820" s="305"/>
      <c r="AO820" s="305"/>
      <c r="AP820" s="7"/>
      <c r="AR820" s="6"/>
      <c r="AS820" s="7"/>
      <c r="AT820" s="7"/>
      <c r="AU820" s="6"/>
      <c r="AV820" s="6"/>
      <c r="AW820" s="6"/>
    </row>
    <row r="821" spans="25:49" ht="43.5" customHeight="1" x14ac:dyDescent="0.25">
      <c r="Y821" s="6"/>
      <c r="Z821" s="6"/>
      <c r="AM821" s="7"/>
      <c r="AN821" s="305"/>
      <c r="AO821" s="305"/>
      <c r="AP821" s="7"/>
      <c r="AR821" s="6"/>
      <c r="AS821" s="7"/>
      <c r="AT821" s="7"/>
      <c r="AU821" s="6"/>
      <c r="AV821" s="6"/>
      <c r="AW821" s="6"/>
    </row>
    <row r="822" spans="25:49" ht="43.5" customHeight="1" x14ac:dyDescent="0.25">
      <c r="Y822" s="6"/>
      <c r="Z822" s="6"/>
      <c r="AM822" s="7"/>
      <c r="AN822" s="305"/>
      <c r="AO822" s="305"/>
      <c r="AP822" s="7"/>
      <c r="AR822" s="6"/>
      <c r="AS822" s="7"/>
      <c r="AT822" s="7"/>
      <c r="AU822" s="6"/>
      <c r="AV822" s="6"/>
      <c r="AW822" s="6"/>
    </row>
    <row r="823" spans="25:49" ht="43.5" customHeight="1" x14ac:dyDescent="0.25">
      <c r="Y823" s="6"/>
      <c r="Z823" s="6"/>
      <c r="AM823" s="7"/>
      <c r="AN823" s="305"/>
      <c r="AO823" s="305"/>
      <c r="AP823" s="7"/>
      <c r="AR823" s="6"/>
      <c r="AS823" s="7"/>
      <c r="AT823" s="7"/>
      <c r="AU823" s="6"/>
      <c r="AV823" s="6"/>
      <c r="AW823" s="6"/>
    </row>
    <row r="824" spans="25:49" ht="43.5" customHeight="1" x14ac:dyDescent="0.25">
      <c r="Y824" s="6"/>
      <c r="Z824" s="6"/>
      <c r="AM824" s="7"/>
      <c r="AN824" s="305"/>
      <c r="AO824" s="305"/>
      <c r="AP824" s="7"/>
      <c r="AR824" s="6"/>
      <c r="AS824" s="7"/>
      <c r="AT824" s="7"/>
      <c r="AU824" s="6"/>
      <c r="AV824" s="6"/>
      <c r="AW824" s="6"/>
    </row>
    <row r="825" spans="25:49" ht="43.5" customHeight="1" x14ac:dyDescent="0.25">
      <c r="Y825" s="6"/>
      <c r="Z825" s="6"/>
      <c r="AM825" s="7"/>
      <c r="AN825" s="305"/>
      <c r="AO825" s="305"/>
      <c r="AP825" s="7"/>
      <c r="AR825" s="6"/>
      <c r="AS825" s="7"/>
      <c r="AT825" s="7"/>
      <c r="AU825" s="6"/>
      <c r="AV825" s="6"/>
      <c r="AW825" s="6"/>
    </row>
    <row r="826" spans="25:49" ht="43.5" customHeight="1" x14ac:dyDescent="0.25">
      <c r="Y826" s="6"/>
      <c r="Z826" s="6"/>
      <c r="AM826" s="7"/>
      <c r="AN826" s="305"/>
      <c r="AO826" s="305"/>
      <c r="AP826" s="7"/>
      <c r="AR826" s="6"/>
      <c r="AS826" s="7"/>
      <c r="AT826" s="7"/>
      <c r="AU826" s="6"/>
      <c r="AV826" s="6"/>
      <c r="AW826" s="6"/>
    </row>
    <row r="827" spans="25:49" ht="43.5" customHeight="1" x14ac:dyDescent="0.25">
      <c r="Y827" s="6"/>
      <c r="Z827" s="6"/>
      <c r="AM827" s="7"/>
      <c r="AN827" s="305"/>
      <c r="AO827" s="305"/>
      <c r="AP827" s="7"/>
      <c r="AR827" s="6"/>
      <c r="AS827" s="7"/>
      <c r="AT827" s="7"/>
      <c r="AU827" s="6"/>
      <c r="AV827" s="6"/>
      <c r="AW827" s="6"/>
    </row>
    <row r="828" spans="25:49" ht="43.5" customHeight="1" x14ac:dyDescent="0.25">
      <c r="Y828" s="6"/>
      <c r="Z828" s="6"/>
      <c r="AM828" s="7"/>
      <c r="AN828" s="305"/>
      <c r="AO828" s="305"/>
      <c r="AP828" s="7"/>
      <c r="AR828" s="6"/>
      <c r="AS828" s="7"/>
      <c r="AT828" s="7"/>
      <c r="AU828" s="6"/>
      <c r="AV828" s="6"/>
      <c r="AW828" s="6"/>
    </row>
    <row r="829" spans="25:49" ht="43.5" customHeight="1" x14ac:dyDescent="0.25">
      <c r="Y829" s="6"/>
      <c r="Z829" s="6"/>
      <c r="AM829" s="7"/>
      <c r="AN829" s="305"/>
      <c r="AO829" s="305"/>
      <c r="AP829" s="7"/>
      <c r="AR829" s="6"/>
      <c r="AS829" s="7"/>
      <c r="AT829" s="7"/>
      <c r="AU829" s="6"/>
      <c r="AV829" s="6"/>
      <c r="AW829" s="6"/>
    </row>
    <row r="830" spans="25:49" ht="43.5" customHeight="1" x14ac:dyDescent="0.25">
      <c r="Y830" s="6"/>
      <c r="Z830" s="6"/>
      <c r="AM830" s="7"/>
      <c r="AN830" s="305"/>
      <c r="AO830" s="305"/>
      <c r="AP830" s="7"/>
      <c r="AR830" s="6"/>
      <c r="AS830" s="7"/>
      <c r="AT830" s="7"/>
      <c r="AU830" s="6"/>
      <c r="AV830" s="6"/>
      <c r="AW830" s="6"/>
    </row>
    <row r="831" spans="25:49" ht="43.5" customHeight="1" x14ac:dyDescent="0.25">
      <c r="Y831" s="6"/>
      <c r="Z831" s="6"/>
      <c r="AM831" s="7"/>
      <c r="AN831" s="305"/>
      <c r="AO831" s="305"/>
      <c r="AP831" s="7"/>
      <c r="AR831" s="6"/>
      <c r="AS831" s="7"/>
      <c r="AT831" s="7"/>
      <c r="AU831" s="6"/>
      <c r="AV831" s="6"/>
      <c r="AW831" s="6"/>
    </row>
    <row r="832" spans="25:49" ht="43.5" customHeight="1" x14ac:dyDescent="0.25">
      <c r="Y832" s="6"/>
      <c r="Z832" s="6"/>
      <c r="AM832" s="7"/>
      <c r="AN832" s="305"/>
      <c r="AO832" s="305"/>
      <c r="AP832" s="7"/>
      <c r="AR832" s="6"/>
      <c r="AS832" s="7"/>
      <c r="AT832" s="7"/>
      <c r="AU832" s="6"/>
      <c r="AV832" s="6"/>
      <c r="AW832" s="6"/>
    </row>
    <row r="833" spans="25:49" ht="43.5" customHeight="1" x14ac:dyDescent="0.25">
      <c r="Y833" s="6"/>
      <c r="Z833" s="6"/>
      <c r="AM833" s="7"/>
      <c r="AN833" s="305"/>
      <c r="AO833" s="305"/>
      <c r="AP833" s="7"/>
      <c r="AR833" s="6"/>
      <c r="AS833" s="7"/>
      <c r="AT833" s="7"/>
      <c r="AU833" s="6"/>
      <c r="AV833" s="6"/>
      <c r="AW833" s="6"/>
    </row>
    <row r="834" spans="25:49" ht="43.5" customHeight="1" x14ac:dyDescent="0.25">
      <c r="Y834" s="6"/>
      <c r="Z834" s="6"/>
      <c r="AM834" s="7"/>
      <c r="AN834" s="305"/>
      <c r="AO834" s="305"/>
      <c r="AP834" s="7"/>
      <c r="AR834" s="6"/>
      <c r="AS834" s="7"/>
      <c r="AT834" s="7"/>
      <c r="AU834" s="6"/>
      <c r="AV834" s="6"/>
      <c r="AW834" s="6"/>
    </row>
    <row r="835" spans="25:49" ht="43.5" customHeight="1" x14ac:dyDescent="0.25">
      <c r="Y835" s="6"/>
      <c r="Z835" s="6"/>
      <c r="AM835" s="7"/>
      <c r="AN835" s="305"/>
      <c r="AO835" s="305"/>
      <c r="AP835" s="7"/>
      <c r="AR835" s="6"/>
      <c r="AS835" s="7"/>
      <c r="AT835" s="7"/>
      <c r="AU835" s="6"/>
      <c r="AV835" s="6"/>
      <c r="AW835" s="6"/>
    </row>
    <row r="836" spans="25:49" ht="43.5" customHeight="1" x14ac:dyDescent="0.25">
      <c r="Y836" s="6"/>
      <c r="Z836" s="6"/>
      <c r="AM836" s="7"/>
      <c r="AN836" s="305"/>
      <c r="AO836" s="305"/>
      <c r="AP836" s="7"/>
      <c r="AR836" s="6"/>
      <c r="AS836" s="7"/>
      <c r="AT836" s="7"/>
      <c r="AU836" s="6"/>
      <c r="AV836" s="6"/>
      <c r="AW836" s="6"/>
    </row>
    <row r="837" spans="25:49" ht="43.5" customHeight="1" x14ac:dyDescent="0.25">
      <c r="Y837" s="6"/>
      <c r="Z837" s="6"/>
      <c r="AM837" s="7"/>
      <c r="AN837" s="305"/>
      <c r="AO837" s="305"/>
      <c r="AP837" s="7"/>
      <c r="AR837" s="6"/>
      <c r="AS837" s="7"/>
      <c r="AT837" s="7"/>
      <c r="AU837" s="6"/>
      <c r="AV837" s="6"/>
      <c r="AW837" s="6"/>
    </row>
    <row r="838" spans="25:49" ht="43.5" customHeight="1" x14ac:dyDescent="0.25">
      <c r="Y838" s="6"/>
      <c r="Z838" s="6"/>
      <c r="AM838" s="7"/>
      <c r="AN838" s="305"/>
      <c r="AO838" s="305"/>
      <c r="AP838" s="7"/>
      <c r="AR838" s="6"/>
      <c r="AS838" s="7"/>
      <c r="AT838" s="7"/>
      <c r="AU838" s="6"/>
      <c r="AV838" s="6"/>
      <c r="AW838" s="6"/>
    </row>
    <row r="839" spans="25:49" ht="43.5" customHeight="1" x14ac:dyDescent="0.25">
      <c r="Y839" s="6"/>
      <c r="Z839" s="6"/>
      <c r="AM839" s="7"/>
      <c r="AN839" s="305"/>
      <c r="AO839" s="305"/>
      <c r="AP839" s="7"/>
      <c r="AR839" s="6"/>
      <c r="AS839" s="7"/>
      <c r="AT839" s="7"/>
      <c r="AU839" s="6"/>
      <c r="AV839" s="6"/>
      <c r="AW839" s="6"/>
    </row>
    <row r="840" spans="25:49" ht="43.5" customHeight="1" x14ac:dyDescent="0.25">
      <c r="Y840" s="6"/>
      <c r="Z840" s="6"/>
      <c r="AM840" s="7"/>
      <c r="AN840" s="305"/>
      <c r="AO840" s="305"/>
      <c r="AP840" s="7"/>
      <c r="AR840" s="6"/>
      <c r="AS840" s="7"/>
      <c r="AT840" s="7"/>
      <c r="AU840" s="6"/>
      <c r="AV840" s="6"/>
      <c r="AW840" s="6"/>
    </row>
    <row r="841" spans="25:49" ht="43.5" customHeight="1" x14ac:dyDescent="0.25">
      <c r="Y841" s="6"/>
      <c r="Z841" s="6"/>
      <c r="AM841" s="7"/>
      <c r="AN841" s="305"/>
      <c r="AO841" s="305"/>
      <c r="AP841" s="7"/>
      <c r="AR841" s="6"/>
      <c r="AS841" s="7"/>
      <c r="AT841" s="7"/>
      <c r="AU841" s="6"/>
      <c r="AV841" s="6"/>
      <c r="AW841" s="6"/>
    </row>
    <row r="842" spans="25:49" ht="43.5" customHeight="1" x14ac:dyDescent="0.25">
      <c r="Y842" s="6"/>
      <c r="Z842" s="6"/>
      <c r="AM842" s="7"/>
      <c r="AN842" s="305"/>
      <c r="AO842" s="305"/>
      <c r="AP842" s="7"/>
      <c r="AR842" s="6"/>
      <c r="AS842" s="7"/>
      <c r="AT842" s="7"/>
      <c r="AU842" s="6"/>
      <c r="AV842" s="6"/>
      <c r="AW842" s="6"/>
    </row>
    <row r="843" spans="25:49" ht="43.5" customHeight="1" x14ac:dyDescent="0.25">
      <c r="Y843" s="6"/>
      <c r="Z843" s="6"/>
      <c r="AM843" s="7"/>
      <c r="AN843" s="305"/>
      <c r="AO843" s="305"/>
      <c r="AP843" s="7"/>
      <c r="AR843" s="6"/>
      <c r="AS843" s="7"/>
      <c r="AT843" s="7"/>
      <c r="AU843" s="6"/>
      <c r="AV843" s="6"/>
      <c r="AW843" s="6"/>
    </row>
    <row r="844" spans="25:49" ht="43.5" customHeight="1" x14ac:dyDescent="0.25">
      <c r="Y844" s="6"/>
      <c r="Z844" s="6"/>
      <c r="AM844" s="7"/>
      <c r="AN844" s="305"/>
      <c r="AO844" s="305"/>
      <c r="AP844" s="7"/>
      <c r="AR844" s="6"/>
      <c r="AS844" s="7"/>
      <c r="AT844" s="7"/>
      <c r="AU844" s="6"/>
      <c r="AV844" s="6"/>
      <c r="AW844" s="6"/>
    </row>
    <row r="845" spans="25:49" ht="43.5" customHeight="1" x14ac:dyDescent="0.25">
      <c r="Y845" s="6"/>
      <c r="Z845" s="6"/>
      <c r="AM845" s="7"/>
      <c r="AN845" s="305"/>
      <c r="AO845" s="305"/>
      <c r="AP845" s="7"/>
      <c r="AR845" s="6"/>
      <c r="AS845" s="7"/>
      <c r="AT845" s="7"/>
      <c r="AU845" s="6"/>
      <c r="AV845" s="6"/>
      <c r="AW845" s="6"/>
    </row>
    <row r="846" spans="25:49" ht="43.5" customHeight="1" x14ac:dyDescent="0.25">
      <c r="Y846" s="6"/>
      <c r="Z846" s="6"/>
      <c r="AM846" s="7"/>
      <c r="AN846" s="305"/>
      <c r="AO846" s="305"/>
      <c r="AP846" s="7"/>
      <c r="AR846" s="6"/>
      <c r="AS846" s="7"/>
      <c r="AT846" s="7"/>
      <c r="AU846" s="6"/>
      <c r="AV846" s="6"/>
      <c r="AW846" s="6"/>
    </row>
    <row r="847" spans="25:49" ht="43.5" customHeight="1" x14ac:dyDescent="0.25">
      <c r="Y847" s="6"/>
      <c r="Z847" s="6"/>
      <c r="AM847" s="7"/>
      <c r="AN847" s="305"/>
      <c r="AO847" s="305"/>
      <c r="AP847" s="7"/>
      <c r="AR847" s="6"/>
      <c r="AS847" s="7"/>
      <c r="AT847" s="7"/>
      <c r="AU847" s="6"/>
      <c r="AV847" s="6"/>
      <c r="AW847" s="6"/>
    </row>
    <row r="848" spans="25:49" ht="43.5" customHeight="1" x14ac:dyDescent="0.25">
      <c r="Y848" s="6"/>
      <c r="Z848" s="6"/>
      <c r="AM848" s="7"/>
      <c r="AN848" s="305"/>
      <c r="AO848" s="305"/>
      <c r="AP848" s="7"/>
      <c r="AR848" s="6"/>
      <c r="AS848" s="7"/>
      <c r="AT848" s="7"/>
      <c r="AU848" s="6"/>
      <c r="AV848" s="6"/>
      <c r="AW848" s="6"/>
    </row>
    <row r="849" spans="25:49" ht="43.5" customHeight="1" x14ac:dyDescent="0.25">
      <c r="Y849" s="6"/>
      <c r="Z849" s="6"/>
      <c r="AM849" s="7"/>
      <c r="AN849" s="305"/>
      <c r="AO849" s="305"/>
      <c r="AP849" s="7"/>
      <c r="AR849" s="6"/>
      <c r="AS849" s="7"/>
      <c r="AT849" s="7"/>
      <c r="AU849" s="6"/>
      <c r="AV849" s="6"/>
      <c r="AW849" s="6"/>
    </row>
    <row r="850" spans="25:49" ht="43.5" customHeight="1" x14ac:dyDescent="0.25">
      <c r="Y850" s="6"/>
      <c r="Z850" s="6"/>
      <c r="AM850" s="7"/>
      <c r="AN850" s="305"/>
      <c r="AO850" s="305"/>
      <c r="AP850" s="7"/>
      <c r="AR850" s="6"/>
      <c r="AS850" s="7"/>
      <c r="AT850" s="7"/>
      <c r="AU850" s="6"/>
      <c r="AV850" s="6"/>
      <c r="AW850" s="6"/>
    </row>
    <row r="851" spans="25:49" ht="43.5" customHeight="1" x14ac:dyDescent="0.25">
      <c r="Y851" s="6"/>
      <c r="Z851" s="6"/>
      <c r="AM851" s="7"/>
      <c r="AN851" s="305"/>
      <c r="AO851" s="305"/>
      <c r="AP851" s="7"/>
      <c r="AR851" s="6"/>
      <c r="AS851" s="7"/>
      <c r="AT851" s="7"/>
      <c r="AU851" s="6"/>
      <c r="AV851" s="6"/>
      <c r="AW851" s="6"/>
    </row>
    <row r="852" spans="25:49" ht="43.5" customHeight="1" x14ac:dyDescent="0.25">
      <c r="Y852" s="6"/>
      <c r="Z852" s="6"/>
      <c r="AM852" s="7"/>
      <c r="AN852" s="305"/>
      <c r="AO852" s="305"/>
      <c r="AP852" s="7"/>
      <c r="AR852" s="6"/>
      <c r="AS852" s="7"/>
      <c r="AT852" s="7"/>
      <c r="AU852" s="6"/>
      <c r="AV852" s="6"/>
      <c r="AW852" s="6"/>
    </row>
    <row r="853" spans="25:49" ht="43.5" customHeight="1" x14ac:dyDescent="0.25">
      <c r="Y853" s="6"/>
      <c r="Z853" s="6"/>
      <c r="AM853" s="7"/>
      <c r="AN853" s="305"/>
      <c r="AO853" s="305"/>
      <c r="AP853" s="7"/>
      <c r="AR853" s="6"/>
      <c r="AS853" s="7"/>
      <c r="AT853" s="7"/>
      <c r="AU853" s="6"/>
      <c r="AV853" s="6"/>
      <c r="AW853" s="6"/>
    </row>
    <row r="854" spans="25:49" ht="43.5" customHeight="1" x14ac:dyDescent="0.25">
      <c r="Y854" s="6"/>
      <c r="Z854" s="6"/>
      <c r="AM854" s="7"/>
      <c r="AN854" s="305"/>
      <c r="AO854" s="305"/>
      <c r="AP854" s="7"/>
      <c r="AR854" s="6"/>
      <c r="AS854" s="7"/>
      <c r="AT854" s="7"/>
      <c r="AU854" s="6"/>
      <c r="AV854" s="6"/>
      <c r="AW854" s="6"/>
    </row>
    <row r="855" spans="25:49" ht="43.5" customHeight="1" x14ac:dyDescent="0.25">
      <c r="Y855" s="6"/>
      <c r="Z855" s="6"/>
      <c r="AM855" s="7"/>
      <c r="AN855" s="305"/>
      <c r="AO855" s="305"/>
      <c r="AP855" s="7"/>
      <c r="AR855" s="6"/>
      <c r="AS855" s="7"/>
      <c r="AT855" s="7"/>
      <c r="AU855" s="6"/>
      <c r="AV855" s="6"/>
      <c r="AW855" s="6"/>
    </row>
    <row r="856" spans="25:49" ht="43.5" customHeight="1" x14ac:dyDescent="0.25">
      <c r="Y856" s="6"/>
      <c r="Z856" s="6"/>
      <c r="AM856" s="7"/>
      <c r="AN856" s="305"/>
      <c r="AO856" s="305"/>
      <c r="AP856" s="7"/>
      <c r="AR856" s="6"/>
      <c r="AS856" s="7"/>
      <c r="AT856" s="7"/>
      <c r="AU856" s="6"/>
      <c r="AV856" s="6"/>
      <c r="AW856" s="6"/>
    </row>
    <row r="857" spans="25:49" ht="43.5" customHeight="1" x14ac:dyDescent="0.25">
      <c r="Y857" s="6"/>
      <c r="Z857" s="6"/>
      <c r="AM857" s="7"/>
      <c r="AN857" s="305"/>
      <c r="AO857" s="305"/>
      <c r="AP857" s="7"/>
      <c r="AR857" s="6"/>
      <c r="AS857" s="7"/>
      <c r="AT857" s="7"/>
      <c r="AU857" s="6"/>
      <c r="AV857" s="6"/>
      <c r="AW857" s="6"/>
    </row>
    <row r="858" spans="25:49" ht="43.5" customHeight="1" x14ac:dyDescent="0.25">
      <c r="Y858" s="6"/>
      <c r="Z858" s="6"/>
      <c r="AM858" s="7"/>
      <c r="AN858" s="305"/>
      <c r="AO858" s="305"/>
      <c r="AP858" s="7"/>
      <c r="AR858" s="6"/>
      <c r="AS858" s="7"/>
      <c r="AT858" s="7"/>
      <c r="AU858" s="6"/>
      <c r="AV858" s="6"/>
      <c r="AW858" s="6"/>
    </row>
    <row r="859" spans="25:49" ht="43.5" customHeight="1" x14ac:dyDescent="0.25">
      <c r="Y859" s="6"/>
      <c r="Z859" s="6"/>
      <c r="AM859" s="7"/>
      <c r="AN859" s="305"/>
      <c r="AO859" s="305"/>
      <c r="AP859" s="7"/>
      <c r="AR859" s="6"/>
      <c r="AS859" s="7"/>
      <c r="AT859" s="7"/>
      <c r="AU859" s="6"/>
      <c r="AV859" s="6"/>
      <c r="AW859" s="6"/>
    </row>
    <row r="860" spans="25:49" ht="43.5" customHeight="1" x14ac:dyDescent="0.25">
      <c r="Y860" s="6"/>
      <c r="Z860" s="6"/>
      <c r="AM860" s="7"/>
      <c r="AN860" s="305"/>
      <c r="AO860" s="305"/>
      <c r="AP860" s="7"/>
      <c r="AR860" s="6"/>
      <c r="AS860" s="7"/>
      <c r="AT860" s="7"/>
      <c r="AU860" s="6"/>
      <c r="AV860" s="6"/>
      <c r="AW860" s="6"/>
    </row>
    <row r="861" spans="25:49" ht="43.5" customHeight="1" x14ac:dyDescent="0.25">
      <c r="Y861" s="6"/>
      <c r="Z861" s="6"/>
      <c r="AM861" s="7"/>
      <c r="AN861" s="305"/>
      <c r="AO861" s="305"/>
      <c r="AP861" s="7"/>
      <c r="AR861" s="6"/>
      <c r="AS861" s="7"/>
      <c r="AT861" s="7"/>
      <c r="AU861" s="6"/>
      <c r="AV861" s="6"/>
      <c r="AW861" s="6"/>
    </row>
    <row r="862" spans="25:49" ht="43.5" customHeight="1" x14ac:dyDescent="0.25">
      <c r="Y862" s="6"/>
      <c r="Z862" s="6"/>
      <c r="AM862" s="7"/>
      <c r="AN862" s="305"/>
      <c r="AO862" s="305"/>
      <c r="AP862" s="7"/>
      <c r="AR862" s="6"/>
      <c r="AS862" s="7"/>
      <c r="AT862" s="7"/>
      <c r="AU862" s="6"/>
      <c r="AV862" s="6"/>
      <c r="AW862" s="6"/>
    </row>
    <row r="863" spans="25:49" ht="43.5" customHeight="1" x14ac:dyDescent="0.25">
      <c r="Y863" s="6"/>
      <c r="Z863" s="6"/>
      <c r="AM863" s="7"/>
      <c r="AN863" s="305"/>
      <c r="AO863" s="305"/>
      <c r="AP863" s="7"/>
      <c r="AR863" s="6"/>
      <c r="AS863" s="7"/>
      <c r="AT863" s="7"/>
      <c r="AU863" s="6"/>
      <c r="AV863" s="6"/>
      <c r="AW863" s="6"/>
    </row>
    <row r="864" spans="25:49" ht="43.5" customHeight="1" x14ac:dyDescent="0.25">
      <c r="Y864" s="6"/>
      <c r="Z864" s="6"/>
      <c r="AM864" s="7"/>
      <c r="AN864" s="305"/>
      <c r="AO864" s="305"/>
      <c r="AP864" s="7"/>
      <c r="AR864" s="6"/>
      <c r="AS864" s="7"/>
      <c r="AT864" s="7"/>
      <c r="AU864" s="6"/>
      <c r="AV864" s="6"/>
      <c r="AW864" s="6"/>
    </row>
    <row r="865" spans="25:49" ht="43.5" customHeight="1" x14ac:dyDescent="0.25">
      <c r="Y865" s="6"/>
      <c r="Z865" s="6"/>
      <c r="AM865" s="7"/>
      <c r="AN865" s="305"/>
      <c r="AO865" s="305"/>
      <c r="AP865" s="7"/>
      <c r="AR865" s="6"/>
      <c r="AS865" s="7"/>
      <c r="AT865" s="7"/>
      <c r="AU865" s="6"/>
      <c r="AV865" s="6"/>
      <c r="AW865" s="6"/>
    </row>
    <row r="866" spans="25:49" ht="43.5" customHeight="1" x14ac:dyDescent="0.25">
      <c r="Y866" s="6"/>
      <c r="Z866" s="6"/>
      <c r="AM866" s="7"/>
      <c r="AN866" s="305"/>
      <c r="AO866" s="305"/>
      <c r="AP866" s="7"/>
      <c r="AR866" s="6"/>
      <c r="AS866" s="7"/>
      <c r="AT866" s="7"/>
      <c r="AU866" s="6"/>
      <c r="AV866" s="6"/>
      <c r="AW866" s="6"/>
    </row>
    <row r="867" spans="25:49" ht="43.5" customHeight="1" x14ac:dyDescent="0.25">
      <c r="Y867" s="6"/>
      <c r="Z867" s="6"/>
      <c r="AM867" s="7"/>
      <c r="AN867" s="305"/>
      <c r="AO867" s="305"/>
      <c r="AP867" s="7"/>
      <c r="AR867" s="6"/>
      <c r="AS867" s="7"/>
      <c r="AT867" s="7"/>
      <c r="AU867" s="6"/>
      <c r="AV867" s="6"/>
      <c r="AW867" s="6"/>
    </row>
    <row r="868" spans="25:49" ht="43.5" customHeight="1" x14ac:dyDescent="0.25">
      <c r="Y868" s="6"/>
      <c r="Z868" s="6"/>
      <c r="AM868" s="7"/>
      <c r="AN868" s="305"/>
      <c r="AO868" s="305"/>
      <c r="AP868" s="7"/>
      <c r="AR868" s="6"/>
      <c r="AS868" s="7"/>
      <c r="AT868" s="7"/>
      <c r="AU868" s="6"/>
      <c r="AV868" s="6"/>
      <c r="AW868" s="6"/>
    </row>
    <row r="869" spans="25:49" ht="43.5" customHeight="1" x14ac:dyDescent="0.25">
      <c r="Y869" s="6"/>
      <c r="Z869" s="6"/>
      <c r="AM869" s="7"/>
      <c r="AN869" s="305"/>
      <c r="AO869" s="305"/>
      <c r="AP869" s="7"/>
      <c r="AR869" s="6"/>
      <c r="AS869" s="7"/>
      <c r="AT869" s="7"/>
      <c r="AU869" s="6"/>
      <c r="AV869" s="6"/>
      <c r="AW869" s="6"/>
    </row>
    <row r="870" spans="25:49" ht="43.5" customHeight="1" x14ac:dyDescent="0.25">
      <c r="Y870" s="6"/>
      <c r="Z870" s="6"/>
      <c r="AM870" s="7"/>
      <c r="AN870" s="305"/>
      <c r="AO870" s="305"/>
      <c r="AP870" s="7"/>
      <c r="AR870" s="6"/>
      <c r="AS870" s="7"/>
      <c r="AT870" s="7"/>
      <c r="AU870" s="6"/>
      <c r="AV870" s="6"/>
      <c r="AW870" s="6"/>
    </row>
    <row r="871" spans="25:49" ht="43.5" customHeight="1" x14ac:dyDescent="0.25">
      <c r="Y871" s="6"/>
      <c r="Z871" s="6"/>
      <c r="AM871" s="7"/>
      <c r="AN871" s="305"/>
      <c r="AO871" s="305"/>
      <c r="AP871" s="7"/>
      <c r="AR871" s="6"/>
      <c r="AS871" s="7"/>
      <c r="AT871" s="7"/>
      <c r="AU871" s="6"/>
      <c r="AV871" s="6"/>
      <c r="AW871" s="6"/>
    </row>
    <row r="872" spans="25:49" ht="43.5" customHeight="1" x14ac:dyDescent="0.25">
      <c r="Y872" s="6"/>
      <c r="Z872" s="6"/>
      <c r="AM872" s="7"/>
      <c r="AN872" s="305"/>
      <c r="AO872" s="305"/>
      <c r="AP872" s="7"/>
      <c r="AR872" s="6"/>
      <c r="AS872" s="7"/>
      <c r="AT872" s="7"/>
      <c r="AU872" s="6"/>
      <c r="AV872" s="6"/>
      <c r="AW872" s="6"/>
    </row>
    <row r="873" spans="25:49" ht="43.5" customHeight="1" x14ac:dyDescent="0.25">
      <c r="Y873" s="6"/>
      <c r="Z873" s="6"/>
      <c r="AM873" s="7"/>
      <c r="AN873" s="305"/>
      <c r="AO873" s="305"/>
      <c r="AP873" s="7"/>
      <c r="AR873" s="6"/>
      <c r="AS873" s="7"/>
      <c r="AT873" s="7"/>
      <c r="AU873" s="6"/>
      <c r="AV873" s="6"/>
      <c r="AW873" s="6"/>
    </row>
    <row r="874" spans="25:49" ht="43.5" customHeight="1" x14ac:dyDescent="0.25">
      <c r="Y874" s="6"/>
      <c r="Z874" s="6"/>
      <c r="AM874" s="7"/>
      <c r="AN874" s="305"/>
      <c r="AO874" s="305"/>
      <c r="AP874" s="7"/>
      <c r="AR874" s="6"/>
      <c r="AS874" s="7"/>
      <c r="AT874" s="7"/>
      <c r="AU874" s="6"/>
      <c r="AV874" s="6"/>
      <c r="AW874" s="6"/>
    </row>
    <row r="875" spans="25:49" ht="43.5" customHeight="1" x14ac:dyDescent="0.25">
      <c r="Y875" s="6"/>
      <c r="Z875" s="6"/>
      <c r="AM875" s="7"/>
      <c r="AN875" s="305"/>
      <c r="AO875" s="305"/>
      <c r="AP875" s="7"/>
      <c r="AR875" s="6"/>
      <c r="AS875" s="7"/>
      <c r="AT875" s="7"/>
      <c r="AU875" s="6"/>
      <c r="AV875" s="6"/>
      <c r="AW875" s="6"/>
    </row>
    <row r="876" spans="25:49" ht="43.5" customHeight="1" x14ac:dyDescent="0.25">
      <c r="Y876" s="6"/>
      <c r="Z876" s="6"/>
      <c r="AM876" s="7"/>
      <c r="AN876" s="305"/>
      <c r="AO876" s="305"/>
      <c r="AP876" s="7"/>
      <c r="AR876" s="6"/>
      <c r="AS876" s="7"/>
      <c r="AT876" s="7"/>
      <c r="AU876" s="6"/>
      <c r="AV876" s="6"/>
      <c r="AW876" s="6"/>
    </row>
    <row r="877" spans="25:49" ht="43.5" customHeight="1" x14ac:dyDescent="0.25">
      <c r="Y877" s="6"/>
      <c r="Z877" s="6"/>
      <c r="AM877" s="7"/>
      <c r="AN877" s="305"/>
      <c r="AO877" s="305"/>
      <c r="AP877" s="7"/>
      <c r="AR877" s="6"/>
      <c r="AS877" s="7"/>
      <c r="AT877" s="7"/>
      <c r="AU877" s="6"/>
      <c r="AV877" s="6"/>
      <c r="AW877" s="6"/>
    </row>
    <row r="878" spans="25:49" ht="43.5" customHeight="1" x14ac:dyDescent="0.25">
      <c r="Y878" s="6"/>
      <c r="Z878" s="6"/>
      <c r="AM878" s="7"/>
      <c r="AN878" s="305"/>
      <c r="AO878" s="305"/>
      <c r="AP878" s="7"/>
      <c r="AR878" s="6"/>
      <c r="AS878" s="7"/>
      <c r="AT878" s="7"/>
      <c r="AU878" s="6"/>
      <c r="AV878" s="6"/>
      <c r="AW878" s="6"/>
    </row>
    <row r="879" spans="25:49" ht="43.5" customHeight="1" x14ac:dyDescent="0.25">
      <c r="Y879" s="6"/>
      <c r="Z879" s="6"/>
      <c r="AM879" s="7"/>
      <c r="AN879" s="305"/>
      <c r="AO879" s="305"/>
      <c r="AP879" s="7"/>
      <c r="AR879" s="6"/>
      <c r="AS879" s="7"/>
      <c r="AT879" s="7"/>
      <c r="AU879" s="6"/>
      <c r="AV879" s="6"/>
      <c r="AW879" s="6"/>
    </row>
    <row r="880" spans="25:49" ht="43.5" customHeight="1" x14ac:dyDescent="0.25">
      <c r="Y880" s="6"/>
      <c r="Z880" s="6"/>
      <c r="AM880" s="7"/>
      <c r="AN880" s="305"/>
      <c r="AO880" s="305"/>
      <c r="AP880" s="7"/>
      <c r="AR880" s="6"/>
      <c r="AS880" s="7"/>
      <c r="AT880" s="7"/>
      <c r="AU880" s="6"/>
      <c r="AV880" s="6"/>
      <c r="AW880" s="6"/>
    </row>
    <row r="881" spans="25:49" ht="43.5" customHeight="1" x14ac:dyDescent="0.25">
      <c r="Y881" s="6"/>
      <c r="Z881" s="6"/>
      <c r="AM881" s="7"/>
      <c r="AN881" s="305"/>
      <c r="AO881" s="305"/>
      <c r="AP881" s="7"/>
      <c r="AR881" s="6"/>
      <c r="AS881" s="7"/>
      <c r="AT881" s="7"/>
      <c r="AU881" s="6"/>
      <c r="AV881" s="6"/>
      <c r="AW881" s="6"/>
    </row>
    <row r="882" spans="25:49" ht="43.5" customHeight="1" x14ac:dyDescent="0.25">
      <c r="Y882" s="6"/>
      <c r="Z882" s="6"/>
      <c r="AM882" s="7"/>
      <c r="AN882" s="305"/>
      <c r="AO882" s="305"/>
      <c r="AP882" s="7"/>
      <c r="AR882" s="6"/>
      <c r="AS882" s="7"/>
      <c r="AT882" s="7"/>
      <c r="AU882" s="6"/>
      <c r="AV882" s="6"/>
      <c r="AW882" s="6"/>
    </row>
    <row r="883" spans="25:49" ht="43.5" customHeight="1" x14ac:dyDescent="0.25">
      <c r="Y883" s="6"/>
      <c r="Z883" s="6"/>
      <c r="AM883" s="7"/>
      <c r="AN883" s="305"/>
      <c r="AO883" s="305"/>
      <c r="AP883" s="7"/>
      <c r="AR883" s="6"/>
      <c r="AS883" s="7"/>
      <c r="AT883" s="7"/>
      <c r="AU883" s="6"/>
      <c r="AV883" s="6"/>
      <c r="AW883" s="6"/>
    </row>
    <row r="884" spans="25:49" ht="43.5" customHeight="1" x14ac:dyDescent="0.25">
      <c r="Y884" s="6"/>
      <c r="Z884" s="6"/>
      <c r="AM884" s="7"/>
      <c r="AN884" s="305"/>
      <c r="AO884" s="305"/>
      <c r="AP884" s="7"/>
      <c r="AR884" s="6"/>
      <c r="AS884" s="7"/>
      <c r="AT884" s="7"/>
      <c r="AU884" s="6"/>
      <c r="AV884" s="6"/>
      <c r="AW884" s="6"/>
    </row>
    <row r="885" spans="25:49" ht="43.5" customHeight="1" x14ac:dyDescent="0.25">
      <c r="Y885" s="6"/>
      <c r="Z885" s="6"/>
      <c r="AM885" s="7"/>
      <c r="AN885" s="305"/>
      <c r="AO885" s="305"/>
      <c r="AP885" s="7"/>
      <c r="AR885" s="6"/>
      <c r="AS885" s="7"/>
      <c r="AT885" s="7"/>
      <c r="AU885" s="6"/>
      <c r="AV885" s="6"/>
      <c r="AW885" s="6"/>
    </row>
    <row r="886" spans="25:49" ht="43.5" customHeight="1" x14ac:dyDescent="0.25">
      <c r="Y886" s="6"/>
      <c r="Z886" s="6"/>
      <c r="AM886" s="7"/>
      <c r="AN886" s="305"/>
      <c r="AO886" s="305"/>
      <c r="AP886" s="7"/>
      <c r="AR886" s="6"/>
      <c r="AS886" s="7"/>
      <c r="AT886" s="7"/>
      <c r="AU886" s="6"/>
      <c r="AV886" s="6"/>
      <c r="AW886" s="6"/>
    </row>
    <row r="887" spans="25:49" ht="43.5" customHeight="1" x14ac:dyDescent="0.25">
      <c r="Y887" s="6"/>
      <c r="Z887" s="6"/>
      <c r="AM887" s="7"/>
      <c r="AN887" s="305"/>
      <c r="AO887" s="305"/>
      <c r="AP887" s="7"/>
      <c r="AR887" s="6"/>
      <c r="AS887" s="7"/>
      <c r="AT887" s="7"/>
      <c r="AU887" s="6"/>
      <c r="AV887" s="6"/>
      <c r="AW887" s="6"/>
    </row>
    <row r="888" spans="25:49" ht="43.5" customHeight="1" x14ac:dyDescent="0.25">
      <c r="Y888" s="6"/>
      <c r="Z888" s="6"/>
      <c r="AM888" s="7"/>
      <c r="AN888" s="305"/>
      <c r="AO888" s="305"/>
      <c r="AP888" s="7"/>
      <c r="AR888" s="6"/>
      <c r="AS888" s="7"/>
      <c r="AT888" s="7"/>
      <c r="AU888" s="6"/>
      <c r="AV888" s="6"/>
      <c r="AW888" s="6"/>
    </row>
    <row r="889" spans="25:49" ht="43.5" customHeight="1" x14ac:dyDescent="0.25">
      <c r="Y889" s="6"/>
      <c r="Z889" s="6"/>
      <c r="AM889" s="7"/>
      <c r="AN889" s="305"/>
      <c r="AO889" s="305"/>
      <c r="AP889" s="7"/>
      <c r="AR889" s="6"/>
      <c r="AS889" s="7"/>
      <c r="AT889" s="7"/>
      <c r="AU889" s="6"/>
      <c r="AV889" s="6"/>
      <c r="AW889" s="6"/>
    </row>
    <row r="890" spans="25:49" ht="43.5" customHeight="1" x14ac:dyDescent="0.25">
      <c r="Y890" s="6"/>
      <c r="Z890" s="6"/>
      <c r="AM890" s="7"/>
      <c r="AN890" s="305"/>
      <c r="AO890" s="305"/>
      <c r="AP890" s="7"/>
      <c r="AR890" s="6"/>
      <c r="AS890" s="7"/>
      <c r="AT890" s="7"/>
      <c r="AU890" s="6"/>
      <c r="AV890" s="6"/>
      <c r="AW890" s="6"/>
    </row>
    <row r="891" spans="25:49" ht="43.5" customHeight="1" x14ac:dyDescent="0.25">
      <c r="Y891" s="6"/>
      <c r="Z891" s="6"/>
      <c r="AM891" s="7"/>
      <c r="AN891" s="305"/>
      <c r="AO891" s="305"/>
      <c r="AP891" s="7"/>
      <c r="AR891" s="6"/>
      <c r="AS891" s="7"/>
      <c r="AT891" s="7"/>
      <c r="AU891" s="6"/>
      <c r="AV891" s="6"/>
      <c r="AW891" s="6"/>
    </row>
    <row r="892" spans="25:49" ht="43.5" customHeight="1" x14ac:dyDescent="0.25">
      <c r="Y892" s="6"/>
      <c r="Z892" s="6"/>
      <c r="AM892" s="7"/>
      <c r="AN892" s="305"/>
      <c r="AO892" s="305"/>
      <c r="AP892" s="7"/>
      <c r="AR892" s="6"/>
      <c r="AS892" s="7"/>
      <c r="AT892" s="7"/>
      <c r="AU892" s="6"/>
      <c r="AV892" s="6"/>
      <c r="AW892" s="6"/>
    </row>
    <row r="893" spans="25:49" ht="43.5" customHeight="1" x14ac:dyDescent="0.25">
      <c r="Y893" s="6"/>
      <c r="Z893" s="6"/>
      <c r="AM893" s="7"/>
      <c r="AN893" s="305"/>
      <c r="AO893" s="305"/>
      <c r="AP893" s="7"/>
      <c r="AR893" s="6"/>
      <c r="AS893" s="7"/>
      <c r="AT893" s="7"/>
      <c r="AU893" s="6"/>
      <c r="AV893" s="6"/>
      <c r="AW893" s="6"/>
    </row>
    <row r="894" spans="25:49" ht="43.5" customHeight="1" x14ac:dyDescent="0.25">
      <c r="Y894" s="6"/>
      <c r="Z894" s="6"/>
      <c r="AM894" s="7"/>
      <c r="AN894" s="305"/>
      <c r="AO894" s="305"/>
      <c r="AP894" s="7"/>
      <c r="AR894" s="6"/>
      <c r="AS894" s="7"/>
      <c r="AT894" s="7"/>
      <c r="AU894" s="6"/>
      <c r="AV894" s="6"/>
      <c r="AW894" s="6"/>
    </row>
    <row r="895" spans="25:49" ht="43.5" customHeight="1" x14ac:dyDescent="0.25">
      <c r="Y895" s="6"/>
      <c r="Z895" s="6"/>
      <c r="AM895" s="7"/>
      <c r="AN895" s="305"/>
      <c r="AO895" s="305"/>
      <c r="AP895" s="7"/>
      <c r="AR895" s="6"/>
      <c r="AS895" s="7"/>
      <c r="AT895" s="7"/>
      <c r="AU895" s="6"/>
      <c r="AV895" s="6"/>
      <c r="AW895" s="6"/>
    </row>
    <row r="896" spans="25:49" ht="43.5" customHeight="1" x14ac:dyDescent="0.25">
      <c r="Y896" s="6"/>
      <c r="Z896" s="6"/>
      <c r="AM896" s="7"/>
      <c r="AN896" s="305"/>
      <c r="AO896" s="305"/>
      <c r="AP896" s="7"/>
      <c r="AR896" s="6"/>
      <c r="AS896" s="7"/>
      <c r="AT896" s="7"/>
      <c r="AU896" s="6"/>
      <c r="AV896" s="6"/>
      <c r="AW896" s="6"/>
    </row>
    <row r="897" spans="25:49" ht="43.5" customHeight="1" x14ac:dyDescent="0.25">
      <c r="Y897" s="6"/>
      <c r="Z897" s="6"/>
      <c r="AM897" s="7"/>
      <c r="AN897" s="305"/>
      <c r="AO897" s="305"/>
      <c r="AP897" s="7"/>
      <c r="AR897" s="6"/>
      <c r="AS897" s="7"/>
      <c r="AT897" s="7"/>
      <c r="AU897" s="6"/>
      <c r="AV897" s="6"/>
      <c r="AW897" s="6"/>
    </row>
    <row r="898" spans="25:49" ht="43.5" customHeight="1" x14ac:dyDescent="0.25">
      <c r="Y898" s="6"/>
      <c r="Z898" s="6"/>
      <c r="AM898" s="7"/>
      <c r="AN898" s="305"/>
      <c r="AO898" s="305"/>
      <c r="AP898" s="7"/>
      <c r="AR898" s="6"/>
      <c r="AS898" s="7"/>
      <c r="AT898" s="7"/>
      <c r="AU898" s="6"/>
      <c r="AV898" s="6"/>
      <c r="AW898" s="6"/>
    </row>
    <row r="899" spans="25:49" ht="43.5" customHeight="1" x14ac:dyDescent="0.25">
      <c r="Y899" s="6"/>
      <c r="Z899" s="6"/>
      <c r="AM899" s="7"/>
      <c r="AN899" s="305"/>
      <c r="AO899" s="305"/>
      <c r="AP899" s="7"/>
      <c r="AR899" s="6"/>
      <c r="AS899" s="7"/>
      <c r="AT899" s="7"/>
      <c r="AU899" s="6"/>
      <c r="AV899" s="6"/>
      <c r="AW899" s="6"/>
    </row>
    <row r="900" spans="25:49" ht="43.5" customHeight="1" x14ac:dyDescent="0.25">
      <c r="Y900" s="6"/>
      <c r="Z900" s="6"/>
      <c r="AM900" s="7"/>
      <c r="AN900" s="305"/>
      <c r="AO900" s="305"/>
      <c r="AP900" s="7"/>
      <c r="AR900" s="6"/>
      <c r="AS900" s="7"/>
      <c r="AT900" s="7"/>
      <c r="AU900" s="6"/>
      <c r="AV900" s="6"/>
      <c r="AW900" s="6"/>
    </row>
    <row r="901" spans="25:49" ht="43.5" customHeight="1" x14ac:dyDescent="0.25">
      <c r="Y901" s="6"/>
      <c r="Z901" s="6"/>
      <c r="AM901" s="7"/>
      <c r="AN901" s="305"/>
      <c r="AO901" s="305"/>
      <c r="AP901" s="7"/>
      <c r="AR901" s="6"/>
      <c r="AS901" s="7"/>
      <c r="AT901" s="7"/>
      <c r="AU901" s="6"/>
      <c r="AV901" s="6"/>
      <c r="AW901" s="6"/>
    </row>
    <row r="902" spans="25:49" ht="43.5" customHeight="1" x14ac:dyDescent="0.25">
      <c r="Y902" s="6"/>
      <c r="Z902" s="6"/>
      <c r="AM902" s="7"/>
      <c r="AN902" s="305"/>
      <c r="AO902" s="305"/>
      <c r="AP902" s="7"/>
      <c r="AR902" s="6"/>
      <c r="AS902" s="7"/>
      <c r="AT902" s="7"/>
      <c r="AU902" s="6"/>
      <c r="AV902" s="6"/>
      <c r="AW902" s="6"/>
    </row>
    <row r="903" spans="25:49" ht="43.5" customHeight="1" x14ac:dyDescent="0.25">
      <c r="Y903" s="6"/>
      <c r="Z903" s="6"/>
      <c r="AM903" s="7"/>
      <c r="AN903" s="305"/>
      <c r="AO903" s="305"/>
      <c r="AP903" s="7"/>
      <c r="AR903" s="6"/>
      <c r="AS903" s="7"/>
      <c r="AT903" s="7"/>
      <c r="AU903" s="6"/>
      <c r="AV903" s="6"/>
      <c r="AW903" s="6"/>
    </row>
    <row r="904" spans="25:49" ht="43.5" customHeight="1" x14ac:dyDescent="0.25">
      <c r="Y904" s="6"/>
      <c r="Z904" s="6"/>
      <c r="AM904" s="7"/>
      <c r="AN904" s="305"/>
      <c r="AO904" s="305"/>
      <c r="AP904" s="7"/>
      <c r="AR904" s="6"/>
      <c r="AS904" s="7"/>
      <c r="AT904" s="7"/>
      <c r="AU904" s="6"/>
      <c r="AV904" s="6"/>
      <c r="AW904" s="6"/>
    </row>
    <row r="905" spans="25:49" ht="43.5" customHeight="1" x14ac:dyDescent="0.25">
      <c r="Y905" s="6"/>
      <c r="Z905" s="6"/>
      <c r="AM905" s="7"/>
      <c r="AN905" s="305"/>
      <c r="AO905" s="305"/>
      <c r="AP905" s="7"/>
      <c r="AR905" s="6"/>
      <c r="AS905" s="7"/>
      <c r="AT905" s="7"/>
      <c r="AU905" s="6"/>
      <c r="AV905" s="6"/>
      <c r="AW905" s="6"/>
    </row>
    <row r="906" spans="25:49" ht="43.5" customHeight="1" x14ac:dyDescent="0.25">
      <c r="Y906" s="6"/>
      <c r="Z906" s="6"/>
      <c r="AM906" s="7"/>
      <c r="AN906" s="305"/>
      <c r="AO906" s="305"/>
      <c r="AP906" s="7"/>
      <c r="AR906" s="6"/>
      <c r="AS906" s="7"/>
      <c r="AT906" s="7"/>
      <c r="AU906" s="6"/>
      <c r="AV906" s="6"/>
      <c r="AW906" s="6"/>
    </row>
    <row r="907" spans="25:49" ht="43.5" customHeight="1" x14ac:dyDescent="0.25">
      <c r="Y907" s="6"/>
      <c r="Z907" s="6"/>
      <c r="AM907" s="7"/>
      <c r="AN907" s="305"/>
      <c r="AO907" s="305"/>
      <c r="AP907" s="7"/>
      <c r="AR907" s="6"/>
      <c r="AS907" s="7"/>
      <c r="AT907" s="7"/>
      <c r="AU907" s="6"/>
      <c r="AV907" s="6"/>
      <c r="AW907" s="6"/>
    </row>
    <row r="908" spans="25:49" ht="43.5" customHeight="1" x14ac:dyDescent="0.25">
      <c r="Y908" s="6"/>
      <c r="Z908" s="6"/>
      <c r="AM908" s="7"/>
      <c r="AN908" s="305"/>
      <c r="AO908" s="305"/>
      <c r="AP908" s="7"/>
      <c r="AR908" s="6"/>
      <c r="AS908" s="7"/>
      <c r="AT908" s="7"/>
      <c r="AU908" s="6"/>
      <c r="AV908" s="6"/>
      <c r="AW908" s="6"/>
    </row>
    <row r="909" spans="25:49" ht="43.5" customHeight="1" x14ac:dyDescent="0.25">
      <c r="Y909" s="6"/>
      <c r="Z909" s="6"/>
      <c r="AM909" s="7"/>
      <c r="AN909" s="305"/>
      <c r="AO909" s="305"/>
      <c r="AP909" s="7"/>
      <c r="AR909" s="6"/>
      <c r="AS909" s="7"/>
      <c r="AT909" s="7"/>
      <c r="AU909" s="6"/>
      <c r="AV909" s="6"/>
      <c r="AW909" s="6"/>
    </row>
    <row r="910" spans="25:49" ht="43.5" customHeight="1" x14ac:dyDescent="0.25">
      <c r="Y910" s="6"/>
      <c r="Z910" s="6"/>
      <c r="AM910" s="7"/>
      <c r="AN910" s="305"/>
      <c r="AO910" s="305"/>
      <c r="AP910" s="7"/>
      <c r="AR910" s="6"/>
      <c r="AS910" s="7"/>
      <c r="AT910" s="7"/>
      <c r="AU910" s="6"/>
      <c r="AV910" s="6"/>
      <c r="AW910" s="6"/>
    </row>
    <row r="911" spans="25:49" ht="43.5" customHeight="1" x14ac:dyDescent="0.25">
      <c r="Y911" s="6"/>
      <c r="Z911" s="6"/>
      <c r="AM911" s="7"/>
      <c r="AN911" s="305"/>
      <c r="AO911" s="305"/>
      <c r="AP911" s="7"/>
      <c r="AR911" s="6"/>
      <c r="AS911" s="7"/>
      <c r="AT911" s="7"/>
      <c r="AU911" s="6"/>
      <c r="AV911" s="6"/>
      <c r="AW911" s="6"/>
    </row>
    <row r="912" spans="25:49" ht="43.5" customHeight="1" x14ac:dyDescent="0.25">
      <c r="Y912" s="6"/>
      <c r="Z912" s="6"/>
      <c r="AM912" s="7"/>
      <c r="AN912" s="305"/>
      <c r="AO912" s="305"/>
      <c r="AP912" s="7"/>
      <c r="AR912" s="6"/>
      <c r="AS912" s="7"/>
      <c r="AT912" s="7"/>
      <c r="AU912" s="6"/>
      <c r="AV912" s="6"/>
      <c r="AW912" s="6"/>
    </row>
    <row r="913" spans="25:49" ht="43.5" customHeight="1" x14ac:dyDescent="0.25">
      <c r="Y913" s="6"/>
      <c r="Z913" s="6"/>
      <c r="AM913" s="7"/>
      <c r="AN913" s="305"/>
      <c r="AO913" s="305"/>
      <c r="AP913" s="7"/>
      <c r="AR913" s="6"/>
      <c r="AS913" s="7"/>
      <c r="AT913" s="7"/>
      <c r="AU913" s="6"/>
      <c r="AV913" s="6"/>
      <c r="AW913" s="6"/>
    </row>
    <row r="914" spans="25:49" ht="43.5" customHeight="1" x14ac:dyDescent="0.25">
      <c r="Y914" s="6"/>
      <c r="Z914" s="6"/>
      <c r="AM914" s="7"/>
      <c r="AN914" s="305"/>
      <c r="AO914" s="305"/>
      <c r="AP914" s="7"/>
      <c r="AR914" s="6"/>
      <c r="AS914" s="7"/>
      <c r="AT914" s="7"/>
      <c r="AU914" s="6"/>
      <c r="AV914" s="6"/>
      <c r="AW914" s="6"/>
    </row>
    <row r="915" spans="25:49" ht="43.5" customHeight="1" x14ac:dyDescent="0.25">
      <c r="Y915" s="6"/>
      <c r="Z915" s="6"/>
      <c r="AM915" s="7"/>
      <c r="AN915" s="305"/>
      <c r="AO915" s="305"/>
      <c r="AP915" s="7"/>
      <c r="AR915" s="6"/>
      <c r="AS915" s="7"/>
      <c r="AT915" s="7"/>
      <c r="AU915" s="6"/>
      <c r="AV915" s="6"/>
      <c r="AW915" s="6"/>
    </row>
    <row r="916" spans="25:49" ht="43.5" customHeight="1" x14ac:dyDescent="0.25">
      <c r="Y916" s="6"/>
      <c r="Z916" s="6"/>
      <c r="AM916" s="7"/>
      <c r="AN916" s="305"/>
      <c r="AO916" s="305"/>
      <c r="AP916" s="7"/>
      <c r="AR916" s="6"/>
      <c r="AS916" s="7"/>
      <c r="AT916" s="7"/>
      <c r="AU916" s="6"/>
      <c r="AV916" s="6"/>
      <c r="AW916" s="6"/>
    </row>
    <row r="917" spans="25:49" ht="43.5" customHeight="1" x14ac:dyDescent="0.25">
      <c r="Y917" s="6"/>
      <c r="Z917" s="6"/>
      <c r="AM917" s="7"/>
      <c r="AN917" s="305"/>
      <c r="AO917" s="305"/>
      <c r="AP917" s="7"/>
      <c r="AR917" s="6"/>
      <c r="AS917" s="7"/>
      <c r="AT917" s="7"/>
      <c r="AU917" s="6"/>
      <c r="AV917" s="6"/>
      <c r="AW917" s="6"/>
    </row>
    <row r="918" spans="25:49" ht="43.5" customHeight="1" x14ac:dyDescent="0.25">
      <c r="Y918" s="6"/>
      <c r="Z918" s="6"/>
      <c r="AM918" s="7"/>
      <c r="AN918" s="305"/>
      <c r="AO918" s="305"/>
      <c r="AP918" s="7"/>
      <c r="AR918" s="6"/>
      <c r="AS918" s="7"/>
      <c r="AT918" s="7"/>
      <c r="AU918" s="6"/>
      <c r="AV918" s="6"/>
      <c r="AW918" s="6"/>
    </row>
    <row r="919" spans="25:49" ht="43.5" customHeight="1" x14ac:dyDescent="0.25">
      <c r="Y919" s="6"/>
      <c r="Z919" s="6"/>
      <c r="AM919" s="7"/>
      <c r="AN919" s="305"/>
      <c r="AO919" s="305"/>
      <c r="AP919" s="7"/>
      <c r="AR919" s="6"/>
      <c r="AS919" s="7"/>
      <c r="AT919" s="7"/>
      <c r="AU919" s="6"/>
      <c r="AV919" s="6"/>
      <c r="AW919" s="6"/>
    </row>
    <row r="920" spans="25:49" ht="43.5" customHeight="1" x14ac:dyDescent="0.25">
      <c r="Y920" s="6"/>
      <c r="Z920" s="6"/>
      <c r="AM920" s="7"/>
      <c r="AN920" s="305"/>
      <c r="AO920" s="305"/>
      <c r="AP920" s="7"/>
      <c r="AR920" s="6"/>
      <c r="AS920" s="7"/>
      <c r="AT920" s="7"/>
      <c r="AU920" s="6"/>
      <c r="AV920" s="6"/>
      <c r="AW920" s="6"/>
    </row>
    <row r="921" spans="25:49" ht="43.5" customHeight="1" x14ac:dyDescent="0.25">
      <c r="Y921" s="6"/>
      <c r="Z921" s="6"/>
      <c r="AM921" s="7"/>
      <c r="AN921" s="305"/>
      <c r="AO921" s="305"/>
      <c r="AP921" s="7"/>
      <c r="AR921" s="6"/>
      <c r="AS921" s="7"/>
      <c r="AT921" s="7"/>
      <c r="AU921" s="6"/>
      <c r="AV921" s="6"/>
      <c r="AW921" s="6"/>
    </row>
    <row r="922" spans="25:49" ht="43.5" customHeight="1" x14ac:dyDescent="0.25">
      <c r="Y922" s="6"/>
      <c r="Z922" s="6"/>
      <c r="AM922" s="7"/>
      <c r="AN922" s="305"/>
      <c r="AO922" s="305"/>
      <c r="AP922" s="7"/>
      <c r="AR922" s="6"/>
      <c r="AS922" s="7"/>
      <c r="AT922" s="7"/>
      <c r="AU922" s="6"/>
      <c r="AV922" s="6"/>
      <c r="AW922" s="6"/>
    </row>
    <row r="923" spans="25:49" ht="43.5" customHeight="1" x14ac:dyDescent="0.25">
      <c r="Y923" s="6"/>
      <c r="Z923" s="6"/>
      <c r="AM923" s="7"/>
      <c r="AN923" s="305"/>
      <c r="AO923" s="305"/>
      <c r="AP923" s="7"/>
      <c r="AR923" s="6"/>
      <c r="AS923" s="7"/>
      <c r="AT923" s="7"/>
      <c r="AU923" s="6"/>
      <c r="AV923" s="6"/>
      <c r="AW923" s="6"/>
    </row>
    <row r="924" spans="25:49" ht="43.5" customHeight="1" x14ac:dyDescent="0.25">
      <c r="Y924" s="6"/>
      <c r="Z924" s="6"/>
      <c r="AM924" s="7"/>
      <c r="AN924" s="305"/>
      <c r="AO924" s="305"/>
      <c r="AP924" s="7"/>
      <c r="AR924" s="6"/>
      <c r="AS924" s="7"/>
      <c r="AT924" s="7"/>
      <c r="AU924" s="6"/>
      <c r="AV924" s="6"/>
      <c r="AW924" s="6"/>
    </row>
    <row r="925" spans="25:49" ht="43.5" customHeight="1" x14ac:dyDescent="0.25">
      <c r="Y925" s="6"/>
      <c r="Z925" s="6"/>
      <c r="AM925" s="7"/>
      <c r="AN925" s="305"/>
      <c r="AO925" s="305"/>
      <c r="AP925" s="7"/>
      <c r="AR925" s="6"/>
      <c r="AS925" s="7"/>
      <c r="AT925" s="7"/>
      <c r="AU925" s="6"/>
      <c r="AV925" s="6"/>
      <c r="AW925" s="6"/>
    </row>
    <row r="926" spans="25:49" ht="43.5" customHeight="1" x14ac:dyDescent="0.25">
      <c r="Y926" s="6"/>
      <c r="Z926" s="6"/>
      <c r="AM926" s="7"/>
      <c r="AN926" s="305"/>
      <c r="AO926" s="305"/>
      <c r="AP926" s="7"/>
      <c r="AR926" s="6"/>
      <c r="AS926" s="7"/>
      <c r="AT926" s="7"/>
      <c r="AU926" s="6"/>
      <c r="AV926" s="6"/>
      <c r="AW926" s="6"/>
    </row>
    <row r="927" spans="25:49" ht="43.5" customHeight="1" x14ac:dyDescent="0.25">
      <c r="Y927" s="6"/>
      <c r="Z927" s="6"/>
      <c r="AM927" s="7"/>
      <c r="AN927" s="305"/>
      <c r="AO927" s="305"/>
      <c r="AP927" s="7"/>
      <c r="AR927" s="6"/>
      <c r="AS927" s="7"/>
      <c r="AT927" s="7"/>
      <c r="AU927" s="6"/>
      <c r="AV927" s="6"/>
      <c r="AW927" s="6"/>
    </row>
    <row r="928" spans="25:49" ht="43.5" customHeight="1" x14ac:dyDescent="0.25">
      <c r="Y928" s="6"/>
      <c r="Z928" s="6"/>
      <c r="AM928" s="7"/>
      <c r="AN928" s="305"/>
      <c r="AO928" s="305"/>
      <c r="AP928" s="7"/>
      <c r="AR928" s="6"/>
      <c r="AS928" s="7"/>
      <c r="AT928" s="7"/>
      <c r="AU928" s="6"/>
      <c r="AV928" s="6"/>
      <c r="AW928" s="6"/>
    </row>
    <row r="929" spans="25:49" ht="43.5" customHeight="1" x14ac:dyDescent="0.25">
      <c r="Y929" s="6"/>
      <c r="Z929" s="6"/>
      <c r="AM929" s="7"/>
      <c r="AN929" s="305"/>
      <c r="AO929" s="305"/>
      <c r="AP929" s="7"/>
      <c r="AR929" s="6"/>
      <c r="AS929" s="7"/>
      <c r="AT929" s="7"/>
      <c r="AU929" s="6"/>
      <c r="AV929" s="6"/>
      <c r="AW929" s="6"/>
    </row>
    <row r="930" spans="25:49" ht="43.5" customHeight="1" x14ac:dyDescent="0.25">
      <c r="Y930" s="6"/>
      <c r="Z930" s="6"/>
      <c r="AM930" s="7"/>
      <c r="AN930" s="305"/>
      <c r="AO930" s="305"/>
      <c r="AP930" s="7"/>
      <c r="AR930" s="6"/>
      <c r="AS930" s="7"/>
      <c r="AT930" s="7"/>
      <c r="AU930" s="6"/>
      <c r="AV930" s="6"/>
      <c r="AW930" s="6"/>
    </row>
    <row r="931" spans="25:49" ht="43.5" customHeight="1" x14ac:dyDescent="0.25">
      <c r="Y931" s="6"/>
      <c r="Z931" s="6"/>
      <c r="AM931" s="7"/>
      <c r="AN931" s="305"/>
      <c r="AO931" s="305"/>
      <c r="AP931" s="7"/>
      <c r="AR931" s="6"/>
      <c r="AS931" s="7"/>
      <c r="AT931" s="7"/>
      <c r="AU931" s="6"/>
      <c r="AV931" s="6"/>
      <c r="AW931" s="6"/>
    </row>
    <row r="932" spans="25:49" ht="43.5" customHeight="1" x14ac:dyDescent="0.25">
      <c r="Y932" s="6"/>
      <c r="Z932" s="6"/>
      <c r="AM932" s="7"/>
      <c r="AN932" s="305"/>
      <c r="AO932" s="305"/>
      <c r="AP932" s="7"/>
      <c r="AR932" s="6"/>
      <c r="AS932" s="7"/>
      <c r="AT932" s="7"/>
      <c r="AU932" s="6"/>
      <c r="AV932" s="6"/>
      <c r="AW932" s="6"/>
    </row>
    <row r="933" spans="25:49" ht="43.5" customHeight="1" x14ac:dyDescent="0.25">
      <c r="Y933" s="6"/>
      <c r="Z933" s="6"/>
      <c r="AM933" s="7"/>
      <c r="AN933" s="305"/>
      <c r="AO933" s="305"/>
      <c r="AP933" s="7"/>
      <c r="AR933" s="6"/>
      <c r="AS933" s="7"/>
      <c r="AT933" s="7"/>
      <c r="AU933" s="6"/>
      <c r="AV933" s="6"/>
      <c r="AW933" s="6"/>
    </row>
    <row r="934" spans="25:49" ht="43.5" customHeight="1" x14ac:dyDescent="0.25">
      <c r="Y934" s="6"/>
      <c r="Z934" s="6"/>
      <c r="AM934" s="7"/>
      <c r="AN934" s="305"/>
      <c r="AO934" s="305"/>
      <c r="AP934" s="7"/>
      <c r="AR934" s="6"/>
      <c r="AS934" s="7"/>
      <c r="AT934" s="7"/>
      <c r="AU934" s="6"/>
      <c r="AV934" s="6"/>
      <c r="AW934" s="6"/>
    </row>
    <row r="935" spans="25:49" ht="43.5" customHeight="1" x14ac:dyDescent="0.25">
      <c r="Y935" s="6"/>
      <c r="Z935" s="6"/>
      <c r="AM935" s="7"/>
      <c r="AN935" s="305"/>
      <c r="AO935" s="305"/>
      <c r="AP935" s="7"/>
      <c r="AR935" s="6"/>
      <c r="AS935" s="7"/>
      <c r="AT935" s="7"/>
      <c r="AU935" s="6"/>
      <c r="AV935" s="6"/>
      <c r="AW935" s="6"/>
    </row>
    <row r="936" spans="25:49" ht="43.5" customHeight="1" x14ac:dyDescent="0.25">
      <c r="Y936" s="6"/>
      <c r="Z936" s="6"/>
      <c r="AM936" s="7"/>
      <c r="AN936" s="305"/>
      <c r="AO936" s="305"/>
      <c r="AP936" s="7"/>
      <c r="AR936" s="6"/>
      <c r="AS936" s="7"/>
      <c r="AT936" s="7"/>
      <c r="AU936" s="6"/>
      <c r="AV936" s="6"/>
      <c r="AW936" s="6"/>
    </row>
    <row r="937" spans="25:49" ht="43.5" customHeight="1" x14ac:dyDescent="0.25">
      <c r="Y937" s="6"/>
      <c r="Z937" s="6"/>
      <c r="AM937" s="7"/>
      <c r="AN937" s="305"/>
      <c r="AO937" s="305"/>
      <c r="AP937" s="7"/>
      <c r="AR937" s="6"/>
      <c r="AS937" s="7"/>
      <c r="AT937" s="7"/>
      <c r="AU937" s="6"/>
      <c r="AV937" s="6"/>
      <c r="AW937" s="6"/>
    </row>
    <row r="938" spans="25:49" ht="43.5" customHeight="1" x14ac:dyDescent="0.25">
      <c r="Y938" s="6"/>
      <c r="Z938" s="6"/>
      <c r="AM938" s="7"/>
      <c r="AN938" s="305"/>
      <c r="AO938" s="305"/>
      <c r="AP938" s="7"/>
      <c r="AR938" s="6"/>
      <c r="AS938" s="7"/>
      <c r="AT938" s="7"/>
      <c r="AU938" s="6"/>
      <c r="AV938" s="6"/>
      <c r="AW938" s="6"/>
    </row>
    <row r="939" spans="25:49" ht="43.5" customHeight="1" x14ac:dyDescent="0.25">
      <c r="Y939" s="6"/>
      <c r="Z939" s="6"/>
      <c r="AM939" s="7"/>
      <c r="AN939" s="305"/>
      <c r="AO939" s="305"/>
      <c r="AP939" s="7"/>
      <c r="AR939" s="6"/>
      <c r="AS939" s="7"/>
      <c r="AT939" s="7"/>
      <c r="AU939" s="6"/>
      <c r="AV939" s="6"/>
      <c r="AW939" s="6"/>
    </row>
    <row r="940" spans="25:49" ht="43.5" customHeight="1" x14ac:dyDescent="0.25">
      <c r="Y940" s="6"/>
      <c r="Z940" s="6"/>
      <c r="AM940" s="7"/>
      <c r="AN940" s="305"/>
      <c r="AO940" s="305"/>
      <c r="AP940" s="7"/>
      <c r="AR940" s="6"/>
      <c r="AS940" s="7"/>
      <c r="AT940" s="7"/>
      <c r="AU940" s="6"/>
      <c r="AV940" s="6"/>
      <c r="AW940" s="6"/>
    </row>
    <row r="941" spans="25:49" ht="43.5" customHeight="1" x14ac:dyDescent="0.25">
      <c r="Y941" s="6"/>
      <c r="Z941" s="6"/>
      <c r="AM941" s="7"/>
      <c r="AN941" s="305"/>
      <c r="AO941" s="305"/>
      <c r="AP941" s="7"/>
      <c r="AR941" s="6"/>
      <c r="AS941" s="7"/>
      <c r="AT941" s="7"/>
      <c r="AU941" s="6"/>
      <c r="AV941" s="6"/>
      <c r="AW941" s="6"/>
    </row>
    <row r="942" spans="25:49" ht="43.5" customHeight="1" x14ac:dyDescent="0.25">
      <c r="Y942" s="6"/>
      <c r="Z942" s="6"/>
      <c r="AM942" s="7"/>
      <c r="AN942" s="305"/>
      <c r="AO942" s="305"/>
      <c r="AP942" s="7"/>
      <c r="AR942" s="6"/>
      <c r="AS942" s="7"/>
      <c r="AT942" s="7"/>
      <c r="AU942" s="6"/>
      <c r="AV942" s="6"/>
      <c r="AW942" s="6"/>
    </row>
    <row r="943" spans="25:49" ht="43.5" customHeight="1" x14ac:dyDescent="0.25">
      <c r="Y943" s="6"/>
      <c r="Z943" s="6"/>
      <c r="AM943" s="7"/>
      <c r="AN943" s="305"/>
      <c r="AO943" s="305"/>
      <c r="AP943" s="7"/>
      <c r="AR943" s="6"/>
      <c r="AS943" s="7"/>
      <c r="AT943" s="7"/>
      <c r="AU943" s="6"/>
      <c r="AV943" s="6"/>
      <c r="AW943" s="6"/>
    </row>
    <row r="944" spans="25:49" ht="43.5" customHeight="1" x14ac:dyDescent="0.25">
      <c r="Y944" s="6"/>
      <c r="Z944" s="6"/>
      <c r="AM944" s="7"/>
      <c r="AN944" s="305"/>
      <c r="AO944" s="305"/>
      <c r="AP944" s="7"/>
      <c r="AR944" s="6"/>
      <c r="AS944" s="7"/>
      <c r="AT944" s="7"/>
      <c r="AU944" s="6"/>
      <c r="AV944" s="6"/>
      <c r="AW944" s="6"/>
    </row>
    <row r="945" spans="25:49" ht="43.5" customHeight="1" x14ac:dyDescent="0.25">
      <c r="Y945" s="6"/>
      <c r="Z945" s="6"/>
      <c r="AM945" s="7"/>
      <c r="AN945" s="305"/>
      <c r="AO945" s="305"/>
      <c r="AP945" s="7"/>
      <c r="AR945" s="6"/>
      <c r="AS945" s="7"/>
      <c r="AT945" s="7"/>
      <c r="AU945" s="6"/>
      <c r="AV945" s="6"/>
      <c r="AW945" s="6"/>
    </row>
    <row r="946" spans="25:49" ht="43.5" customHeight="1" x14ac:dyDescent="0.25">
      <c r="Y946" s="6"/>
      <c r="Z946" s="6"/>
      <c r="AM946" s="7"/>
      <c r="AN946" s="305"/>
      <c r="AO946" s="305"/>
      <c r="AP946" s="7"/>
      <c r="AR946" s="6"/>
      <c r="AS946" s="7"/>
      <c r="AT946" s="7"/>
      <c r="AU946" s="6"/>
      <c r="AV946" s="6"/>
      <c r="AW946" s="6"/>
    </row>
    <row r="947" spans="25:49" ht="43.5" customHeight="1" x14ac:dyDescent="0.25">
      <c r="Y947" s="6"/>
      <c r="Z947" s="6"/>
      <c r="AM947" s="7"/>
      <c r="AN947" s="305"/>
      <c r="AO947" s="305"/>
      <c r="AP947" s="7"/>
      <c r="AR947" s="6"/>
      <c r="AS947" s="7"/>
      <c r="AT947" s="7"/>
      <c r="AU947" s="6"/>
      <c r="AV947" s="6"/>
      <c r="AW947" s="6"/>
    </row>
    <row r="948" spans="25:49" ht="43.5" customHeight="1" x14ac:dyDescent="0.25">
      <c r="Y948" s="6"/>
      <c r="Z948" s="6"/>
      <c r="AM948" s="7"/>
      <c r="AN948" s="305"/>
      <c r="AO948" s="305"/>
      <c r="AP948" s="7"/>
      <c r="AR948" s="6"/>
      <c r="AS948" s="7"/>
      <c r="AT948" s="7"/>
      <c r="AU948" s="6"/>
      <c r="AV948" s="6"/>
      <c r="AW948" s="6"/>
    </row>
    <row r="949" spans="25:49" ht="43.5" customHeight="1" x14ac:dyDescent="0.25">
      <c r="Y949" s="6"/>
      <c r="Z949" s="6"/>
      <c r="AM949" s="7"/>
      <c r="AN949" s="305"/>
      <c r="AO949" s="305"/>
      <c r="AP949" s="7"/>
      <c r="AR949" s="6"/>
      <c r="AS949" s="7"/>
      <c r="AT949" s="7"/>
      <c r="AU949" s="6"/>
      <c r="AV949" s="6"/>
      <c r="AW949" s="6"/>
    </row>
    <row r="950" spans="25:49" ht="43.5" customHeight="1" x14ac:dyDescent="0.25">
      <c r="Y950" s="6"/>
      <c r="Z950" s="6"/>
      <c r="AM950" s="7"/>
      <c r="AN950" s="305"/>
      <c r="AO950" s="305"/>
      <c r="AP950" s="7"/>
      <c r="AR950" s="6"/>
      <c r="AS950" s="7"/>
      <c r="AT950" s="7"/>
      <c r="AU950" s="6"/>
      <c r="AV950" s="6"/>
      <c r="AW950" s="6"/>
    </row>
    <row r="951" spans="25:49" ht="43.5" customHeight="1" x14ac:dyDescent="0.25">
      <c r="Y951" s="6"/>
      <c r="Z951" s="6"/>
      <c r="AM951" s="7"/>
      <c r="AN951" s="305"/>
      <c r="AO951" s="305"/>
      <c r="AP951" s="7"/>
      <c r="AR951" s="6"/>
      <c r="AS951" s="7"/>
      <c r="AT951" s="7"/>
      <c r="AU951" s="6"/>
      <c r="AV951" s="6"/>
      <c r="AW951" s="6"/>
    </row>
    <row r="952" spans="25:49" ht="43.5" customHeight="1" x14ac:dyDescent="0.25">
      <c r="Y952" s="6"/>
      <c r="Z952" s="6"/>
      <c r="AM952" s="7"/>
      <c r="AN952" s="305"/>
      <c r="AO952" s="305"/>
      <c r="AP952" s="7"/>
      <c r="AR952" s="6"/>
      <c r="AS952" s="7"/>
      <c r="AT952" s="7"/>
      <c r="AU952" s="6"/>
      <c r="AV952" s="6"/>
      <c r="AW952" s="6"/>
    </row>
    <row r="953" spans="25:49" ht="43.5" customHeight="1" x14ac:dyDescent="0.25">
      <c r="Y953" s="6"/>
      <c r="Z953" s="6"/>
      <c r="AM953" s="7"/>
      <c r="AN953" s="305"/>
      <c r="AO953" s="305"/>
      <c r="AP953" s="7"/>
      <c r="AR953" s="6"/>
      <c r="AS953" s="7"/>
      <c r="AT953" s="7"/>
      <c r="AU953" s="6"/>
      <c r="AV953" s="6"/>
      <c r="AW953" s="6"/>
    </row>
    <row r="954" spans="25:49" ht="43.5" customHeight="1" x14ac:dyDescent="0.25">
      <c r="Y954" s="6"/>
      <c r="Z954" s="6"/>
      <c r="AM954" s="7"/>
      <c r="AN954" s="305"/>
      <c r="AO954" s="305"/>
      <c r="AP954" s="7"/>
      <c r="AR954" s="6"/>
      <c r="AS954" s="7"/>
      <c r="AT954" s="7"/>
      <c r="AU954" s="6"/>
      <c r="AV954" s="6"/>
      <c r="AW954" s="6"/>
    </row>
    <row r="955" spans="25:49" ht="43.5" customHeight="1" x14ac:dyDescent="0.25">
      <c r="Y955" s="6"/>
      <c r="Z955" s="6"/>
      <c r="AM955" s="7"/>
      <c r="AN955" s="305"/>
      <c r="AO955" s="305"/>
      <c r="AP955" s="7"/>
      <c r="AR955" s="6"/>
      <c r="AS955" s="7"/>
      <c r="AT955" s="7"/>
      <c r="AU955" s="6"/>
      <c r="AV955" s="6"/>
      <c r="AW955" s="6"/>
    </row>
    <row r="956" spans="25:49" ht="43.5" customHeight="1" x14ac:dyDescent="0.25">
      <c r="Y956" s="6"/>
      <c r="Z956" s="6"/>
      <c r="AM956" s="7"/>
      <c r="AN956" s="305"/>
      <c r="AO956" s="305"/>
      <c r="AP956" s="7"/>
      <c r="AR956" s="6"/>
      <c r="AS956" s="7"/>
      <c r="AT956" s="7"/>
      <c r="AU956" s="6"/>
      <c r="AV956" s="6"/>
      <c r="AW956" s="6"/>
    </row>
    <row r="957" spans="25:49" ht="43.5" customHeight="1" x14ac:dyDescent="0.25">
      <c r="Y957" s="6"/>
      <c r="Z957" s="6"/>
      <c r="AM957" s="7"/>
      <c r="AN957" s="305"/>
      <c r="AO957" s="305"/>
      <c r="AP957" s="7"/>
      <c r="AR957" s="6"/>
      <c r="AS957" s="7"/>
      <c r="AT957" s="7"/>
      <c r="AU957" s="6"/>
      <c r="AV957" s="6"/>
      <c r="AW957" s="6"/>
    </row>
    <row r="958" spans="25:49" ht="43.5" customHeight="1" x14ac:dyDescent="0.25">
      <c r="Y958" s="6"/>
      <c r="Z958" s="6"/>
      <c r="AM958" s="7"/>
      <c r="AN958" s="305"/>
      <c r="AO958" s="305"/>
      <c r="AP958" s="7"/>
      <c r="AR958" s="6"/>
      <c r="AS958" s="7"/>
      <c r="AT958" s="7"/>
      <c r="AU958" s="6"/>
      <c r="AV958" s="6"/>
      <c r="AW958" s="6"/>
    </row>
    <row r="959" spans="25:49" ht="43.5" customHeight="1" x14ac:dyDescent="0.25">
      <c r="Y959" s="6"/>
      <c r="Z959" s="6"/>
      <c r="AM959" s="7"/>
      <c r="AN959" s="305"/>
      <c r="AO959" s="305"/>
      <c r="AP959" s="7"/>
      <c r="AR959" s="6"/>
      <c r="AS959" s="7"/>
      <c r="AT959" s="7"/>
      <c r="AU959" s="6"/>
      <c r="AV959" s="6"/>
      <c r="AW959" s="6"/>
    </row>
    <row r="960" spans="25:49" ht="43.5" customHeight="1" x14ac:dyDescent="0.25">
      <c r="Y960" s="6"/>
      <c r="Z960" s="6"/>
      <c r="AM960" s="7"/>
      <c r="AN960" s="305"/>
      <c r="AO960" s="305"/>
      <c r="AP960" s="7"/>
      <c r="AR960" s="6"/>
      <c r="AS960" s="7"/>
      <c r="AT960" s="7"/>
      <c r="AU960" s="6"/>
      <c r="AV960" s="6"/>
      <c r="AW960" s="6"/>
    </row>
    <row r="961" spans="25:49" ht="43.5" customHeight="1" x14ac:dyDescent="0.25">
      <c r="Y961" s="6"/>
      <c r="Z961" s="6"/>
      <c r="AM961" s="7"/>
      <c r="AN961" s="305"/>
      <c r="AO961" s="305"/>
      <c r="AP961" s="7"/>
      <c r="AR961" s="6"/>
      <c r="AS961" s="7"/>
      <c r="AT961" s="7"/>
      <c r="AU961" s="6"/>
      <c r="AV961" s="6"/>
      <c r="AW961" s="6"/>
    </row>
    <row r="962" spans="25:49" ht="43.5" customHeight="1" x14ac:dyDescent="0.25">
      <c r="Y962" s="6"/>
      <c r="Z962" s="6"/>
      <c r="AM962" s="7"/>
      <c r="AN962" s="305"/>
      <c r="AO962" s="305"/>
      <c r="AP962" s="7"/>
      <c r="AR962" s="6"/>
      <c r="AS962" s="7"/>
      <c r="AT962" s="7"/>
      <c r="AU962" s="6"/>
      <c r="AV962" s="6"/>
      <c r="AW962" s="6"/>
    </row>
    <row r="963" spans="25:49" ht="43.5" customHeight="1" x14ac:dyDescent="0.25">
      <c r="Y963" s="6"/>
      <c r="Z963" s="6"/>
      <c r="AM963" s="7"/>
      <c r="AN963" s="305"/>
      <c r="AO963" s="305"/>
      <c r="AP963" s="7"/>
      <c r="AR963" s="6"/>
      <c r="AS963" s="7"/>
      <c r="AT963" s="7"/>
      <c r="AU963" s="6"/>
      <c r="AV963" s="6"/>
      <c r="AW963" s="6"/>
    </row>
    <row r="964" spans="25:49" ht="43.5" customHeight="1" x14ac:dyDescent="0.25">
      <c r="Y964" s="6"/>
      <c r="Z964" s="6"/>
      <c r="AM964" s="7"/>
      <c r="AN964" s="305"/>
      <c r="AO964" s="305"/>
      <c r="AP964" s="7"/>
      <c r="AR964" s="6"/>
      <c r="AS964" s="7"/>
      <c r="AT964" s="7"/>
      <c r="AU964" s="6"/>
      <c r="AV964" s="6"/>
      <c r="AW964" s="6"/>
    </row>
    <row r="965" spans="25:49" ht="43.5" customHeight="1" x14ac:dyDescent="0.25">
      <c r="Y965" s="6"/>
      <c r="Z965" s="6"/>
      <c r="AM965" s="7"/>
      <c r="AN965" s="305"/>
      <c r="AO965" s="305"/>
      <c r="AP965" s="7"/>
      <c r="AR965" s="6"/>
      <c r="AS965" s="7"/>
      <c r="AT965" s="7"/>
      <c r="AU965" s="6"/>
      <c r="AV965" s="6"/>
      <c r="AW965" s="6"/>
    </row>
    <row r="966" spans="25:49" ht="43.5" customHeight="1" x14ac:dyDescent="0.25">
      <c r="Y966" s="6"/>
      <c r="Z966" s="6"/>
      <c r="AM966" s="7"/>
      <c r="AN966" s="305"/>
      <c r="AO966" s="305"/>
      <c r="AP966" s="7"/>
      <c r="AR966" s="6"/>
      <c r="AS966" s="7"/>
      <c r="AT966" s="7"/>
      <c r="AU966" s="6"/>
      <c r="AV966" s="6"/>
      <c r="AW966" s="6"/>
    </row>
    <row r="967" spans="25:49" ht="43.5" customHeight="1" x14ac:dyDescent="0.25">
      <c r="Y967" s="6"/>
      <c r="Z967" s="6"/>
      <c r="AM967" s="7"/>
      <c r="AN967" s="305"/>
      <c r="AO967" s="305"/>
      <c r="AP967" s="7"/>
      <c r="AR967" s="6"/>
      <c r="AS967" s="7"/>
      <c r="AT967" s="7"/>
      <c r="AU967" s="6"/>
      <c r="AV967" s="6"/>
      <c r="AW967" s="6"/>
    </row>
    <row r="968" spans="25:49" ht="43.5" customHeight="1" x14ac:dyDescent="0.25">
      <c r="Y968" s="6"/>
      <c r="Z968" s="6"/>
      <c r="AM968" s="7"/>
      <c r="AN968" s="305"/>
      <c r="AO968" s="305"/>
      <c r="AP968" s="7"/>
      <c r="AR968" s="6"/>
      <c r="AS968" s="7"/>
      <c r="AT968" s="7"/>
      <c r="AU968" s="6"/>
      <c r="AV968" s="6"/>
      <c r="AW968" s="6"/>
    </row>
    <row r="969" spans="25:49" ht="43.5" customHeight="1" x14ac:dyDescent="0.25">
      <c r="Y969" s="6"/>
      <c r="Z969" s="6"/>
      <c r="AM969" s="7"/>
      <c r="AN969" s="305"/>
      <c r="AO969" s="305"/>
      <c r="AP969" s="7"/>
      <c r="AR969" s="6"/>
      <c r="AS969" s="7"/>
      <c r="AT969" s="7"/>
      <c r="AU969" s="6"/>
      <c r="AV969" s="6"/>
      <c r="AW969" s="6"/>
    </row>
    <row r="970" spans="25:49" ht="43.5" customHeight="1" x14ac:dyDescent="0.25">
      <c r="Y970" s="6"/>
      <c r="Z970" s="6"/>
      <c r="AM970" s="7"/>
      <c r="AN970" s="305"/>
      <c r="AO970" s="305"/>
      <c r="AP970" s="7"/>
      <c r="AR970" s="6"/>
      <c r="AS970" s="7"/>
      <c r="AT970" s="7"/>
      <c r="AU970" s="6"/>
      <c r="AV970" s="6"/>
      <c r="AW970" s="6"/>
    </row>
    <row r="971" spans="25:49" ht="43.5" customHeight="1" x14ac:dyDescent="0.25">
      <c r="Y971" s="6"/>
      <c r="Z971" s="6"/>
      <c r="AM971" s="7"/>
      <c r="AN971" s="305"/>
      <c r="AO971" s="305"/>
      <c r="AP971" s="7"/>
      <c r="AR971" s="6"/>
      <c r="AS971" s="7"/>
      <c r="AT971" s="7"/>
      <c r="AU971" s="6"/>
      <c r="AV971" s="6"/>
      <c r="AW971" s="6"/>
    </row>
    <row r="972" spans="25:49" ht="43.5" customHeight="1" x14ac:dyDescent="0.25">
      <c r="Y972" s="6"/>
      <c r="Z972" s="6"/>
      <c r="AM972" s="7"/>
      <c r="AN972" s="305"/>
      <c r="AO972" s="305"/>
      <c r="AP972" s="7"/>
      <c r="AR972" s="6"/>
      <c r="AS972" s="7"/>
      <c r="AT972" s="7"/>
      <c r="AU972" s="6"/>
      <c r="AV972" s="6"/>
      <c r="AW972" s="6"/>
    </row>
    <row r="973" spans="25:49" ht="43.5" customHeight="1" x14ac:dyDescent="0.25">
      <c r="Y973" s="6"/>
      <c r="Z973" s="6"/>
      <c r="AM973" s="7"/>
      <c r="AN973" s="305"/>
      <c r="AO973" s="305"/>
      <c r="AP973" s="7"/>
      <c r="AR973" s="6"/>
      <c r="AS973" s="7"/>
      <c r="AT973" s="7"/>
      <c r="AU973" s="6"/>
      <c r="AV973" s="6"/>
      <c r="AW973" s="6"/>
    </row>
    <row r="974" spans="25:49" ht="43.5" customHeight="1" x14ac:dyDescent="0.25">
      <c r="Y974" s="6"/>
      <c r="Z974" s="6"/>
      <c r="AM974" s="7"/>
      <c r="AN974" s="305"/>
      <c r="AO974" s="305"/>
      <c r="AP974" s="7"/>
      <c r="AR974" s="6"/>
      <c r="AS974" s="7"/>
      <c r="AT974" s="7"/>
      <c r="AU974" s="6"/>
      <c r="AV974" s="6"/>
      <c r="AW974" s="6"/>
    </row>
    <row r="975" spans="25:49" ht="43.5" customHeight="1" x14ac:dyDescent="0.25">
      <c r="Y975" s="6"/>
      <c r="Z975" s="6"/>
      <c r="AM975" s="7"/>
      <c r="AN975" s="305"/>
      <c r="AO975" s="305"/>
      <c r="AP975" s="7"/>
      <c r="AR975" s="6"/>
      <c r="AS975" s="7"/>
      <c r="AT975" s="7"/>
      <c r="AU975" s="6"/>
      <c r="AV975" s="6"/>
      <c r="AW975" s="6"/>
    </row>
    <row r="976" spans="25:49" ht="43.5" customHeight="1" x14ac:dyDescent="0.25">
      <c r="Y976" s="6"/>
      <c r="Z976" s="6"/>
      <c r="AM976" s="7"/>
      <c r="AN976" s="305"/>
      <c r="AO976" s="305"/>
      <c r="AP976" s="7"/>
      <c r="AR976" s="6"/>
      <c r="AS976" s="7"/>
      <c r="AT976" s="7"/>
      <c r="AU976" s="6"/>
      <c r="AV976" s="6"/>
      <c r="AW976" s="6"/>
    </row>
    <row r="977" spans="25:49" ht="43.5" customHeight="1" x14ac:dyDescent="0.25">
      <c r="Y977" s="6"/>
      <c r="Z977" s="6"/>
      <c r="AM977" s="7"/>
      <c r="AN977" s="305"/>
      <c r="AO977" s="305"/>
      <c r="AP977" s="7"/>
      <c r="AR977" s="6"/>
      <c r="AS977" s="7"/>
      <c r="AT977" s="7"/>
      <c r="AU977" s="6"/>
      <c r="AV977" s="6"/>
      <c r="AW977" s="6"/>
    </row>
    <row r="978" spans="25:49" ht="43.5" customHeight="1" x14ac:dyDescent="0.25">
      <c r="Y978" s="6"/>
      <c r="Z978" s="6"/>
      <c r="AM978" s="7"/>
      <c r="AN978" s="305"/>
      <c r="AO978" s="305"/>
      <c r="AP978" s="7"/>
      <c r="AR978" s="6"/>
      <c r="AS978" s="7"/>
      <c r="AT978" s="7"/>
      <c r="AU978" s="6"/>
      <c r="AV978" s="6"/>
      <c r="AW978" s="6"/>
    </row>
    <row r="979" spans="25:49" ht="43.5" customHeight="1" x14ac:dyDescent="0.25">
      <c r="Y979" s="6"/>
      <c r="Z979" s="6"/>
      <c r="AM979" s="7"/>
      <c r="AN979" s="305"/>
      <c r="AO979" s="305"/>
      <c r="AP979" s="7"/>
      <c r="AR979" s="6"/>
      <c r="AS979" s="7"/>
      <c r="AT979" s="7"/>
      <c r="AU979" s="6"/>
      <c r="AV979" s="6"/>
      <c r="AW979" s="6"/>
    </row>
    <row r="980" spans="25:49" ht="43.5" customHeight="1" x14ac:dyDescent="0.25">
      <c r="Y980" s="6"/>
      <c r="Z980" s="6"/>
      <c r="AM980" s="7"/>
      <c r="AN980" s="305"/>
      <c r="AO980" s="305"/>
      <c r="AP980" s="7"/>
      <c r="AR980" s="6"/>
      <c r="AS980" s="7"/>
      <c r="AT980" s="7"/>
      <c r="AU980" s="6"/>
      <c r="AV980" s="6"/>
      <c r="AW980" s="6"/>
    </row>
    <row r="981" spans="25:49" ht="43.5" customHeight="1" x14ac:dyDescent="0.25">
      <c r="Y981" s="6"/>
      <c r="Z981" s="6"/>
      <c r="AM981" s="7"/>
      <c r="AN981" s="305"/>
      <c r="AO981" s="305"/>
      <c r="AP981" s="7"/>
      <c r="AR981" s="6"/>
      <c r="AS981" s="7"/>
      <c r="AT981" s="7"/>
      <c r="AU981" s="6"/>
      <c r="AV981" s="6"/>
      <c r="AW981" s="6"/>
    </row>
    <row r="982" spans="25:49" ht="43.5" customHeight="1" x14ac:dyDescent="0.25">
      <c r="Y982" s="6"/>
      <c r="Z982" s="6"/>
      <c r="AM982" s="7"/>
      <c r="AN982" s="305"/>
      <c r="AO982" s="305"/>
      <c r="AP982" s="7"/>
      <c r="AR982" s="6"/>
      <c r="AS982" s="7"/>
      <c r="AT982" s="7"/>
      <c r="AU982" s="6"/>
      <c r="AV982" s="6"/>
      <c r="AW982" s="6"/>
    </row>
    <row r="983" spans="25:49" ht="43.5" customHeight="1" x14ac:dyDescent="0.25">
      <c r="Y983" s="6"/>
      <c r="Z983" s="6"/>
      <c r="AM983" s="7"/>
      <c r="AN983" s="305"/>
      <c r="AO983" s="305"/>
      <c r="AP983" s="7"/>
      <c r="AR983" s="6"/>
      <c r="AS983" s="7"/>
      <c r="AT983" s="7"/>
      <c r="AU983" s="6"/>
      <c r="AV983" s="6"/>
      <c r="AW983" s="6"/>
    </row>
    <row r="984" spans="25:49" ht="43.5" customHeight="1" x14ac:dyDescent="0.25">
      <c r="Y984" s="6"/>
      <c r="Z984" s="6"/>
      <c r="AM984" s="7"/>
      <c r="AN984" s="305"/>
      <c r="AO984" s="305"/>
      <c r="AP984" s="7"/>
      <c r="AR984" s="6"/>
      <c r="AS984" s="7"/>
      <c r="AT984" s="7"/>
      <c r="AU984" s="6"/>
      <c r="AV984" s="6"/>
      <c r="AW984" s="6"/>
    </row>
    <row r="985" spans="25:49" ht="43.5" customHeight="1" x14ac:dyDescent="0.25">
      <c r="Y985" s="6"/>
      <c r="Z985" s="6"/>
      <c r="AM985" s="7"/>
      <c r="AN985" s="305"/>
      <c r="AO985" s="305"/>
      <c r="AP985" s="7"/>
      <c r="AR985" s="6"/>
      <c r="AS985" s="7"/>
      <c r="AT985" s="7"/>
      <c r="AU985" s="6"/>
      <c r="AV985" s="6"/>
      <c r="AW985" s="6"/>
    </row>
    <row r="986" spans="25:49" ht="43.5" customHeight="1" x14ac:dyDescent="0.25">
      <c r="Y986" s="6"/>
      <c r="Z986" s="6"/>
      <c r="AM986" s="7"/>
      <c r="AN986" s="305"/>
      <c r="AO986" s="305"/>
      <c r="AP986" s="7"/>
      <c r="AR986" s="6"/>
      <c r="AS986" s="7"/>
      <c r="AT986" s="7"/>
      <c r="AU986" s="6"/>
      <c r="AV986" s="6"/>
      <c r="AW986" s="6"/>
    </row>
    <row r="987" spans="25:49" ht="43.5" customHeight="1" x14ac:dyDescent="0.25">
      <c r="Y987" s="6"/>
      <c r="Z987" s="6"/>
      <c r="AM987" s="7"/>
      <c r="AN987" s="305"/>
      <c r="AO987" s="305"/>
      <c r="AP987" s="7"/>
      <c r="AR987" s="6"/>
      <c r="AS987" s="7"/>
      <c r="AT987" s="7"/>
      <c r="AU987" s="6"/>
      <c r="AV987" s="6"/>
      <c r="AW987" s="6"/>
    </row>
    <row r="988" spans="25:49" ht="43.5" customHeight="1" x14ac:dyDescent="0.25">
      <c r="Y988" s="6"/>
      <c r="Z988" s="6"/>
      <c r="AM988" s="7"/>
      <c r="AN988" s="305"/>
      <c r="AO988" s="305"/>
      <c r="AP988" s="7"/>
      <c r="AR988" s="6"/>
      <c r="AS988" s="7"/>
      <c r="AT988" s="7"/>
      <c r="AU988" s="6"/>
      <c r="AV988" s="6"/>
      <c r="AW988" s="6"/>
    </row>
    <row r="989" spans="25:49" ht="43.5" customHeight="1" x14ac:dyDescent="0.25">
      <c r="Y989" s="6"/>
      <c r="Z989" s="6"/>
      <c r="AM989" s="7"/>
      <c r="AN989" s="305"/>
      <c r="AO989" s="305"/>
      <c r="AP989" s="7"/>
      <c r="AR989" s="6"/>
      <c r="AS989" s="7"/>
      <c r="AT989" s="7"/>
      <c r="AU989" s="6"/>
      <c r="AV989" s="6"/>
      <c r="AW989" s="6"/>
    </row>
    <row r="990" spans="25:49" ht="43.5" customHeight="1" x14ac:dyDescent="0.25">
      <c r="Y990" s="6"/>
      <c r="Z990" s="6"/>
      <c r="AM990" s="7"/>
      <c r="AN990" s="305"/>
      <c r="AO990" s="305"/>
      <c r="AP990" s="7"/>
      <c r="AR990" s="6"/>
      <c r="AS990" s="7"/>
      <c r="AT990" s="7"/>
      <c r="AU990" s="6"/>
      <c r="AV990" s="6"/>
      <c r="AW990" s="6"/>
    </row>
    <row r="991" spans="25:49" ht="43.5" customHeight="1" x14ac:dyDescent="0.25">
      <c r="Y991" s="6"/>
      <c r="Z991" s="6"/>
      <c r="AM991" s="7"/>
      <c r="AN991" s="305"/>
      <c r="AO991" s="305"/>
      <c r="AP991" s="7"/>
      <c r="AR991" s="6"/>
      <c r="AS991" s="7"/>
      <c r="AT991" s="7"/>
      <c r="AU991" s="6"/>
      <c r="AV991" s="6"/>
      <c r="AW991" s="6"/>
    </row>
    <row r="992" spans="25:49" ht="43.5" customHeight="1" x14ac:dyDescent="0.25">
      <c r="Y992" s="6"/>
      <c r="Z992" s="6"/>
      <c r="AM992" s="7"/>
      <c r="AN992" s="305"/>
      <c r="AO992" s="305"/>
      <c r="AP992" s="7"/>
      <c r="AR992" s="6"/>
      <c r="AS992" s="7"/>
      <c r="AT992" s="7"/>
      <c r="AU992" s="6"/>
      <c r="AV992" s="6"/>
      <c r="AW992" s="6"/>
    </row>
    <row r="993" spans="25:49" ht="43.5" customHeight="1" x14ac:dyDescent="0.25">
      <c r="Y993" s="6"/>
      <c r="Z993" s="6"/>
      <c r="AM993" s="7"/>
      <c r="AN993" s="305"/>
      <c r="AO993" s="305"/>
      <c r="AP993" s="7"/>
      <c r="AR993" s="6"/>
      <c r="AS993" s="7"/>
      <c r="AT993" s="7"/>
      <c r="AU993" s="6"/>
      <c r="AV993" s="6"/>
      <c r="AW993" s="6"/>
    </row>
    <row r="994" spans="25:49" ht="43.5" customHeight="1" x14ac:dyDescent="0.25">
      <c r="Y994" s="6"/>
      <c r="Z994" s="6"/>
      <c r="AM994" s="7"/>
      <c r="AN994" s="305"/>
      <c r="AO994" s="305"/>
      <c r="AP994" s="7"/>
      <c r="AR994" s="6"/>
      <c r="AS994" s="7"/>
      <c r="AT994" s="7"/>
      <c r="AU994" s="6"/>
      <c r="AV994" s="6"/>
      <c r="AW994" s="6"/>
    </row>
    <row r="995" spans="25:49" ht="43.5" customHeight="1" x14ac:dyDescent="0.25">
      <c r="Y995" s="6"/>
      <c r="Z995" s="6"/>
      <c r="AM995" s="7"/>
      <c r="AN995" s="305"/>
      <c r="AO995" s="305"/>
      <c r="AP995" s="7"/>
      <c r="AR995" s="6"/>
      <c r="AS995" s="7"/>
      <c r="AT995" s="7"/>
      <c r="AU995" s="6"/>
      <c r="AV995" s="6"/>
      <c r="AW995" s="6"/>
    </row>
    <row r="996" spans="25:49" ht="43.5" customHeight="1" x14ac:dyDescent="0.25">
      <c r="Y996" s="6"/>
      <c r="Z996" s="6"/>
      <c r="AM996" s="7"/>
      <c r="AN996" s="305"/>
      <c r="AO996" s="305"/>
      <c r="AP996" s="7"/>
      <c r="AR996" s="6"/>
      <c r="AS996" s="7"/>
      <c r="AT996" s="7"/>
      <c r="AU996" s="6"/>
      <c r="AV996" s="6"/>
      <c r="AW996" s="6"/>
    </row>
    <row r="997" spans="25:49" ht="43.5" customHeight="1" x14ac:dyDescent="0.25">
      <c r="Y997" s="6"/>
      <c r="Z997" s="6"/>
      <c r="AM997" s="7"/>
      <c r="AN997" s="305"/>
      <c r="AO997" s="305"/>
      <c r="AP997" s="7"/>
      <c r="AR997" s="6"/>
      <c r="AS997" s="7"/>
      <c r="AT997" s="7"/>
      <c r="AU997" s="6"/>
      <c r="AV997" s="6"/>
      <c r="AW997" s="6"/>
    </row>
    <row r="998" spans="25:49" ht="43.5" customHeight="1" x14ac:dyDescent="0.25">
      <c r="Y998" s="6"/>
      <c r="Z998" s="6"/>
      <c r="AM998" s="7"/>
      <c r="AN998" s="305"/>
      <c r="AO998" s="305"/>
      <c r="AP998" s="7"/>
      <c r="AR998" s="6"/>
      <c r="AS998" s="7"/>
      <c r="AT998" s="7"/>
      <c r="AU998" s="6"/>
      <c r="AV998" s="6"/>
      <c r="AW998" s="6"/>
    </row>
    <row r="999" spans="25:49" ht="43.5" customHeight="1" x14ac:dyDescent="0.25">
      <c r="Y999" s="6"/>
      <c r="Z999" s="6"/>
      <c r="AM999" s="7"/>
      <c r="AN999" s="305"/>
      <c r="AO999" s="305"/>
      <c r="AP999" s="7"/>
      <c r="AR999" s="6"/>
      <c r="AS999" s="7"/>
      <c r="AT999" s="7"/>
      <c r="AU999" s="6"/>
      <c r="AV999" s="6"/>
      <c r="AW999" s="6"/>
    </row>
    <row r="1000" spans="25:49" ht="43.5" customHeight="1" x14ac:dyDescent="0.25">
      <c r="Y1000" s="6"/>
      <c r="Z1000" s="6"/>
      <c r="AM1000" s="7"/>
      <c r="AN1000" s="305"/>
      <c r="AO1000" s="305"/>
      <c r="AP1000" s="7"/>
      <c r="AR1000" s="6"/>
      <c r="AS1000" s="7"/>
      <c r="AT1000" s="7"/>
      <c r="AU1000" s="6"/>
      <c r="AV1000" s="6"/>
      <c r="AW1000" s="6"/>
    </row>
    <row r="1001" spans="25:49" ht="43.5" customHeight="1" x14ac:dyDescent="0.25">
      <c r="Y1001" s="6"/>
      <c r="Z1001" s="6"/>
      <c r="AM1001" s="7"/>
      <c r="AN1001" s="305"/>
      <c r="AO1001" s="305"/>
      <c r="AP1001" s="7"/>
      <c r="AR1001" s="6"/>
      <c r="AS1001" s="7"/>
      <c r="AT1001" s="7"/>
      <c r="AU1001" s="6"/>
      <c r="AV1001" s="6"/>
      <c r="AW1001" s="6"/>
    </row>
    <row r="1002" spans="25:49" ht="43.5" customHeight="1" x14ac:dyDescent="0.25">
      <c r="Y1002" s="6"/>
      <c r="Z1002" s="6"/>
      <c r="AM1002" s="7"/>
      <c r="AN1002" s="305"/>
      <c r="AO1002" s="305"/>
      <c r="AP1002" s="7"/>
      <c r="AR1002" s="6"/>
      <c r="AS1002" s="7"/>
      <c r="AT1002" s="7"/>
      <c r="AU1002" s="6"/>
      <c r="AV1002" s="6"/>
      <c r="AW1002" s="6"/>
    </row>
    <row r="1003" spans="25:49" ht="43.5" customHeight="1" x14ac:dyDescent="0.25">
      <c r="Y1003" s="6"/>
      <c r="Z1003" s="6"/>
      <c r="AM1003" s="7"/>
      <c r="AN1003" s="305"/>
      <c r="AO1003" s="305"/>
      <c r="AP1003" s="7"/>
      <c r="AR1003" s="6"/>
      <c r="AS1003" s="7"/>
      <c r="AT1003" s="7"/>
      <c r="AU1003" s="6"/>
      <c r="AV1003" s="6"/>
      <c r="AW1003" s="6"/>
    </row>
    <row r="1004" spans="25:49" ht="43.5" customHeight="1" x14ac:dyDescent="0.25">
      <c r="Y1004" s="6"/>
      <c r="Z1004" s="6"/>
      <c r="AM1004" s="7"/>
      <c r="AN1004" s="305"/>
      <c r="AO1004" s="305"/>
      <c r="AP1004" s="7"/>
      <c r="AR1004" s="6"/>
      <c r="AS1004" s="7"/>
      <c r="AT1004" s="7"/>
      <c r="AU1004" s="6"/>
      <c r="AV1004" s="6"/>
      <c r="AW1004" s="6"/>
    </row>
    <row r="1005" spans="25:49" ht="43.5" customHeight="1" x14ac:dyDescent="0.25">
      <c r="AM1005" s="7"/>
      <c r="AN1005" s="305"/>
      <c r="AO1005" s="305"/>
      <c r="AP1005" s="7"/>
      <c r="AR1005" s="7"/>
      <c r="AS1005" s="7"/>
      <c r="AT1005" s="7"/>
      <c r="AU1005" s="7"/>
      <c r="AV1005" s="7"/>
      <c r="AW1005" s="7"/>
    </row>
    <row r="1006" spans="25:49" ht="43.5" customHeight="1" x14ac:dyDescent="0.25">
      <c r="AM1006" s="7"/>
      <c r="AN1006" s="305"/>
      <c r="AO1006" s="305"/>
      <c r="AP1006" s="7"/>
      <c r="AR1006" s="7"/>
      <c r="AS1006" s="7"/>
      <c r="AT1006" s="7"/>
      <c r="AU1006" s="7"/>
      <c r="AV1006" s="7"/>
      <c r="AW1006" s="7"/>
    </row>
    <row r="1007" spans="25:49" ht="43.5" customHeight="1" x14ac:dyDescent="0.25">
      <c r="AM1007" s="7"/>
      <c r="AN1007" s="305"/>
      <c r="AO1007" s="305"/>
      <c r="AP1007" s="7"/>
      <c r="AR1007" s="7"/>
      <c r="AS1007" s="7"/>
      <c r="AT1007" s="7"/>
      <c r="AU1007" s="7"/>
      <c r="AV1007" s="7"/>
      <c r="AW1007" s="7"/>
    </row>
    <row r="1008" spans="25:49" ht="43.5" customHeight="1" x14ac:dyDescent="0.25">
      <c r="AM1008" s="7"/>
      <c r="AN1008" s="305"/>
      <c r="AO1008" s="305"/>
      <c r="AP1008" s="7"/>
      <c r="AR1008" s="7"/>
      <c r="AS1008" s="7"/>
      <c r="AT1008" s="7"/>
      <c r="AU1008" s="7"/>
      <c r="AV1008" s="7"/>
      <c r="AW1008" s="7"/>
    </row>
    <row r="1009" spans="39:49" ht="43.5" customHeight="1" x14ac:dyDescent="0.25">
      <c r="AM1009" s="7"/>
      <c r="AN1009" s="305"/>
      <c r="AO1009" s="305"/>
      <c r="AP1009" s="7"/>
      <c r="AR1009" s="7"/>
      <c r="AS1009" s="7"/>
      <c r="AT1009" s="7"/>
      <c r="AU1009" s="7"/>
      <c r="AV1009" s="7"/>
      <c r="AW1009" s="7"/>
    </row>
    <row r="1010" spans="39:49" ht="43.5" customHeight="1" x14ac:dyDescent="0.25">
      <c r="AM1010" s="7"/>
      <c r="AN1010" s="305"/>
      <c r="AO1010" s="305"/>
      <c r="AP1010" s="7"/>
      <c r="AR1010" s="7"/>
      <c r="AS1010" s="7"/>
      <c r="AT1010" s="7"/>
      <c r="AU1010" s="7"/>
      <c r="AV1010" s="7"/>
      <c r="AW1010" s="7"/>
    </row>
    <row r="1011" spans="39:49" ht="43.5" customHeight="1" x14ac:dyDescent="0.25">
      <c r="AM1011" s="7"/>
      <c r="AN1011" s="305"/>
      <c r="AO1011" s="305"/>
      <c r="AP1011" s="7"/>
      <c r="AR1011" s="7"/>
      <c r="AS1011" s="7"/>
      <c r="AT1011" s="7"/>
      <c r="AU1011" s="7"/>
      <c r="AV1011" s="7"/>
      <c r="AW1011" s="7"/>
    </row>
    <row r="1012" spans="39:49" ht="43.5" customHeight="1" x14ac:dyDescent="0.25">
      <c r="AM1012" s="7"/>
      <c r="AN1012" s="305"/>
      <c r="AO1012" s="305"/>
      <c r="AP1012" s="7"/>
      <c r="AR1012" s="7"/>
      <c r="AS1012" s="7"/>
      <c r="AT1012" s="7"/>
      <c r="AU1012" s="7"/>
      <c r="AV1012" s="7"/>
      <c r="AW1012" s="7"/>
    </row>
    <row r="1013" spans="39:49" ht="43.5" customHeight="1" x14ac:dyDescent="0.25">
      <c r="AM1013" s="7"/>
      <c r="AN1013" s="305"/>
      <c r="AO1013" s="305"/>
      <c r="AP1013" s="7"/>
      <c r="AR1013" s="7"/>
      <c r="AS1013" s="7"/>
      <c r="AT1013" s="7"/>
      <c r="AU1013" s="7"/>
      <c r="AV1013" s="7"/>
      <c r="AW1013" s="7"/>
    </row>
    <row r="1014" spans="39:49" ht="43.5" customHeight="1" x14ac:dyDescent="0.25">
      <c r="AM1014" s="7"/>
      <c r="AN1014" s="305"/>
      <c r="AO1014" s="305"/>
      <c r="AP1014" s="7"/>
      <c r="AR1014" s="7"/>
      <c r="AS1014" s="7"/>
      <c r="AT1014" s="7"/>
      <c r="AU1014" s="7"/>
      <c r="AV1014" s="7"/>
      <c r="AW1014" s="7"/>
    </row>
    <row r="1015" spans="39:49" ht="43.5" customHeight="1" x14ac:dyDescent="0.25">
      <c r="AM1015" s="7"/>
      <c r="AN1015" s="305"/>
      <c r="AO1015" s="305"/>
      <c r="AP1015" s="7"/>
      <c r="AR1015" s="7"/>
      <c r="AS1015" s="7"/>
      <c r="AT1015" s="7"/>
      <c r="AU1015" s="7"/>
      <c r="AV1015" s="7"/>
      <c r="AW1015" s="7"/>
    </row>
    <row r="1016" spans="39:49" ht="43.5" customHeight="1" x14ac:dyDescent="0.25">
      <c r="AM1016" s="7"/>
      <c r="AN1016" s="305"/>
      <c r="AO1016" s="305"/>
      <c r="AP1016" s="7"/>
      <c r="AR1016" s="7"/>
      <c r="AS1016" s="7"/>
      <c r="AT1016" s="7"/>
      <c r="AU1016" s="7"/>
      <c r="AV1016" s="7"/>
      <c r="AW1016" s="7"/>
    </row>
    <row r="1017" spans="39:49" ht="43.5" customHeight="1" x14ac:dyDescent="0.25">
      <c r="AM1017" s="7"/>
      <c r="AN1017" s="305"/>
      <c r="AO1017" s="305"/>
      <c r="AP1017" s="7"/>
      <c r="AR1017" s="7"/>
      <c r="AS1017" s="7"/>
      <c r="AT1017" s="7"/>
      <c r="AU1017" s="7"/>
      <c r="AV1017" s="7"/>
      <c r="AW1017" s="7"/>
    </row>
    <row r="1018" spans="39:49" ht="43.5" customHeight="1" x14ac:dyDescent="0.25">
      <c r="AM1018" s="7"/>
      <c r="AN1018" s="305"/>
      <c r="AO1018" s="305"/>
      <c r="AP1018" s="7"/>
      <c r="AR1018" s="7"/>
      <c r="AS1018" s="7"/>
      <c r="AT1018" s="7"/>
      <c r="AU1018" s="7"/>
      <c r="AV1018" s="7"/>
      <c r="AW1018" s="7"/>
    </row>
    <row r="1019" spans="39:49" ht="43.5" customHeight="1" x14ac:dyDescent="0.25">
      <c r="AM1019" s="7"/>
      <c r="AN1019" s="305"/>
      <c r="AO1019" s="305"/>
      <c r="AP1019" s="7"/>
      <c r="AR1019" s="7"/>
      <c r="AS1019" s="7"/>
      <c r="AT1019" s="7"/>
      <c r="AU1019" s="7"/>
      <c r="AV1019" s="7"/>
      <c r="AW1019" s="7"/>
    </row>
    <row r="1020" spans="39:49" ht="43.5" customHeight="1" x14ac:dyDescent="0.25">
      <c r="AM1020" s="7"/>
      <c r="AN1020" s="305"/>
      <c r="AO1020" s="305"/>
      <c r="AP1020" s="7"/>
      <c r="AR1020" s="7"/>
      <c r="AS1020" s="7"/>
      <c r="AT1020" s="7"/>
      <c r="AU1020" s="7"/>
      <c r="AV1020" s="7"/>
      <c r="AW1020" s="7"/>
    </row>
    <row r="1021" spans="39:49" ht="43.5" customHeight="1" x14ac:dyDescent="0.25">
      <c r="AM1021" s="7"/>
      <c r="AN1021" s="305"/>
      <c r="AO1021" s="305"/>
      <c r="AP1021" s="7"/>
      <c r="AR1021" s="7"/>
      <c r="AS1021" s="7"/>
      <c r="AT1021" s="7"/>
      <c r="AU1021" s="7"/>
      <c r="AV1021" s="7"/>
      <c r="AW1021" s="7"/>
    </row>
    <row r="1022" spans="39:49" ht="43.5" customHeight="1" x14ac:dyDescent="0.25">
      <c r="AM1022" s="7"/>
      <c r="AN1022" s="305"/>
      <c r="AO1022" s="305"/>
      <c r="AP1022" s="7"/>
      <c r="AR1022" s="7"/>
      <c r="AS1022" s="7"/>
      <c r="AT1022" s="7"/>
      <c r="AU1022" s="7"/>
      <c r="AV1022" s="7"/>
      <c r="AW1022" s="7"/>
    </row>
    <row r="1023" spans="39:49" ht="43.5" customHeight="1" x14ac:dyDescent="0.25">
      <c r="AM1023" s="7"/>
      <c r="AN1023" s="305"/>
      <c r="AO1023" s="305"/>
      <c r="AP1023" s="7"/>
      <c r="AR1023" s="7"/>
      <c r="AS1023" s="7"/>
      <c r="AT1023" s="7"/>
      <c r="AU1023" s="7"/>
      <c r="AV1023" s="7"/>
      <c r="AW1023" s="7"/>
    </row>
    <row r="1024" spans="39:49" ht="43.5" customHeight="1" x14ac:dyDescent="0.25">
      <c r="AM1024" s="7"/>
      <c r="AN1024" s="305"/>
      <c r="AO1024" s="305"/>
      <c r="AP1024" s="7"/>
      <c r="AR1024" s="7"/>
      <c r="AS1024" s="7"/>
      <c r="AT1024" s="7"/>
      <c r="AU1024" s="7"/>
      <c r="AV1024" s="7"/>
      <c r="AW1024" s="7"/>
    </row>
    <row r="1025" spans="39:49" ht="43.5" customHeight="1" x14ac:dyDescent="0.25">
      <c r="AM1025" s="7"/>
      <c r="AN1025" s="305"/>
      <c r="AO1025" s="305"/>
      <c r="AP1025" s="7"/>
      <c r="AR1025" s="7"/>
      <c r="AS1025" s="7"/>
      <c r="AT1025" s="7"/>
      <c r="AU1025" s="7"/>
      <c r="AV1025" s="7"/>
      <c r="AW1025" s="7"/>
    </row>
    <row r="1026" spans="39:49" ht="43.5" customHeight="1" x14ac:dyDescent="0.25">
      <c r="AM1026" s="7"/>
      <c r="AN1026" s="305"/>
      <c r="AO1026" s="305"/>
      <c r="AP1026" s="7"/>
      <c r="AR1026" s="7"/>
      <c r="AS1026" s="7"/>
      <c r="AT1026" s="7"/>
      <c r="AU1026" s="7"/>
      <c r="AV1026" s="7"/>
      <c r="AW1026" s="7"/>
    </row>
    <row r="1027" spans="39:49" ht="43.5" customHeight="1" x14ac:dyDescent="0.25">
      <c r="AM1027" s="7"/>
      <c r="AN1027" s="305"/>
      <c r="AO1027" s="305"/>
      <c r="AP1027" s="7"/>
      <c r="AR1027" s="7"/>
      <c r="AS1027" s="7"/>
      <c r="AT1027" s="7"/>
      <c r="AU1027" s="7"/>
      <c r="AV1027" s="7"/>
      <c r="AW1027" s="7"/>
    </row>
    <row r="1028" spans="39:49" ht="43.5" customHeight="1" x14ac:dyDescent="0.25">
      <c r="AM1028" s="7"/>
      <c r="AN1028" s="305"/>
      <c r="AO1028" s="305"/>
      <c r="AP1028" s="7"/>
      <c r="AR1028" s="7"/>
      <c r="AS1028" s="7"/>
      <c r="AT1028" s="7"/>
      <c r="AU1028" s="7"/>
      <c r="AV1028" s="7"/>
      <c r="AW1028" s="7"/>
    </row>
    <row r="1029" spans="39:49" ht="43.5" customHeight="1" x14ac:dyDescent="0.25">
      <c r="AM1029" s="7"/>
      <c r="AN1029" s="305"/>
      <c r="AO1029" s="305"/>
      <c r="AP1029" s="7"/>
      <c r="AR1029" s="7"/>
      <c r="AS1029" s="7"/>
      <c r="AT1029" s="7"/>
      <c r="AU1029" s="7"/>
      <c r="AV1029" s="7"/>
      <c r="AW1029" s="7"/>
    </row>
    <row r="1030" spans="39:49" ht="43.5" customHeight="1" x14ac:dyDescent="0.25">
      <c r="AM1030" s="7"/>
      <c r="AN1030" s="305"/>
      <c r="AO1030" s="305"/>
      <c r="AP1030" s="7"/>
      <c r="AR1030" s="7"/>
      <c r="AS1030" s="7"/>
      <c r="AT1030" s="7"/>
      <c r="AU1030" s="7"/>
      <c r="AV1030" s="7"/>
      <c r="AW1030" s="7"/>
    </row>
    <row r="1031" spans="39:49" ht="43.5" customHeight="1" x14ac:dyDescent="0.25">
      <c r="AM1031" s="7"/>
      <c r="AN1031" s="305"/>
      <c r="AO1031" s="305"/>
      <c r="AP1031" s="7"/>
      <c r="AR1031" s="7"/>
      <c r="AS1031" s="7"/>
      <c r="AT1031" s="7"/>
      <c r="AU1031" s="7"/>
      <c r="AV1031" s="7"/>
      <c r="AW1031" s="7"/>
    </row>
    <row r="1032" spans="39:49" ht="43.5" customHeight="1" x14ac:dyDescent="0.25">
      <c r="AM1032" s="7"/>
      <c r="AN1032" s="305"/>
      <c r="AO1032" s="305"/>
      <c r="AP1032" s="7"/>
      <c r="AR1032" s="7"/>
      <c r="AS1032" s="7"/>
      <c r="AT1032" s="7"/>
      <c r="AU1032" s="7"/>
      <c r="AV1032" s="7"/>
      <c r="AW1032" s="7"/>
    </row>
    <row r="1033" spans="39:49" ht="43.5" customHeight="1" x14ac:dyDescent="0.25">
      <c r="AM1033" s="7"/>
      <c r="AN1033" s="305"/>
      <c r="AO1033" s="305"/>
      <c r="AP1033" s="7"/>
      <c r="AR1033" s="7"/>
      <c r="AS1033" s="7"/>
      <c r="AT1033" s="7"/>
      <c r="AU1033" s="7"/>
      <c r="AV1033" s="7"/>
      <c r="AW1033" s="7"/>
    </row>
    <row r="1034" spans="39:49" ht="43.5" customHeight="1" x14ac:dyDescent="0.25">
      <c r="AM1034" s="7"/>
      <c r="AN1034" s="305"/>
      <c r="AO1034" s="305"/>
      <c r="AP1034" s="7"/>
      <c r="AR1034" s="7"/>
      <c r="AS1034" s="7"/>
      <c r="AT1034" s="7"/>
      <c r="AU1034" s="7"/>
      <c r="AV1034" s="7"/>
      <c r="AW1034" s="7"/>
    </row>
    <row r="1035" spans="39:49" ht="43.5" customHeight="1" x14ac:dyDescent="0.25">
      <c r="AM1035" s="7"/>
      <c r="AN1035" s="305"/>
      <c r="AO1035" s="305"/>
      <c r="AP1035" s="7"/>
      <c r="AR1035" s="7"/>
      <c r="AS1035" s="7"/>
      <c r="AT1035" s="7"/>
      <c r="AU1035" s="7"/>
      <c r="AV1035" s="7"/>
      <c r="AW1035" s="7"/>
    </row>
    <row r="1036" spans="39:49" ht="43.5" customHeight="1" x14ac:dyDescent="0.25">
      <c r="AM1036" s="7"/>
      <c r="AN1036" s="305"/>
      <c r="AO1036" s="305"/>
      <c r="AP1036" s="7"/>
      <c r="AR1036" s="7"/>
      <c r="AS1036" s="7"/>
      <c r="AT1036" s="7"/>
      <c r="AU1036" s="7"/>
      <c r="AV1036" s="7"/>
      <c r="AW1036" s="7"/>
    </row>
    <row r="1037" spans="39:49" ht="43.5" customHeight="1" x14ac:dyDescent="0.25">
      <c r="AM1037" s="7"/>
      <c r="AN1037" s="305"/>
      <c r="AO1037" s="305"/>
      <c r="AP1037" s="7"/>
      <c r="AR1037" s="7"/>
      <c r="AS1037" s="7"/>
      <c r="AT1037" s="7"/>
      <c r="AU1037" s="7"/>
      <c r="AV1037" s="7"/>
      <c r="AW1037" s="7"/>
    </row>
    <row r="1038" spans="39:49" ht="43.5" customHeight="1" x14ac:dyDescent="0.25">
      <c r="AM1038" s="7"/>
      <c r="AN1038" s="305"/>
      <c r="AO1038" s="305"/>
      <c r="AP1038" s="7"/>
      <c r="AR1038" s="7"/>
      <c r="AS1038" s="7"/>
      <c r="AT1038" s="7"/>
      <c r="AU1038" s="7"/>
      <c r="AV1038" s="7"/>
      <c r="AW1038" s="7"/>
    </row>
    <row r="1039" spans="39:49" ht="43.5" customHeight="1" x14ac:dyDescent="0.25">
      <c r="AM1039" s="7"/>
      <c r="AN1039" s="305"/>
      <c r="AO1039" s="305"/>
      <c r="AP1039" s="7"/>
      <c r="AR1039" s="7"/>
      <c r="AS1039" s="7"/>
      <c r="AT1039" s="7"/>
      <c r="AU1039" s="7"/>
      <c r="AV1039" s="7"/>
      <c r="AW1039" s="7"/>
    </row>
    <row r="1040" spans="39:49" ht="43.5" customHeight="1" x14ac:dyDescent="0.25">
      <c r="AM1040" s="7"/>
      <c r="AN1040" s="305"/>
      <c r="AO1040" s="305"/>
      <c r="AP1040" s="7"/>
      <c r="AR1040" s="7"/>
      <c r="AS1040" s="7"/>
      <c r="AT1040" s="7"/>
      <c r="AU1040" s="7"/>
      <c r="AV1040" s="7"/>
      <c r="AW1040" s="7"/>
    </row>
    <row r="1041" spans="39:49" ht="43.5" customHeight="1" x14ac:dyDescent="0.25">
      <c r="AM1041" s="7"/>
      <c r="AN1041" s="305"/>
      <c r="AO1041" s="305"/>
      <c r="AP1041" s="7"/>
      <c r="AR1041" s="7"/>
      <c r="AS1041" s="7"/>
      <c r="AT1041" s="7"/>
      <c r="AU1041" s="7"/>
      <c r="AV1041" s="7"/>
      <c r="AW1041" s="7"/>
    </row>
    <row r="1042" spans="39:49" ht="43.5" customHeight="1" x14ac:dyDescent="0.25">
      <c r="AM1042" s="7"/>
      <c r="AN1042" s="305"/>
      <c r="AO1042" s="305"/>
      <c r="AP1042" s="7"/>
      <c r="AR1042" s="7"/>
      <c r="AS1042" s="7"/>
      <c r="AT1042" s="7"/>
      <c r="AU1042" s="7"/>
      <c r="AV1042" s="7"/>
      <c r="AW1042" s="7"/>
    </row>
    <row r="1043" spans="39:49" ht="43.5" customHeight="1" x14ac:dyDescent="0.25">
      <c r="AM1043" s="7"/>
      <c r="AN1043" s="305"/>
      <c r="AO1043" s="305"/>
      <c r="AP1043" s="7"/>
      <c r="AR1043" s="7"/>
      <c r="AS1043" s="7"/>
      <c r="AT1043" s="7"/>
      <c r="AU1043" s="7"/>
      <c r="AV1043" s="7"/>
      <c r="AW1043" s="7"/>
    </row>
    <row r="1044" spans="39:49" ht="43.5" customHeight="1" x14ac:dyDescent="0.25">
      <c r="AM1044" s="7"/>
      <c r="AN1044" s="305"/>
      <c r="AO1044" s="305"/>
      <c r="AP1044" s="7"/>
      <c r="AR1044" s="7"/>
      <c r="AS1044" s="7"/>
      <c r="AT1044" s="7"/>
      <c r="AU1044" s="7"/>
      <c r="AV1044" s="7"/>
      <c r="AW1044" s="7"/>
    </row>
    <row r="1045" spans="39:49" ht="43.5" customHeight="1" x14ac:dyDescent="0.25">
      <c r="AM1045" s="7"/>
      <c r="AN1045" s="305"/>
      <c r="AO1045" s="305"/>
      <c r="AP1045" s="7"/>
      <c r="AR1045" s="7"/>
      <c r="AS1045" s="7"/>
      <c r="AT1045" s="7"/>
      <c r="AU1045" s="7"/>
      <c r="AV1045" s="7"/>
      <c r="AW1045" s="7"/>
    </row>
    <row r="1046" spans="39:49" ht="43.5" customHeight="1" x14ac:dyDescent="0.25">
      <c r="AM1046" s="7"/>
      <c r="AN1046" s="305"/>
      <c r="AO1046" s="305"/>
      <c r="AP1046" s="7"/>
      <c r="AR1046" s="7"/>
      <c r="AS1046" s="7"/>
      <c r="AT1046" s="7"/>
      <c r="AU1046" s="7"/>
      <c r="AV1046" s="7"/>
      <c r="AW1046" s="7"/>
    </row>
    <row r="1047" spans="39:49" ht="43.5" customHeight="1" x14ac:dyDescent="0.25">
      <c r="AM1047" s="7"/>
      <c r="AN1047" s="305"/>
      <c r="AO1047" s="305"/>
      <c r="AP1047" s="7"/>
      <c r="AR1047" s="7"/>
      <c r="AS1047" s="7"/>
      <c r="AT1047" s="7"/>
      <c r="AU1047" s="7"/>
      <c r="AV1047" s="7"/>
      <c r="AW1047" s="7"/>
    </row>
    <row r="1048" spans="39:49" ht="43.5" customHeight="1" x14ac:dyDescent="0.25">
      <c r="AM1048" s="7"/>
      <c r="AN1048" s="305"/>
      <c r="AO1048" s="305"/>
      <c r="AP1048" s="7"/>
      <c r="AR1048" s="7"/>
      <c r="AS1048" s="7"/>
      <c r="AT1048" s="7"/>
      <c r="AU1048" s="7"/>
      <c r="AV1048" s="7"/>
      <c r="AW1048" s="7"/>
    </row>
    <row r="1049" spans="39:49" ht="43.5" customHeight="1" x14ac:dyDescent="0.25">
      <c r="AM1049" s="7"/>
      <c r="AN1049" s="305"/>
      <c r="AO1049" s="305"/>
      <c r="AP1049" s="7"/>
      <c r="AR1049" s="7"/>
      <c r="AS1049" s="7"/>
      <c r="AT1049" s="7"/>
      <c r="AU1049" s="7"/>
      <c r="AV1049" s="7"/>
      <c r="AW1049" s="7"/>
    </row>
    <row r="1050" spans="39:49" ht="43.5" customHeight="1" x14ac:dyDescent="0.25">
      <c r="AM1050" s="7"/>
      <c r="AN1050" s="305"/>
      <c r="AO1050" s="305"/>
      <c r="AP1050" s="7"/>
      <c r="AR1050" s="7"/>
      <c r="AS1050" s="7"/>
      <c r="AT1050" s="7"/>
      <c r="AU1050" s="7"/>
      <c r="AV1050" s="7"/>
      <c r="AW1050" s="7"/>
    </row>
    <row r="1051" spans="39:49" ht="43.5" customHeight="1" x14ac:dyDescent="0.25">
      <c r="AM1051" s="7"/>
      <c r="AN1051" s="305"/>
      <c r="AO1051" s="305"/>
      <c r="AP1051" s="7"/>
      <c r="AR1051" s="7"/>
      <c r="AS1051" s="7"/>
      <c r="AT1051" s="7"/>
      <c r="AU1051" s="7"/>
      <c r="AV1051" s="7"/>
      <c r="AW1051" s="7"/>
    </row>
    <row r="1052" spans="39:49" ht="43.5" customHeight="1" x14ac:dyDescent="0.25">
      <c r="AM1052" s="7"/>
      <c r="AN1052" s="305"/>
      <c r="AO1052" s="305"/>
      <c r="AP1052" s="7"/>
      <c r="AR1052" s="7"/>
      <c r="AS1052" s="7"/>
      <c r="AT1052" s="7"/>
      <c r="AU1052" s="7"/>
      <c r="AV1052" s="7"/>
      <c r="AW1052" s="7"/>
    </row>
    <row r="1053" spans="39:49" ht="43.5" customHeight="1" x14ac:dyDescent="0.25">
      <c r="AM1053" s="7"/>
      <c r="AN1053" s="305"/>
      <c r="AO1053" s="305"/>
      <c r="AP1053" s="7"/>
      <c r="AR1053" s="7"/>
      <c r="AS1053" s="7"/>
      <c r="AT1053" s="7"/>
      <c r="AU1053" s="7"/>
      <c r="AV1053" s="7"/>
      <c r="AW1053" s="7"/>
    </row>
    <row r="1054" spans="39:49" ht="43.5" customHeight="1" x14ac:dyDescent="0.25">
      <c r="AM1054" s="7"/>
      <c r="AN1054" s="305"/>
      <c r="AO1054" s="305"/>
      <c r="AP1054" s="7"/>
      <c r="AR1054" s="7"/>
      <c r="AS1054" s="7"/>
      <c r="AT1054" s="7"/>
      <c r="AU1054" s="7"/>
      <c r="AV1054" s="7"/>
      <c r="AW1054" s="7"/>
    </row>
    <row r="1055" spans="39:49" ht="43.5" customHeight="1" x14ac:dyDescent="0.25">
      <c r="AM1055" s="7"/>
      <c r="AN1055" s="305"/>
      <c r="AO1055" s="305"/>
      <c r="AP1055" s="7"/>
      <c r="AR1055" s="7"/>
      <c r="AS1055" s="7"/>
      <c r="AT1055" s="7"/>
      <c r="AU1055" s="7"/>
      <c r="AV1055" s="7"/>
      <c r="AW1055" s="7"/>
    </row>
    <row r="1056" spans="39:49" ht="43.5" customHeight="1" x14ac:dyDescent="0.25">
      <c r="AM1056" s="7"/>
      <c r="AN1056" s="305"/>
      <c r="AO1056" s="305"/>
      <c r="AP1056" s="7"/>
      <c r="AR1056" s="7"/>
      <c r="AS1056" s="7"/>
      <c r="AT1056" s="7"/>
      <c r="AU1056" s="7"/>
      <c r="AV1056" s="7"/>
      <c r="AW1056" s="7"/>
    </row>
    <row r="1057" spans="39:49" ht="43.5" customHeight="1" x14ac:dyDescent="0.25">
      <c r="AM1057" s="7"/>
      <c r="AN1057" s="305"/>
      <c r="AO1057" s="305"/>
      <c r="AP1057" s="7"/>
      <c r="AR1057" s="7"/>
      <c r="AS1057" s="7"/>
      <c r="AT1057" s="7"/>
      <c r="AU1057" s="7"/>
      <c r="AV1057" s="7"/>
      <c r="AW1057" s="7"/>
    </row>
    <row r="1058" spans="39:49" ht="43.5" customHeight="1" x14ac:dyDescent="0.25">
      <c r="AM1058" s="7"/>
      <c r="AN1058" s="305"/>
      <c r="AO1058" s="305"/>
      <c r="AP1058" s="7"/>
      <c r="AR1058" s="7"/>
      <c r="AS1058" s="7"/>
      <c r="AT1058" s="7"/>
      <c r="AU1058" s="7"/>
      <c r="AV1058" s="7"/>
      <c r="AW1058" s="7"/>
    </row>
    <row r="1059" spans="39:49" ht="43.5" customHeight="1" x14ac:dyDescent="0.25">
      <c r="AM1059" s="7"/>
      <c r="AN1059" s="305"/>
      <c r="AO1059" s="305"/>
      <c r="AP1059" s="7"/>
      <c r="AR1059" s="7"/>
      <c r="AS1059" s="7"/>
      <c r="AT1059" s="7"/>
      <c r="AU1059" s="7"/>
      <c r="AV1059" s="7"/>
      <c r="AW1059" s="7"/>
    </row>
    <row r="1060" spans="39:49" ht="43.5" customHeight="1" x14ac:dyDescent="0.25">
      <c r="AM1060" s="7"/>
      <c r="AN1060" s="305"/>
      <c r="AO1060" s="305"/>
      <c r="AP1060" s="7"/>
      <c r="AR1060" s="7"/>
      <c r="AS1060" s="7"/>
      <c r="AT1060" s="7"/>
      <c r="AU1060" s="7"/>
      <c r="AV1060" s="7"/>
      <c r="AW1060" s="7"/>
    </row>
    <row r="1061" spans="39:49" ht="43.5" customHeight="1" x14ac:dyDescent="0.25">
      <c r="AM1061" s="7"/>
      <c r="AN1061" s="305"/>
      <c r="AO1061" s="305"/>
      <c r="AP1061" s="7"/>
      <c r="AR1061" s="7"/>
      <c r="AS1061" s="7"/>
      <c r="AT1061" s="7"/>
      <c r="AU1061" s="7"/>
      <c r="AV1061" s="7"/>
      <c r="AW1061" s="7"/>
    </row>
    <row r="1062" spans="39:49" ht="43.5" customHeight="1" x14ac:dyDescent="0.25">
      <c r="AM1062" s="7"/>
      <c r="AN1062" s="305"/>
      <c r="AO1062" s="305"/>
      <c r="AP1062" s="7"/>
      <c r="AR1062" s="7"/>
      <c r="AS1062" s="7"/>
      <c r="AT1062" s="7"/>
      <c r="AU1062" s="7"/>
      <c r="AV1062" s="7"/>
      <c r="AW1062" s="7"/>
    </row>
    <row r="1063" spans="39:49" ht="43.5" customHeight="1" x14ac:dyDescent="0.25">
      <c r="AM1063" s="7"/>
      <c r="AN1063" s="305"/>
      <c r="AO1063" s="305"/>
      <c r="AP1063" s="7"/>
      <c r="AR1063" s="7"/>
      <c r="AS1063" s="7"/>
      <c r="AT1063" s="7"/>
      <c r="AU1063" s="7"/>
      <c r="AV1063" s="7"/>
      <c r="AW1063" s="7"/>
    </row>
    <row r="1064" spans="39:49" ht="43.5" customHeight="1" x14ac:dyDescent="0.25">
      <c r="AM1064" s="7"/>
      <c r="AN1064" s="305"/>
      <c r="AO1064" s="305"/>
      <c r="AP1064" s="7"/>
      <c r="AR1064" s="7"/>
      <c r="AS1064" s="7"/>
      <c r="AT1064" s="7"/>
      <c r="AU1064" s="7"/>
      <c r="AV1064" s="7"/>
      <c r="AW1064" s="7"/>
    </row>
    <row r="1065" spans="39:49" ht="43.5" customHeight="1" x14ac:dyDescent="0.25">
      <c r="AM1065" s="7"/>
      <c r="AN1065" s="305"/>
      <c r="AO1065" s="305"/>
      <c r="AP1065" s="7"/>
      <c r="AR1065" s="7"/>
      <c r="AS1065" s="7"/>
      <c r="AT1065" s="7"/>
      <c r="AU1065" s="7"/>
      <c r="AV1065" s="7"/>
      <c r="AW1065" s="7"/>
    </row>
    <row r="1066" spans="39:49" ht="43.5" customHeight="1" x14ac:dyDescent="0.25">
      <c r="AM1066" s="7"/>
      <c r="AN1066" s="305"/>
      <c r="AO1066" s="305"/>
      <c r="AP1066" s="7"/>
      <c r="AR1066" s="7"/>
      <c r="AS1066" s="7"/>
      <c r="AT1066" s="7"/>
      <c r="AU1066" s="7"/>
      <c r="AV1066" s="7"/>
      <c r="AW1066" s="7"/>
    </row>
    <row r="1067" spans="39:49" ht="43.5" customHeight="1" x14ac:dyDescent="0.25">
      <c r="AM1067" s="7"/>
      <c r="AN1067" s="305"/>
      <c r="AO1067" s="305"/>
      <c r="AP1067" s="7"/>
      <c r="AR1067" s="7"/>
      <c r="AS1067" s="7"/>
      <c r="AT1067" s="7"/>
      <c r="AU1067" s="7"/>
      <c r="AV1067" s="7"/>
      <c r="AW1067" s="7"/>
    </row>
    <row r="1068" spans="39:49" ht="43.5" customHeight="1" x14ac:dyDescent="0.25">
      <c r="AM1068" s="7"/>
      <c r="AN1068" s="305"/>
      <c r="AO1068" s="305"/>
      <c r="AP1068" s="7"/>
      <c r="AR1068" s="7"/>
      <c r="AS1068" s="7"/>
      <c r="AT1068" s="7"/>
      <c r="AU1068" s="7"/>
      <c r="AV1068" s="7"/>
      <c r="AW1068" s="7"/>
    </row>
    <row r="1069" spans="39:49" ht="43.5" customHeight="1" x14ac:dyDescent="0.25">
      <c r="AM1069" s="7"/>
      <c r="AN1069" s="305"/>
      <c r="AO1069" s="305"/>
      <c r="AP1069" s="7"/>
      <c r="AR1069" s="7"/>
      <c r="AS1069" s="7"/>
      <c r="AT1069" s="7"/>
      <c r="AU1069" s="7"/>
      <c r="AV1069" s="7"/>
      <c r="AW1069" s="7"/>
    </row>
    <row r="1070" spans="39:49" ht="43.5" customHeight="1" x14ac:dyDescent="0.25">
      <c r="AM1070" s="7"/>
      <c r="AN1070" s="305"/>
      <c r="AO1070" s="305"/>
      <c r="AP1070" s="7"/>
      <c r="AR1070" s="7"/>
      <c r="AS1070" s="7"/>
      <c r="AT1070" s="7"/>
      <c r="AU1070" s="7"/>
      <c r="AV1070" s="7"/>
      <c r="AW1070" s="7"/>
    </row>
    <row r="1071" spans="39:49" ht="43.5" customHeight="1" x14ac:dyDescent="0.25">
      <c r="AM1071" s="7"/>
      <c r="AN1071" s="305"/>
      <c r="AO1071" s="305"/>
      <c r="AP1071" s="7"/>
      <c r="AR1071" s="7"/>
      <c r="AS1071" s="7"/>
      <c r="AT1071" s="7"/>
      <c r="AU1071" s="7"/>
      <c r="AV1071" s="7"/>
      <c r="AW1071" s="7"/>
    </row>
    <row r="1072" spans="39:49" ht="43.5" customHeight="1" x14ac:dyDescent="0.25">
      <c r="AM1072" s="7"/>
      <c r="AN1072" s="305"/>
      <c r="AO1072" s="305"/>
      <c r="AP1072" s="7"/>
      <c r="AR1072" s="7"/>
      <c r="AS1072" s="7"/>
      <c r="AT1072" s="7"/>
      <c r="AU1072" s="7"/>
      <c r="AV1072" s="7"/>
      <c r="AW1072" s="7"/>
    </row>
    <row r="1073" spans="39:49" ht="43.5" customHeight="1" x14ac:dyDescent="0.25">
      <c r="AM1073" s="7"/>
      <c r="AN1073" s="305"/>
      <c r="AO1073" s="305"/>
      <c r="AP1073" s="7"/>
      <c r="AR1073" s="7"/>
      <c r="AS1073" s="7"/>
      <c r="AT1073" s="7"/>
      <c r="AU1073" s="7"/>
      <c r="AV1073" s="7"/>
      <c r="AW1073" s="7"/>
    </row>
    <row r="1074" spans="39:49" ht="43.5" customHeight="1" x14ac:dyDescent="0.25">
      <c r="AM1074" s="7"/>
      <c r="AN1074" s="305"/>
      <c r="AO1074" s="305"/>
      <c r="AP1074" s="7"/>
      <c r="AR1074" s="7"/>
      <c r="AS1074" s="7"/>
      <c r="AT1074" s="7"/>
      <c r="AU1074" s="7"/>
      <c r="AV1074" s="7"/>
      <c r="AW1074" s="7"/>
    </row>
    <row r="1075" spans="39:49" ht="43.5" customHeight="1" x14ac:dyDescent="0.25">
      <c r="AM1075" s="7"/>
      <c r="AN1075" s="305"/>
      <c r="AO1075" s="305"/>
      <c r="AP1075" s="7"/>
      <c r="AR1075" s="7"/>
      <c r="AS1075" s="7"/>
      <c r="AT1075" s="7"/>
      <c r="AU1075" s="7"/>
      <c r="AV1075" s="7"/>
      <c r="AW1075" s="7"/>
    </row>
    <row r="1076" spans="39:49" ht="43.5" customHeight="1" x14ac:dyDescent="0.25">
      <c r="AM1076" s="7"/>
      <c r="AN1076" s="305"/>
      <c r="AO1076" s="305"/>
      <c r="AP1076" s="7"/>
      <c r="AR1076" s="7"/>
      <c r="AS1076" s="7"/>
      <c r="AT1076" s="7"/>
      <c r="AU1076" s="7"/>
      <c r="AV1076" s="7"/>
      <c r="AW1076" s="7"/>
    </row>
    <row r="1077" spans="39:49" ht="43.5" customHeight="1" x14ac:dyDescent="0.25">
      <c r="AM1077" s="7"/>
      <c r="AN1077" s="305"/>
      <c r="AO1077" s="305"/>
      <c r="AP1077" s="7"/>
      <c r="AR1077" s="7"/>
      <c r="AS1077" s="7"/>
      <c r="AT1077" s="7"/>
      <c r="AU1077" s="7"/>
      <c r="AV1077" s="7"/>
      <c r="AW1077" s="7"/>
    </row>
    <row r="1078" spans="39:49" ht="43.5" customHeight="1" x14ac:dyDescent="0.25">
      <c r="AM1078" s="7"/>
      <c r="AN1078" s="305"/>
      <c r="AO1078" s="305"/>
      <c r="AP1078" s="7"/>
      <c r="AR1078" s="7"/>
      <c r="AS1078" s="7"/>
      <c r="AT1078" s="7"/>
      <c r="AU1078" s="7"/>
      <c r="AV1078" s="7"/>
      <c r="AW1078" s="7"/>
    </row>
    <row r="1079" spans="39:49" ht="43.5" customHeight="1" x14ac:dyDescent="0.25">
      <c r="AM1079" s="7"/>
      <c r="AN1079" s="305"/>
      <c r="AO1079" s="305"/>
      <c r="AP1079" s="7"/>
      <c r="AR1079" s="7"/>
      <c r="AS1079" s="7"/>
      <c r="AT1079" s="7"/>
      <c r="AU1079" s="7"/>
      <c r="AV1079" s="7"/>
      <c r="AW1079" s="7"/>
    </row>
    <row r="1080" spans="39:49" ht="43.5" customHeight="1" x14ac:dyDescent="0.25">
      <c r="AM1080" s="7"/>
      <c r="AN1080" s="305"/>
      <c r="AO1080" s="305"/>
      <c r="AP1080" s="7"/>
      <c r="AR1080" s="7"/>
      <c r="AS1080" s="7"/>
      <c r="AT1080" s="7"/>
      <c r="AU1080" s="7"/>
      <c r="AV1080" s="7"/>
      <c r="AW1080" s="7"/>
    </row>
    <row r="1081" spans="39:49" ht="43.5" customHeight="1" x14ac:dyDescent="0.25">
      <c r="AM1081" s="7"/>
      <c r="AN1081" s="305"/>
      <c r="AO1081" s="305"/>
      <c r="AP1081" s="7"/>
      <c r="AR1081" s="7"/>
      <c r="AS1081" s="7"/>
      <c r="AT1081" s="7"/>
      <c r="AU1081" s="7"/>
      <c r="AV1081" s="7"/>
      <c r="AW1081" s="7"/>
    </row>
    <row r="1082" spans="39:49" ht="43.5" customHeight="1" x14ac:dyDescent="0.25">
      <c r="AM1082" s="7"/>
      <c r="AN1082" s="305"/>
      <c r="AO1082" s="305"/>
      <c r="AP1082" s="7"/>
      <c r="AR1082" s="7"/>
      <c r="AS1082" s="7"/>
      <c r="AT1082" s="7"/>
      <c r="AU1082" s="7"/>
      <c r="AV1082" s="7"/>
      <c r="AW1082" s="7"/>
    </row>
    <row r="1083" spans="39:49" ht="43.5" customHeight="1" x14ac:dyDescent="0.25">
      <c r="AM1083" s="7"/>
      <c r="AN1083" s="305"/>
      <c r="AO1083" s="305"/>
      <c r="AP1083" s="7"/>
      <c r="AR1083" s="7"/>
      <c r="AS1083" s="7"/>
      <c r="AT1083" s="7"/>
      <c r="AU1083" s="7"/>
      <c r="AV1083" s="7"/>
      <c r="AW1083" s="7"/>
    </row>
    <row r="1084" spans="39:49" ht="43.5" customHeight="1" x14ac:dyDescent="0.25">
      <c r="AM1084" s="7"/>
      <c r="AN1084" s="305"/>
      <c r="AO1084" s="305"/>
      <c r="AP1084" s="7"/>
      <c r="AR1084" s="7"/>
      <c r="AS1084" s="7"/>
      <c r="AT1084" s="7"/>
      <c r="AU1084" s="7"/>
      <c r="AV1084" s="7"/>
      <c r="AW1084" s="7"/>
    </row>
    <row r="1085" spans="39:49" ht="43.5" customHeight="1" x14ac:dyDescent="0.25">
      <c r="AM1085" s="7"/>
      <c r="AN1085" s="305"/>
      <c r="AO1085" s="305"/>
      <c r="AP1085" s="7"/>
      <c r="AR1085" s="7"/>
      <c r="AS1085" s="7"/>
      <c r="AT1085" s="7"/>
      <c r="AU1085" s="7"/>
      <c r="AV1085" s="7"/>
      <c r="AW1085" s="7"/>
    </row>
    <row r="1086" spans="39:49" ht="43.5" customHeight="1" x14ac:dyDescent="0.25">
      <c r="AM1086" s="7"/>
      <c r="AN1086" s="305"/>
      <c r="AO1086" s="305"/>
      <c r="AP1086" s="7"/>
      <c r="AR1086" s="7"/>
      <c r="AS1086" s="7"/>
      <c r="AT1086" s="7"/>
      <c r="AU1086" s="7"/>
      <c r="AV1086" s="7"/>
      <c r="AW1086" s="7"/>
    </row>
    <row r="1087" spans="39:49" ht="43.5" customHeight="1" x14ac:dyDescent="0.25">
      <c r="AM1087" s="7"/>
      <c r="AN1087" s="305"/>
      <c r="AO1087" s="305"/>
      <c r="AP1087" s="7"/>
      <c r="AR1087" s="7"/>
      <c r="AS1087" s="7"/>
      <c r="AT1087" s="7"/>
      <c r="AU1087" s="7"/>
      <c r="AV1087" s="7"/>
      <c r="AW1087" s="7"/>
    </row>
    <row r="1088" spans="39:49" ht="43.5" customHeight="1" x14ac:dyDescent="0.25">
      <c r="AM1088" s="7"/>
      <c r="AN1088" s="305"/>
      <c r="AO1088" s="305"/>
      <c r="AP1088" s="7"/>
      <c r="AR1088" s="7"/>
      <c r="AS1088" s="7"/>
      <c r="AT1088" s="7"/>
      <c r="AU1088" s="7"/>
      <c r="AV1088" s="7"/>
      <c r="AW1088" s="7"/>
    </row>
    <row r="1089" spans="39:49" ht="43.5" customHeight="1" x14ac:dyDescent="0.25">
      <c r="AM1089" s="7"/>
      <c r="AN1089" s="305"/>
      <c r="AO1089" s="305"/>
      <c r="AP1089" s="7"/>
      <c r="AR1089" s="7"/>
      <c r="AS1089" s="7"/>
      <c r="AT1089" s="7"/>
      <c r="AU1089" s="7"/>
      <c r="AV1089" s="7"/>
      <c r="AW1089" s="7"/>
    </row>
    <row r="1090" spans="39:49" ht="43.5" customHeight="1" x14ac:dyDescent="0.25">
      <c r="AM1090" s="7"/>
      <c r="AN1090" s="305"/>
      <c r="AO1090" s="305"/>
      <c r="AP1090" s="7"/>
      <c r="AR1090" s="7"/>
      <c r="AS1090" s="7"/>
      <c r="AT1090" s="7"/>
      <c r="AU1090" s="7"/>
      <c r="AV1090" s="7"/>
      <c r="AW1090" s="7"/>
    </row>
    <row r="1091" spans="39:49" ht="43.5" customHeight="1" x14ac:dyDescent="0.25">
      <c r="AM1091" s="7"/>
      <c r="AN1091" s="305"/>
      <c r="AO1091" s="305"/>
      <c r="AP1091" s="7"/>
      <c r="AR1091" s="7"/>
      <c r="AS1091" s="7"/>
      <c r="AT1091" s="7"/>
      <c r="AU1091" s="7"/>
      <c r="AV1091" s="7"/>
      <c r="AW1091" s="7"/>
    </row>
    <row r="1092" spans="39:49" ht="43.5" customHeight="1" x14ac:dyDescent="0.25">
      <c r="AM1092" s="7"/>
      <c r="AN1092" s="305"/>
      <c r="AO1092" s="305"/>
      <c r="AP1092" s="7"/>
      <c r="AR1092" s="7"/>
      <c r="AS1092" s="7"/>
      <c r="AT1092" s="7"/>
      <c r="AU1092" s="7"/>
      <c r="AV1092" s="7"/>
      <c r="AW1092" s="7"/>
    </row>
    <row r="1093" spans="39:49" ht="43.5" customHeight="1" x14ac:dyDescent="0.25">
      <c r="AM1093" s="7"/>
      <c r="AN1093" s="305"/>
      <c r="AO1093" s="305"/>
      <c r="AP1093" s="7"/>
      <c r="AR1093" s="7"/>
      <c r="AS1093" s="7"/>
      <c r="AT1093" s="7"/>
      <c r="AU1093" s="7"/>
      <c r="AV1093" s="7"/>
      <c r="AW1093" s="7"/>
    </row>
    <row r="1094" spans="39:49" ht="43.5" customHeight="1" x14ac:dyDescent="0.25">
      <c r="AM1094" s="7"/>
      <c r="AN1094" s="305"/>
      <c r="AO1094" s="305"/>
      <c r="AP1094" s="7"/>
      <c r="AR1094" s="7"/>
      <c r="AS1094" s="7"/>
      <c r="AT1094" s="7"/>
      <c r="AU1094" s="7"/>
      <c r="AV1094" s="7"/>
      <c r="AW1094" s="7"/>
    </row>
    <row r="1095" spans="39:49" ht="43.5" customHeight="1" x14ac:dyDescent="0.25">
      <c r="AM1095" s="7"/>
      <c r="AN1095" s="305"/>
      <c r="AO1095" s="305"/>
      <c r="AP1095" s="7"/>
      <c r="AR1095" s="7"/>
      <c r="AS1095" s="7"/>
      <c r="AT1095" s="7"/>
      <c r="AU1095" s="7"/>
      <c r="AV1095" s="7"/>
      <c r="AW1095" s="7"/>
    </row>
    <row r="1096" spans="39:49" ht="43.5" customHeight="1" x14ac:dyDescent="0.25">
      <c r="AM1096" s="7"/>
      <c r="AN1096" s="305"/>
      <c r="AO1096" s="305"/>
      <c r="AP1096" s="7"/>
      <c r="AR1096" s="7"/>
      <c r="AS1096" s="7"/>
      <c r="AT1096" s="7"/>
      <c r="AU1096" s="7"/>
      <c r="AV1096" s="7"/>
      <c r="AW1096" s="7"/>
    </row>
    <row r="1097" spans="39:49" ht="43.5" customHeight="1" x14ac:dyDescent="0.25">
      <c r="AM1097" s="7"/>
      <c r="AN1097" s="305"/>
      <c r="AO1097" s="305"/>
      <c r="AP1097" s="7"/>
      <c r="AR1097" s="7"/>
      <c r="AS1097" s="7"/>
      <c r="AT1097" s="7"/>
      <c r="AU1097" s="7"/>
      <c r="AV1097" s="7"/>
      <c r="AW1097" s="7"/>
    </row>
    <row r="1098" spans="39:49" ht="43.5" customHeight="1" x14ac:dyDescent="0.25">
      <c r="AM1098" s="7"/>
      <c r="AN1098" s="305"/>
      <c r="AO1098" s="305"/>
      <c r="AP1098" s="7"/>
      <c r="AR1098" s="7"/>
      <c r="AS1098" s="7"/>
      <c r="AT1098" s="7"/>
      <c r="AU1098" s="7"/>
      <c r="AV1098" s="7"/>
      <c r="AW1098" s="7"/>
    </row>
    <row r="1099" spans="39:49" ht="43.5" customHeight="1" x14ac:dyDescent="0.25">
      <c r="AM1099" s="7"/>
      <c r="AN1099" s="305"/>
      <c r="AO1099" s="305"/>
      <c r="AP1099" s="7"/>
      <c r="AR1099" s="7"/>
      <c r="AS1099" s="7"/>
      <c r="AT1099" s="7"/>
      <c r="AU1099" s="7"/>
      <c r="AV1099" s="7"/>
      <c r="AW1099" s="7"/>
    </row>
    <row r="1100" spans="39:49" ht="43.5" customHeight="1" x14ac:dyDescent="0.25">
      <c r="AM1100" s="7"/>
      <c r="AN1100" s="305"/>
      <c r="AO1100" s="305"/>
      <c r="AP1100" s="7"/>
      <c r="AR1100" s="7"/>
      <c r="AS1100" s="7"/>
      <c r="AT1100" s="7"/>
      <c r="AU1100" s="7"/>
      <c r="AV1100" s="7"/>
      <c r="AW1100" s="7"/>
    </row>
    <row r="1101" spans="39:49" ht="43.5" customHeight="1" x14ac:dyDescent="0.25">
      <c r="AM1101" s="7"/>
      <c r="AN1101" s="305"/>
      <c r="AO1101" s="305"/>
      <c r="AP1101" s="7"/>
      <c r="AR1101" s="7"/>
      <c r="AS1101" s="7"/>
      <c r="AT1101" s="7"/>
      <c r="AU1101" s="7"/>
      <c r="AV1101" s="7"/>
      <c r="AW1101" s="7"/>
    </row>
    <row r="1102" spans="39:49" ht="43.5" customHeight="1" x14ac:dyDescent="0.25">
      <c r="AM1102" s="7"/>
      <c r="AN1102" s="305"/>
      <c r="AO1102" s="305"/>
      <c r="AP1102" s="7"/>
      <c r="AR1102" s="7"/>
      <c r="AS1102" s="7"/>
      <c r="AT1102" s="7"/>
      <c r="AU1102" s="7"/>
      <c r="AV1102" s="7"/>
      <c r="AW1102" s="7"/>
    </row>
    <row r="1103" spans="39:49" ht="43.5" customHeight="1" x14ac:dyDescent="0.25">
      <c r="AM1103" s="7"/>
      <c r="AN1103" s="305"/>
      <c r="AO1103" s="305"/>
      <c r="AP1103" s="7"/>
      <c r="AR1103" s="7"/>
      <c r="AS1103" s="7"/>
      <c r="AT1103" s="7"/>
      <c r="AU1103" s="7"/>
      <c r="AV1103" s="7"/>
      <c r="AW1103" s="7"/>
    </row>
    <row r="1104" spans="39:49" ht="43.5" customHeight="1" x14ac:dyDescent="0.25">
      <c r="AM1104" s="7"/>
      <c r="AN1104" s="305"/>
      <c r="AO1104" s="305"/>
      <c r="AP1104" s="7"/>
      <c r="AR1104" s="7"/>
      <c r="AS1104" s="7"/>
      <c r="AT1104" s="7"/>
      <c r="AU1104" s="7"/>
      <c r="AV1104" s="7"/>
      <c r="AW1104" s="7"/>
    </row>
    <row r="1105" spans="39:50" ht="43.5" customHeight="1" x14ac:dyDescent="0.25">
      <c r="AM1105" s="7"/>
      <c r="AN1105" s="305"/>
      <c r="AO1105" s="305"/>
      <c r="AP1105" s="7"/>
      <c r="AR1105" s="7"/>
      <c r="AS1105" s="7"/>
      <c r="AT1105" s="7"/>
      <c r="AU1105" s="7"/>
      <c r="AV1105" s="7"/>
      <c r="AW1105" s="7"/>
    </row>
    <row r="1106" spans="39:50" ht="43.5" customHeight="1" x14ac:dyDescent="0.25">
      <c r="AM1106" s="7"/>
      <c r="AN1106" s="305"/>
      <c r="AO1106" s="305"/>
      <c r="AP1106" s="7"/>
      <c r="AR1106" s="7"/>
      <c r="AS1106" s="7"/>
      <c r="AT1106" s="7"/>
      <c r="AU1106" s="7"/>
      <c r="AV1106" s="7"/>
      <c r="AW1106" s="7"/>
    </row>
    <row r="1107" spans="39:50" ht="43.5" customHeight="1" x14ac:dyDescent="0.25">
      <c r="AM1107" s="7"/>
      <c r="AN1107" s="305"/>
      <c r="AO1107" s="305"/>
      <c r="AP1107" s="7"/>
      <c r="AR1107" s="7"/>
      <c r="AS1107" s="7"/>
      <c r="AT1107" s="7"/>
      <c r="AU1107" s="7"/>
      <c r="AV1107" s="7"/>
      <c r="AW1107" s="7"/>
    </row>
    <row r="1108" spans="39:50" ht="43.5" customHeight="1" x14ac:dyDescent="0.25">
      <c r="AM1108" s="7"/>
      <c r="AN1108" s="305"/>
      <c r="AO1108" s="305"/>
      <c r="AP1108" s="7"/>
      <c r="AR1108" s="7"/>
      <c r="AS1108" s="7"/>
      <c r="AT1108" s="7"/>
      <c r="AU1108" s="7"/>
      <c r="AV1108" s="7"/>
      <c r="AW1108" s="7"/>
    </row>
    <row r="1109" spans="39:50" ht="43.5" customHeight="1" x14ac:dyDescent="0.25">
      <c r="AM1109" s="7"/>
      <c r="AN1109" s="305"/>
      <c r="AO1109" s="305"/>
      <c r="AP1109" s="7"/>
      <c r="AR1109" s="7"/>
      <c r="AS1109" s="7"/>
      <c r="AT1109" s="7"/>
      <c r="AU1109" s="7"/>
      <c r="AV1109" s="7"/>
      <c r="AW1109" s="7"/>
    </row>
    <row r="1110" spans="39:50" ht="43.5" customHeight="1" x14ac:dyDescent="0.25">
      <c r="AM1110" s="7"/>
      <c r="AN1110" s="305"/>
      <c r="AO1110" s="305"/>
      <c r="AP1110" s="7"/>
      <c r="AR1110" s="7"/>
      <c r="AS1110" s="7"/>
      <c r="AT1110" s="7"/>
      <c r="AU1110" s="7"/>
      <c r="AV1110" s="7"/>
      <c r="AW1110" s="7"/>
    </row>
    <row r="1111" spans="39:50" ht="43.5" customHeight="1" x14ac:dyDescent="0.25">
      <c r="AM1111" s="7"/>
      <c r="AN1111" s="305"/>
      <c r="AO1111" s="305"/>
      <c r="AP1111" s="7"/>
      <c r="AR1111" s="7"/>
      <c r="AS1111" s="7"/>
      <c r="AT1111" s="7"/>
      <c r="AU1111" s="7"/>
      <c r="AV1111" s="7"/>
      <c r="AW1111" s="7"/>
    </row>
    <row r="1112" spans="39:50" ht="43.5" customHeight="1" x14ac:dyDescent="0.25">
      <c r="AM1112" s="7"/>
      <c r="AN1112" s="305"/>
      <c r="AO1112" s="305"/>
      <c r="AP1112" s="7"/>
      <c r="AR1112" s="7"/>
      <c r="AS1112" s="7"/>
      <c r="AT1112" s="7"/>
      <c r="AU1112" s="7"/>
      <c r="AV1112" s="7"/>
      <c r="AW1112" s="7"/>
    </row>
    <row r="1113" spans="39:50" ht="43.5" customHeight="1" x14ac:dyDescent="0.25">
      <c r="AM1113" s="7"/>
      <c r="AN1113" s="305"/>
      <c r="AO1113" s="305"/>
      <c r="AP1113" s="7"/>
      <c r="AR1113" s="7"/>
      <c r="AS1113" s="7"/>
      <c r="AT1113" s="7"/>
      <c r="AU1113" s="7"/>
      <c r="AV1113" s="7"/>
      <c r="AW1113" s="7"/>
      <c r="AX1113" s="7"/>
    </row>
    <row r="1114" spans="39:50" ht="43.5" customHeight="1" x14ac:dyDescent="0.25">
      <c r="AM1114" s="7"/>
      <c r="AN1114" s="305"/>
      <c r="AO1114" s="305"/>
      <c r="AP1114" s="7"/>
      <c r="AR1114" s="7"/>
      <c r="AS1114" s="7"/>
      <c r="AT1114" s="7"/>
      <c r="AU1114" s="7"/>
      <c r="AV1114" s="7"/>
      <c r="AW1114" s="7"/>
      <c r="AX1114" s="7"/>
    </row>
    <row r="1115" spans="39:50" ht="43.5" customHeight="1" x14ac:dyDescent="0.25">
      <c r="AM1115" s="7"/>
      <c r="AN1115" s="305"/>
      <c r="AO1115" s="305"/>
      <c r="AP1115" s="7"/>
      <c r="AR1115" s="7"/>
      <c r="AS1115" s="7"/>
      <c r="AT1115" s="7"/>
      <c r="AU1115" s="7"/>
      <c r="AV1115" s="7"/>
      <c r="AW1115" s="7"/>
      <c r="AX1115" s="7"/>
    </row>
  </sheetData>
  <mergeCells count="53">
    <mergeCell ref="AN12:AN13"/>
    <mergeCell ref="A14:A31"/>
    <mergeCell ref="C14:C31"/>
    <mergeCell ref="A2:G4"/>
    <mergeCell ref="H2:AY2"/>
    <mergeCell ref="H3:AY3"/>
    <mergeCell ref="H4:AM4"/>
    <mergeCell ref="AN4:AY4"/>
    <mergeCell ref="A5:R5"/>
    <mergeCell ref="S5:AY5"/>
    <mergeCell ref="A6:R6"/>
    <mergeCell ref="S6:AY6"/>
    <mergeCell ref="A7:R7"/>
    <mergeCell ref="S7:AY7"/>
    <mergeCell ref="A8:R8"/>
    <mergeCell ref="S8:AY8"/>
    <mergeCell ref="AY10:AY13"/>
    <mergeCell ref="A10:C10"/>
    <mergeCell ref="D10:E10"/>
    <mergeCell ref="F10:AR10"/>
    <mergeCell ref="AS10:AS13"/>
    <mergeCell ref="AT10:AT13"/>
    <mergeCell ref="A11:A13"/>
    <mergeCell ref="B11:B13"/>
    <mergeCell ref="C11:C13"/>
    <mergeCell ref="L11:AM11"/>
    <mergeCell ref="AN11:AR11"/>
    <mergeCell ref="L12:N12"/>
    <mergeCell ref="O12:T12"/>
    <mergeCell ref="U12:Z12"/>
    <mergeCell ref="AA12:AF12"/>
    <mergeCell ref="AG12:AM12"/>
    <mergeCell ref="AO12:AO13"/>
    <mergeCell ref="AU10:AU13"/>
    <mergeCell ref="AV10:AV13"/>
    <mergeCell ref="AW10:AW13"/>
    <mergeCell ref="AX10:AX13"/>
    <mergeCell ref="A9:AY9"/>
    <mergeCell ref="B36:G36"/>
    <mergeCell ref="H36:K36"/>
    <mergeCell ref="I11:I13"/>
    <mergeCell ref="J11:J13"/>
    <mergeCell ref="D11:D13"/>
    <mergeCell ref="E11:E13"/>
    <mergeCell ref="F11:F13"/>
    <mergeCell ref="G11:G13"/>
    <mergeCell ref="H11:H13"/>
    <mergeCell ref="B14:B31"/>
    <mergeCell ref="AP12:AP13"/>
    <mergeCell ref="AQ12:AQ13"/>
    <mergeCell ref="AR12:AR13"/>
    <mergeCell ref="B35:G35"/>
    <mergeCell ref="H35:K35"/>
  </mergeCells>
  <printOptions horizontalCentered="1" verticalCentered="1"/>
  <pageMargins left="0" right="0" top="0" bottom="0.74803149606299213" header="0.31496062992125984" footer="0.31496062992125984"/>
  <pageSetup scale="50" orientation="landscape" r:id="rId1"/>
  <headerFooter>
    <oddFooter xml:space="preserve">&amp;C
</oddFooter>
  </headerFooter>
  <rowBreaks count="1" manualBreakCount="1">
    <brk id="25" max="49" man="1"/>
  </rowBreaks>
  <drawing r:id="rId2"/>
  <legacyDrawing r:id="rId3"/>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BA1010"/>
  <sheetViews>
    <sheetView zoomScale="60" zoomScaleNormal="60" workbookViewId="0">
      <pane ySplit="8" topLeftCell="A9" activePane="bottomLeft" state="frozen"/>
      <selection activeCell="B8" sqref="B8"/>
      <selection pane="bottomLeft" activeCell="J17" sqref="J17"/>
    </sheetView>
  </sheetViews>
  <sheetFormatPr baseColWidth="10" defaultColWidth="14.42578125" defaultRowHeight="15" x14ac:dyDescent="0.25"/>
  <cols>
    <col min="1" max="1" width="7.28515625" customWidth="1"/>
    <col min="2" max="2" width="6.7109375" customWidth="1"/>
    <col min="3" max="3" width="11" style="7" customWidth="1"/>
    <col min="4" max="4" width="7.42578125" customWidth="1"/>
    <col min="5" max="5" width="7.140625" customWidth="1"/>
    <col min="6" max="6" width="10.7109375" customWidth="1"/>
    <col min="7" max="7" width="11.5703125" customWidth="1"/>
    <col min="8" max="8" width="23.85546875" customWidth="1"/>
    <col min="9" max="22" width="35.7109375" customWidth="1"/>
    <col min="23" max="24" width="35.7109375" style="7" customWidth="1"/>
    <col min="25" max="25" width="35.7109375" style="59" customWidth="1"/>
    <col min="26" max="26" width="35.7109375" style="60" customWidth="1"/>
    <col min="27" max="27" width="35.7109375" style="7" customWidth="1"/>
    <col min="28" max="28" width="35.7109375" customWidth="1"/>
    <col min="29" max="30" width="35.7109375" style="86" customWidth="1"/>
    <col min="31" max="31" width="35.7109375" style="7" customWidth="1"/>
    <col min="32" max="34" width="35.7109375" style="86" customWidth="1"/>
    <col min="35" max="36" width="35.7109375" style="7" hidden="1" customWidth="1"/>
    <col min="37" max="40" width="35.7109375" style="86" customWidth="1"/>
    <col min="41" max="41" width="24.140625" style="7" hidden="1" customWidth="1"/>
    <col min="42" max="42" width="25.85546875" style="99" hidden="1" customWidth="1"/>
    <col min="43" max="43" width="12.28515625" customWidth="1"/>
    <col min="44" max="44" width="15" customWidth="1"/>
    <col min="45" max="45" width="110.7109375" style="86" customWidth="1"/>
    <col min="46" max="46" width="28.85546875" style="277" customWidth="1"/>
    <col min="47" max="47" width="47.5703125" style="277" customWidth="1"/>
    <col min="48" max="49" width="37.7109375" customWidth="1"/>
    <col min="50" max="50" width="19.5703125" bestFit="1" customWidth="1"/>
    <col min="51" max="51" width="18.42578125" customWidth="1"/>
    <col min="52" max="53" width="18.85546875" customWidth="1"/>
  </cols>
  <sheetData>
    <row r="1" spans="1:53" s="20" customFormat="1" ht="21.75" customHeight="1" thickBot="1" x14ac:dyDescent="0.3">
      <c r="C1" s="7"/>
      <c r="W1" s="7"/>
      <c r="X1" s="7"/>
      <c r="Y1" s="59"/>
      <c r="Z1" s="60"/>
      <c r="AA1" s="7"/>
      <c r="AC1" s="86"/>
      <c r="AD1" s="86"/>
      <c r="AF1" s="86"/>
      <c r="AG1" s="86"/>
      <c r="AH1" s="86"/>
      <c r="AK1" s="86"/>
      <c r="AL1" s="86"/>
      <c r="AM1" s="86"/>
      <c r="AN1" s="86"/>
      <c r="AO1" s="7"/>
      <c r="AP1" s="99"/>
      <c r="AS1" s="86"/>
      <c r="AT1" s="277"/>
      <c r="AU1" s="277"/>
    </row>
    <row r="2" spans="1:53" s="21" customFormat="1" ht="18" customHeight="1" x14ac:dyDescent="0.5">
      <c r="A2" s="882"/>
      <c r="B2" s="883"/>
      <c r="C2" s="883"/>
      <c r="D2" s="883"/>
      <c r="E2" s="884"/>
      <c r="F2" s="822" t="s">
        <v>362</v>
      </c>
      <c r="G2" s="823"/>
      <c r="H2" s="823"/>
      <c r="I2" s="823"/>
      <c r="J2" s="823"/>
      <c r="K2" s="823"/>
      <c r="L2" s="823"/>
      <c r="M2" s="823"/>
      <c r="N2" s="823"/>
      <c r="O2" s="823"/>
      <c r="P2" s="823"/>
      <c r="Q2" s="823"/>
      <c r="R2" s="823"/>
      <c r="S2" s="823"/>
      <c r="T2" s="823"/>
      <c r="U2" s="823"/>
      <c r="V2" s="823"/>
      <c r="W2" s="823"/>
      <c r="X2" s="823"/>
      <c r="Y2" s="823"/>
      <c r="Z2" s="823"/>
      <c r="AA2" s="823"/>
      <c r="AB2" s="823"/>
      <c r="AC2" s="823"/>
      <c r="AD2" s="823"/>
      <c r="AE2" s="823"/>
      <c r="AF2" s="823"/>
      <c r="AG2" s="823"/>
      <c r="AH2" s="823"/>
      <c r="AI2" s="823"/>
      <c r="AJ2" s="823"/>
      <c r="AK2" s="823"/>
      <c r="AL2" s="823"/>
      <c r="AM2" s="823"/>
      <c r="AN2" s="823"/>
      <c r="AO2" s="823"/>
      <c r="AP2" s="823"/>
      <c r="AQ2" s="823"/>
      <c r="AR2" s="823"/>
      <c r="AS2" s="823"/>
      <c r="AT2" s="823"/>
      <c r="AU2" s="823"/>
      <c r="AV2" s="823"/>
      <c r="AW2" s="823"/>
    </row>
    <row r="3" spans="1:53" s="21" customFormat="1" ht="19.5" customHeight="1" x14ac:dyDescent="0.5">
      <c r="A3" s="885"/>
      <c r="B3" s="886"/>
      <c r="C3" s="886"/>
      <c r="D3" s="886"/>
      <c r="E3" s="887"/>
      <c r="F3" s="891" t="s">
        <v>380</v>
      </c>
      <c r="G3" s="892"/>
      <c r="H3" s="892"/>
      <c r="I3" s="892"/>
      <c r="J3" s="892"/>
      <c r="K3" s="892"/>
      <c r="L3" s="892"/>
      <c r="M3" s="892"/>
      <c r="N3" s="892"/>
      <c r="O3" s="892"/>
      <c r="P3" s="892"/>
      <c r="Q3" s="892"/>
      <c r="R3" s="892"/>
      <c r="S3" s="892"/>
      <c r="T3" s="892"/>
      <c r="U3" s="892"/>
      <c r="V3" s="892"/>
      <c r="W3" s="892"/>
      <c r="X3" s="892"/>
      <c r="Y3" s="892"/>
      <c r="Z3" s="892"/>
      <c r="AA3" s="892"/>
      <c r="AB3" s="892"/>
      <c r="AC3" s="892"/>
      <c r="AD3" s="892"/>
      <c r="AE3" s="892"/>
      <c r="AF3" s="892"/>
      <c r="AG3" s="892"/>
      <c r="AH3" s="892"/>
      <c r="AI3" s="892"/>
      <c r="AJ3" s="892"/>
      <c r="AK3" s="892"/>
      <c r="AL3" s="892"/>
      <c r="AM3" s="892"/>
      <c r="AN3" s="892"/>
      <c r="AO3" s="892"/>
      <c r="AP3" s="892"/>
      <c r="AQ3" s="892"/>
      <c r="AR3" s="892"/>
      <c r="AS3" s="892"/>
      <c r="AT3" s="892"/>
      <c r="AU3" s="892"/>
      <c r="AV3" s="892"/>
      <c r="AW3" s="892"/>
    </row>
    <row r="4" spans="1:53" s="22" customFormat="1" ht="21.75" customHeight="1" thickBot="1" x14ac:dyDescent="0.45">
      <c r="A4" s="888"/>
      <c r="B4" s="889"/>
      <c r="C4" s="889"/>
      <c r="D4" s="889"/>
      <c r="E4" s="890"/>
      <c r="F4" s="828" t="s">
        <v>364</v>
      </c>
      <c r="G4" s="829"/>
      <c r="H4" s="829"/>
      <c r="I4" s="829"/>
      <c r="J4" s="829"/>
      <c r="K4" s="829"/>
      <c r="L4" s="829"/>
      <c r="M4" s="829"/>
      <c r="N4" s="829"/>
      <c r="O4" s="829"/>
      <c r="P4" s="829"/>
      <c r="Q4" s="829"/>
      <c r="R4" s="829"/>
      <c r="S4" s="829"/>
      <c r="T4" s="829"/>
      <c r="U4" s="829"/>
      <c r="V4" s="829"/>
      <c r="W4" s="829"/>
      <c r="X4" s="829"/>
      <c r="Y4" s="829"/>
      <c r="Z4" s="829"/>
      <c r="AA4" s="829"/>
      <c r="AB4" s="829"/>
      <c r="AC4" s="829"/>
      <c r="AD4" s="829"/>
      <c r="AE4" s="829"/>
      <c r="AF4" s="829"/>
      <c r="AG4" s="829"/>
      <c r="AH4" s="829"/>
      <c r="AI4" s="829"/>
      <c r="AJ4" s="829"/>
      <c r="AK4" s="829"/>
      <c r="AL4" s="829"/>
      <c r="AM4" s="829"/>
      <c r="AN4" s="830"/>
      <c r="AO4" s="828" t="s">
        <v>365</v>
      </c>
      <c r="AP4" s="829"/>
      <c r="AQ4" s="829"/>
      <c r="AR4" s="829"/>
      <c r="AS4" s="829"/>
      <c r="AT4" s="829"/>
      <c r="AU4" s="829"/>
      <c r="AV4" s="829"/>
      <c r="AW4" s="829"/>
    </row>
    <row r="5" spans="1:53" s="23" customFormat="1" ht="30" customHeight="1" x14ac:dyDescent="0.25">
      <c r="A5" s="876" t="s">
        <v>0</v>
      </c>
      <c r="B5" s="877"/>
      <c r="C5" s="877"/>
      <c r="D5" s="877"/>
      <c r="E5" s="877"/>
      <c r="F5" s="877"/>
      <c r="G5" s="877"/>
      <c r="H5" s="877"/>
      <c r="I5" s="877"/>
      <c r="J5" s="877"/>
      <c r="K5" s="877"/>
      <c r="L5" s="877"/>
      <c r="M5" s="877"/>
      <c r="N5" s="877"/>
      <c r="O5" s="877"/>
      <c r="P5" s="878"/>
      <c r="Q5" s="879" t="s">
        <v>418</v>
      </c>
      <c r="R5" s="880"/>
      <c r="S5" s="880"/>
      <c r="T5" s="880"/>
      <c r="U5" s="880"/>
      <c r="V5" s="880"/>
      <c r="W5" s="880"/>
      <c r="X5" s="880"/>
      <c r="Y5" s="880"/>
      <c r="Z5" s="880"/>
      <c r="AA5" s="880"/>
      <c r="AB5" s="880"/>
      <c r="AC5" s="880"/>
      <c r="AD5" s="880"/>
      <c r="AE5" s="880"/>
      <c r="AF5" s="880"/>
      <c r="AG5" s="880"/>
      <c r="AH5" s="880"/>
      <c r="AI5" s="880"/>
      <c r="AJ5" s="880"/>
      <c r="AK5" s="880"/>
      <c r="AL5" s="880"/>
      <c r="AM5" s="880"/>
      <c r="AN5" s="880"/>
      <c r="AO5" s="880"/>
      <c r="AP5" s="880"/>
      <c r="AQ5" s="880"/>
      <c r="AR5" s="880"/>
      <c r="AS5" s="880"/>
      <c r="AT5" s="880"/>
      <c r="AU5" s="880"/>
      <c r="AV5" s="880"/>
      <c r="AW5" s="881"/>
    </row>
    <row r="6" spans="1:53" s="23" customFormat="1" ht="29.25" customHeight="1" thickBot="1" x14ac:dyDescent="0.3">
      <c r="A6" s="856" t="s">
        <v>1</v>
      </c>
      <c r="B6" s="857"/>
      <c r="C6" s="857"/>
      <c r="D6" s="857"/>
      <c r="E6" s="857"/>
      <c r="F6" s="857"/>
      <c r="G6" s="857"/>
      <c r="H6" s="857"/>
      <c r="I6" s="857"/>
      <c r="J6" s="857"/>
      <c r="K6" s="857"/>
      <c r="L6" s="857"/>
      <c r="M6" s="857"/>
      <c r="N6" s="857"/>
      <c r="O6" s="857"/>
      <c r="P6" s="858"/>
      <c r="Q6" s="859" t="s">
        <v>419</v>
      </c>
      <c r="R6" s="860"/>
      <c r="S6" s="860"/>
      <c r="T6" s="860"/>
      <c r="U6" s="860"/>
      <c r="V6" s="860"/>
      <c r="W6" s="860"/>
      <c r="X6" s="860"/>
      <c r="Y6" s="860"/>
      <c r="Z6" s="860"/>
      <c r="AA6" s="860"/>
      <c r="AB6" s="860"/>
      <c r="AC6" s="860"/>
      <c r="AD6" s="860"/>
      <c r="AE6" s="860"/>
      <c r="AF6" s="860"/>
      <c r="AG6" s="860"/>
      <c r="AH6" s="860"/>
      <c r="AI6" s="860"/>
      <c r="AJ6" s="860"/>
      <c r="AK6" s="860"/>
      <c r="AL6" s="860"/>
      <c r="AM6" s="860"/>
      <c r="AN6" s="860"/>
      <c r="AO6" s="860"/>
      <c r="AP6" s="860"/>
      <c r="AQ6" s="860"/>
      <c r="AR6" s="860"/>
      <c r="AS6" s="860"/>
      <c r="AT6" s="860"/>
      <c r="AU6" s="860"/>
      <c r="AV6" s="860"/>
      <c r="AW6" s="861"/>
    </row>
    <row r="7" spans="1:53" s="23" customFormat="1" ht="25.5" customHeight="1" thickBot="1" x14ac:dyDescent="0.3">
      <c r="A7" s="28"/>
      <c r="B7" s="28"/>
      <c r="C7" s="28"/>
      <c r="D7" s="34"/>
      <c r="E7" s="34"/>
      <c r="F7" s="34"/>
      <c r="G7" s="35"/>
      <c r="H7" s="36"/>
      <c r="I7" s="36"/>
      <c r="J7" s="36"/>
      <c r="K7" s="36"/>
      <c r="L7" s="36"/>
      <c r="M7" s="36"/>
      <c r="N7" s="36"/>
      <c r="O7" s="36"/>
      <c r="P7" s="36"/>
      <c r="Q7" s="36"/>
      <c r="R7" s="36"/>
      <c r="S7" s="36"/>
      <c r="T7" s="36"/>
      <c r="U7" s="36"/>
      <c r="V7" s="36"/>
      <c r="W7" s="36"/>
      <c r="X7" s="36"/>
      <c r="Y7" s="61"/>
      <c r="Z7" s="61"/>
      <c r="AA7" s="19"/>
      <c r="AB7" s="36"/>
      <c r="AC7" s="36"/>
      <c r="AD7" s="36"/>
      <c r="AE7" s="36"/>
      <c r="AF7" s="36"/>
      <c r="AG7" s="36"/>
      <c r="AH7" s="36"/>
      <c r="AI7" s="36"/>
      <c r="AJ7" s="36"/>
      <c r="AK7" s="36"/>
      <c r="AL7" s="28"/>
      <c r="AM7" s="28"/>
      <c r="AN7" s="28"/>
      <c r="AO7" s="33"/>
      <c r="AP7" s="100"/>
      <c r="AQ7" s="28"/>
      <c r="AR7" s="28"/>
      <c r="AS7" s="28"/>
      <c r="AT7" s="28"/>
      <c r="AU7" s="28"/>
      <c r="AV7" s="28"/>
      <c r="AW7" s="28"/>
    </row>
    <row r="8" spans="1:53" s="38" customFormat="1" ht="33" customHeight="1" x14ac:dyDescent="0.25">
      <c r="A8" s="802" t="s">
        <v>2</v>
      </c>
      <c r="B8" s="801" t="s">
        <v>8</v>
      </c>
      <c r="C8" s="801"/>
      <c r="D8" s="801"/>
      <c r="E8" s="801" t="s">
        <v>10</v>
      </c>
      <c r="F8" s="801" t="s">
        <v>381</v>
      </c>
      <c r="G8" s="801" t="s">
        <v>21</v>
      </c>
      <c r="H8" s="801" t="s">
        <v>382</v>
      </c>
      <c r="I8" s="37"/>
      <c r="J8" s="863" t="s">
        <v>24</v>
      </c>
      <c r="K8" s="864"/>
      <c r="L8" s="864"/>
      <c r="M8" s="864"/>
      <c r="N8" s="864"/>
      <c r="O8" s="864"/>
      <c r="P8" s="864"/>
      <c r="Q8" s="864"/>
      <c r="R8" s="864"/>
      <c r="S8" s="864"/>
      <c r="T8" s="864"/>
      <c r="U8" s="864"/>
      <c r="V8" s="864"/>
      <c r="W8" s="864"/>
      <c r="X8" s="864"/>
      <c r="Y8" s="864"/>
      <c r="Z8" s="864"/>
      <c r="AA8" s="864"/>
      <c r="AB8" s="864"/>
      <c r="AC8" s="864"/>
      <c r="AD8" s="864"/>
      <c r="AE8" s="864"/>
      <c r="AF8" s="864"/>
      <c r="AG8" s="864"/>
      <c r="AH8" s="864"/>
      <c r="AI8" s="864"/>
      <c r="AJ8" s="864"/>
      <c r="AK8" s="865"/>
      <c r="AL8" s="801" t="s">
        <v>32</v>
      </c>
      <c r="AM8" s="801"/>
      <c r="AN8" s="801"/>
      <c r="AO8" s="801"/>
      <c r="AP8" s="801"/>
      <c r="AQ8" s="801" t="s">
        <v>33</v>
      </c>
      <c r="AR8" s="801" t="s">
        <v>35</v>
      </c>
      <c r="AS8" s="866" t="s">
        <v>383</v>
      </c>
      <c r="AT8" s="866" t="s">
        <v>384</v>
      </c>
      <c r="AU8" s="866" t="s">
        <v>36</v>
      </c>
      <c r="AV8" s="866" t="s">
        <v>37</v>
      </c>
      <c r="AW8" s="866" t="s">
        <v>38</v>
      </c>
    </row>
    <row r="9" spans="1:53" s="38" customFormat="1" ht="33" customHeight="1" x14ac:dyDescent="0.25">
      <c r="A9" s="803"/>
      <c r="B9" s="790"/>
      <c r="C9" s="790"/>
      <c r="D9" s="790"/>
      <c r="E9" s="790"/>
      <c r="F9" s="790"/>
      <c r="G9" s="790"/>
      <c r="H9" s="790"/>
      <c r="I9" s="807">
        <v>2016</v>
      </c>
      <c r="J9" s="808"/>
      <c r="K9" s="808"/>
      <c r="L9" s="809"/>
      <c r="M9" s="807">
        <v>2017</v>
      </c>
      <c r="N9" s="808"/>
      <c r="O9" s="808"/>
      <c r="P9" s="808"/>
      <c r="Q9" s="808"/>
      <c r="R9" s="809"/>
      <c r="S9" s="807">
        <v>2018</v>
      </c>
      <c r="T9" s="808"/>
      <c r="U9" s="808"/>
      <c r="V9" s="808"/>
      <c r="W9" s="808"/>
      <c r="X9" s="809"/>
      <c r="Y9" s="807">
        <v>2019</v>
      </c>
      <c r="Z9" s="808"/>
      <c r="AA9" s="808"/>
      <c r="AB9" s="808"/>
      <c r="AC9" s="808"/>
      <c r="AD9" s="809"/>
      <c r="AE9" s="807">
        <v>2020</v>
      </c>
      <c r="AF9" s="808"/>
      <c r="AG9" s="808"/>
      <c r="AH9" s="808"/>
      <c r="AI9" s="808"/>
      <c r="AJ9" s="808"/>
      <c r="AK9" s="809"/>
      <c r="AL9" s="790" t="s">
        <v>57</v>
      </c>
      <c r="AM9" s="790"/>
      <c r="AN9" s="790"/>
      <c r="AO9" s="790"/>
      <c r="AP9" s="790"/>
      <c r="AQ9" s="790"/>
      <c r="AR9" s="790"/>
      <c r="AS9" s="867"/>
      <c r="AT9" s="867"/>
      <c r="AU9" s="867"/>
      <c r="AV9" s="867"/>
      <c r="AW9" s="867"/>
    </row>
    <row r="10" spans="1:53" s="38" customFormat="1" ht="63" customHeight="1" thickBot="1" x14ac:dyDescent="0.3">
      <c r="A10" s="804"/>
      <c r="B10" s="27" t="s">
        <v>48</v>
      </c>
      <c r="C10" s="27" t="s">
        <v>60</v>
      </c>
      <c r="D10" s="27" t="s">
        <v>61</v>
      </c>
      <c r="E10" s="791"/>
      <c r="F10" s="791"/>
      <c r="G10" s="791"/>
      <c r="H10" s="862"/>
      <c r="I10" s="27" t="s">
        <v>385</v>
      </c>
      <c r="J10" s="27" t="s">
        <v>65</v>
      </c>
      <c r="K10" s="62" t="s">
        <v>386</v>
      </c>
      <c r="L10" s="62" t="s">
        <v>68</v>
      </c>
      <c r="M10" s="62" t="s">
        <v>69</v>
      </c>
      <c r="N10" s="62" t="s">
        <v>70</v>
      </c>
      <c r="O10" s="62" t="s">
        <v>71</v>
      </c>
      <c r="P10" s="62" t="s">
        <v>65</v>
      </c>
      <c r="Q10" s="62" t="s">
        <v>66</v>
      </c>
      <c r="R10" s="62" t="s">
        <v>68</v>
      </c>
      <c r="S10" s="62" t="s">
        <v>69</v>
      </c>
      <c r="T10" s="62" t="s">
        <v>70</v>
      </c>
      <c r="U10" s="62" t="s">
        <v>71</v>
      </c>
      <c r="V10" s="62" t="s">
        <v>65</v>
      </c>
      <c r="W10" s="62" t="s">
        <v>66</v>
      </c>
      <c r="X10" s="62" t="s">
        <v>68</v>
      </c>
      <c r="Y10" s="62" t="s">
        <v>69</v>
      </c>
      <c r="Z10" s="62" t="s">
        <v>70</v>
      </c>
      <c r="AA10" s="62" t="s">
        <v>71</v>
      </c>
      <c r="AB10" s="27" t="s">
        <v>65</v>
      </c>
      <c r="AC10" s="121" t="s">
        <v>66</v>
      </c>
      <c r="AD10" s="121" t="s">
        <v>68</v>
      </c>
      <c r="AE10" s="27" t="s">
        <v>69</v>
      </c>
      <c r="AF10" s="169" t="s">
        <v>70</v>
      </c>
      <c r="AG10" s="287" t="s">
        <v>461</v>
      </c>
      <c r="AH10" s="274" t="s">
        <v>475</v>
      </c>
      <c r="AI10" s="287" t="s">
        <v>65</v>
      </c>
      <c r="AJ10" s="287" t="s">
        <v>66</v>
      </c>
      <c r="AK10" s="274" t="s">
        <v>68</v>
      </c>
      <c r="AL10" s="169" t="s">
        <v>74</v>
      </c>
      <c r="AM10" s="271" t="s">
        <v>460</v>
      </c>
      <c r="AN10" s="274" t="s">
        <v>476</v>
      </c>
      <c r="AO10" s="92" t="s">
        <v>72</v>
      </c>
      <c r="AP10" s="98" t="s">
        <v>73</v>
      </c>
      <c r="AQ10" s="791"/>
      <c r="AR10" s="791"/>
      <c r="AS10" s="868"/>
      <c r="AT10" s="868"/>
      <c r="AU10" s="868"/>
      <c r="AV10" s="868"/>
      <c r="AW10" s="868"/>
    </row>
    <row r="11" spans="1:53" s="113" customFormat="1" ht="30" customHeight="1" thickBot="1" x14ac:dyDescent="0.3">
      <c r="A11" s="869" t="s">
        <v>31</v>
      </c>
      <c r="B11" s="869">
        <v>1</v>
      </c>
      <c r="C11" s="923" t="s">
        <v>50</v>
      </c>
      <c r="D11" s="869" t="s">
        <v>75</v>
      </c>
      <c r="E11" s="869">
        <v>522</v>
      </c>
      <c r="F11" s="1171">
        <v>181</v>
      </c>
      <c r="G11" s="176" t="s">
        <v>79</v>
      </c>
      <c r="H11" s="366">
        <f>L11+R15+X15+Y15+AE15</f>
        <v>800</v>
      </c>
      <c r="I11" s="367">
        <v>100</v>
      </c>
      <c r="J11" s="367">
        <v>100</v>
      </c>
      <c r="K11" s="367">
        <v>100</v>
      </c>
      <c r="L11" s="367">
        <v>100</v>
      </c>
      <c r="M11" s="367">
        <v>200</v>
      </c>
      <c r="N11" s="367">
        <v>200</v>
      </c>
      <c r="O11" s="368">
        <v>200</v>
      </c>
      <c r="P11" s="368">
        <v>200</v>
      </c>
      <c r="Q11" s="367">
        <v>211</v>
      </c>
      <c r="R11" s="368">
        <v>211</v>
      </c>
      <c r="S11" s="367">
        <v>200</v>
      </c>
      <c r="T11" s="367">
        <f>+S11</f>
        <v>200</v>
      </c>
      <c r="U11" s="367">
        <v>200</v>
      </c>
      <c r="V11" s="367">
        <v>200</v>
      </c>
      <c r="W11" s="369">
        <f>200+20</f>
        <v>220</v>
      </c>
      <c r="X11" s="370">
        <v>200</v>
      </c>
      <c r="Y11" s="371">
        <v>200</v>
      </c>
      <c r="Z11" s="371">
        <f>+Y11</f>
        <v>200</v>
      </c>
      <c r="AA11" s="372">
        <v>200</v>
      </c>
      <c r="AB11" s="372">
        <v>200</v>
      </c>
      <c r="AC11" s="373">
        <v>200</v>
      </c>
      <c r="AD11" s="374">
        <v>200</v>
      </c>
      <c r="AE11" s="367">
        <v>54</v>
      </c>
      <c r="AF11" s="367">
        <v>54</v>
      </c>
      <c r="AG11" s="367">
        <v>54</v>
      </c>
      <c r="AH11" s="367">
        <v>54</v>
      </c>
      <c r="AI11" s="367"/>
      <c r="AJ11" s="368"/>
      <c r="AK11" s="368">
        <v>54</v>
      </c>
      <c r="AL11" s="375">
        <v>20</v>
      </c>
      <c r="AM11" s="375">
        <v>37</v>
      </c>
      <c r="AN11" s="368">
        <v>54</v>
      </c>
      <c r="AO11" s="376"/>
      <c r="AP11" s="377"/>
      <c r="AQ11" s="378">
        <f>AK11/AH11</f>
        <v>1</v>
      </c>
      <c r="AR11" s="379">
        <f>(L11+R11+AD11+X11+AK11)/H11</f>
        <v>0.95625000000000004</v>
      </c>
      <c r="AS11" s="906" t="s">
        <v>526</v>
      </c>
      <c r="AT11" s="893" t="s">
        <v>87</v>
      </c>
      <c r="AU11" s="893" t="s">
        <v>87</v>
      </c>
      <c r="AV11" s="898" t="s">
        <v>95</v>
      </c>
      <c r="AW11" s="895" t="s">
        <v>96</v>
      </c>
      <c r="AX11" s="102"/>
      <c r="AY11" s="102"/>
      <c r="AZ11" s="102"/>
      <c r="BA11" s="102"/>
    </row>
    <row r="12" spans="1:53" s="113" customFormat="1" ht="30" customHeight="1" thickBot="1" x14ac:dyDescent="0.3">
      <c r="A12" s="870"/>
      <c r="B12" s="870"/>
      <c r="C12" s="870"/>
      <c r="D12" s="870"/>
      <c r="E12" s="870"/>
      <c r="F12" s="1172"/>
      <c r="G12" s="177" t="s">
        <v>100</v>
      </c>
      <c r="H12" s="380">
        <f>L12+R12+Z12+AH12+X12+AD12</f>
        <v>3634280985</v>
      </c>
      <c r="I12" s="381">
        <v>403878140</v>
      </c>
      <c r="J12" s="381">
        <v>403878140</v>
      </c>
      <c r="K12" s="381">
        <f>+J12</f>
        <v>403878140</v>
      </c>
      <c r="L12" s="381">
        <v>307442240</v>
      </c>
      <c r="M12" s="381">
        <v>750048000</v>
      </c>
      <c r="N12" s="381">
        <v>750048000</v>
      </c>
      <c r="O12" s="381">
        <v>750048000</v>
      </c>
      <c r="P12" s="381">
        <v>750048000</v>
      </c>
      <c r="Q12" s="381">
        <v>568411402</v>
      </c>
      <c r="R12" s="381">
        <v>514046499</v>
      </c>
      <c r="S12" s="381">
        <v>626832410</v>
      </c>
      <c r="T12" s="381">
        <v>626832410</v>
      </c>
      <c r="U12" s="381">
        <v>626832410</v>
      </c>
      <c r="V12" s="381">
        <v>630642000</v>
      </c>
      <c r="W12" s="381">
        <v>707721890</v>
      </c>
      <c r="X12" s="381">
        <v>695116514</v>
      </c>
      <c r="Y12" s="381">
        <v>815526000</v>
      </c>
      <c r="Z12" s="381">
        <v>815526000</v>
      </c>
      <c r="AA12" s="381">
        <v>815526000</v>
      </c>
      <c r="AB12" s="381">
        <v>815526000</v>
      </c>
      <c r="AC12" s="381">
        <v>799202969</v>
      </c>
      <c r="AD12" s="382">
        <v>754271732</v>
      </c>
      <c r="AE12" s="381">
        <v>741151000</v>
      </c>
      <c r="AF12" s="381">
        <v>741151000</v>
      </c>
      <c r="AG12" s="381">
        <v>741151000</v>
      </c>
      <c r="AH12" s="381">
        <v>547878000</v>
      </c>
      <c r="AI12" s="381"/>
      <c r="AJ12" s="381"/>
      <c r="AK12" s="381">
        <v>142852000</v>
      </c>
      <c r="AL12" s="381"/>
      <c r="AM12" s="381">
        <v>102762000</v>
      </c>
      <c r="AN12" s="381">
        <v>142852000</v>
      </c>
      <c r="AO12" s="383"/>
      <c r="AP12" s="384"/>
      <c r="AQ12" s="378">
        <f t="shared" ref="AQ12:AQ75" si="0">AK12/AH12</f>
        <v>0.26073687937825574</v>
      </c>
      <c r="AR12" s="379">
        <f>(L12+R12+AD12+X12+AK12)/H12</f>
        <v>0.66415585227513718</v>
      </c>
      <c r="AS12" s="907"/>
      <c r="AT12" s="894"/>
      <c r="AU12" s="894"/>
      <c r="AV12" s="899"/>
      <c r="AW12" s="896"/>
      <c r="AX12" s="103"/>
      <c r="AY12" s="103"/>
      <c r="AZ12" s="103"/>
      <c r="BA12" s="103"/>
    </row>
    <row r="13" spans="1:53" s="113" customFormat="1" ht="30" customHeight="1" thickBot="1" x14ac:dyDescent="0.3">
      <c r="A13" s="870"/>
      <c r="B13" s="870"/>
      <c r="C13" s="870"/>
      <c r="D13" s="870"/>
      <c r="E13" s="870"/>
      <c r="F13" s="1172"/>
      <c r="G13" s="178" t="s">
        <v>108</v>
      </c>
      <c r="H13" s="385"/>
      <c r="I13" s="386"/>
      <c r="J13" s="386"/>
      <c r="K13" s="306"/>
      <c r="L13" s="386"/>
      <c r="M13" s="387"/>
      <c r="N13" s="387"/>
      <c r="O13" s="387"/>
      <c r="P13" s="387"/>
      <c r="Q13" s="387"/>
      <c r="R13" s="387"/>
      <c r="S13" s="387">
        <v>0</v>
      </c>
      <c r="T13" s="387">
        <f>+S13</f>
        <v>0</v>
      </c>
      <c r="U13" s="388">
        <v>0</v>
      </c>
      <c r="V13" s="388"/>
      <c r="W13" s="388">
        <v>0</v>
      </c>
      <c r="X13" s="388">
        <v>0</v>
      </c>
      <c r="Y13" s="389">
        <v>20</v>
      </c>
      <c r="Z13" s="389">
        <v>20</v>
      </c>
      <c r="AA13" s="388">
        <v>20</v>
      </c>
      <c r="AB13" s="388">
        <v>20</v>
      </c>
      <c r="AC13" s="388">
        <v>20</v>
      </c>
      <c r="AD13" s="390">
        <v>20</v>
      </c>
      <c r="AE13" s="388">
        <v>15</v>
      </c>
      <c r="AF13" s="388">
        <v>15</v>
      </c>
      <c r="AG13" s="388">
        <v>15</v>
      </c>
      <c r="AH13" s="388">
        <v>15</v>
      </c>
      <c r="AI13" s="388"/>
      <c r="AJ13" s="388"/>
      <c r="AK13" s="388">
        <v>15</v>
      </c>
      <c r="AL13" s="388">
        <v>15</v>
      </c>
      <c r="AM13" s="388">
        <v>15</v>
      </c>
      <c r="AN13" s="388">
        <v>15</v>
      </c>
      <c r="AO13" s="391"/>
      <c r="AP13" s="384"/>
      <c r="AQ13" s="378">
        <f t="shared" si="0"/>
        <v>1</v>
      </c>
      <c r="AR13" s="379"/>
      <c r="AS13" s="907"/>
      <c r="AT13" s="894"/>
      <c r="AU13" s="894"/>
      <c r="AV13" s="899"/>
      <c r="AW13" s="896"/>
      <c r="AX13" s="102"/>
      <c r="AY13" s="102"/>
      <c r="AZ13" s="102"/>
      <c r="BA13" s="102"/>
    </row>
    <row r="14" spans="1:53" s="113" customFormat="1" ht="30" customHeight="1" thickBot="1" x14ac:dyDescent="0.3">
      <c r="A14" s="870"/>
      <c r="B14" s="870"/>
      <c r="C14" s="870"/>
      <c r="D14" s="870"/>
      <c r="E14" s="870"/>
      <c r="F14" s="1172"/>
      <c r="G14" s="177" t="s">
        <v>117</v>
      </c>
      <c r="H14" s="380">
        <f>L14+R14+Z14+AH14+X14+AD14</f>
        <v>1036483069</v>
      </c>
      <c r="I14" s="183"/>
      <c r="J14" s="183"/>
      <c r="K14" s="381"/>
      <c r="L14" s="183"/>
      <c r="M14" s="381">
        <v>182178948</v>
      </c>
      <c r="N14" s="381">
        <v>182178948</v>
      </c>
      <c r="O14" s="381">
        <v>182178948</v>
      </c>
      <c r="P14" s="381">
        <v>182178948</v>
      </c>
      <c r="Q14" s="381">
        <v>182178948</v>
      </c>
      <c r="R14" s="381">
        <v>182178948</v>
      </c>
      <c r="S14" s="381">
        <v>303067630</v>
      </c>
      <c r="T14" s="381">
        <v>174917866</v>
      </c>
      <c r="U14" s="381">
        <v>174917866</v>
      </c>
      <c r="V14" s="381">
        <v>174917866</v>
      </c>
      <c r="W14" s="381">
        <v>174917866</v>
      </c>
      <c r="X14" s="381">
        <v>174917866</v>
      </c>
      <c r="Y14" s="381">
        <v>230369159</v>
      </c>
      <c r="Z14" s="381">
        <v>230369159</v>
      </c>
      <c r="AA14" s="381">
        <v>230369159</v>
      </c>
      <c r="AB14" s="381">
        <v>230369159</v>
      </c>
      <c r="AC14" s="381">
        <v>230369159</v>
      </c>
      <c r="AD14" s="382">
        <v>230369159</v>
      </c>
      <c r="AE14" s="382">
        <v>218647937</v>
      </c>
      <c r="AF14" s="392">
        <v>218647937</v>
      </c>
      <c r="AG14" s="392">
        <v>218647937</v>
      </c>
      <c r="AH14" s="183">
        <v>218647937</v>
      </c>
      <c r="AI14" s="183"/>
      <c r="AJ14" s="381"/>
      <c r="AK14" s="381">
        <v>165451956</v>
      </c>
      <c r="AL14" s="381">
        <v>122516718</v>
      </c>
      <c r="AM14" s="381">
        <v>162630657</v>
      </c>
      <c r="AN14" s="381">
        <v>165451956</v>
      </c>
      <c r="AO14" s="382"/>
      <c r="AP14" s="384"/>
      <c r="AQ14" s="378">
        <f t="shared" si="0"/>
        <v>0.75670485745310279</v>
      </c>
      <c r="AR14" s="379">
        <f>(L14+R14+AD14+X14+AK14)/H14</f>
        <v>0.72641604240232893</v>
      </c>
      <c r="AS14" s="907"/>
      <c r="AT14" s="894"/>
      <c r="AU14" s="894"/>
      <c r="AV14" s="899"/>
      <c r="AW14" s="896"/>
      <c r="AX14" s="104"/>
      <c r="AY14" s="104"/>
      <c r="AZ14" s="104"/>
      <c r="BA14" s="104"/>
    </row>
    <row r="15" spans="1:53" s="113" customFormat="1" ht="30" customHeight="1" thickBot="1" x14ac:dyDescent="0.3">
      <c r="A15" s="870"/>
      <c r="B15" s="870"/>
      <c r="C15" s="870"/>
      <c r="D15" s="870"/>
      <c r="E15" s="870"/>
      <c r="F15" s="1172"/>
      <c r="G15" s="179" t="s">
        <v>124</v>
      </c>
      <c r="H15" s="393">
        <v>800</v>
      </c>
      <c r="I15" s="394">
        <v>100</v>
      </c>
      <c r="J15" s="394">
        <v>100</v>
      </c>
      <c r="K15" s="394">
        <v>100</v>
      </c>
      <c r="L15" s="394">
        <v>100</v>
      </c>
      <c r="M15" s="395">
        <f>+M11</f>
        <v>200</v>
      </c>
      <c r="N15" s="395">
        <f>+N11</f>
        <v>200</v>
      </c>
      <c r="O15" s="306">
        <f>+O11</f>
        <v>200</v>
      </c>
      <c r="P15" s="306">
        <f>+P11</f>
        <v>200</v>
      </c>
      <c r="Q15" s="394">
        <f>Q11</f>
        <v>211</v>
      </c>
      <c r="R15" s="306">
        <v>211</v>
      </c>
      <c r="S15" s="394">
        <v>200</v>
      </c>
      <c r="T15" s="394">
        <f>+T11+T13</f>
        <v>200</v>
      </c>
      <c r="U15" s="394">
        <v>200</v>
      </c>
      <c r="V15" s="395">
        <f>V11+V13</f>
        <v>200</v>
      </c>
      <c r="W15" s="394">
        <f t="shared" ref="W15:AB15" si="1">+W11+W13</f>
        <v>220</v>
      </c>
      <c r="X15" s="394">
        <f t="shared" si="1"/>
        <v>200</v>
      </c>
      <c r="Y15" s="396">
        <f t="shared" si="1"/>
        <v>220</v>
      </c>
      <c r="Z15" s="396">
        <f t="shared" si="1"/>
        <v>220</v>
      </c>
      <c r="AA15" s="394">
        <f t="shared" si="1"/>
        <v>220</v>
      </c>
      <c r="AB15" s="394">
        <f t="shared" si="1"/>
        <v>220</v>
      </c>
      <c r="AC15" s="394">
        <v>220</v>
      </c>
      <c r="AD15" s="390">
        <v>220</v>
      </c>
      <c r="AE15" s="397">
        <f>+AE13+AE11</f>
        <v>69</v>
      </c>
      <c r="AF15" s="398">
        <v>69</v>
      </c>
      <c r="AG15" s="399">
        <v>69</v>
      </c>
      <c r="AH15" s="400">
        <v>69</v>
      </c>
      <c r="AI15" s="394"/>
      <c r="AJ15" s="306"/>
      <c r="AK15" s="388">
        <f>+AK11+AK13</f>
        <v>69</v>
      </c>
      <c r="AL15" s="395">
        <f>+AL11+AL13</f>
        <v>35</v>
      </c>
      <c r="AM15" s="395">
        <v>52</v>
      </c>
      <c r="AN15" s="395">
        <f>+AN11+AN13</f>
        <v>69</v>
      </c>
      <c r="AO15" s="401"/>
      <c r="AP15" s="384"/>
      <c r="AQ15" s="378">
        <f t="shared" si="0"/>
        <v>1</v>
      </c>
      <c r="AR15" s="379">
        <f>(L15+R15+AD15+X15+AK15)/H15</f>
        <v>1</v>
      </c>
      <c r="AS15" s="907"/>
      <c r="AT15" s="894"/>
      <c r="AU15" s="894"/>
      <c r="AV15" s="899"/>
      <c r="AW15" s="896"/>
      <c r="AX15" s="102"/>
      <c r="AY15" s="102"/>
      <c r="AZ15" s="102"/>
      <c r="BA15" s="102"/>
    </row>
    <row r="16" spans="1:53" s="113" customFormat="1" ht="30" customHeight="1" thickBot="1" x14ac:dyDescent="0.3">
      <c r="A16" s="870"/>
      <c r="B16" s="871"/>
      <c r="C16" s="871"/>
      <c r="D16" s="871"/>
      <c r="E16" s="871"/>
      <c r="F16" s="1172"/>
      <c r="G16" s="180" t="s">
        <v>128</v>
      </c>
      <c r="H16" s="402">
        <f>+H12+H14</f>
        <v>4670764054</v>
      </c>
      <c r="I16" s="403">
        <f>+I12</f>
        <v>403878140</v>
      </c>
      <c r="J16" s="403">
        <f>+J12</f>
        <v>403878140</v>
      </c>
      <c r="K16" s="403">
        <f>+K12</f>
        <v>403878140</v>
      </c>
      <c r="L16" s="403">
        <v>307442240</v>
      </c>
      <c r="M16" s="403">
        <f t="shared" ref="M16:R16" si="2">+M12+M14</f>
        <v>932226948</v>
      </c>
      <c r="N16" s="403">
        <f t="shared" si="2"/>
        <v>932226948</v>
      </c>
      <c r="O16" s="403">
        <f t="shared" si="2"/>
        <v>932226948</v>
      </c>
      <c r="P16" s="403">
        <f t="shared" si="2"/>
        <v>932226948</v>
      </c>
      <c r="Q16" s="403">
        <f t="shared" si="2"/>
        <v>750590350</v>
      </c>
      <c r="R16" s="403">
        <f t="shared" si="2"/>
        <v>696225447</v>
      </c>
      <c r="S16" s="403">
        <f>S12+S14</f>
        <v>929900040</v>
      </c>
      <c r="T16" s="403">
        <f>+T12+T14</f>
        <v>801750276</v>
      </c>
      <c r="U16" s="403">
        <v>801750276</v>
      </c>
      <c r="V16" s="403">
        <f>V12+V14</f>
        <v>805559866</v>
      </c>
      <c r="W16" s="403">
        <f>+W12+W14</f>
        <v>882639756</v>
      </c>
      <c r="X16" s="403">
        <f>+X12+X14</f>
        <v>870034380</v>
      </c>
      <c r="Y16" s="403">
        <f>Y12+Y14</f>
        <v>1045895159</v>
      </c>
      <c r="Z16" s="404">
        <f>+Z12+Z14</f>
        <v>1045895159</v>
      </c>
      <c r="AA16" s="403">
        <f>+AA12+AA14</f>
        <v>1045895159</v>
      </c>
      <c r="AB16" s="403"/>
      <c r="AC16" s="403">
        <f>+AC12+AC14</f>
        <v>1029572128</v>
      </c>
      <c r="AD16" s="405">
        <v>984640891</v>
      </c>
      <c r="AE16" s="403">
        <f>AE12+AE14</f>
        <v>959798937</v>
      </c>
      <c r="AF16" s="403">
        <f>AF12+AF14</f>
        <v>959798937</v>
      </c>
      <c r="AG16" s="403">
        <f>AG12+AG14</f>
        <v>959798937</v>
      </c>
      <c r="AH16" s="403">
        <f>AH12+AH14</f>
        <v>766525937</v>
      </c>
      <c r="AI16" s="403">
        <f t="shared" ref="AI16:AN16" si="3">AI12+AI14</f>
        <v>0</v>
      </c>
      <c r="AJ16" s="403">
        <f t="shared" si="3"/>
        <v>0</v>
      </c>
      <c r="AK16" s="403">
        <f t="shared" si="3"/>
        <v>308303956</v>
      </c>
      <c r="AL16" s="403">
        <f t="shared" si="3"/>
        <v>122516718</v>
      </c>
      <c r="AM16" s="403">
        <f t="shared" si="3"/>
        <v>265392657</v>
      </c>
      <c r="AN16" s="403">
        <f t="shared" si="3"/>
        <v>308303956</v>
      </c>
      <c r="AO16" s="406"/>
      <c r="AP16" s="407"/>
      <c r="AQ16" s="378">
        <f t="shared" si="0"/>
        <v>0.40220942451944713</v>
      </c>
      <c r="AR16" s="379">
        <f>(L16+R16+AD16+X16+AK16)/H16</f>
        <v>0.67797192865867684</v>
      </c>
      <c r="AS16" s="908"/>
      <c r="AT16" s="894"/>
      <c r="AU16" s="894"/>
      <c r="AV16" s="900"/>
      <c r="AW16" s="897"/>
      <c r="AX16" s="104"/>
      <c r="AY16" s="104"/>
      <c r="AZ16" s="104"/>
      <c r="BA16" s="104"/>
    </row>
    <row r="17" spans="1:53" s="113" customFormat="1" ht="30" customHeight="1" thickBot="1" x14ac:dyDescent="0.3">
      <c r="A17" s="870"/>
      <c r="B17" s="869">
        <v>2</v>
      </c>
      <c r="C17" s="869" t="s">
        <v>58</v>
      </c>
      <c r="D17" s="869" t="s">
        <v>136</v>
      </c>
      <c r="E17" s="869">
        <v>523</v>
      </c>
      <c r="F17" s="1172"/>
      <c r="G17" s="176" t="s">
        <v>79</v>
      </c>
      <c r="H17" s="408">
        <f>+AE17</f>
        <v>1</v>
      </c>
      <c r="I17" s="409"/>
      <c r="J17" s="409"/>
      <c r="K17" s="409"/>
      <c r="L17" s="409"/>
      <c r="M17" s="410">
        <v>0.2</v>
      </c>
      <c r="N17" s="410">
        <v>0.2</v>
      </c>
      <c r="O17" s="410">
        <v>0.2</v>
      </c>
      <c r="P17" s="410">
        <v>0.2</v>
      </c>
      <c r="Q17" s="410">
        <v>0.2</v>
      </c>
      <c r="R17" s="411">
        <v>0.12</v>
      </c>
      <c r="S17" s="410">
        <v>0.6</v>
      </c>
      <c r="T17" s="410">
        <f>+S17</f>
        <v>0.6</v>
      </c>
      <c r="U17" s="410">
        <v>0.6</v>
      </c>
      <c r="V17" s="412">
        <v>0.6</v>
      </c>
      <c r="W17" s="412">
        <v>0.21</v>
      </c>
      <c r="X17" s="411">
        <v>0.12</v>
      </c>
      <c r="Y17" s="413">
        <v>1</v>
      </c>
      <c r="Z17" s="413">
        <v>0.8</v>
      </c>
      <c r="AA17" s="410">
        <v>0.8</v>
      </c>
      <c r="AB17" s="410">
        <v>0.7</v>
      </c>
      <c r="AC17" s="414">
        <v>0.7</v>
      </c>
      <c r="AD17" s="414">
        <v>0.5</v>
      </c>
      <c r="AE17" s="410">
        <v>1</v>
      </c>
      <c r="AF17" s="409">
        <v>1</v>
      </c>
      <c r="AG17" s="409">
        <v>1</v>
      </c>
      <c r="AH17" s="409">
        <v>1</v>
      </c>
      <c r="AI17" s="409"/>
      <c r="AJ17" s="411"/>
      <c r="AK17" s="411">
        <v>0.5</v>
      </c>
      <c r="AL17" s="415">
        <v>0.5</v>
      </c>
      <c r="AM17" s="415">
        <v>0.5</v>
      </c>
      <c r="AN17" s="411">
        <v>0.5</v>
      </c>
      <c r="AO17" s="416"/>
      <c r="AP17" s="417"/>
      <c r="AQ17" s="378">
        <f t="shared" si="0"/>
        <v>0.5</v>
      </c>
      <c r="AR17" s="418">
        <f>AK17/H17</f>
        <v>0.5</v>
      </c>
      <c r="AS17" s="937" t="s">
        <v>531</v>
      </c>
      <c r="AT17" s="901" t="s">
        <v>550</v>
      </c>
      <c r="AU17" s="901" t="s">
        <v>87</v>
      </c>
      <c r="AV17" s="970" t="s">
        <v>146</v>
      </c>
      <c r="AW17" s="922" t="s">
        <v>147</v>
      </c>
      <c r="AX17" s="102"/>
      <c r="AY17" s="102"/>
      <c r="AZ17" s="102"/>
      <c r="BA17" s="102"/>
    </row>
    <row r="18" spans="1:53" s="113" customFormat="1" ht="30" customHeight="1" thickBot="1" x14ac:dyDescent="0.3">
      <c r="A18" s="870"/>
      <c r="B18" s="870"/>
      <c r="C18" s="870"/>
      <c r="D18" s="870"/>
      <c r="E18" s="870"/>
      <c r="F18" s="1172"/>
      <c r="G18" s="177" t="s">
        <v>100</v>
      </c>
      <c r="H18" s="380">
        <f>L18+R18+Z18+AH18+X18+AD18</f>
        <v>1649062898</v>
      </c>
      <c r="I18" s="381"/>
      <c r="J18" s="381"/>
      <c r="K18" s="381"/>
      <c r="L18" s="381"/>
      <c r="M18" s="381">
        <v>1000000000</v>
      </c>
      <c r="N18" s="381">
        <v>1000000000</v>
      </c>
      <c r="O18" s="381">
        <v>1000000000</v>
      </c>
      <c r="P18" s="381">
        <v>1000000000</v>
      </c>
      <c r="Q18" s="381">
        <v>1000000000</v>
      </c>
      <c r="R18" s="381">
        <v>999763898</v>
      </c>
      <c r="S18" s="381">
        <v>986508000</v>
      </c>
      <c r="T18" s="381">
        <v>986508000</v>
      </c>
      <c r="U18" s="381">
        <v>986508000</v>
      </c>
      <c r="V18" s="381">
        <v>986508000</v>
      </c>
      <c r="W18" s="381"/>
      <c r="X18" s="381">
        <v>0</v>
      </c>
      <c r="Y18" s="381">
        <v>649299000</v>
      </c>
      <c r="Z18" s="381">
        <v>649299000</v>
      </c>
      <c r="AA18" s="381">
        <v>649299000</v>
      </c>
      <c r="AB18" s="381">
        <v>649299000</v>
      </c>
      <c r="AC18" s="381">
        <v>450000000</v>
      </c>
      <c r="AD18" s="382">
        <v>0</v>
      </c>
      <c r="AE18" s="381">
        <v>0</v>
      </c>
      <c r="AF18" s="381">
        <v>0</v>
      </c>
      <c r="AG18" s="381">
        <v>0</v>
      </c>
      <c r="AH18" s="381">
        <v>0</v>
      </c>
      <c r="AI18" s="381"/>
      <c r="AJ18" s="381"/>
      <c r="AK18" s="381"/>
      <c r="AL18" s="381">
        <v>0</v>
      </c>
      <c r="AM18" s="381">
        <v>0</v>
      </c>
      <c r="AN18" s="381"/>
      <c r="AO18" s="419"/>
      <c r="AP18" s="384"/>
      <c r="AQ18" s="378" t="e">
        <f t="shared" si="0"/>
        <v>#DIV/0!</v>
      </c>
      <c r="AR18" s="418">
        <f>(L18+R18+X18+AD18+AK18)/H18</f>
        <v>0.60626183465319827</v>
      </c>
      <c r="AS18" s="938"/>
      <c r="AT18" s="893"/>
      <c r="AU18" s="894"/>
      <c r="AV18" s="899"/>
      <c r="AW18" s="896"/>
      <c r="AX18" s="104"/>
      <c r="AY18" s="104"/>
      <c r="AZ18" s="104"/>
      <c r="BA18" s="104"/>
    </row>
    <row r="19" spans="1:53" s="113" customFormat="1" ht="30" customHeight="1" thickBot="1" x14ac:dyDescent="0.3">
      <c r="A19" s="870"/>
      <c r="B19" s="870"/>
      <c r="C19" s="870"/>
      <c r="D19" s="870"/>
      <c r="E19" s="870"/>
      <c r="F19" s="1172"/>
      <c r="G19" s="178" t="s">
        <v>108</v>
      </c>
      <c r="H19" s="385"/>
      <c r="I19" s="386"/>
      <c r="J19" s="386"/>
      <c r="K19" s="386"/>
      <c r="L19" s="386"/>
      <c r="M19" s="386"/>
      <c r="N19" s="386"/>
      <c r="O19" s="386"/>
      <c r="P19" s="386"/>
      <c r="Q19" s="386"/>
      <c r="R19" s="386"/>
      <c r="S19" s="306">
        <v>0</v>
      </c>
      <c r="T19" s="306">
        <v>0</v>
      </c>
      <c r="U19" s="306">
        <v>0</v>
      </c>
      <c r="V19" s="306">
        <v>0</v>
      </c>
      <c r="W19" s="306">
        <v>0</v>
      </c>
      <c r="X19" s="306">
        <v>0</v>
      </c>
      <c r="Y19" s="183"/>
      <c r="Z19" s="183"/>
      <c r="AA19" s="386"/>
      <c r="AB19" s="386"/>
      <c r="AC19" s="386"/>
      <c r="AD19" s="420"/>
      <c r="AE19" s="421"/>
      <c r="AF19" s="386"/>
      <c r="AG19" s="386"/>
      <c r="AH19" s="386"/>
      <c r="AI19" s="386"/>
      <c r="AJ19" s="306"/>
      <c r="AK19" s="306"/>
      <c r="AL19" s="388"/>
      <c r="AM19" s="388"/>
      <c r="AN19" s="388"/>
      <c r="AO19" s="306"/>
      <c r="AP19" s="384"/>
      <c r="AQ19" s="378" t="e">
        <f t="shared" si="0"/>
        <v>#DIV/0!</v>
      </c>
      <c r="AR19" s="422"/>
      <c r="AS19" s="938"/>
      <c r="AT19" s="893"/>
      <c r="AU19" s="894"/>
      <c r="AV19" s="899"/>
      <c r="AW19" s="896"/>
      <c r="AX19" s="102"/>
      <c r="AY19" s="102"/>
      <c r="AZ19" s="102"/>
      <c r="BA19" s="102"/>
    </row>
    <row r="20" spans="1:53" s="113" customFormat="1" ht="30" customHeight="1" thickBot="1" x14ac:dyDescent="0.3">
      <c r="A20" s="870"/>
      <c r="B20" s="870"/>
      <c r="C20" s="870"/>
      <c r="D20" s="870"/>
      <c r="E20" s="870"/>
      <c r="F20" s="1172"/>
      <c r="G20" s="177" t="s">
        <v>117</v>
      </c>
      <c r="H20" s="380">
        <f>L20+R20+Z20+AH20+X20+AD20</f>
        <v>999763898</v>
      </c>
      <c r="I20" s="183"/>
      <c r="J20" s="183"/>
      <c r="K20" s="183"/>
      <c r="L20" s="183"/>
      <c r="M20" s="183"/>
      <c r="N20" s="183"/>
      <c r="O20" s="183"/>
      <c r="P20" s="183"/>
      <c r="Q20" s="183"/>
      <c r="R20" s="381"/>
      <c r="S20" s="381">
        <v>999763898</v>
      </c>
      <c r="T20" s="381">
        <v>999763898</v>
      </c>
      <c r="U20" s="381">
        <v>999763898</v>
      </c>
      <c r="V20" s="381">
        <v>999763898</v>
      </c>
      <c r="W20" s="381">
        <v>999763898</v>
      </c>
      <c r="X20" s="381">
        <v>999763898</v>
      </c>
      <c r="Y20" s="381"/>
      <c r="Z20" s="381"/>
      <c r="AA20" s="381"/>
      <c r="AB20" s="381"/>
      <c r="AC20" s="381"/>
      <c r="AD20" s="382"/>
      <c r="AE20" s="381">
        <v>0</v>
      </c>
      <c r="AF20" s="381">
        <v>0</v>
      </c>
      <c r="AG20" s="381">
        <v>0</v>
      </c>
      <c r="AH20" s="381">
        <v>0</v>
      </c>
      <c r="AI20" s="381"/>
      <c r="AJ20" s="381"/>
      <c r="AK20" s="381"/>
      <c r="AL20" s="381"/>
      <c r="AM20" s="381"/>
      <c r="AN20" s="381"/>
      <c r="AO20" s="381"/>
      <c r="AP20" s="384"/>
      <c r="AQ20" s="378" t="e">
        <f t="shared" si="0"/>
        <v>#DIV/0!</v>
      </c>
      <c r="AR20" s="422"/>
      <c r="AS20" s="938"/>
      <c r="AT20" s="893"/>
      <c r="AU20" s="894"/>
      <c r="AV20" s="899"/>
      <c r="AW20" s="896"/>
      <c r="AX20" s="104"/>
      <c r="AY20" s="104"/>
      <c r="AZ20" s="104"/>
      <c r="BA20" s="104"/>
    </row>
    <row r="21" spans="1:53" s="113" customFormat="1" ht="30" customHeight="1" thickBot="1" x14ac:dyDescent="0.3">
      <c r="A21" s="870"/>
      <c r="B21" s="870"/>
      <c r="C21" s="870"/>
      <c r="D21" s="870"/>
      <c r="E21" s="870"/>
      <c r="F21" s="1172"/>
      <c r="G21" s="179" t="s">
        <v>124</v>
      </c>
      <c r="H21" s="393">
        <v>1</v>
      </c>
      <c r="I21" s="394"/>
      <c r="J21" s="394"/>
      <c r="K21" s="394"/>
      <c r="L21" s="394"/>
      <c r="M21" s="423">
        <f>M17</f>
        <v>0.2</v>
      </c>
      <c r="N21" s="423">
        <f t="shared" ref="N21:P22" si="4">+N17</f>
        <v>0.2</v>
      </c>
      <c r="O21" s="423">
        <f t="shared" si="4"/>
        <v>0.2</v>
      </c>
      <c r="P21" s="423">
        <f t="shared" si="4"/>
        <v>0.2</v>
      </c>
      <c r="Q21" s="424">
        <v>0.2</v>
      </c>
      <c r="R21" s="306">
        <v>0.12</v>
      </c>
      <c r="S21" s="423">
        <v>0.6</v>
      </c>
      <c r="T21" s="423">
        <f>+T17+T19</f>
        <v>0.6</v>
      </c>
      <c r="U21" s="423">
        <v>0.6</v>
      </c>
      <c r="V21" s="425">
        <f>V17+V19</f>
        <v>0.6</v>
      </c>
      <c r="W21" s="424">
        <f>+W17+W19</f>
        <v>0.21</v>
      </c>
      <c r="X21" s="424">
        <f>+X17+X19</f>
        <v>0.12</v>
      </c>
      <c r="Y21" s="396">
        <f>+Y17+Y19</f>
        <v>1</v>
      </c>
      <c r="Z21" s="396">
        <f>+Z17+Z19</f>
        <v>0.8</v>
      </c>
      <c r="AA21" s="423">
        <f>+AA17</f>
        <v>0.8</v>
      </c>
      <c r="AB21" s="423">
        <f>+AB17</f>
        <v>0.7</v>
      </c>
      <c r="AC21" s="423">
        <v>0.7</v>
      </c>
      <c r="AD21" s="414">
        <f>AD17</f>
        <v>0.5</v>
      </c>
      <c r="AE21" s="410">
        <v>1</v>
      </c>
      <c r="AF21" s="409">
        <v>1</v>
      </c>
      <c r="AG21" s="409">
        <v>1</v>
      </c>
      <c r="AH21" s="409">
        <v>1</v>
      </c>
      <c r="AI21" s="409"/>
      <c r="AJ21" s="411"/>
      <c r="AK21" s="411">
        <f>+AK17</f>
        <v>0.5</v>
      </c>
      <c r="AL21" s="415">
        <f>+AL17</f>
        <v>0.5</v>
      </c>
      <c r="AM21" s="415">
        <v>0.5</v>
      </c>
      <c r="AN21" s="426">
        <f>+AN17</f>
        <v>0.5</v>
      </c>
      <c r="AO21" s="427"/>
      <c r="AP21" s="428"/>
      <c r="AQ21" s="378">
        <f t="shared" si="0"/>
        <v>0.5</v>
      </c>
      <c r="AR21" s="418">
        <f>AK21/H21</f>
        <v>0.5</v>
      </c>
      <c r="AS21" s="938"/>
      <c r="AT21" s="893"/>
      <c r="AU21" s="894"/>
      <c r="AV21" s="899"/>
      <c r="AW21" s="896"/>
      <c r="AX21" s="102"/>
      <c r="AY21" s="102"/>
      <c r="AZ21" s="102"/>
      <c r="BA21" s="102"/>
    </row>
    <row r="22" spans="1:53" s="113" customFormat="1" ht="30" customHeight="1" thickBot="1" x14ac:dyDescent="0.3">
      <c r="A22" s="870"/>
      <c r="B22" s="871"/>
      <c r="C22" s="871"/>
      <c r="D22" s="871"/>
      <c r="E22" s="871"/>
      <c r="F22" s="1172"/>
      <c r="G22" s="180" t="s">
        <v>128</v>
      </c>
      <c r="H22" s="402">
        <f>H18+H20</f>
        <v>2648826796</v>
      </c>
      <c r="I22" s="403"/>
      <c r="J22" s="403"/>
      <c r="K22" s="403"/>
      <c r="L22" s="403"/>
      <c r="M22" s="403">
        <f>M18</f>
        <v>1000000000</v>
      </c>
      <c r="N22" s="403">
        <f t="shared" si="4"/>
        <v>1000000000</v>
      </c>
      <c r="O22" s="403">
        <f t="shared" si="4"/>
        <v>1000000000</v>
      </c>
      <c r="P22" s="403">
        <f t="shared" si="4"/>
        <v>1000000000</v>
      </c>
      <c r="Q22" s="403">
        <v>1000000000</v>
      </c>
      <c r="R22" s="403">
        <f>+R18+R20</f>
        <v>999763898</v>
      </c>
      <c r="S22" s="403">
        <f>+S18+S20</f>
        <v>1986271898</v>
      </c>
      <c r="T22" s="403">
        <f>+T18+T20</f>
        <v>1986271898</v>
      </c>
      <c r="U22" s="403">
        <v>1986271898</v>
      </c>
      <c r="V22" s="403">
        <f>V18+V20</f>
        <v>1986271898</v>
      </c>
      <c r="W22" s="403">
        <f>+W18+W20</f>
        <v>999763898</v>
      </c>
      <c r="X22" s="403">
        <f>+X18+X20</f>
        <v>999763898</v>
      </c>
      <c r="Y22" s="403">
        <f>+Y18+Y20</f>
        <v>649299000</v>
      </c>
      <c r="Z22" s="403">
        <v>649299000</v>
      </c>
      <c r="AA22" s="403">
        <f>+AA18+AA20</f>
        <v>649299000</v>
      </c>
      <c r="AB22" s="403">
        <f>+AB18</f>
        <v>649299000</v>
      </c>
      <c r="AC22" s="403">
        <v>0</v>
      </c>
      <c r="AD22" s="405">
        <v>0</v>
      </c>
      <c r="AE22" s="403">
        <f>+AE18+AE20</f>
        <v>0</v>
      </c>
      <c r="AF22" s="403">
        <v>0</v>
      </c>
      <c r="AG22" s="403">
        <v>0</v>
      </c>
      <c r="AH22" s="403">
        <v>0</v>
      </c>
      <c r="AI22" s="403"/>
      <c r="AJ22" s="403"/>
      <c r="AK22" s="403"/>
      <c r="AL22" s="403">
        <v>0</v>
      </c>
      <c r="AM22" s="403">
        <f>+AM18+AM20</f>
        <v>0</v>
      </c>
      <c r="AN22" s="403"/>
      <c r="AO22" s="403"/>
      <c r="AP22" s="407"/>
      <c r="AQ22" s="378" t="e">
        <f t="shared" si="0"/>
        <v>#DIV/0!</v>
      </c>
      <c r="AR22" s="429">
        <f>(L22+R22+X22+AL22)/H22</f>
        <v>0.75487298717284645</v>
      </c>
      <c r="AS22" s="949"/>
      <c r="AT22" s="902"/>
      <c r="AU22" s="909"/>
      <c r="AV22" s="900"/>
      <c r="AW22" s="897"/>
      <c r="AX22" s="104"/>
      <c r="AY22" s="104"/>
      <c r="AZ22" s="104"/>
      <c r="BA22" s="104"/>
    </row>
    <row r="23" spans="1:53" s="113" customFormat="1" ht="30" customHeight="1" thickBot="1" x14ac:dyDescent="0.3">
      <c r="A23" s="870"/>
      <c r="B23" s="872">
        <v>3</v>
      </c>
      <c r="C23" s="869" t="s">
        <v>63</v>
      </c>
      <c r="D23" s="869" t="s">
        <v>75</v>
      </c>
      <c r="E23" s="869">
        <v>477</v>
      </c>
      <c r="F23" s="1172"/>
      <c r="G23" s="176" t="s">
        <v>79</v>
      </c>
      <c r="H23" s="408">
        <f>L23+R27+X27+AD27+AE27</f>
        <v>20000</v>
      </c>
      <c r="I23" s="409">
        <v>2500</v>
      </c>
      <c r="J23" s="409">
        <v>2500</v>
      </c>
      <c r="K23" s="409">
        <v>2591</v>
      </c>
      <c r="L23" s="409">
        <v>2591</v>
      </c>
      <c r="M23" s="409">
        <v>5000</v>
      </c>
      <c r="N23" s="409">
        <v>5000</v>
      </c>
      <c r="O23" s="409">
        <v>5000</v>
      </c>
      <c r="P23" s="409">
        <v>5000</v>
      </c>
      <c r="Q23" s="409">
        <v>5000</v>
      </c>
      <c r="R23" s="409">
        <v>5000</v>
      </c>
      <c r="S23" s="409">
        <f>5000-91</f>
        <v>4909</v>
      </c>
      <c r="T23" s="409">
        <f>+S23</f>
        <v>4909</v>
      </c>
      <c r="U23" s="409">
        <v>4909</v>
      </c>
      <c r="V23" s="409">
        <v>4909</v>
      </c>
      <c r="W23" s="430">
        <f>4909+600</f>
        <v>5509</v>
      </c>
      <c r="X23" s="431">
        <f>4909+520</f>
        <v>5429</v>
      </c>
      <c r="Y23" s="432">
        <v>5000</v>
      </c>
      <c r="Z23" s="432">
        <f>+Y23</f>
        <v>5000</v>
      </c>
      <c r="AA23" s="433">
        <v>5000</v>
      </c>
      <c r="AB23" s="433">
        <v>5000</v>
      </c>
      <c r="AC23" s="433">
        <v>5000</v>
      </c>
      <c r="AD23" s="434">
        <v>5000</v>
      </c>
      <c r="AE23" s="409">
        <v>1850</v>
      </c>
      <c r="AF23" s="367">
        <v>1850</v>
      </c>
      <c r="AG23" s="409">
        <v>1850</v>
      </c>
      <c r="AH23" s="409">
        <v>1850</v>
      </c>
      <c r="AI23" s="409"/>
      <c r="AJ23" s="411"/>
      <c r="AK23" s="435">
        <v>1850</v>
      </c>
      <c r="AL23" s="436">
        <v>900</v>
      </c>
      <c r="AM23" s="436">
        <v>1220</v>
      </c>
      <c r="AN23" s="433">
        <v>1850</v>
      </c>
      <c r="AO23" s="433"/>
      <c r="AP23" s="437"/>
      <c r="AQ23" s="378">
        <f t="shared" si="0"/>
        <v>1</v>
      </c>
      <c r="AR23" s="379">
        <f>(L23+R23+AD23+X23+AK23)/H23</f>
        <v>0.99350000000000005</v>
      </c>
      <c r="AS23" s="937" t="s">
        <v>482</v>
      </c>
      <c r="AT23" s="893" t="s">
        <v>87</v>
      </c>
      <c r="AU23" s="893" t="s">
        <v>87</v>
      </c>
      <c r="AV23" s="970" t="s">
        <v>156</v>
      </c>
      <c r="AW23" s="922" t="s">
        <v>157</v>
      </c>
      <c r="AX23" s="102"/>
      <c r="AY23" s="102"/>
      <c r="AZ23" s="102"/>
      <c r="BA23" s="102"/>
    </row>
    <row r="24" spans="1:53" s="113" customFormat="1" ht="30" customHeight="1" thickBot="1" x14ac:dyDescent="0.3">
      <c r="A24" s="870"/>
      <c r="B24" s="870"/>
      <c r="C24" s="870"/>
      <c r="D24" s="870"/>
      <c r="E24" s="870"/>
      <c r="F24" s="1172"/>
      <c r="G24" s="177" t="s">
        <v>100</v>
      </c>
      <c r="H24" s="380">
        <f>L24+R24+Z24+AH24+X24+AD24</f>
        <v>1243949870</v>
      </c>
      <c r="I24" s="381">
        <v>98907915</v>
      </c>
      <c r="J24" s="381">
        <v>98907915</v>
      </c>
      <c r="K24" s="381">
        <v>98907913</v>
      </c>
      <c r="L24" s="381">
        <v>80827278</v>
      </c>
      <c r="M24" s="381">
        <v>207769000</v>
      </c>
      <c r="N24" s="381">
        <v>207769000</v>
      </c>
      <c r="O24" s="381">
        <v>207769000</v>
      </c>
      <c r="P24" s="381">
        <v>207769000</v>
      </c>
      <c r="Q24" s="381">
        <v>173527500</v>
      </c>
      <c r="R24" s="381">
        <v>173527500</v>
      </c>
      <c r="S24" s="381">
        <v>193095495</v>
      </c>
      <c r="T24" s="381">
        <v>193095495</v>
      </c>
      <c r="U24" s="381">
        <v>198144000</v>
      </c>
      <c r="V24" s="381">
        <v>198144000</v>
      </c>
      <c r="W24" s="381">
        <v>469105792</v>
      </c>
      <c r="X24" s="381">
        <v>462687792</v>
      </c>
      <c r="Y24" s="381">
        <v>224199000</v>
      </c>
      <c r="Z24" s="381">
        <v>224199000</v>
      </c>
      <c r="AA24" s="381">
        <v>224199000</v>
      </c>
      <c r="AB24" s="381">
        <v>224199000</v>
      </c>
      <c r="AC24" s="381">
        <v>226697300</v>
      </c>
      <c r="AD24" s="382">
        <v>226397300</v>
      </c>
      <c r="AE24" s="381">
        <v>103446000</v>
      </c>
      <c r="AF24" s="381">
        <v>103446000</v>
      </c>
      <c r="AG24" s="381">
        <v>103446000</v>
      </c>
      <c r="AH24" s="381">
        <v>76311000</v>
      </c>
      <c r="AI24" s="381"/>
      <c r="AJ24" s="381"/>
      <c r="AK24" s="381">
        <v>8360000</v>
      </c>
      <c r="AL24" s="381">
        <v>8360000</v>
      </c>
      <c r="AM24" s="381">
        <v>8360000</v>
      </c>
      <c r="AN24" s="381">
        <v>8360000</v>
      </c>
      <c r="AO24" s="419"/>
      <c r="AP24" s="384"/>
      <c r="AQ24" s="378">
        <f t="shared" si="0"/>
        <v>0.1095517028999751</v>
      </c>
      <c r="AR24" s="379">
        <f>(L24+R24+AD24+X24+AK24)/H24</f>
        <v>0.76514326899684471</v>
      </c>
      <c r="AS24" s="938"/>
      <c r="AT24" s="894"/>
      <c r="AU24" s="894"/>
      <c r="AV24" s="899"/>
      <c r="AW24" s="896"/>
      <c r="AX24" s="104"/>
      <c r="AY24" s="104"/>
      <c r="AZ24" s="104"/>
      <c r="BA24" s="104"/>
    </row>
    <row r="25" spans="1:53" s="113" customFormat="1" ht="30" customHeight="1" thickBot="1" x14ac:dyDescent="0.3">
      <c r="A25" s="870"/>
      <c r="B25" s="870"/>
      <c r="C25" s="870"/>
      <c r="D25" s="870"/>
      <c r="E25" s="870"/>
      <c r="F25" s="1172"/>
      <c r="G25" s="178" t="s">
        <v>108</v>
      </c>
      <c r="H25" s="385"/>
      <c r="I25" s="386"/>
      <c r="J25" s="438"/>
      <c r="K25" s="386"/>
      <c r="L25" s="386"/>
      <c r="M25" s="386"/>
      <c r="N25" s="438"/>
      <c r="O25" s="386"/>
      <c r="P25" s="386"/>
      <c r="Q25" s="386"/>
      <c r="R25" s="306"/>
      <c r="S25" s="306">
        <v>0</v>
      </c>
      <c r="T25" s="306">
        <v>0</v>
      </c>
      <c r="U25" s="306">
        <v>0</v>
      </c>
      <c r="V25" s="306"/>
      <c r="W25" s="306"/>
      <c r="X25" s="306"/>
      <c r="Y25" s="389">
        <f>+W23-X23</f>
        <v>80</v>
      </c>
      <c r="Z25" s="389">
        <v>80</v>
      </c>
      <c r="AA25" s="389">
        <v>80</v>
      </c>
      <c r="AB25" s="386">
        <v>80</v>
      </c>
      <c r="AC25" s="386">
        <v>80</v>
      </c>
      <c r="AD25" s="420">
        <v>80</v>
      </c>
      <c r="AE25" s="439">
        <v>50</v>
      </c>
      <c r="AF25" s="386">
        <v>50</v>
      </c>
      <c r="AG25" s="386">
        <v>50</v>
      </c>
      <c r="AH25" s="386">
        <v>50</v>
      </c>
      <c r="AI25" s="386"/>
      <c r="AJ25" s="306"/>
      <c r="AK25" s="306">
        <v>50</v>
      </c>
      <c r="AL25" s="306">
        <v>50</v>
      </c>
      <c r="AM25" s="306">
        <v>50</v>
      </c>
      <c r="AN25" s="306">
        <v>50</v>
      </c>
      <c r="AO25" s="395"/>
      <c r="AP25" s="384"/>
      <c r="AQ25" s="378">
        <f t="shared" si="0"/>
        <v>1</v>
      </c>
      <c r="AR25" s="379"/>
      <c r="AS25" s="938"/>
      <c r="AT25" s="894"/>
      <c r="AU25" s="894"/>
      <c r="AV25" s="899"/>
      <c r="AW25" s="896"/>
      <c r="AX25" s="102"/>
      <c r="AY25" s="102"/>
      <c r="AZ25" s="102"/>
      <c r="BA25" s="102"/>
    </row>
    <row r="26" spans="1:53" s="113" customFormat="1" ht="30" customHeight="1" thickBot="1" x14ac:dyDescent="0.3">
      <c r="A26" s="870"/>
      <c r="B26" s="870"/>
      <c r="C26" s="870"/>
      <c r="D26" s="870"/>
      <c r="E26" s="870"/>
      <c r="F26" s="1172"/>
      <c r="G26" s="177" t="s">
        <v>117</v>
      </c>
      <c r="H26" s="380">
        <f>L26+R26+Z26+AH26+X26+AD26</f>
        <v>1010198218</v>
      </c>
      <c r="I26" s="183"/>
      <c r="J26" s="183"/>
      <c r="K26" s="183"/>
      <c r="L26" s="183"/>
      <c r="M26" s="381">
        <v>57533097</v>
      </c>
      <c r="N26" s="381">
        <v>57533097</v>
      </c>
      <c r="O26" s="381">
        <v>57533097</v>
      </c>
      <c r="P26" s="381">
        <v>57533097</v>
      </c>
      <c r="Q26" s="381">
        <v>57533097</v>
      </c>
      <c r="R26" s="381">
        <v>57533097</v>
      </c>
      <c r="S26" s="381">
        <v>118520100</v>
      </c>
      <c r="T26" s="381">
        <v>118520100</v>
      </c>
      <c r="U26" s="381">
        <v>118520100</v>
      </c>
      <c r="V26" s="381">
        <v>118520100</v>
      </c>
      <c r="W26" s="183">
        <v>118520100</v>
      </c>
      <c r="X26" s="381">
        <v>118520100</v>
      </c>
      <c r="Y26" s="183">
        <v>400894125</v>
      </c>
      <c r="Z26" s="183">
        <v>400894125</v>
      </c>
      <c r="AA26" s="183">
        <v>400894125</v>
      </c>
      <c r="AB26" s="183">
        <v>400894125</v>
      </c>
      <c r="AC26" s="183">
        <v>400894125</v>
      </c>
      <c r="AD26" s="382">
        <v>400894125</v>
      </c>
      <c r="AE26" s="382">
        <v>32356771</v>
      </c>
      <c r="AF26" s="183">
        <v>32356771</v>
      </c>
      <c r="AG26" s="183">
        <v>32356771</v>
      </c>
      <c r="AH26" s="183">
        <v>32356771</v>
      </c>
      <c r="AI26" s="183"/>
      <c r="AJ26" s="381"/>
      <c r="AK26" s="381">
        <v>7610500</v>
      </c>
      <c r="AL26" s="381">
        <v>7610500</v>
      </c>
      <c r="AM26" s="381">
        <v>7610500</v>
      </c>
      <c r="AN26" s="381">
        <v>7610500</v>
      </c>
      <c r="AO26" s="381"/>
      <c r="AP26" s="384"/>
      <c r="AQ26" s="378">
        <f t="shared" si="0"/>
        <v>0.23520579355708887</v>
      </c>
      <c r="AR26" s="379"/>
      <c r="AS26" s="938"/>
      <c r="AT26" s="894"/>
      <c r="AU26" s="894"/>
      <c r="AV26" s="899"/>
      <c r="AW26" s="896"/>
      <c r="AX26" s="104"/>
      <c r="AY26" s="104"/>
      <c r="AZ26" s="104"/>
      <c r="BA26" s="104"/>
    </row>
    <row r="27" spans="1:53" s="113" customFormat="1" ht="30" customHeight="1" thickBot="1" x14ac:dyDescent="0.3">
      <c r="A27" s="870"/>
      <c r="B27" s="870"/>
      <c r="C27" s="870"/>
      <c r="D27" s="870"/>
      <c r="E27" s="870"/>
      <c r="F27" s="1172"/>
      <c r="G27" s="179" t="s">
        <v>124</v>
      </c>
      <c r="H27" s="393">
        <f>+H23</f>
        <v>20000</v>
      </c>
      <c r="I27" s="394">
        <v>2500</v>
      </c>
      <c r="J27" s="394">
        <v>2500</v>
      </c>
      <c r="K27" s="394">
        <f>+K23</f>
        <v>2591</v>
      </c>
      <c r="L27" s="394">
        <v>2591</v>
      </c>
      <c r="M27" s="394">
        <f>+M23</f>
        <v>5000</v>
      </c>
      <c r="N27" s="394">
        <f>+N23</f>
        <v>5000</v>
      </c>
      <c r="O27" s="394">
        <f>+O23</f>
        <v>5000</v>
      </c>
      <c r="P27" s="394">
        <f>+P23</f>
        <v>5000</v>
      </c>
      <c r="Q27" s="394">
        <v>5000</v>
      </c>
      <c r="R27" s="394">
        <f>R23</f>
        <v>5000</v>
      </c>
      <c r="S27" s="394">
        <f>+S23</f>
        <v>4909</v>
      </c>
      <c r="T27" s="394">
        <f>T23+T25</f>
        <v>4909</v>
      </c>
      <c r="U27" s="394">
        <v>4909</v>
      </c>
      <c r="V27" s="395">
        <f>V23+V25</f>
        <v>4909</v>
      </c>
      <c r="W27" s="394">
        <f t="shared" ref="W27:Y28" si="5">+W23+W25</f>
        <v>5509</v>
      </c>
      <c r="X27" s="394">
        <f t="shared" si="5"/>
        <v>5429</v>
      </c>
      <c r="Y27" s="396">
        <f t="shared" si="5"/>
        <v>5080</v>
      </c>
      <c r="Z27" s="396">
        <f t="shared" ref="Z27:AB28" si="6">+Z23+Z25</f>
        <v>5080</v>
      </c>
      <c r="AA27" s="394">
        <f t="shared" si="6"/>
        <v>5080</v>
      </c>
      <c r="AB27" s="394">
        <f t="shared" si="6"/>
        <v>5080</v>
      </c>
      <c r="AC27" s="394">
        <v>5080</v>
      </c>
      <c r="AD27" s="440">
        <f>+AD25+AD23</f>
        <v>5080</v>
      </c>
      <c r="AE27" s="394">
        <f>+AE25+AE23</f>
        <v>1900</v>
      </c>
      <c r="AF27" s="367">
        <v>1900</v>
      </c>
      <c r="AG27" s="409">
        <v>1900</v>
      </c>
      <c r="AH27" s="394">
        <v>1900</v>
      </c>
      <c r="AI27" s="394"/>
      <c r="AJ27" s="306"/>
      <c r="AK27" s="306">
        <f>+AK23+AK25</f>
        <v>1900</v>
      </c>
      <c r="AL27" s="394">
        <f>+AL23+AL25</f>
        <v>950</v>
      </c>
      <c r="AM27" s="394">
        <v>1270</v>
      </c>
      <c r="AN27" s="394">
        <f>+AN23+AN25</f>
        <v>1900</v>
      </c>
      <c r="AO27" s="395"/>
      <c r="AP27" s="384"/>
      <c r="AQ27" s="378">
        <f t="shared" si="0"/>
        <v>1</v>
      </c>
      <c r="AR27" s="379">
        <f>(L27+R27+AD27+X27+AK27)/H27</f>
        <v>1</v>
      </c>
      <c r="AS27" s="938"/>
      <c r="AT27" s="894"/>
      <c r="AU27" s="894"/>
      <c r="AV27" s="899"/>
      <c r="AW27" s="896"/>
      <c r="AX27" s="102"/>
      <c r="AY27" s="102"/>
      <c r="AZ27" s="102"/>
      <c r="BA27" s="102"/>
    </row>
    <row r="28" spans="1:53" s="113" customFormat="1" ht="30" customHeight="1" thickBot="1" x14ac:dyDescent="0.3">
      <c r="A28" s="871"/>
      <c r="B28" s="871"/>
      <c r="C28" s="871"/>
      <c r="D28" s="871"/>
      <c r="E28" s="871"/>
      <c r="F28" s="1172"/>
      <c r="G28" s="180" t="s">
        <v>128</v>
      </c>
      <c r="H28" s="441">
        <f>+H24+H26</f>
        <v>2254148088</v>
      </c>
      <c r="I28" s="392">
        <f>+I24</f>
        <v>98907915</v>
      </c>
      <c r="J28" s="392">
        <f>+J24</f>
        <v>98907915</v>
      </c>
      <c r="K28" s="392">
        <f>+K24</f>
        <v>98907913</v>
      </c>
      <c r="L28" s="392">
        <v>80827278</v>
      </c>
      <c r="M28" s="392">
        <f t="shared" ref="M28:S28" si="7">+M24+M26</f>
        <v>265302097</v>
      </c>
      <c r="N28" s="392">
        <f t="shared" si="7"/>
        <v>265302097</v>
      </c>
      <c r="O28" s="392">
        <f t="shared" si="7"/>
        <v>265302097</v>
      </c>
      <c r="P28" s="392">
        <f t="shared" si="7"/>
        <v>265302097</v>
      </c>
      <c r="Q28" s="392">
        <f t="shared" si="7"/>
        <v>231060597</v>
      </c>
      <c r="R28" s="392">
        <f t="shared" si="7"/>
        <v>231060597</v>
      </c>
      <c r="S28" s="392">
        <f t="shared" si="7"/>
        <v>311615595</v>
      </c>
      <c r="T28" s="442">
        <f>T24+T26</f>
        <v>311615595</v>
      </c>
      <c r="U28" s="442">
        <v>316664100</v>
      </c>
      <c r="V28" s="392">
        <f>V24+V26</f>
        <v>316664100</v>
      </c>
      <c r="W28" s="392">
        <f t="shared" si="5"/>
        <v>587625892</v>
      </c>
      <c r="X28" s="392">
        <f t="shared" si="5"/>
        <v>581207892</v>
      </c>
      <c r="Y28" s="392">
        <f t="shared" si="5"/>
        <v>625093125</v>
      </c>
      <c r="Z28" s="442">
        <f t="shared" si="6"/>
        <v>625093125</v>
      </c>
      <c r="AA28" s="392">
        <f t="shared" si="6"/>
        <v>625093125</v>
      </c>
      <c r="AB28" s="392">
        <f t="shared" si="6"/>
        <v>625093125</v>
      </c>
      <c r="AC28" s="392">
        <f>+AC24+AC26</f>
        <v>627591425</v>
      </c>
      <c r="AD28" s="443">
        <v>627291425</v>
      </c>
      <c r="AE28" s="392">
        <f>+AE24+AE26</f>
        <v>135802771</v>
      </c>
      <c r="AF28" s="392">
        <v>135802771</v>
      </c>
      <c r="AG28" s="392">
        <v>135802771</v>
      </c>
      <c r="AH28" s="392">
        <f>AH24+AH26</f>
        <v>108667771</v>
      </c>
      <c r="AI28" s="392"/>
      <c r="AJ28" s="392"/>
      <c r="AK28" s="444">
        <f>+AK24+AK26</f>
        <v>15970500</v>
      </c>
      <c r="AL28" s="444">
        <f>+AL24+AL26</f>
        <v>15970500</v>
      </c>
      <c r="AM28" s="444">
        <f>+AM24+AM26</f>
        <v>15970500</v>
      </c>
      <c r="AN28" s="392">
        <f>+AN24+AN26</f>
        <v>15970500</v>
      </c>
      <c r="AO28" s="392"/>
      <c r="AP28" s="445"/>
      <c r="AQ28" s="378">
        <f t="shared" si="0"/>
        <v>0.14696629785477058</v>
      </c>
      <c r="AR28" s="379">
        <f>(L28+R28+AD28+X28+AK28)/H28</f>
        <v>0.68156910372429802</v>
      </c>
      <c r="AS28" s="938"/>
      <c r="AT28" s="894"/>
      <c r="AU28" s="894"/>
      <c r="AV28" s="899"/>
      <c r="AW28" s="896"/>
      <c r="AX28" s="104"/>
      <c r="AY28" s="104"/>
      <c r="AZ28" s="104"/>
      <c r="BA28" s="104"/>
    </row>
    <row r="29" spans="1:53" s="113" customFormat="1" ht="30" customHeight="1" thickBot="1" x14ac:dyDescent="0.3">
      <c r="A29" s="869" t="s">
        <v>189</v>
      </c>
      <c r="B29" s="872">
        <v>4</v>
      </c>
      <c r="C29" s="869" t="s">
        <v>459</v>
      </c>
      <c r="D29" s="869" t="s">
        <v>75</v>
      </c>
      <c r="E29" s="869">
        <v>478</v>
      </c>
      <c r="F29" s="1172"/>
      <c r="G29" s="176" t="s">
        <v>79</v>
      </c>
      <c r="H29" s="446">
        <f>L29+R33+X33+AD33+AE33</f>
        <v>500</v>
      </c>
      <c r="I29" s="447">
        <v>60</v>
      </c>
      <c r="J29" s="447">
        <v>60</v>
      </c>
      <c r="K29" s="447">
        <v>60</v>
      </c>
      <c r="L29" s="447">
        <v>13</v>
      </c>
      <c r="M29" s="447">
        <v>120</v>
      </c>
      <c r="N29" s="447">
        <v>120</v>
      </c>
      <c r="O29" s="447">
        <v>120</v>
      </c>
      <c r="P29" s="447">
        <v>120</v>
      </c>
      <c r="Q29" s="447">
        <v>120</v>
      </c>
      <c r="R29" s="447">
        <v>103</v>
      </c>
      <c r="S29" s="447">
        <v>130</v>
      </c>
      <c r="T29" s="447">
        <f>+S29</f>
        <v>130</v>
      </c>
      <c r="U29" s="447">
        <v>130</v>
      </c>
      <c r="V29" s="447">
        <v>130</v>
      </c>
      <c r="W29" s="447">
        <v>130</v>
      </c>
      <c r="X29" s="368">
        <v>113</v>
      </c>
      <c r="Y29" s="448">
        <v>130</v>
      </c>
      <c r="Z29" s="448">
        <f>+Y29</f>
        <v>130</v>
      </c>
      <c r="AA29" s="447">
        <v>130</v>
      </c>
      <c r="AB29" s="447">
        <v>130</v>
      </c>
      <c r="AC29" s="447">
        <v>130</v>
      </c>
      <c r="AD29" s="449">
        <v>130</v>
      </c>
      <c r="AE29" s="447">
        <v>50</v>
      </c>
      <c r="AF29" s="367">
        <v>50</v>
      </c>
      <c r="AG29" s="367">
        <v>50</v>
      </c>
      <c r="AH29" s="447">
        <v>50</v>
      </c>
      <c r="AI29" s="447"/>
      <c r="AJ29" s="368"/>
      <c r="AK29" s="368">
        <v>42</v>
      </c>
      <c r="AL29" s="368">
        <v>5</v>
      </c>
      <c r="AM29" s="368">
        <v>9</v>
      </c>
      <c r="AN29" s="447">
        <v>42</v>
      </c>
      <c r="AO29" s="447"/>
      <c r="AP29" s="447"/>
      <c r="AQ29" s="378">
        <f t="shared" si="0"/>
        <v>0.84</v>
      </c>
      <c r="AR29" s="379">
        <f>(L29+R29+AD29+X29+AK29)/H29</f>
        <v>0.80200000000000005</v>
      </c>
      <c r="AS29" s="918" t="s">
        <v>530</v>
      </c>
      <c r="AT29" s="903" t="s">
        <v>521</v>
      </c>
      <c r="AU29" s="901" t="s">
        <v>87</v>
      </c>
      <c r="AV29" s="921" t="s">
        <v>190</v>
      </c>
      <c r="AW29" s="917" t="s">
        <v>147</v>
      </c>
      <c r="AX29" s="102"/>
      <c r="AY29" s="102"/>
      <c r="AZ29" s="102"/>
      <c r="BA29" s="102"/>
    </row>
    <row r="30" spans="1:53" s="113" customFormat="1" ht="30" customHeight="1" thickBot="1" x14ac:dyDescent="0.3">
      <c r="A30" s="870"/>
      <c r="B30" s="870"/>
      <c r="C30" s="870"/>
      <c r="D30" s="870"/>
      <c r="E30" s="870"/>
      <c r="F30" s="1172"/>
      <c r="G30" s="177" t="s">
        <v>100</v>
      </c>
      <c r="H30" s="380">
        <f>L30+R30+Z30+AH30+X30+AD30</f>
        <v>7134218701</v>
      </c>
      <c r="I30" s="381">
        <v>628505447</v>
      </c>
      <c r="J30" s="381">
        <v>628505447</v>
      </c>
      <c r="K30" s="381">
        <v>628505447</v>
      </c>
      <c r="L30" s="381">
        <v>545279085</v>
      </c>
      <c r="M30" s="381">
        <v>1159424000</v>
      </c>
      <c r="N30" s="381">
        <v>1159424000</v>
      </c>
      <c r="O30" s="381">
        <v>1159424000</v>
      </c>
      <c r="P30" s="381">
        <v>1159424000</v>
      </c>
      <c r="Q30" s="381">
        <v>996271850</v>
      </c>
      <c r="R30" s="381">
        <v>996271849</v>
      </c>
      <c r="S30" s="381">
        <v>1318836000</v>
      </c>
      <c r="T30" s="381">
        <v>1318836000</v>
      </c>
      <c r="U30" s="381">
        <v>1116781000</v>
      </c>
      <c r="V30" s="381">
        <v>1116781000</v>
      </c>
      <c r="W30" s="381">
        <v>1134842324</v>
      </c>
      <c r="X30" s="381">
        <v>1116386968</v>
      </c>
      <c r="Y30" s="381">
        <v>1814177000</v>
      </c>
      <c r="Z30" s="381">
        <v>1814177000</v>
      </c>
      <c r="AA30" s="381">
        <v>1759863000</v>
      </c>
      <c r="AB30" s="381">
        <v>1759863000</v>
      </c>
      <c r="AC30" s="381">
        <v>1188163703</v>
      </c>
      <c r="AD30" s="382">
        <v>1128985799</v>
      </c>
      <c r="AE30" s="381">
        <v>2000000000</v>
      </c>
      <c r="AF30" s="381">
        <v>2000000000</v>
      </c>
      <c r="AG30" s="381">
        <v>2000000000</v>
      </c>
      <c r="AH30" s="381">
        <v>1533118000</v>
      </c>
      <c r="AI30" s="381"/>
      <c r="AJ30" s="381"/>
      <c r="AK30" s="381">
        <v>240272000</v>
      </c>
      <c r="AL30" s="381">
        <v>45382000</v>
      </c>
      <c r="AM30" s="381">
        <v>121846000</v>
      </c>
      <c r="AN30" s="381">
        <v>240272000</v>
      </c>
      <c r="AO30" s="381"/>
      <c r="AP30" s="381"/>
      <c r="AQ30" s="378">
        <f t="shared" si="0"/>
        <v>0.15672113953394323</v>
      </c>
      <c r="AR30" s="379">
        <f>(L30+R30+AD30+X30+AK30)/H30</f>
        <v>0.56449008220556929</v>
      </c>
      <c r="AS30" s="919"/>
      <c r="AT30" s="904"/>
      <c r="AU30" s="894"/>
      <c r="AV30" s="899"/>
      <c r="AW30" s="896"/>
      <c r="AX30" s="104"/>
      <c r="AY30" s="104"/>
      <c r="AZ30" s="104"/>
      <c r="BA30" s="104"/>
    </row>
    <row r="31" spans="1:53" s="113" customFormat="1" ht="30" customHeight="1" thickBot="1" x14ac:dyDescent="0.3">
      <c r="A31" s="870"/>
      <c r="B31" s="870"/>
      <c r="C31" s="870"/>
      <c r="D31" s="870"/>
      <c r="E31" s="870"/>
      <c r="F31" s="1172"/>
      <c r="G31" s="178" t="s">
        <v>108</v>
      </c>
      <c r="H31" s="385"/>
      <c r="I31" s="450"/>
      <c r="J31" s="450"/>
      <c r="K31" s="450"/>
      <c r="L31" s="450"/>
      <c r="M31" s="387">
        <v>47</v>
      </c>
      <c r="N31" s="387">
        <v>47</v>
      </c>
      <c r="O31" s="387">
        <v>47</v>
      </c>
      <c r="P31" s="387">
        <v>47</v>
      </c>
      <c r="Q31" s="387">
        <v>47</v>
      </c>
      <c r="R31" s="306">
        <v>47</v>
      </c>
      <c r="S31" s="387">
        <v>17</v>
      </c>
      <c r="T31" s="387">
        <f>+S31</f>
        <v>17</v>
      </c>
      <c r="U31" s="387">
        <v>17</v>
      </c>
      <c r="V31" s="387">
        <v>17</v>
      </c>
      <c r="W31" s="387">
        <v>17</v>
      </c>
      <c r="X31" s="306">
        <v>17</v>
      </c>
      <c r="Y31" s="389">
        <v>17</v>
      </c>
      <c r="Z31" s="389">
        <v>17</v>
      </c>
      <c r="AA31" s="306">
        <v>17</v>
      </c>
      <c r="AB31" s="306">
        <v>17</v>
      </c>
      <c r="AC31" s="306">
        <v>17</v>
      </c>
      <c r="AD31" s="420">
        <v>17</v>
      </c>
      <c r="AE31" s="451">
        <v>10</v>
      </c>
      <c r="AF31" s="387">
        <v>10</v>
      </c>
      <c r="AG31" s="387">
        <v>10</v>
      </c>
      <c r="AH31" s="387">
        <v>10</v>
      </c>
      <c r="AI31" s="387"/>
      <c r="AJ31" s="306"/>
      <c r="AK31" s="306">
        <v>10</v>
      </c>
      <c r="AL31" s="306">
        <v>10</v>
      </c>
      <c r="AM31" s="306">
        <v>10</v>
      </c>
      <c r="AN31" s="306">
        <v>10</v>
      </c>
      <c r="AO31" s="306"/>
      <c r="AP31" s="306"/>
      <c r="AQ31" s="378">
        <f t="shared" si="0"/>
        <v>1</v>
      </c>
      <c r="AR31" s="379"/>
      <c r="AS31" s="919"/>
      <c r="AT31" s="904"/>
      <c r="AU31" s="894"/>
      <c r="AV31" s="899"/>
      <c r="AW31" s="896"/>
      <c r="AX31" s="102"/>
      <c r="AY31" s="102"/>
      <c r="AZ31" s="102"/>
      <c r="BA31" s="102"/>
    </row>
    <row r="32" spans="1:53" s="113" customFormat="1" ht="30" customHeight="1" thickBot="1" x14ac:dyDescent="0.3">
      <c r="A32" s="870"/>
      <c r="B32" s="870"/>
      <c r="C32" s="870"/>
      <c r="D32" s="870"/>
      <c r="E32" s="870"/>
      <c r="F32" s="1172"/>
      <c r="G32" s="177" t="s">
        <v>117</v>
      </c>
      <c r="H32" s="380">
        <f>L32+R32+Z32+AH32+X32+AD32</f>
        <v>1489348321</v>
      </c>
      <c r="I32" s="381"/>
      <c r="J32" s="381"/>
      <c r="K32" s="381"/>
      <c r="L32" s="381"/>
      <c r="M32" s="381">
        <v>263795085</v>
      </c>
      <c r="N32" s="381">
        <v>263795085</v>
      </c>
      <c r="O32" s="381">
        <v>263795085</v>
      </c>
      <c r="P32" s="381">
        <v>263795085</v>
      </c>
      <c r="Q32" s="381">
        <v>263795085</v>
      </c>
      <c r="R32" s="381">
        <v>263795085</v>
      </c>
      <c r="S32" s="381">
        <v>214683998</v>
      </c>
      <c r="T32" s="381">
        <v>311257910</v>
      </c>
      <c r="U32" s="381">
        <v>294014810</v>
      </c>
      <c r="V32" s="381">
        <v>294014810</v>
      </c>
      <c r="W32" s="381">
        <v>292059044</v>
      </c>
      <c r="X32" s="381">
        <v>292059044</v>
      </c>
      <c r="Y32" s="381">
        <v>313360878</v>
      </c>
      <c r="Z32" s="381">
        <v>313360878</v>
      </c>
      <c r="AA32" s="381">
        <v>312994810</v>
      </c>
      <c r="AB32" s="381">
        <v>312994810</v>
      </c>
      <c r="AC32" s="381">
        <v>312994810</v>
      </c>
      <c r="AD32" s="382">
        <v>312994810</v>
      </c>
      <c r="AE32" s="382">
        <v>307138504</v>
      </c>
      <c r="AF32" s="381">
        <v>307138504</v>
      </c>
      <c r="AG32" s="381">
        <v>307138504</v>
      </c>
      <c r="AH32" s="381">
        <v>307138504</v>
      </c>
      <c r="AI32" s="381"/>
      <c r="AJ32" s="381"/>
      <c r="AK32" s="381">
        <v>227072137</v>
      </c>
      <c r="AL32" s="381">
        <v>198523565</v>
      </c>
      <c r="AM32" s="381">
        <v>220015205</v>
      </c>
      <c r="AN32" s="381">
        <v>227072137</v>
      </c>
      <c r="AO32" s="381"/>
      <c r="AP32" s="381"/>
      <c r="AQ32" s="378">
        <f t="shared" si="0"/>
        <v>0.73931511042327669</v>
      </c>
      <c r="AR32" s="379"/>
      <c r="AS32" s="919"/>
      <c r="AT32" s="904"/>
      <c r="AU32" s="894"/>
      <c r="AV32" s="899"/>
      <c r="AW32" s="896"/>
      <c r="AX32" s="104"/>
      <c r="AY32" s="104"/>
      <c r="AZ32" s="104"/>
      <c r="BA32" s="104"/>
    </row>
    <row r="33" spans="1:53" s="113" customFormat="1" ht="30" customHeight="1" thickBot="1" x14ac:dyDescent="0.3">
      <c r="A33" s="870"/>
      <c r="B33" s="870"/>
      <c r="C33" s="870"/>
      <c r="D33" s="870"/>
      <c r="E33" s="870"/>
      <c r="F33" s="1172"/>
      <c r="G33" s="179" t="s">
        <v>124</v>
      </c>
      <c r="H33" s="452">
        <v>500</v>
      </c>
      <c r="I33" s="387">
        <f t="shared" ref="I33:K34" si="8">+I29</f>
        <v>60</v>
      </c>
      <c r="J33" s="387">
        <f t="shared" si="8"/>
        <v>60</v>
      </c>
      <c r="K33" s="387">
        <f t="shared" si="8"/>
        <v>60</v>
      </c>
      <c r="L33" s="387">
        <v>13</v>
      </c>
      <c r="M33" s="387">
        <f>+M29+M31</f>
        <v>167</v>
      </c>
      <c r="N33" s="387">
        <f>+N29+N31</f>
        <v>167</v>
      </c>
      <c r="O33" s="387">
        <f>+O29+O31</f>
        <v>167</v>
      </c>
      <c r="P33" s="387">
        <f>+P29+P31</f>
        <v>167</v>
      </c>
      <c r="Q33" s="387">
        <v>167</v>
      </c>
      <c r="R33" s="387">
        <f>+R29+R31</f>
        <v>150</v>
      </c>
      <c r="S33" s="387">
        <f>+S29+S31</f>
        <v>147</v>
      </c>
      <c r="T33" s="387">
        <f>+T29+T31</f>
        <v>147</v>
      </c>
      <c r="U33" s="387">
        <v>147</v>
      </c>
      <c r="V33" s="395">
        <f t="shared" ref="V33:X34" si="9">V29+V31</f>
        <v>147</v>
      </c>
      <c r="W33" s="395">
        <f t="shared" si="9"/>
        <v>147</v>
      </c>
      <c r="X33" s="395">
        <f t="shared" si="9"/>
        <v>130</v>
      </c>
      <c r="Y33" s="389">
        <f t="shared" ref="Y33:AA34" si="10">+Y29+Y31</f>
        <v>147</v>
      </c>
      <c r="Z33" s="389">
        <f t="shared" si="10"/>
        <v>147</v>
      </c>
      <c r="AA33" s="387">
        <f t="shared" si="10"/>
        <v>147</v>
      </c>
      <c r="AB33" s="387">
        <f>+AB29+AB31</f>
        <v>147</v>
      </c>
      <c r="AC33" s="387">
        <f>+AC29+AC31</f>
        <v>147</v>
      </c>
      <c r="AD33" s="453">
        <v>147</v>
      </c>
      <c r="AE33" s="387">
        <f>+AE31+AE29</f>
        <v>60</v>
      </c>
      <c r="AF33" s="367">
        <v>60</v>
      </c>
      <c r="AG33" s="409">
        <v>60</v>
      </c>
      <c r="AH33" s="387">
        <v>60</v>
      </c>
      <c r="AI33" s="387"/>
      <c r="AJ33" s="306"/>
      <c r="AK33" s="306">
        <f>+AK29+AK31</f>
        <v>52</v>
      </c>
      <c r="AL33" s="387">
        <f>+AL29+AL31</f>
        <v>15</v>
      </c>
      <c r="AM33" s="387">
        <v>19</v>
      </c>
      <c r="AN33" s="387">
        <f>+AN29+AN31</f>
        <v>52</v>
      </c>
      <c r="AO33" s="387"/>
      <c r="AP33" s="387"/>
      <c r="AQ33" s="378">
        <f t="shared" si="0"/>
        <v>0.8666666666666667</v>
      </c>
      <c r="AR33" s="379">
        <f>(L33+R33+AD33+X33+AK33)/H33</f>
        <v>0.98399999999999999</v>
      </c>
      <c r="AS33" s="919"/>
      <c r="AT33" s="904"/>
      <c r="AU33" s="894"/>
      <c r="AV33" s="899"/>
      <c r="AW33" s="896"/>
      <c r="AX33" s="102"/>
      <c r="AY33" s="102"/>
      <c r="AZ33" s="102"/>
      <c r="BA33" s="102"/>
    </row>
    <row r="34" spans="1:53" s="113" customFormat="1" ht="30" customHeight="1" thickBot="1" x14ac:dyDescent="0.3">
      <c r="A34" s="870"/>
      <c r="B34" s="871"/>
      <c r="C34" s="871"/>
      <c r="D34" s="871"/>
      <c r="E34" s="871"/>
      <c r="F34" s="1172"/>
      <c r="G34" s="180" t="s">
        <v>128</v>
      </c>
      <c r="H34" s="454">
        <f>+H30+H32</f>
        <v>8623567022</v>
      </c>
      <c r="I34" s="403">
        <f t="shared" si="8"/>
        <v>628505447</v>
      </c>
      <c r="J34" s="403">
        <f t="shared" si="8"/>
        <v>628505447</v>
      </c>
      <c r="K34" s="403">
        <f t="shared" si="8"/>
        <v>628505447</v>
      </c>
      <c r="L34" s="403">
        <v>545279085</v>
      </c>
      <c r="M34" s="403">
        <f t="shared" ref="M34:S34" si="11">+M30+M32</f>
        <v>1423219085</v>
      </c>
      <c r="N34" s="403">
        <f t="shared" si="11"/>
        <v>1423219085</v>
      </c>
      <c r="O34" s="403">
        <f t="shared" si="11"/>
        <v>1423219085</v>
      </c>
      <c r="P34" s="403">
        <f t="shared" si="11"/>
        <v>1423219085</v>
      </c>
      <c r="Q34" s="403">
        <f t="shared" si="11"/>
        <v>1260066935</v>
      </c>
      <c r="R34" s="403">
        <f t="shared" si="11"/>
        <v>1260066934</v>
      </c>
      <c r="S34" s="403">
        <f t="shared" si="11"/>
        <v>1533519998</v>
      </c>
      <c r="T34" s="403">
        <f>+T32+T30</f>
        <v>1630093910</v>
      </c>
      <c r="U34" s="403">
        <v>1428038910</v>
      </c>
      <c r="V34" s="403">
        <f t="shared" si="9"/>
        <v>1410795810</v>
      </c>
      <c r="W34" s="403">
        <f t="shared" si="9"/>
        <v>1426901368</v>
      </c>
      <c r="X34" s="403">
        <f t="shared" si="9"/>
        <v>1408446012</v>
      </c>
      <c r="Y34" s="403">
        <f t="shared" si="10"/>
        <v>2127537878</v>
      </c>
      <c r="Z34" s="403">
        <f t="shared" si="10"/>
        <v>2127537878</v>
      </c>
      <c r="AA34" s="403">
        <f t="shared" si="10"/>
        <v>2072857810</v>
      </c>
      <c r="AB34" s="403">
        <f>+AB30+AB32</f>
        <v>2072857810</v>
      </c>
      <c r="AC34" s="403">
        <f>+AC30+AC32</f>
        <v>1501158513</v>
      </c>
      <c r="AD34" s="403">
        <v>1441980609</v>
      </c>
      <c r="AE34" s="403">
        <f>+AE30+AE32</f>
        <v>2307138504</v>
      </c>
      <c r="AF34" s="403">
        <v>2307138504</v>
      </c>
      <c r="AG34" s="403">
        <v>2307138504</v>
      </c>
      <c r="AH34" s="403">
        <f>AH32</f>
        <v>307138504</v>
      </c>
      <c r="AI34" s="403"/>
      <c r="AJ34" s="403"/>
      <c r="AK34" s="455">
        <f>+AK30+AK32</f>
        <v>467344137</v>
      </c>
      <c r="AL34" s="455">
        <f>+AL30+AL32</f>
        <v>243905565</v>
      </c>
      <c r="AM34" s="455">
        <f>+AM30+AM32</f>
        <v>341861205</v>
      </c>
      <c r="AN34" s="403">
        <f>+AN30+AN32</f>
        <v>467344137</v>
      </c>
      <c r="AO34" s="403"/>
      <c r="AP34" s="403"/>
      <c r="AQ34" s="378">
        <f t="shared" si="0"/>
        <v>1.5216071280987942</v>
      </c>
      <c r="AR34" s="379">
        <f>(L34+R34+AD34+X34+AK34)/H34</f>
        <v>0.59408325625929137</v>
      </c>
      <c r="AS34" s="920"/>
      <c r="AT34" s="905"/>
      <c r="AU34" s="909"/>
      <c r="AV34" s="900"/>
      <c r="AW34" s="897"/>
      <c r="AX34" s="104"/>
      <c r="AY34" s="104"/>
      <c r="AZ34" s="104"/>
      <c r="BA34" s="104"/>
    </row>
    <row r="35" spans="1:53" s="113" customFormat="1" ht="30" customHeight="1" thickBot="1" x14ac:dyDescent="0.3">
      <c r="A35" s="870"/>
      <c r="B35" s="872">
        <v>5</v>
      </c>
      <c r="C35" s="873" t="s">
        <v>191</v>
      </c>
      <c r="D35" s="869" t="s">
        <v>116</v>
      </c>
      <c r="E35" s="869">
        <v>478</v>
      </c>
      <c r="F35" s="1172"/>
      <c r="G35" s="176" t="s">
        <v>79</v>
      </c>
      <c r="H35" s="456">
        <f>AE35</f>
        <v>100</v>
      </c>
      <c r="I35" s="457">
        <v>10</v>
      </c>
      <c r="J35" s="457">
        <v>10</v>
      </c>
      <c r="K35" s="457">
        <v>10</v>
      </c>
      <c r="L35" s="457">
        <v>10</v>
      </c>
      <c r="M35" s="457">
        <v>30</v>
      </c>
      <c r="N35" s="457">
        <v>30</v>
      </c>
      <c r="O35" s="457">
        <v>30</v>
      </c>
      <c r="P35" s="457">
        <v>30</v>
      </c>
      <c r="Q35" s="457">
        <v>30</v>
      </c>
      <c r="R35" s="457">
        <v>24</v>
      </c>
      <c r="S35" s="457">
        <v>60</v>
      </c>
      <c r="T35" s="457">
        <f>+S35</f>
        <v>60</v>
      </c>
      <c r="U35" s="457">
        <v>60</v>
      </c>
      <c r="V35" s="457">
        <v>60</v>
      </c>
      <c r="W35" s="457">
        <v>65</v>
      </c>
      <c r="X35" s="457">
        <v>65</v>
      </c>
      <c r="Y35" s="458">
        <v>90</v>
      </c>
      <c r="Z35" s="458">
        <f>+Y35</f>
        <v>90</v>
      </c>
      <c r="AA35" s="457">
        <v>90</v>
      </c>
      <c r="AB35" s="457">
        <v>90</v>
      </c>
      <c r="AC35" s="457">
        <v>90</v>
      </c>
      <c r="AD35" s="459">
        <v>90</v>
      </c>
      <c r="AE35" s="457">
        <v>100</v>
      </c>
      <c r="AF35" s="457">
        <v>100</v>
      </c>
      <c r="AG35" s="457">
        <v>100</v>
      </c>
      <c r="AH35" s="457">
        <v>100</v>
      </c>
      <c r="AI35" s="457"/>
      <c r="AJ35" s="411"/>
      <c r="AK35" s="411">
        <v>96</v>
      </c>
      <c r="AL35" s="411">
        <v>95</v>
      </c>
      <c r="AM35" s="411">
        <v>95</v>
      </c>
      <c r="AN35" s="411">
        <v>96</v>
      </c>
      <c r="AO35" s="457"/>
      <c r="AP35" s="437"/>
      <c r="AQ35" s="378">
        <f t="shared" si="0"/>
        <v>0.96</v>
      </c>
      <c r="AR35" s="460">
        <f>(AK35)/H35</f>
        <v>0.96</v>
      </c>
      <c r="AS35" s="910" t="s">
        <v>512</v>
      </c>
      <c r="AT35" s="903" t="s">
        <v>545</v>
      </c>
      <c r="AU35" s="901" t="s">
        <v>87</v>
      </c>
      <c r="AV35" s="926" t="s">
        <v>192</v>
      </c>
      <c r="AW35" s="924" t="s">
        <v>193</v>
      </c>
      <c r="AX35" s="102"/>
      <c r="AY35" s="102"/>
      <c r="AZ35" s="102"/>
      <c r="BA35" s="102"/>
    </row>
    <row r="36" spans="1:53" s="113" customFormat="1" ht="30" customHeight="1" thickBot="1" x14ac:dyDescent="0.3">
      <c r="A36" s="870"/>
      <c r="B36" s="870"/>
      <c r="C36" s="874"/>
      <c r="D36" s="870"/>
      <c r="E36" s="870"/>
      <c r="F36" s="1172"/>
      <c r="G36" s="177" t="s">
        <v>100</v>
      </c>
      <c r="H36" s="380">
        <f>L36+R36+Z36+AH36+X36+AD36</f>
        <v>3638726517</v>
      </c>
      <c r="I36" s="381">
        <v>204249768</v>
      </c>
      <c r="J36" s="381">
        <v>204249768</v>
      </c>
      <c r="K36" s="381">
        <v>204249770</v>
      </c>
      <c r="L36" s="381">
        <v>204249768</v>
      </c>
      <c r="M36" s="381">
        <v>318016000</v>
      </c>
      <c r="N36" s="381">
        <v>318016000</v>
      </c>
      <c r="O36" s="381">
        <v>318016000</v>
      </c>
      <c r="P36" s="381">
        <v>318016000</v>
      </c>
      <c r="Q36" s="381">
        <v>298569621</v>
      </c>
      <c r="R36" s="381">
        <v>298525101</v>
      </c>
      <c r="S36" s="381">
        <v>642865788</v>
      </c>
      <c r="T36" s="381">
        <v>642865788</v>
      </c>
      <c r="U36" s="381">
        <v>844920788</v>
      </c>
      <c r="V36" s="381">
        <v>844920788</v>
      </c>
      <c r="W36" s="381">
        <v>909148100</v>
      </c>
      <c r="X36" s="381">
        <v>896855866</v>
      </c>
      <c r="Y36" s="381">
        <v>1035874000</v>
      </c>
      <c r="Z36" s="381">
        <v>1035874000</v>
      </c>
      <c r="AA36" s="381">
        <v>1011870800</v>
      </c>
      <c r="AB36" s="381">
        <v>1011870800</v>
      </c>
      <c r="AC36" s="381">
        <v>821809260</v>
      </c>
      <c r="AD36" s="382">
        <v>800563782</v>
      </c>
      <c r="AE36" s="381">
        <v>499999000</v>
      </c>
      <c r="AF36" s="381">
        <v>499999000</v>
      </c>
      <c r="AG36" s="381">
        <v>499999000</v>
      </c>
      <c r="AH36" s="381">
        <v>402658000</v>
      </c>
      <c r="AI36" s="381"/>
      <c r="AJ36" s="381"/>
      <c r="AK36" s="381">
        <v>97383000</v>
      </c>
      <c r="AL36" s="381">
        <v>0</v>
      </c>
      <c r="AM36" s="381">
        <v>74007000</v>
      </c>
      <c r="AN36" s="381">
        <v>97383000</v>
      </c>
      <c r="AO36" s="419"/>
      <c r="AP36" s="384"/>
      <c r="AQ36" s="378">
        <f t="shared" si="0"/>
        <v>0.24185040406498814</v>
      </c>
      <c r="AR36" s="379">
        <f>(L36+R36+AD36+X36+AK36)/H36</f>
        <v>0.63142352311057182</v>
      </c>
      <c r="AS36" s="911"/>
      <c r="AT36" s="904"/>
      <c r="AU36" s="894"/>
      <c r="AV36" s="899"/>
      <c r="AW36" s="896"/>
      <c r="AX36" s="104"/>
      <c r="AY36" s="104"/>
      <c r="AZ36" s="104"/>
      <c r="BA36" s="104"/>
    </row>
    <row r="37" spans="1:53" s="113" customFormat="1" ht="30" customHeight="1" thickBot="1" x14ac:dyDescent="0.3">
      <c r="A37" s="870"/>
      <c r="B37" s="870"/>
      <c r="C37" s="874"/>
      <c r="D37" s="870"/>
      <c r="E37" s="870"/>
      <c r="F37" s="1172"/>
      <c r="G37" s="178" t="s">
        <v>108</v>
      </c>
      <c r="H37" s="385"/>
      <c r="I37" s="387"/>
      <c r="J37" s="387"/>
      <c r="K37" s="387"/>
      <c r="L37" s="387"/>
      <c r="M37" s="387"/>
      <c r="N37" s="387"/>
      <c r="O37" s="387"/>
      <c r="P37" s="387"/>
      <c r="Q37" s="387"/>
      <c r="R37" s="306"/>
      <c r="S37" s="387">
        <v>0</v>
      </c>
      <c r="T37" s="387">
        <v>0</v>
      </c>
      <c r="U37" s="387">
        <v>0</v>
      </c>
      <c r="V37" s="387"/>
      <c r="W37" s="387"/>
      <c r="X37" s="306"/>
      <c r="Y37" s="381"/>
      <c r="Z37" s="381"/>
      <c r="AA37" s="387"/>
      <c r="AB37" s="387"/>
      <c r="AC37" s="387"/>
      <c r="AD37" s="461"/>
      <c r="AE37" s="451"/>
      <c r="AF37" s="451"/>
      <c r="AG37" s="451"/>
      <c r="AH37" s="451"/>
      <c r="AI37" s="451"/>
      <c r="AJ37" s="451"/>
      <c r="AK37" s="451"/>
      <c r="AL37" s="451"/>
      <c r="AM37" s="451"/>
      <c r="AN37" s="306"/>
      <c r="AO37" s="387"/>
      <c r="AP37" s="384"/>
      <c r="AQ37" s="378" t="e">
        <f t="shared" si="0"/>
        <v>#DIV/0!</v>
      </c>
      <c r="AR37" s="462"/>
      <c r="AS37" s="911"/>
      <c r="AT37" s="904"/>
      <c r="AU37" s="894"/>
      <c r="AV37" s="899"/>
      <c r="AW37" s="896"/>
      <c r="AX37" s="102"/>
      <c r="AY37" s="102"/>
      <c r="AZ37" s="102"/>
      <c r="BA37" s="102"/>
    </row>
    <row r="38" spans="1:53" s="113" customFormat="1" ht="30" customHeight="1" thickBot="1" x14ac:dyDescent="0.3">
      <c r="A38" s="870"/>
      <c r="B38" s="870"/>
      <c r="C38" s="874"/>
      <c r="D38" s="870"/>
      <c r="E38" s="870"/>
      <c r="F38" s="1172"/>
      <c r="G38" s="177" t="s">
        <v>117</v>
      </c>
      <c r="H38" s="380">
        <f>L38+R38+Z38+AH38+X38+AD38</f>
        <v>1106860888</v>
      </c>
      <c r="I38" s="381"/>
      <c r="J38" s="381"/>
      <c r="K38" s="381"/>
      <c r="L38" s="381"/>
      <c r="M38" s="381">
        <v>65573517</v>
      </c>
      <c r="N38" s="381">
        <v>65573517</v>
      </c>
      <c r="O38" s="381">
        <v>65573517</v>
      </c>
      <c r="P38" s="381">
        <v>65573517</v>
      </c>
      <c r="Q38" s="381">
        <v>65573517</v>
      </c>
      <c r="R38" s="381">
        <v>65573517</v>
      </c>
      <c r="S38" s="381">
        <v>510200</v>
      </c>
      <c r="T38" s="381">
        <v>26848540</v>
      </c>
      <c r="U38" s="381">
        <v>26848540</v>
      </c>
      <c r="V38" s="381">
        <v>26848540</v>
      </c>
      <c r="W38" s="381">
        <v>26848540</v>
      </c>
      <c r="X38" s="381">
        <v>26848540</v>
      </c>
      <c r="Y38" s="381">
        <v>422858800</v>
      </c>
      <c r="Z38" s="381">
        <v>422858800</v>
      </c>
      <c r="AA38" s="381">
        <v>422858800</v>
      </c>
      <c r="AB38" s="381">
        <v>422858800</v>
      </c>
      <c r="AC38" s="381">
        <v>422858800</v>
      </c>
      <c r="AD38" s="382">
        <v>422858800</v>
      </c>
      <c r="AE38" s="382">
        <v>168721231</v>
      </c>
      <c r="AF38" s="381">
        <v>168721231</v>
      </c>
      <c r="AG38" s="381">
        <v>168721231</v>
      </c>
      <c r="AH38" s="381">
        <v>168721231</v>
      </c>
      <c r="AI38" s="381"/>
      <c r="AJ38" s="381"/>
      <c r="AK38" s="381">
        <v>141094832</v>
      </c>
      <c r="AL38" s="381">
        <v>120830832</v>
      </c>
      <c r="AM38" s="381">
        <v>141094832</v>
      </c>
      <c r="AN38" s="381">
        <v>141094832</v>
      </c>
      <c r="AO38" s="381"/>
      <c r="AP38" s="384"/>
      <c r="AQ38" s="378">
        <f t="shared" si="0"/>
        <v>0.83626009106109478</v>
      </c>
      <c r="AR38" s="460"/>
      <c r="AS38" s="911"/>
      <c r="AT38" s="904"/>
      <c r="AU38" s="894"/>
      <c r="AV38" s="899"/>
      <c r="AW38" s="896"/>
      <c r="AX38" s="104"/>
      <c r="AY38" s="104"/>
      <c r="AZ38" s="104"/>
      <c r="BA38" s="104"/>
    </row>
    <row r="39" spans="1:53" s="113" customFormat="1" ht="30" customHeight="1" thickBot="1" x14ac:dyDescent="0.3">
      <c r="A39" s="870"/>
      <c r="B39" s="870"/>
      <c r="C39" s="874"/>
      <c r="D39" s="870"/>
      <c r="E39" s="870"/>
      <c r="F39" s="1172"/>
      <c r="G39" s="179" t="s">
        <v>124</v>
      </c>
      <c r="H39" s="463">
        <v>100</v>
      </c>
      <c r="I39" s="387">
        <v>10</v>
      </c>
      <c r="J39" s="387">
        <v>10</v>
      </c>
      <c r="K39" s="387">
        <f>+K35</f>
        <v>10</v>
      </c>
      <c r="L39" s="387">
        <f>L35</f>
        <v>10</v>
      </c>
      <c r="M39" s="387">
        <f>+M35</f>
        <v>30</v>
      </c>
      <c r="N39" s="387">
        <f>+N35</f>
        <v>30</v>
      </c>
      <c r="O39" s="387">
        <f>+O35</f>
        <v>30</v>
      </c>
      <c r="P39" s="387">
        <f>+P35</f>
        <v>30</v>
      </c>
      <c r="Q39" s="387">
        <v>30</v>
      </c>
      <c r="R39" s="387">
        <f>+R35</f>
        <v>24</v>
      </c>
      <c r="S39" s="387">
        <f>+S35</f>
        <v>60</v>
      </c>
      <c r="T39" s="387">
        <f>T35+T37</f>
        <v>60</v>
      </c>
      <c r="U39" s="387">
        <v>60</v>
      </c>
      <c r="V39" s="395">
        <f>V35+V37</f>
        <v>60</v>
      </c>
      <c r="W39" s="387">
        <f>+W35+W37</f>
        <v>65</v>
      </c>
      <c r="X39" s="387">
        <f>+X35+X37</f>
        <v>65</v>
      </c>
      <c r="Y39" s="389">
        <f t="shared" ref="Y39:AE39" si="12">+Y35</f>
        <v>90</v>
      </c>
      <c r="Z39" s="389">
        <f t="shared" si="12"/>
        <v>90</v>
      </c>
      <c r="AA39" s="387">
        <f t="shared" si="12"/>
        <v>90</v>
      </c>
      <c r="AB39" s="387">
        <f t="shared" si="12"/>
        <v>90</v>
      </c>
      <c r="AC39" s="387">
        <f t="shared" si="12"/>
        <v>90</v>
      </c>
      <c r="AD39" s="453">
        <v>90</v>
      </c>
      <c r="AE39" s="387">
        <f t="shared" si="12"/>
        <v>100</v>
      </c>
      <c r="AF39" s="387">
        <v>100</v>
      </c>
      <c r="AG39" s="387">
        <v>100</v>
      </c>
      <c r="AH39" s="387">
        <v>100</v>
      </c>
      <c r="AI39" s="387"/>
      <c r="AJ39" s="306"/>
      <c r="AK39" s="306">
        <f>+AK35</f>
        <v>96</v>
      </c>
      <c r="AL39" s="306">
        <v>95</v>
      </c>
      <c r="AM39" s="306">
        <f>+AM35</f>
        <v>95</v>
      </c>
      <c r="AN39" s="387">
        <f>+AN35</f>
        <v>96</v>
      </c>
      <c r="AO39" s="395"/>
      <c r="AP39" s="384"/>
      <c r="AQ39" s="378">
        <f t="shared" si="0"/>
        <v>0.96</v>
      </c>
      <c r="AR39" s="460">
        <f>(AK39)/H39</f>
        <v>0.96</v>
      </c>
      <c r="AS39" s="911"/>
      <c r="AT39" s="904"/>
      <c r="AU39" s="894"/>
      <c r="AV39" s="899"/>
      <c r="AW39" s="896"/>
      <c r="AX39" s="102"/>
      <c r="AY39" s="102"/>
      <c r="AZ39" s="102"/>
      <c r="BA39" s="102"/>
    </row>
    <row r="40" spans="1:53" s="113" customFormat="1" ht="30" customHeight="1" thickBot="1" x14ac:dyDescent="0.3">
      <c r="A40" s="870"/>
      <c r="B40" s="871"/>
      <c r="C40" s="875"/>
      <c r="D40" s="871"/>
      <c r="E40" s="871"/>
      <c r="F40" s="1172"/>
      <c r="G40" s="180" t="s">
        <v>128</v>
      </c>
      <c r="H40" s="402">
        <f>+H36+H38</f>
        <v>4745587405</v>
      </c>
      <c r="I40" s="403">
        <f>+I36</f>
        <v>204249768</v>
      </c>
      <c r="J40" s="403">
        <f>+J36</f>
        <v>204249768</v>
      </c>
      <c r="K40" s="403">
        <f>+K36</f>
        <v>204249770</v>
      </c>
      <c r="L40" s="403">
        <v>204249768</v>
      </c>
      <c r="M40" s="403">
        <f t="shared" ref="M40:S40" si="13">+M36+M38</f>
        <v>383589517</v>
      </c>
      <c r="N40" s="403">
        <f t="shared" si="13"/>
        <v>383589517</v>
      </c>
      <c r="O40" s="403">
        <f t="shared" si="13"/>
        <v>383589517</v>
      </c>
      <c r="P40" s="403">
        <f t="shared" si="13"/>
        <v>383589517</v>
      </c>
      <c r="Q40" s="403">
        <f t="shared" si="13"/>
        <v>364143138</v>
      </c>
      <c r="R40" s="403">
        <f t="shared" si="13"/>
        <v>364098618</v>
      </c>
      <c r="S40" s="403">
        <f t="shared" si="13"/>
        <v>643375988</v>
      </c>
      <c r="T40" s="403">
        <f>T36+T38</f>
        <v>669714328</v>
      </c>
      <c r="U40" s="403">
        <v>871769328</v>
      </c>
      <c r="V40" s="403">
        <f>V38+V36</f>
        <v>871769328</v>
      </c>
      <c r="W40" s="403">
        <f>+W36+W38</f>
        <v>935996640</v>
      </c>
      <c r="X40" s="403">
        <f>+X36+X38</f>
        <v>923704406</v>
      </c>
      <c r="Y40" s="403">
        <f>+Y36+Y38</f>
        <v>1458732800</v>
      </c>
      <c r="Z40" s="403">
        <f>+Z36+Z38</f>
        <v>1458732800</v>
      </c>
      <c r="AA40" s="403">
        <f>+AA36+AA38</f>
        <v>1434729600</v>
      </c>
      <c r="AB40" s="403">
        <f>+AB36+AB38</f>
        <v>1434729600</v>
      </c>
      <c r="AC40" s="403">
        <f>+AC36+AC38</f>
        <v>1244668060</v>
      </c>
      <c r="AD40" s="403">
        <v>1223422582</v>
      </c>
      <c r="AE40" s="403">
        <f>+AE36+AE38</f>
        <v>668720231</v>
      </c>
      <c r="AF40" s="403">
        <v>668720231</v>
      </c>
      <c r="AG40" s="403">
        <v>668720231</v>
      </c>
      <c r="AH40" s="403">
        <f>AH36+AH38</f>
        <v>571379231</v>
      </c>
      <c r="AI40" s="403"/>
      <c r="AJ40" s="403"/>
      <c r="AK40" s="403">
        <f>+AK36+AK38</f>
        <v>238477832</v>
      </c>
      <c r="AL40" s="403">
        <f>+AL36+AL38</f>
        <v>120830832</v>
      </c>
      <c r="AM40" s="403">
        <f>+AM36+AM38</f>
        <v>215101832</v>
      </c>
      <c r="AN40" s="403">
        <f>+AN36+AN38</f>
        <v>238477832</v>
      </c>
      <c r="AO40" s="403"/>
      <c r="AP40" s="407"/>
      <c r="AQ40" s="378">
        <f t="shared" si="0"/>
        <v>0.41737224431946496</v>
      </c>
      <c r="AR40" s="379">
        <f>(L40+R40+AD40+X40+AK40)/H40</f>
        <v>0.62246313341266968</v>
      </c>
      <c r="AS40" s="912"/>
      <c r="AT40" s="905"/>
      <c r="AU40" s="909"/>
      <c r="AV40" s="927"/>
      <c r="AW40" s="925"/>
      <c r="AX40" s="104"/>
      <c r="AY40" s="104"/>
      <c r="AZ40" s="104"/>
      <c r="BA40" s="104"/>
    </row>
    <row r="41" spans="1:53" s="113" customFormat="1" ht="38.25" customHeight="1" thickBot="1" x14ac:dyDescent="0.3">
      <c r="A41" s="870"/>
      <c r="B41" s="872">
        <v>6</v>
      </c>
      <c r="C41" s="869" t="s">
        <v>194</v>
      </c>
      <c r="D41" s="869" t="s">
        <v>116</v>
      </c>
      <c r="E41" s="869">
        <v>478</v>
      </c>
      <c r="F41" s="1172"/>
      <c r="G41" s="176" t="s">
        <v>79</v>
      </c>
      <c r="H41" s="464">
        <f>AE41</f>
        <v>100</v>
      </c>
      <c r="I41" s="447">
        <v>24</v>
      </c>
      <c r="J41" s="447">
        <v>25</v>
      </c>
      <c r="K41" s="447">
        <v>25</v>
      </c>
      <c r="L41" s="447">
        <v>25</v>
      </c>
      <c r="M41" s="447">
        <v>70</v>
      </c>
      <c r="N41" s="447">
        <v>70</v>
      </c>
      <c r="O41" s="447">
        <v>70</v>
      </c>
      <c r="P41" s="447">
        <v>70</v>
      </c>
      <c r="Q41" s="447">
        <v>70</v>
      </c>
      <c r="R41" s="447">
        <v>70</v>
      </c>
      <c r="S41" s="447">
        <v>80</v>
      </c>
      <c r="T41" s="447">
        <f>+S41</f>
        <v>80</v>
      </c>
      <c r="U41" s="447">
        <v>80</v>
      </c>
      <c r="V41" s="447">
        <v>80</v>
      </c>
      <c r="W41" s="447">
        <v>80</v>
      </c>
      <c r="X41" s="368">
        <v>75</v>
      </c>
      <c r="Y41" s="368">
        <v>90</v>
      </c>
      <c r="Z41" s="368">
        <f>+Y41</f>
        <v>90</v>
      </c>
      <c r="AA41" s="447">
        <v>90</v>
      </c>
      <c r="AB41" s="447">
        <v>90</v>
      </c>
      <c r="AC41" s="447">
        <v>90</v>
      </c>
      <c r="AD41" s="465">
        <v>84</v>
      </c>
      <c r="AE41" s="447">
        <v>100</v>
      </c>
      <c r="AF41" s="447">
        <v>100</v>
      </c>
      <c r="AG41" s="447">
        <v>100</v>
      </c>
      <c r="AH41" s="447">
        <v>100</v>
      </c>
      <c r="AI41" s="447"/>
      <c r="AJ41" s="368"/>
      <c r="AK41" s="368">
        <v>87</v>
      </c>
      <c r="AL41" s="447">
        <v>86</v>
      </c>
      <c r="AM41" s="447">
        <v>86</v>
      </c>
      <c r="AN41" s="466">
        <v>87</v>
      </c>
      <c r="AO41" s="467"/>
      <c r="AP41" s="377"/>
      <c r="AQ41" s="378">
        <f t="shared" si="0"/>
        <v>0.87</v>
      </c>
      <c r="AR41" s="468">
        <f>(AK41)/AF41</f>
        <v>0.87</v>
      </c>
      <c r="AS41" s="937" t="s">
        <v>529</v>
      </c>
      <c r="AT41" s="974" t="s">
        <v>465</v>
      </c>
      <c r="AU41" s="901" t="s">
        <v>87</v>
      </c>
      <c r="AV41" s="971" t="s">
        <v>195</v>
      </c>
      <c r="AW41" s="928" t="s">
        <v>147</v>
      </c>
      <c r="AX41" s="102"/>
      <c r="AY41" s="102"/>
      <c r="AZ41" s="102"/>
      <c r="BA41" s="102"/>
    </row>
    <row r="42" spans="1:53" s="113" customFormat="1" ht="30" customHeight="1" thickBot="1" x14ac:dyDescent="0.3">
      <c r="A42" s="870"/>
      <c r="B42" s="870"/>
      <c r="C42" s="870"/>
      <c r="D42" s="870"/>
      <c r="E42" s="870"/>
      <c r="F42" s="1172"/>
      <c r="G42" s="177" t="s">
        <v>100</v>
      </c>
      <c r="H42" s="380">
        <f>L42+R42+Z42+AH42+X42+AD42</f>
        <v>600670245</v>
      </c>
      <c r="I42" s="381">
        <v>60608658</v>
      </c>
      <c r="J42" s="381">
        <v>60608658</v>
      </c>
      <c r="K42" s="381">
        <v>60608658</v>
      </c>
      <c r="L42" s="381">
        <v>44335011</v>
      </c>
      <c r="M42" s="381">
        <v>200000000</v>
      </c>
      <c r="N42" s="381">
        <v>200000000</v>
      </c>
      <c r="O42" s="381">
        <v>200000000</v>
      </c>
      <c r="P42" s="381">
        <v>200000000</v>
      </c>
      <c r="Q42" s="381">
        <v>102639067</v>
      </c>
      <c r="R42" s="381">
        <v>91224934</v>
      </c>
      <c r="S42" s="381">
        <v>134322300</v>
      </c>
      <c r="T42" s="381">
        <v>134322300</v>
      </c>
      <c r="U42" s="381">
        <v>134322300</v>
      </c>
      <c r="V42" s="381">
        <v>134322300</v>
      </c>
      <c r="W42" s="381">
        <v>154226300</v>
      </c>
      <c r="X42" s="381">
        <v>154226300</v>
      </c>
      <c r="Y42" s="381">
        <v>124077000</v>
      </c>
      <c r="Z42" s="381">
        <v>124077000</v>
      </c>
      <c r="AA42" s="381">
        <v>177201000</v>
      </c>
      <c r="AB42" s="381">
        <v>177201000</v>
      </c>
      <c r="AC42" s="381">
        <v>130290834</v>
      </c>
      <c r="AD42" s="382">
        <v>105611000</v>
      </c>
      <c r="AE42" s="381">
        <v>131658000</v>
      </c>
      <c r="AF42" s="381">
        <v>131658000</v>
      </c>
      <c r="AG42" s="381">
        <v>131658000</v>
      </c>
      <c r="AH42" s="381">
        <v>81196000</v>
      </c>
      <c r="AI42" s="381"/>
      <c r="AJ42" s="381"/>
      <c r="AK42" s="381">
        <v>24434000</v>
      </c>
      <c r="AL42" s="381">
        <v>0</v>
      </c>
      <c r="AM42" s="381">
        <v>0</v>
      </c>
      <c r="AN42" s="381">
        <v>24434000</v>
      </c>
      <c r="AO42" s="381"/>
      <c r="AP42" s="384"/>
      <c r="AQ42" s="378">
        <f t="shared" si="0"/>
        <v>0.30092615399773387</v>
      </c>
      <c r="AR42" s="379">
        <f>(L42+R42+AD42+X42+AK42)/H42</f>
        <v>0.69893797552765413</v>
      </c>
      <c r="AS42" s="976"/>
      <c r="AT42" s="975"/>
      <c r="AU42" s="894"/>
      <c r="AV42" s="899"/>
      <c r="AW42" s="896"/>
      <c r="AX42" s="104"/>
      <c r="AY42" s="104"/>
      <c r="AZ42" s="104"/>
      <c r="BA42" s="104"/>
    </row>
    <row r="43" spans="1:53" s="113" customFormat="1" ht="30" customHeight="1" thickBot="1" x14ac:dyDescent="0.3">
      <c r="A43" s="870"/>
      <c r="B43" s="870"/>
      <c r="C43" s="870"/>
      <c r="D43" s="870"/>
      <c r="E43" s="870"/>
      <c r="F43" s="1172"/>
      <c r="G43" s="178" t="s">
        <v>108</v>
      </c>
      <c r="H43" s="385"/>
      <c r="I43" s="306"/>
      <c r="J43" s="306"/>
      <c r="K43" s="306"/>
      <c r="L43" s="387"/>
      <c r="M43" s="387"/>
      <c r="N43" s="387"/>
      <c r="O43" s="387"/>
      <c r="P43" s="387"/>
      <c r="Q43" s="387"/>
      <c r="R43" s="387"/>
      <c r="S43" s="387"/>
      <c r="T43" s="387"/>
      <c r="U43" s="387"/>
      <c r="V43" s="387"/>
      <c r="W43" s="387"/>
      <c r="X43" s="387"/>
      <c r="Y43" s="381"/>
      <c r="Z43" s="381"/>
      <c r="AA43" s="387"/>
      <c r="AB43" s="387"/>
      <c r="AC43" s="387"/>
      <c r="AD43" s="461"/>
      <c r="AE43" s="387"/>
      <c r="AF43" s="387"/>
      <c r="AG43" s="387"/>
      <c r="AH43" s="387"/>
      <c r="AI43" s="387"/>
      <c r="AJ43" s="387"/>
      <c r="AK43" s="387"/>
      <c r="AL43" s="306"/>
      <c r="AM43" s="306"/>
      <c r="AN43" s="387"/>
      <c r="AO43" s="469"/>
      <c r="AP43" s="384"/>
      <c r="AQ43" s="378" t="e">
        <f t="shared" si="0"/>
        <v>#DIV/0!</v>
      </c>
      <c r="AR43" s="470"/>
      <c r="AS43" s="976"/>
      <c r="AT43" s="975"/>
      <c r="AU43" s="894"/>
      <c r="AV43" s="899"/>
      <c r="AW43" s="896"/>
      <c r="AX43" s="102"/>
      <c r="AY43" s="102"/>
      <c r="AZ43" s="102"/>
      <c r="BA43" s="102"/>
    </row>
    <row r="44" spans="1:53" s="113" customFormat="1" ht="30" customHeight="1" thickBot="1" x14ac:dyDescent="0.3">
      <c r="A44" s="870"/>
      <c r="B44" s="870"/>
      <c r="C44" s="870"/>
      <c r="D44" s="870"/>
      <c r="E44" s="870"/>
      <c r="F44" s="1172"/>
      <c r="G44" s="177" t="s">
        <v>117</v>
      </c>
      <c r="H44" s="380">
        <f>L44+R44+Z44+AH44+X44+AD44</f>
        <v>157985082</v>
      </c>
      <c r="I44" s="381"/>
      <c r="J44" s="381"/>
      <c r="K44" s="381"/>
      <c r="L44" s="381"/>
      <c r="M44" s="381">
        <v>14704074</v>
      </c>
      <c r="N44" s="381">
        <v>14704074</v>
      </c>
      <c r="O44" s="381">
        <v>14704074</v>
      </c>
      <c r="P44" s="381">
        <v>14704074</v>
      </c>
      <c r="Q44" s="381">
        <v>14704074</v>
      </c>
      <c r="R44" s="381">
        <v>14704074</v>
      </c>
      <c r="S44" s="381">
        <v>0</v>
      </c>
      <c r="T44" s="381">
        <v>0</v>
      </c>
      <c r="U44" s="381">
        <v>0</v>
      </c>
      <c r="V44" s="381"/>
      <c r="W44" s="381">
        <v>0</v>
      </c>
      <c r="X44" s="381">
        <v>0</v>
      </c>
      <c r="Y44" s="381">
        <v>50527500</v>
      </c>
      <c r="Z44" s="381">
        <v>50527500</v>
      </c>
      <c r="AA44" s="381">
        <v>50527500</v>
      </c>
      <c r="AB44" s="381">
        <v>50527500</v>
      </c>
      <c r="AC44" s="381">
        <v>50527500</v>
      </c>
      <c r="AD44" s="382">
        <v>50527500</v>
      </c>
      <c r="AE44" s="382">
        <v>42226008</v>
      </c>
      <c r="AF44" s="381">
        <v>42226008</v>
      </c>
      <c r="AG44" s="381">
        <v>42226008</v>
      </c>
      <c r="AH44" s="381">
        <v>42226008</v>
      </c>
      <c r="AI44" s="381"/>
      <c r="AJ44" s="381"/>
      <c r="AK44" s="381">
        <v>41657101</v>
      </c>
      <c r="AL44" s="381">
        <v>23033167</v>
      </c>
      <c r="AM44" s="381">
        <v>33482167</v>
      </c>
      <c r="AN44" s="381">
        <v>41657101</v>
      </c>
      <c r="AO44" s="381"/>
      <c r="AP44" s="384"/>
      <c r="AQ44" s="378">
        <f t="shared" si="0"/>
        <v>0.98652709486532564</v>
      </c>
      <c r="AR44" s="470"/>
      <c r="AS44" s="976"/>
      <c r="AT44" s="975"/>
      <c r="AU44" s="894"/>
      <c r="AV44" s="899"/>
      <c r="AW44" s="896"/>
      <c r="AX44" s="104"/>
      <c r="AY44" s="104"/>
      <c r="AZ44" s="104"/>
      <c r="BA44" s="104"/>
    </row>
    <row r="45" spans="1:53" s="113" customFormat="1" ht="42" customHeight="1" thickBot="1" x14ac:dyDescent="0.3">
      <c r="A45" s="870"/>
      <c r="B45" s="870"/>
      <c r="C45" s="870"/>
      <c r="D45" s="870"/>
      <c r="E45" s="870"/>
      <c r="F45" s="1172"/>
      <c r="G45" s="179" t="s">
        <v>124</v>
      </c>
      <c r="H45" s="463">
        <v>100</v>
      </c>
      <c r="I45" s="387">
        <v>25</v>
      </c>
      <c r="J45" s="387">
        <v>25</v>
      </c>
      <c r="K45" s="387">
        <f>+K41</f>
        <v>25</v>
      </c>
      <c r="L45" s="387">
        <v>25</v>
      </c>
      <c r="M45" s="387">
        <f>+M41</f>
        <v>70</v>
      </c>
      <c r="N45" s="387">
        <f>+N41</f>
        <v>70</v>
      </c>
      <c r="O45" s="387">
        <f>+O41</f>
        <v>70</v>
      </c>
      <c r="P45" s="387">
        <f>+P41</f>
        <v>70</v>
      </c>
      <c r="Q45" s="387">
        <v>70</v>
      </c>
      <c r="R45" s="387">
        <v>70</v>
      </c>
      <c r="S45" s="387">
        <f>+S41</f>
        <v>80</v>
      </c>
      <c r="T45" s="471">
        <f>+T41</f>
        <v>80</v>
      </c>
      <c r="U45" s="471">
        <v>80</v>
      </c>
      <c r="V45" s="471">
        <f>V41</f>
        <v>80</v>
      </c>
      <c r="W45" s="387">
        <f t="shared" ref="W45:Z46" si="14">+W41+W43</f>
        <v>80</v>
      </c>
      <c r="X45" s="387">
        <f t="shared" si="14"/>
        <v>75</v>
      </c>
      <c r="Y45" s="389">
        <f t="shared" si="14"/>
        <v>90</v>
      </c>
      <c r="Z45" s="389">
        <f t="shared" si="14"/>
        <v>90</v>
      </c>
      <c r="AA45" s="387">
        <f>+AA41</f>
        <v>90</v>
      </c>
      <c r="AB45" s="387">
        <f>+AB41</f>
        <v>90</v>
      </c>
      <c r="AC45" s="387">
        <f>+AC41</f>
        <v>90</v>
      </c>
      <c r="AD45" s="453">
        <v>84</v>
      </c>
      <c r="AE45" s="387">
        <f>+AE41+AE43</f>
        <v>100</v>
      </c>
      <c r="AF45" s="387">
        <v>100</v>
      </c>
      <c r="AG45" s="387">
        <v>100</v>
      </c>
      <c r="AH45" s="387">
        <v>100</v>
      </c>
      <c r="AI45" s="387"/>
      <c r="AJ45" s="387"/>
      <c r="AK45" s="387">
        <v>87</v>
      </c>
      <c r="AL45" s="387">
        <v>86</v>
      </c>
      <c r="AM45" s="387">
        <f>+AM41</f>
        <v>86</v>
      </c>
      <c r="AN45" s="472">
        <v>87</v>
      </c>
      <c r="AO45" s="425"/>
      <c r="AP45" s="384"/>
      <c r="AQ45" s="378">
        <f t="shared" si="0"/>
        <v>0.87</v>
      </c>
      <c r="AR45" s="418">
        <f>(AK45)/AF45</f>
        <v>0.87</v>
      </c>
      <c r="AS45" s="976"/>
      <c r="AT45" s="975"/>
      <c r="AU45" s="894"/>
      <c r="AV45" s="899"/>
      <c r="AW45" s="896"/>
      <c r="AX45" s="102"/>
      <c r="AY45" s="102"/>
      <c r="AZ45" s="102"/>
      <c r="BA45" s="102"/>
    </row>
    <row r="46" spans="1:53" s="113" customFormat="1" ht="30" customHeight="1" thickBot="1" x14ac:dyDescent="0.3">
      <c r="A46" s="871"/>
      <c r="B46" s="871"/>
      <c r="C46" s="871"/>
      <c r="D46" s="871"/>
      <c r="E46" s="871"/>
      <c r="F46" s="1172"/>
      <c r="G46" s="180" t="s">
        <v>128</v>
      </c>
      <c r="H46" s="402">
        <f>+H42+H44</f>
        <v>758655327</v>
      </c>
      <c r="I46" s="403">
        <f>+I42</f>
        <v>60608658</v>
      </c>
      <c r="J46" s="403">
        <f>+J42</f>
        <v>60608658</v>
      </c>
      <c r="K46" s="403">
        <f>+K42</f>
        <v>60608658</v>
      </c>
      <c r="L46" s="403">
        <v>44335011</v>
      </c>
      <c r="M46" s="403">
        <f t="shared" ref="M46:R46" si="15">+M42+M44</f>
        <v>214704074</v>
      </c>
      <c r="N46" s="403">
        <f t="shared" si="15"/>
        <v>214704074</v>
      </c>
      <c r="O46" s="403">
        <f t="shared" si="15"/>
        <v>214704074</v>
      </c>
      <c r="P46" s="403">
        <f t="shared" si="15"/>
        <v>214704074</v>
      </c>
      <c r="Q46" s="403">
        <f t="shared" si="15"/>
        <v>117343141</v>
      </c>
      <c r="R46" s="403">
        <f t="shared" si="15"/>
        <v>105929008</v>
      </c>
      <c r="S46" s="403">
        <f>+S42</f>
        <v>134322300</v>
      </c>
      <c r="T46" s="403">
        <f>+T42</f>
        <v>134322300</v>
      </c>
      <c r="U46" s="403">
        <v>134322300</v>
      </c>
      <c r="V46" s="403">
        <f>V42</f>
        <v>134322300</v>
      </c>
      <c r="W46" s="455">
        <f t="shared" si="14"/>
        <v>154226300</v>
      </c>
      <c r="X46" s="455">
        <f t="shared" si="14"/>
        <v>154226300</v>
      </c>
      <c r="Y46" s="473">
        <f t="shared" si="14"/>
        <v>174604500</v>
      </c>
      <c r="Z46" s="473">
        <f t="shared" si="14"/>
        <v>174604500</v>
      </c>
      <c r="AA46" s="403">
        <f>+AA42+AA44</f>
        <v>227728500</v>
      </c>
      <c r="AB46" s="403">
        <f>+AB42+AB44</f>
        <v>227728500</v>
      </c>
      <c r="AC46" s="403">
        <f>+AC42+AC44</f>
        <v>180818334</v>
      </c>
      <c r="AD46" s="403">
        <v>156138500</v>
      </c>
      <c r="AE46" s="403">
        <f>+AE42+AE44</f>
        <v>173884008</v>
      </c>
      <c r="AF46" s="403">
        <v>173884008</v>
      </c>
      <c r="AG46" s="403">
        <v>173884008</v>
      </c>
      <c r="AH46" s="403">
        <f>AH42+AH44</f>
        <v>123422008</v>
      </c>
      <c r="AI46" s="403"/>
      <c r="AJ46" s="403"/>
      <c r="AK46" s="403">
        <f>+AK42+AK44</f>
        <v>66091101</v>
      </c>
      <c r="AL46" s="403">
        <f>+AL42+AL44</f>
        <v>23033167</v>
      </c>
      <c r="AM46" s="403">
        <f>+AM42+AM44</f>
        <v>33482167</v>
      </c>
      <c r="AN46" s="403">
        <f>+AN42+AN44</f>
        <v>66091101</v>
      </c>
      <c r="AO46" s="474"/>
      <c r="AP46" s="407"/>
      <c r="AQ46" s="378">
        <f t="shared" si="0"/>
        <v>0.53548878413969736</v>
      </c>
      <c r="AR46" s="379">
        <f>(L46+R46+AD46+X46+AK46)/H46</f>
        <v>0.69428092211893211</v>
      </c>
      <c r="AS46" s="976"/>
      <c r="AT46" s="975"/>
      <c r="AU46" s="909"/>
      <c r="AV46" s="899"/>
      <c r="AW46" s="896"/>
      <c r="AX46" s="104"/>
      <c r="AY46" s="104"/>
      <c r="AZ46" s="104"/>
      <c r="BA46" s="104"/>
    </row>
    <row r="47" spans="1:53" s="113" customFormat="1" ht="30" customHeight="1" thickBot="1" x14ac:dyDescent="0.3">
      <c r="A47" s="869" t="s">
        <v>196</v>
      </c>
      <c r="B47" s="872">
        <v>7</v>
      </c>
      <c r="C47" s="869" t="s">
        <v>197</v>
      </c>
      <c r="D47" s="869" t="s">
        <v>75</v>
      </c>
      <c r="E47" s="869">
        <v>520</v>
      </c>
      <c r="F47" s="1172"/>
      <c r="G47" s="176" t="s">
        <v>79</v>
      </c>
      <c r="H47" s="456">
        <f>L47+R51+X51+AD51+AE51</f>
        <v>15000</v>
      </c>
      <c r="I47" s="457">
        <v>500</v>
      </c>
      <c r="J47" s="457">
        <v>500</v>
      </c>
      <c r="K47" s="475">
        <v>1028</v>
      </c>
      <c r="L47" s="475">
        <v>1028</v>
      </c>
      <c r="M47" s="457">
        <v>2250</v>
      </c>
      <c r="N47" s="457">
        <v>2250</v>
      </c>
      <c r="O47" s="457">
        <v>2250</v>
      </c>
      <c r="P47" s="457">
        <v>2250</v>
      </c>
      <c r="Q47" s="475">
        <f>2427+200</f>
        <v>2627</v>
      </c>
      <c r="R47" s="475">
        <v>2427</v>
      </c>
      <c r="S47" s="475">
        <v>4500</v>
      </c>
      <c r="T47" s="475">
        <f>+S47</f>
        <v>4500</v>
      </c>
      <c r="U47" s="457">
        <v>4500</v>
      </c>
      <c r="V47" s="475">
        <v>4500</v>
      </c>
      <c r="W47" s="475">
        <v>4952.366</v>
      </c>
      <c r="X47" s="475">
        <v>4952.366</v>
      </c>
      <c r="Y47" s="411">
        <f>4972-177-200</f>
        <v>4595</v>
      </c>
      <c r="Z47" s="411">
        <f>+Y47</f>
        <v>4595</v>
      </c>
      <c r="AA47" s="457">
        <v>4595</v>
      </c>
      <c r="AB47" s="457">
        <v>4595</v>
      </c>
      <c r="AC47" s="457">
        <v>4595</v>
      </c>
      <c r="AD47" s="476">
        <v>4684.45</v>
      </c>
      <c r="AE47" s="475">
        <v>1608.18</v>
      </c>
      <c r="AF47" s="457">
        <v>1608.18</v>
      </c>
      <c r="AG47" s="457">
        <v>1608.18</v>
      </c>
      <c r="AH47" s="475">
        <v>1608.18</v>
      </c>
      <c r="AI47" s="457"/>
      <c r="AJ47" s="411"/>
      <c r="AK47" s="411">
        <v>1706.79</v>
      </c>
      <c r="AL47" s="415">
        <v>1007.07</v>
      </c>
      <c r="AM47" s="411">
        <v>1088.97</v>
      </c>
      <c r="AN47" s="415">
        <v>1706.79</v>
      </c>
      <c r="AO47" s="415"/>
      <c r="AP47" s="477"/>
      <c r="AQ47" s="378">
        <f t="shared" si="0"/>
        <v>1.0613177629369845</v>
      </c>
      <c r="AR47" s="379">
        <f>(L47+R47+AD47+X47+AK47)/H47</f>
        <v>0.98657373333333331</v>
      </c>
      <c r="AS47" s="977" t="s">
        <v>523</v>
      </c>
      <c r="AT47" s="901" t="s">
        <v>87</v>
      </c>
      <c r="AU47" s="901" t="s">
        <v>87</v>
      </c>
      <c r="AV47" s="972" t="s">
        <v>179</v>
      </c>
      <c r="AW47" s="932" t="s">
        <v>180</v>
      </c>
      <c r="AX47" s="102"/>
      <c r="AY47" s="102"/>
      <c r="AZ47" s="102"/>
      <c r="BA47" s="102"/>
    </row>
    <row r="48" spans="1:53" s="113" customFormat="1" ht="30" customHeight="1" thickBot="1" x14ac:dyDescent="0.3">
      <c r="A48" s="870"/>
      <c r="B48" s="870"/>
      <c r="C48" s="870"/>
      <c r="D48" s="870"/>
      <c r="E48" s="870"/>
      <c r="F48" s="1172"/>
      <c r="G48" s="177" t="s">
        <v>100</v>
      </c>
      <c r="H48" s="380">
        <f>L48+R48+Z48+AH48+X48+AD48</f>
        <v>2917912033</v>
      </c>
      <c r="I48" s="381">
        <v>291959815</v>
      </c>
      <c r="J48" s="381">
        <v>291959815</v>
      </c>
      <c r="K48" s="381">
        <v>291959815</v>
      </c>
      <c r="L48" s="381">
        <v>203012548</v>
      </c>
      <c r="M48" s="381">
        <v>605318000</v>
      </c>
      <c r="N48" s="381">
        <v>605318000</v>
      </c>
      <c r="O48" s="381">
        <v>605318000</v>
      </c>
      <c r="P48" s="381">
        <v>605318000</v>
      </c>
      <c r="Q48" s="381">
        <v>804524633</v>
      </c>
      <c r="R48" s="381">
        <v>801616488</v>
      </c>
      <c r="S48" s="381">
        <v>463445300</v>
      </c>
      <c r="T48" s="381">
        <v>463445300</v>
      </c>
      <c r="U48" s="381">
        <v>463445300</v>
      </c>
      <c r="V48" s="381">
        <v>463445300</v>
      </c>
      <c r="W48" s="381">
        <v>517084624</v>
      </c>
      <c r="X48" s="381">
        <v>474482496</v>
      </c>
      <c r="Y48" s="381">
        <v>553077000</v>
      </c>
      <c r="Z48" s="381">
        <v>553077000</v>
      </c>
      <c r="AA48" s="381">
        <v>578270200</v>
      </c>
      <c r="AB48" s="381">
        <v>578270200</v>
      </c>
      <c r="AC48" s="381">
        <v>566792934</v>
      </c>
      <c r="AD48" s="382">
        <v>557825501</v>
      </c>
      <c r="AE48" s="381">
        <v>446671000</v>
      </c>
      <c r="AF48" s="381">
        <v>446671000</v>
      </c>
      <c r="AG48" s="381">
        <v>446671000</v>
      </c>
      <c r="AH48" s="381">
        <v>327898000</v>
      </c>
      <c r="AI48" s="381"/>
      <c r="AJ48" s="381"/>
      <c r="AK48" s="381">
        <v>130755000</v>
      </c>
      <c r="AL48" s="381">
        <v>3004000</v>
      </c>
      <c r="AM48" s="381">
        <v>58657000</v>
      </c>
      <c r="AN48" s="381">
        <v>130755000</v>
      </c>
      <c r="AO48" s="381"/>
      <c r="AP48" s="384"/>
      <c r="AQ48" s="378">
        <f t="shared" si="0"/>
        <v>0.39876729958706669</v>
      </c>
      <c r="AR48" s="379">
        <f>(L48+R48+AD48+X48+AK48)/H48</f>
        <v>0.74289149518031405</v>
      </c>
      <c r="AS48" s="911"/>
      <c r="AT48" s="894"/>
      <c r="AU48" s="894"/>
      <c r="AV48" s="899"/>
      <c r="AW48" s="896"/>
      <c r="AX48" s="104"/>
      <c r="AY48" s="104"/>
      <c r="AZ48" s="104"/>
      <c r="BA48" s="104"/>
    </row>
    <row r="49" spans="1:53" s="113" customFormat="1" ht="30" customHeight="1" thickBot="1" x14ac:dyDescent="0.3">
      <c r="A49" s="870"/>
      <c r="B49" s="870"/>
      <c r="C49" s="870"/>
      <c r="D49" s="870"/>
      <c r="E49" s="870"/>
      <c r="F49" s="1172"/>
      <c r="G49" s="178" t="s">
        <v>108</v>
      </c>
      <c r="H49" s="385"/>
      <c r="I49" s="306"/>
      <c r="J49" s="306"/>
      <c r="K49" s="306"/>
      <c r="L49" s="306"/>
      <c r="M49" s="387"/>
      <c r="N49" s="387"/>
      <c r="O49" s="306"/>
      <c r="P49" s="306"/>
      <c r="Q49" s="306"/>
      <c r="R49" s="387"/>
      <c r="S49" s="387">
        <v>200</v>
      </c>
      <c r="T49" s="387">
        <f>+S49</f>
        <v>200</v>
      </c>
      <c r="U49" s="387">
        <v>200</v>
      </c>
      <c r="V49" s="387">
        <v>200</v>
      </c>
      <c r="W49" s="387">
        <v>200</v>
      </c>
      <c r="X49" s="306">
        <v>200</v>
      </c>
      <c r="Y49" s="381"/>
      <c r="Z49" s="381"/>
      <c r="AA49" s="381"/>
      <c r="AB49" s="381"/>
      <c r="AC49" s="381"/>
      <c r="AD49" s="382"/>
      <c r="AE49" s="478">
        <v>100</v>
      </c>
      <c r="AF49" s="381">
        <v>100</v>
      </c>
      <c r="AG49" s="381">
        <v>100</v>
      </c>
      <c r="AH49" s="381">
        <v>100</v>
      </c>
      <c r="AI49" s="381"/>
      <c r="AJ49" s="381"/>
      <c r="AK49" s="411">
        <v>100</v>
      </c>
      <c r="AL49" s="389">
        <v>100</v>
      </c>
      <c r="AM49" s="411">
        <v>100</v>
      </c>
      <c r="AN49" s="426">
        <v>100</v>
      </c>
      <c r="AO49" s="479"/>
      <c r="AP49" s="384"/>
      <c r="AQ49" s="378">
        <f t="shared" si="0"/>
        <v>1</v>
      </c>
      <c r="AR49" s="379"/>
      <c r="AS49" s="911"/>
      <c r="AT49" s="894"/>
      <c r="AU49" s="894"/>
      <c r="AV49" s="899"/>
      <c r="AW49" s="896"/>
      <c r="AX49" s="102"/>
      <c r="AY49" s="102"/>
      <c r="AZ49" s="102"/>
      <c r="BA49" s="102"/>
    </row>
    <row r="50" spans="1:53" s="113" customFormat="1" ht="30" customHeight="1" thickBot="1" x14ac:dyDescent="0.3">
      <c r="A50" s="870"/>
      <c r="B50" s="870"/>
      <c r="C50" s="870"/>
      <c r="D50" s="870"/>
      <c r="E50" s="870"/>
      <c r="F50" s="1172"/>
      <c r="G50" s="177" t="s">
        <v>117</v>
      </c>
      <c r="H50" s="380">
        <f>L50+R50+Z50+AH50+X50+AD50</f>
        <v>1196568776</v>
      </c>
      <c r="I50" s="381"/>
      <c r="J50" s="381"/>
      <c r="K50" s="381"/>
      <c r="L50" s="381"/>
      <c r="M50" s="381">
        <v>105773637</v>
      </c>
      <c r="N50" s="381">
        <v>105773637</v>
      </c>
      <c r="O50" s="381">
        <v>105773637</v>
      </c>
      <c r="P50" s="381">
        <v>105773637</v>
      </c>
      <c r="Q50" s="381">
        <v>105773637</v>
      </c>
      <c r="R50" s="381">
        <v>105773637</v>
      </c>
      <c r="S50" s="381">
        <v>575846067</v>
      </c>
      <c r="T50" s="381">
        <v>579357845</v>
      </c>
      <c r="U50" s="381">
        <v>579357845</v>
      </c>
      <c r="V50" s="381">
        <v>579357845</v>
      </c>
      <c r="W50" s="381">
        <v>579357845</v>
      </c>
      <c r="X50" s="381">
        <v>579357845</v>
      </c>
      <c r="Y50" s="381">
        <v>183580654</v>
      </c>
      <c r="Z50" s="381">
        <v>183580654</v>
      </c>
      <c r="AA50" s="381">
        <v>183580654</v>
      </c>
      <c r="AB50" s="381">
        <v>183580654</v>
      </c>
      <c r="AC50" s="381">
        <v>183580654</v>
      </c>
      <c r="AD50" s="382">
        <v>183580654</v>
      </c>
      <c r="AE50" s="382">
        <v>144275986</v>
      </c>
      <c r="AF50" s="381">
        <v>144275986</v>
      </c>
      <c r="AG50" s="381">
        <v>144275986</v>
      </c>
      <c r="AH50" s="381">
        <v>144275986</v>
      </c>
      <c r="AI50" s="381"/>
      <c r="AJ50" s="381"/>
      <c r="AK50" s="381">
        <v>93395559</v>
      </c>
      <c r="AL50" s="381">
        <v>71381319</v>
      </c>
      <c r="AM50" s="381">
        <v>90574260</v>
      </c>
      <c r="AN50" s="381">
        <v>93395559</v>
      </c>
      <c r="AO50" s="381"/>
      <c r="AP50" s="384"/>
      <c r="AQ50" s="378">
        <f t="shared" si="0"/>
        <v>0.64733959953668241</v>
      </c>
      <c r="AR50" s="379"/>
      <c r="AS50" s="911"/>
      <c r="AT50" s="894"/>
      <c r="AU50" s="894"/>
      <c r="AV50" s="899"/>
      <c r="AW50" s="896"/>
      <c r="AX50" s="104"/>
      <c r="AY50" s="104"/>
      <c r="AZ50" s="104"/>
      <c r="BA50" s="104"/>
    </row>
    <row r="51" spans="1:53" s="113" customFormat="1" ht="30" customHeight="1" thickBot="1" x14ac:dyDescent="0.3">
      <c r="A51" s="870"/>
      <c r="B51" s="870"/>
      <c r="C51" s="870"/>
      <c r="D51" s="870"/>
      <c r="E51" s="870"/>
      <c r="F51" s="1172"/>
      <c r="G51" s="179" t="s">
        <v>124</v>
      </c>
      <c r="H51" s="463">
        <f>+H47</f>
        <v>15000</v>
      </c>
      <c r="I51" s="480">
        <f>+I47</f>
        <v>500</v>
      </c>
      <c r="J51" s="480">
        <f>+J47</f>
        <v>500</v>
      </c>
      <c r="K51" s="481">
        <f>+K47</f>
        <v>1028</v>
      </c>
      <c r="L51" s="481">
        <v>1028</v>
      </c>
      <c r="M51" s="481">
        <f>+M47</f>
        <v>2250</v>
      </c>
      <c r="N51" s="481">
        <f>+N47</f>
        <v>2250</v>
      </c>
      <c r="O51" s="481">
        <f>+O47</f>
        <v>2250</v>
      </c>
      <c r="P51" s="481">
        <f>+P47</f>
        <v>2250</v>
      </c>
      <c r="Q51" s="481">
        <f>Q47</f>
        <v>2627</v>
      </c>
      <c r="R51" s="387">
        <v>2427</v>
      </c>
      <c r="S51" s="387">
        <f>+S47+S49</f>
        <v>4700</v>
      </c>
      <c r="T51" s="387">
        <f>+T49+T47</f>
        <v>4700</v>
      </c>
      <c r="U51" s="387">
        <v>4700</v>
      </c>
      <c r="V51" s="426">
        <f>V47+V49</f>
        <v>4700</v>
      </c>
      <c r="W51" s="479">
        <f>+W47+W49</f>
        <v>5152.366</v>
      </c>
      <c r="X51" s="426">
        <v>5152.37</v>
      </c>
      <c r="Y51" s="426">
        <f>+Y47</f>
        <v>4595</v>
      </c>
      <c r="Z51" s="426">
        <f>+Z47</f>
        <v>4595</v>
      </c>
      <c r="AA51" s="387">
        <f>+AA47</f>
        <v>4595</v>
      </c>
      <c r="AB51" s="387">
        <f>+AB47</f>
        <v>4595</v>
      </c>
      <c r="AC51" s="387">
        <f>+AC47</f>
        <v>4595</v>
      </c>
      <c r="AD51" s="476">
        <v>4684.45</v>
      </c>
      <c r="AE51" s="479">
        <f>+AE47+AE49</f>
        <v>1708.18</v>
      </c>
      <c r="AF51" s="387">
        <v>1708.18</v>
      </c>
      <c r="AG51" s="387">
        <v>1708.18</v>
      </c>
      <c r="AH51" s="387">
        <v>1708.18</v>
      </c>
      <c r="AI51" s="387"/>
      <c r="AJ51" s="306"/>
      <c r="AK51" s="411">
        <v>1806.79</v>
      </c>
      <c r="AL51" s="426">
        <f t="shared" ref="AL51:AM52" si="16">+AL47+AL49</f>
        <v>1107.0700000000002</v>
      </c>
      <c r="AM51" s="411">
        <f t="shared" si="16"/>
        <v>1188.97</v>
      </c>
      <c r="AN51" s="411">
        <v>1806.79</v>
      </c>
      <c r="AO51" s="426"/>
      <c r="AP51" s="428"/>
      <c r="AQ51" s="378">
        <f t="shared" si="0"/>
        <v>1.0577281082789869</v>
      </c>
      <c r="AR51" s="379">
        <f>(L51+R51+AD51+X51+AK51)/H51</f>
        <v>1.0065740000000001</v>
      </c>
      <c r="AS51" s="911"/>
      <c r="AT51" s="894"/>
      <c r="AU51" s="894"/>
      <c r="AV51" s="899"/>
      <c r="AW51" s="896"/>
      <c r="AX51" s="102"/>
      <c r="AY51" s="102"/>
      <c r="AZ51" s="102"/>
      <c r="BA51" s="102"/>
    </row>
    <row r="52" spans="1:53" s="113" customFormat="1" ht="30" customHeight="1" thickBot="1" x14ac:dyDescent="0.3">
      <c r="A52" s="871"/>
      <c r="B52" s="871"/>
      <c r="C52" s="871"/>
      <c r="D52" s="871"/>
      <c r="E52" s="871"/>
      <c r="F52" s="1172"/>
      <c r="G52" s="180" t="s">
        <v>128</v>
      </c>
      <c r="H52" s="402">
        <f>+H48+H50</f>
        <v>4114480809</v>
      </c>
      <c r="I52" s="403">
        <f>+I48</f>
        <v>291959815</v>
      </c>
      <c r="J52" s="403">
        <f>+J48</f>
        <v>291959815</v>
      </c>
      <c r="K52" s="403">
        <f>+K48</f>
        <v>291959815</v>
      </c>
      <c r="L52" s="403">
        <v>203012548</v>
      </c>
      <c r="M52" s="403">
        <f t="shared" ref="M52:S52" si="17">+M48+M50</f>
        <v>711091637</v>
      </c>
      <c r="N52" s="403">
        <f t="shared" si="17"/>
        <v>711091637</v>
      </c>
      <c r="O52" s="403">
        <f t="shared" si="17"/>
        <v>711091637</v>
      </c>
      <c r="P52" s="403">
        <f t="shared" si="17"/>
        <v>711091637</v>
      </c>
      <c r="Q52" s="403">
        <f t="shared" si="17"/>
        <v>910298270</v>
      </c>
      <c r="R52" s="403">
        <f t="shared" si="17"/>
        <v>907390125</v>
      </c>
      <c r="S52" s="403">
        <f t="shared" si="17"/>
        <v>1039291367</v>
      </c>
      <c r="T52" s="403">
        <f>+T48</f>
        <v>463445300</v>
      </c>
      <c r="U52" s="403">
        <v>463445300</v>
      </c>
      <c r="V52" s="403">
        <f>V48+AO50</f>
        <v>463445300</v>
      </c>
      <c r="W52" s="482">
        <f>+W48+W50</f>
        <v>1096442469</v>
      </c>
      <c r="X52" s="482">
        <f t="shared" ref="X52:AC52" si="18">+X48+X50</f>
        <v>1053840341</v>
      </c>
      <c r="Y52" s="403">
        <f t="shared" si="18"/>
        <v>736657654</v>
      </c>
      <c r="Z52" s="403">
        <f t="shared" si="18"/>
        <v>736657654</v>
      </c>
      <c r="AA52" s="403">
        <f t="shared" si="18"/>
        <v>761850854</v>
      </c>
      <c r="AB52" s="403">
        <f t="shared" si="18"/>
        <v>761850854</v>
      </c>
      <c r="AC52" s="403">
        <f t="shared" si="18"/>
        <v>750373588</v>
      </c>
      <c r="AD52" s="403">
        <v>741406155</v>
      </c>
      <c r="AE52" s="403">
        <f>+AE48+AE50</f>
        <v>590946986</v>
      </c>
      <c r="AF52" s="403">
        <v>590946986</v>
      </c>
      <c r="AG52" s="403">
        <v>590946986</v>
      </c>
      <c r="AH52" s="403">
        <f>AH48+AH50</f>
        <v>472173986</v>
      </c>
      <c r="AI52" s="403"/>
      <c r="AJ52" s="403"/>
      <c r="AK52" s="403">
        <f>+AK48+AK50</f>
        <v>224150559</v>
      </c>
      <c r="AL52" s="403">
        <f t="shared" si="16"/>
        <v>74385319</v>
      </c>
      <c r="AM52" s="403">
        <f t="shared" si="16"/>
        <v>149231260</v>
      </c>
      <c r="AN52" s="403">
        <f>+AN48+AN50</f>
        <v>224150559</v>
      </c>
      <c r="AO52" s="403"/>
      <c r="AP52" s="407"/>
      <c r="AQ52" s="378">
        <f t="shared" si="0"/>
        <v>0.47472026339036816</v>
      </c>
      <c r="AR52" s="379">
        <f>(L52+R52+AD52+X52+AK52)/H52</f>
        <v>0.76067914113340562</v>
      </c>
      <c r="AS52" s="912"/>
      <c r="AT52" s="909"/>
      <c r="AU52" s="909"/>
      <c r="AV52" s="900"/>
      <c r="AW52" s="897"/>
      <c r="AX52" s="104"/>
      <c r="AY52" s="104"/>
      <c r="AZ52" s="104"/>
      <c r="BA52" s="104"/>
    </row>
    <row r="53" spans="1:53" s="113" customFormat="1" ht="30" customHeight="1" thickBot="1" x14ac:dyDescent="0.3">
      <c r="A53" s="869" t="s">
        <v>107</v>
      </c>
      <c r="B53" s="872">
        <v>8</v>
      </c>
      <c r="C53" s="869" t="s">
        <v>93</v>
      </c>
      <c r="D53" s="869" t="s">
        <v>75</v>
      </c>
      <c r="E53" s="869">
        <v>469</v>
      </c>
      <c r="F53" s="1172"/>
      <c r="G53" s="176" t="s">
        <v>79</v>
      </c>
      <c r="H53" s="456">
        <f>L53+R57+X57+AD57+AE57</f>
        <v>25000</v>
      </c>
      <c r="I53" s="457">
        <v>1000</v>
      </c>
      <c r="J53" s="457">
        <v>1000</v>
      </c>
      <c r="K53" s="457">
        <v>1390</v>
      </c>
      <c r="L53" s="483">
        <v>1390</v>
      </c>
      <c r="M53" s="457">
        <v>7000</v>
      </c>
      <c r="N53" s="457">
        <v>7000</v>
      </c>
      <c r="O53" s="457">
        <v>7000</v>
      </c>
      <c r="P53" s="457">
        <v>7000</v>
      </c>
      <c r="Q53" s="457">
        <v>7910.66</v>
      </c>
      <c r="R53" s="415">
        <v>7911</v>
      </c>
      <c r="S53" s="457">
        <f>7000-390</f>
        <v>6610</v>
      </c>
      <c r="T53" s="457">
        <f>+S53</f>
        <v>6610</v>
      </c>
      <c r="U53" s="457">
        <v>6610</v>
      </c>
      <c r="V53" s="457">
        <v>6610</v>
      </c>
      <c r="W53" s="457">
        <v>6610</v>
      </c>
      <c r="X53" s="415">
        <v>6578.76</v>
      </c>
      <c r="Y53" s="458">
        <v>6089</v>
      </c>
      <c r="Z53" s="458">
        <f>+Y53</f>
        <v>6089</v>
      </c>
      <c r="AA53" s="457">
        <v>6089</v>
      </c>
      <c r="AB53" s="457">
        <v>6089</v>
      </c>
      <c r="AC53" s="457">
        <v>6089</v>
      </c>
      <c r="AD53" s="414">
        <v>6997.96</v>
      </c>
      <c r="AE53" s="475">
        <v>2041.0400000000009</v>
      </c>
      <c r="AF53" s="475">
        <v>2041.0400000000009</v>
      </c>
      <c r="AG53" s="475">
        <v>2041.0400000000009</v>
      </c>
      <c r="AH53" s="475">
        <v>2041.0400000000009</v>
      </c>
      <c r="AI53" s="457"/>
      <c r="AJ53" s="411"/>
      <c r="AK53" s="411">
        <v>507.92</v>
      </c>
      <c r="AL53" s="415">
        <v>353.56</v>
      </c>
      <c r="AM53" s="415">
        <v>465.04300000000001</v>
      </c>
      <c r="AN53" s="475">
        <v>507.92</v>
      </c>
      <c r="AO53" s="475"/>
      <c r="AP53" s="477"/>
      <c r="AQ53" s="378">
        <f t="shared" si="0"/>
        <v>0.24885352565358826</v>
      </c>
      <c r="AR53" s="379">
        <f>(L53+R53+AD53+X53+AK53)/H53</f>
        <v>0.93542559999999997</v>
      </c>
      <c r="AS53" s="937" t="s">
        <v>487</v>
      </c>
      <c r="AT53" s="901" t="s">
        <v>532</v>
      </c>
      <c r="AU53" s="901" t="s">
        <v>87</v>
      </c>
      <c r="AV53" s="926" t="s">
        <v>198</v>
      </c>
      <c r="AW53" s="924" t="s">
        <v>180</v>
      </c>
      <c r="AX53" s="102"/>
      <c r="AY53" s="102"/>
      <c r="AZ53" s="102"/>
      <c r="BA53" s="102"/>
    </row>
    <row r="54" spans="1:53" s="113" customFormat="1" ht="30" customHeight="1" thickBot="1" x14ac:dyDescent="0.3">
      <c r="A54" s="870"/>
      <c r="B54" s="870"/>
      <c r="C54" s="870"/>
      <c r="D54" s="870"/>
      <c r="E54" s="870"/>
      <c r="F54" s="1172"/>
      <c r="G54" s="177" t="s">
        <v>100</v>
      </c>
      <c r="H54" s="380">
        <f>L54+R54+Z54+AH54+X54+AD54</f>
        <v>2323763765</v>
      </c>
      <c r="I54" s="381">
        <v>289673103</v>
      </c>
      <c r="J54" s="381">
        <v>289673103</v>
      </c>
      <c r="K54" s="381">
        <v>289673103</v>
      </c>
      <c r="L54" s="381">
        <v>286086231</v>
      </c>
      <c r="M54" s="381">
        <v>353881000</v>
      </c>
      <c r="N54" s="381">
        <v>353881000</v>
      </c>
      <c r="O54" s="381">
        <v>353881000</v>
      </c>
      <c r="P54" s="381">
        <v>353881000</v>
      </c>
      <c r="Q54" s="381">
        <v>364740267</v>
      </c>
      <c r="R54" s="381">
        <v>354644867</v>
      </c>
      <c r="S54" s="381">
        <v>486128950</v>
      </c>
      <c r="T54" s="381">
        <v>486128950</v>
      </c>
      <c r="U54" s="381">
        <v>456409950</v>
      </c>
      <c r="V54" s="381">
        <f>120000000+336409950</f>
        <v>456409950</v>
      </c>
      <c r="W54" s="381">
        <v>474459000</v>
      </c>
      <c r="X54" s="381">
        <v>464242000</v>
      </c>
      <c r="Y54" s="381">
        <v>500140000</v>
      </c>
      <c r="Z54" s="381">
        <v>500140000</v>
      </c>
      <c r="AA54" s="381">
        <v>454064000</v>
      </c>
      <c r="AB54" s="381">
        <v>454064000</v>
      </c>
      <c r="AC54" s="381">
        <v>454064000</v>
      </c>
      <c r="AD54" s="382">
        <v>362673667</v>
      </c>
      <c r="AE54" s="381">
        <v>410293000</v>
      </c>
      <c r="AF54" s="381">
        <v>410293000</v>
      </c>
      <c r="AG54" s="381">
        <v>410293000</v>
      </c>
      <c r="AH54" s="381">
        <v>355977000</v>
      </c>
      <c r="AI54" s="381"/>
      <c r="AJ54" s="381"/>
      <c r="AK54" s="381">
        <v>67771000</v>
      </c>
      <c r="AL54" s="381">
        <v>13428000</v>
      </c>
      <c r="AM54" s="381">
        <v>46425000</v>
      </c>
      <c r="AN54" s="381">
        <v>67771000</v>
      </c>
      <c r="AO54" s="419"/>
      <c r="AP54" s="384"/>
      <c r="AQ54" s="378">
        <f t="shared" si="0"/>
        <v>0.19038027737747101</v>
      </c>
      <c r="AR54" s="379">
        <f>(L54+R54+AD54+X54+AK54)/H54</f>
        <v>0.66074606555369886</v>
      </c>
      <c r="AS54" s="938"/>
      <c r="AT54" s="894"/>
      <c r="AU54" s="894"/>
      <c r="AV54" s="899"/>
      <c r="AW54" s="896"/>
      <c r="AX54" s="104"/>
      <c r="AY54" s="104"/>
      <c r="AZ54" s="104"/>
      <c r="BA54" s="104"/>
    </row>
    <row r="55" spans="1:53" s="113" customFormat="1" ht="30" customHeight="1" thickBot="1" x14ac:dyDescent="0.3">
      <c r="A55" s="870"/>
      <c r="B55" s="870"/>
      <c r="C55" s="870"/>
      <c r="D55" s="870"/>
      <c r="E55" s="870"/>
      <c r="F55" s="1172"/>
      <c r="G55" s="178" t="s">
        <v>108</v>
      </c>
      <c r="H55" s="385"/>
      <c r="I55" s="306"/>
      <c r="J55" s="306"/>
      <c r="K55" s="306"/>
      <c r="L55" s="306"/>
      <c r="M55" s="387"/>
      <c r="N55" s="387"/>
      <c r="O55" s="306"/>
      <c r="P55" s="306"/>
      <c r="Q55" s="306"/>
      <c r="R55" s="478"/>
      <c r="S55" s="387">
        <v>0</v>
      </c>
      <c r="T55" s="387">
        <v>0</v>
      </c>
      <c r="U55" s="387">
        <v>0</v>
      </c>
      <c r="V55" s="387">
        <v>0</v>
      </c>
      <c r="W55" s="306">
        <v>0</v>
      </c>
      <c r="X55" s="306">
        <v>0</v>
      </c>
      <c r="Y55" s="389">
        <f>+W53-X53</f>
        <v>31.239999999999782</v>
      </c>
      <c r="Z55" s="389">
        <v>31.24</v>
      </c>
      <c r="AA55" s="479">
        <v>31.24</v>
      </c>
      <c r="AB55" s="479">
        <v>31.24</v>
      </c>
      <c r="AC55" s="479">
        <v>31.24</v>
      </c>
      <c r="AD55" s="479">
        <v>31.24</v>
      </c>
      <c r="AE55" s="484">
        <v>50</v>
      </c>
      <c r="AF55" s="479">
        <v>50</v>
      </c>
      <c r="AG55" s="479">
        <v>50</v>
      </c>
      <c r="AH55" s="387">
        <v>50</v>
      </c>
      <c r="AI55" s="387"/>
      <c r="AJ55" s="306"/>
      <c r="AK55" s="306">
        <v>50</v>
      </c>
      <c r="AL55" s="306">
        <v>50</v>
      </c>
      <c r="AM55" s="306">
        <v>50</v>
      </c>
      <c r="AN55" s="306">
        <v>50</v>
      </c>
      <c r="AO55" s="306"/>
      <c r="AP55" s="428"/>
      <c r="AQ55" s="378">
        <f t="shared" si="0"/>
        <v>1</v>
      </c>
      <c r="AR55" s="485">
        <f>L57+R57+X57+AD57+AN57</f>
        <v>23466.879999999997</v>
      </c>
      <c r="AS55" s="938"/>
      <c r="AT55" s="894"/>
      <c r="AU55" s="894"/>
      <c r="AV55" s="899"/>
      <c r="AW55" s="896"/>
      <c r="AX55" s="102"/>
      <c r="AY55" s="102"/>
      <c r="AZ55" s="102"/>
      <c r="BA55" s="102"/>
    </row>
    <row r="56" spans="1:53" s="113" customFormat="1" ht="30" customHeight="1" thickBot="1" x14ac:dyDescent="0.3">
      <c r="A56" s="870"/>
      <c r="B56" s="870"/>
      <c r="C56" s="870"/>
      <c r="D56" s="870"/>
      <c r="E56" s="870"/>
      <c r="F56" s="1172"/>
      <c r="G56" s="177" t="s">
        <v>117</v>
      </c>
      <c r="H56" s="380">
        <f>L56+R56+Z56+AH56+X56+AD56</f>
        <v>565596204</v>
      </c>
      <c r="I56" s="381"/>
      <c r="J56" s="381"/>
      <c r="K56" s="381"/>
      <c r="L56" s="381"/>
      <c r="M56" s="381">
        <v>179241931</v>
      </c>
      <c r="N56" s="381">
        <v>179241931</v>
      </c>
      <c r="O56" s="381">
        <v>179241931</v>
      </c>
      <c r="P56" s="381">
        <v>179241931</v>
      </c>
      <c r="Q56" s="381">
        <v>179241931</v>
      </c>
      <c r="R56" s="381">
        <v>179199239</v>
      </c>
      <c r="S56" s="381">
        <v>83703767</v>
      </c>
      <c r="T56" s="381">
        <v>83703767</v>
      </c>
      <c r="U56" s="381">
        <f>30542133+1275500+51205867</f>
        <v>83023500</v>
      </c>
      <c r="V56" s="381">
        <f>30542133+1275500+51205867</f>
        <v>83023500</v>
      </c>
      <c r="W56" s="381">
        <v>76828634</v>
      </c>
      <c r="X56" s="381">
        <v>76828634</v>
      </c>
      <c r="Y56" s="381">
        <v>98216857</v>
      </c>
      <c r="Z56" s="381">
        <v>98216857</v>
      </c>
      <c r="AA56" s="381">
        <v>98216857</v>
      </c>
      <c r="AB56" s="381">
        <v>98216857</v>
      </c>
      <c r="AC56" s="381">
        <v>98216857</v>
      </c>
      <c r="AD56" s="382">
        <v>98216857</v>
      </c>
      <c r="AE56" s="382">
        <v>113134617</v>
      </c>
      <c r="AF56" s="381">
        <v>113134617</v>
      </c>
      <c r="AG56" s="381">
        <v>113134617</v>
      </c>
      <c r="AH56" s="381">
        <v>113134617</v>
      </c>
      <c r="AI56" s="381"/>
      <c r="AJ56" s="381"/>
      <c r="AK56" s="381">
        <v>80808128</v>
      </c>
      <c r="AL56" s="381">
        <v>69262276</v>
      </c>
      <c r="AM56" s="381">
        <v>78205496</v>
      </c>
      <c r="AN56" s="381">
        <v>80808128</v>
      </c>
      <c r="AO56" s="381"/>
      <c r="AP56" s="384"/>
      <c r="AQ56" s="378">
        <f t="shared" si="0"/>
        <v>0.71426527214035651</v>
      </c>
      <c r="AR56" s="379"/>
      <c r="AS56" s="938"/>
      <c r="AT56" s="894"/>
      <c r="AU56" s="894"/>
      <c r="AV56" s="899"/>
      <c r="AW56" s="896"/>
      <c r="AX56" s="104"/>
      <c r="AY56" s="104"/>
      <c r="AZ56" s="104"/>
      <c r="BA56" s="104"/>
    </row>
    <row r="57" spans="1:53" s="113" customFormat="1" ht="30" customHeight="1" thickBot="1" x14ac:dyDescent="0.3">
      <c r="A57" s="870"/>
      <c r="B57" s="870"/>
      <c r="C57" s="870"/>
      <c r="D57" s="870"/>
      <c r="E57" s="870"/>
      <c r="F57" s="1172"/>
      <c r="G57" s="179" t="s">
        <v>124</v>
      </c>
      <c r="H57" s="393">
        <f>H53</f>
        <v>25000</v>
      </c>
      <c r="I57" s="394">
        <f>I53</f>
        <v>1000</v>
      </c>
      <c r="J57" s="394">
        <f>J53</f>
        <v>1000</v>
      </c>
      <c r="K57" s="394">
        <f>K53</f>
        <v>1390</v>
      </c>
      <c r="L57" s="394">
        <v>1390</v>
      </c>
      <c r="M57" s="387">
        <f>+M53</f>
        <v>7000</v>
      </c>
      <c r="N57" s="387">
        <f>+N53</f>
        <v>7000</v>
      </c>
      <c r="O57" s="387">
        <f>+O53</f>
        <v>7000</v>
      </c>
      <c r="P57" s="387">
        <f>+P53</f>
        <v>7000</v>
      </c>
      <c r="Q57" s="388">
        <v>7000</v>
      </c>
      <c r="R57" s="388">
        <f>R53</f>
        <v>7911</v>
      </c>
      <c r="S57" s="387">
        <v>6610</v>
      </c>
      <c r="T57" s="387">
        <f>+T53+T55</f>
        <v>6610</v>
      </c>
      <c r="U57" s="387">
        <v>6610</v>
      </c>
      <c r="V57" s="387">
        <f>V53+V55</f>
        <v>6610</v>
      </c>
      <c r="W57" s="387">
        <f>+W53+W55</f>
        <v>6610</v>
      </c>
      <c r="X57" s="479">
        <f>+X53+X55</f>
        <v>6578.76</v>
      </c>
      <c r="Y57" s="381">
        <f>Y53+Y55</f>
        <v>6120.24</v>
      </c>
      <c r="Z57" s="381">
        <f t="shared" ref="Z57:AC58" si="19">+Z53+Z55</f>
        <v>6120.24</v>
      </c>
      <c r="AA57" s="486">
        <f t="shared" si="19"/>
        <v>6120.24</v>
      </c>
      <c r="AB57" s="387">
        <f t="shared" si="19"/>
        <v>6120.24</v>
      </c>
      <c r="AC57" s="387">
        <f t="shared" si="19"/>
        <v>6120.24</v>
      </c>
      <c r="AD57" s="487">
        <v>7029.2</v>
      </c>
      <c r="AE57" s="479">
        <f>+AE53+AE55</f>
        <v>2091.0400000000009</v>
      </c>
      <c r="AF57" s="479">
        <v>2091.0400000000009</v>
      </c>
      <c r="AG57" s="479">
        <v>2091.0400000000009</v>
      </c>
      <c r="AH57" s="479">
        <v>2091.0400000000009</v>
      </c>
      <c r="AI57" s="387"/>
      <c r="AJ57" s="306"/>
      <c r="AK57" s="306">
        <f>+AK53+AK55</f>
        <v>557.92000000000007</v>
      </c>
      <c r="AL57" s="488">
        <v>403.56</v>
      </c>
      <c r="AM57" s="488">
        <v>515.04300000000001</v>
      </c>
      <c r="AN57" s="488">
        <f>+AN53+AN55</f>
        <v>557.92000000000007</v>
      </c>
      <c r="AO57" s="488"/>
      <c r="AP57" s="489"/>
      <c r="AQ57" s="378">
        <f t="shared" si="0"/>
        <v>0.2668145994337745</v>
      </c>
      <c r="AR57" s="379">
        <f>(L57+R57+AD57+X57+AK57)/H57</f>
        <v>0.93867519999999993</v>
      </c>
      <c r="AS57" s="938"/>
      <c r="AT57" s="894"/>
      <c r="AU57" s="894"/>
      <c r="AV57" s="899"/>
      <c r="AW57" s="896"/>
      <c r="AX57" s="102"/>
      <c r="AY57" s="102"/>
      <c r="AZ57" s="102"/>
      <c r="BA57" s="102"/>
    </row>
    <row r="58" spans="1:53" s="113" customFormat="1" ht="30" customHeight="1" thickBot="1" x14ac:dyDescent="0.3">
      <c r="A58" s="870"/>
      <c r="B58" s="871"/>
      <c r="C58" s="871"/>
      <c r="D58" s="871"/>
      <c r="E58" s="871"/>
      <c r="F58" s="1172"/>
      <c r="G58" s="180" t="s">
        <v>128</v>
      </c>
      <c r="H58" s="441">
        <f>H54+H56</f>
        <v>2889359969</v>
      </c>
      <c r="I58" s="392">
        <f>I54</f>
        <v>289673103</v>
      </c>
      <c r="J58" s="392">
        <f>J54</f>
        <v>289673103</v>
      </c>
      <c r="K58" s="392">
        <f>K54</f>
        <v>289673103</v>
      </c>
      <c r="L58" s="392">
        <v>286086231</v>
      </c>
      <c r="M58" s="392">
        <f t="shared" ref="M58:R58" si="20">+M54+M56</f>
        <v>533122931</v>
      </c>
      <c r="N58" s="392">
        <f t="shared" si="20"/>
        <v>533122931</v>
      </c>
      <c r="O58" s="392">
        <f t="shared" si="20"/>
        <v>533122931</v>
      </c>
      <c r="P58" s="392">
        <f t="shared" si="20"/>
        <v>533122931</v>
      </c>
      <c r="Q58" s="392">
        <f t="shared" si="20"/>
        <v>543982198</v>
      </c>
      <c r="R58" s="392">
        <f t="shared" si="20"/>
        <v>533844106</v>
      </c>
      <c r="S58" s="392">
        <f>S54+S56</f>
        <v>569832717</v>
      </c>
      <c r="T58" s="392">
        <f>+T54+T56</f>
        <v>569832717</v>
      </c>
      <c r="U58" s="392">
        <v>540113717</v>
      </c>
      <c r="V58" s="392">
        <f>V54+V56</f>
        <v>539433450</v>
      </c>
      <c r="W58" s="490">
        <f>+W54+W56</f>
        <v>551287634</v>
      </c>
      <c r="X58" s="490">
        <f>+X54+X56</f>
        <v>541070634</v>
      </c>
      <c r="Y58" s="392">
        <f>Y54+Y56</f>
        <v>598356857</v>
      </c>
      <c r="Z58" s="392">
        <f t="shared" si="19"/>
        <v>598356857</v>
      </c>
      <c r="AA58" s="392">
        <f t="shared" si="19"/>
        <v>552280857</v>
      </c>
      <c r="AB58" s="392">
        <f t="shared" si="19"/>
        <v>552280857</v>
      </c>
      <c r="AC58" s="392">
        <f t="shared" si="19"/>
        <v>552280857</v>
      </c>
      <c r="AD58" s="443">
        <v>460890524</v>
      </c>
      <c r="AE58" s="392">
        <f>AE54+AE56</f>
        <v>523427617</v>
      </c>
      <c r="AF58" s="392">
        <v>523427617</v>
      </c>
      <c r="AG58" s="392">
        <v>523427617</v>
      </c>
      <c r="AH58" s="392">
        <f>AH54+AH56</f>
        <v>469111617</v>
      </c>
      <c r="AI58" s="392"/>
      <c r="AJ58" s="392"/>
      <c r="AK58" s="491">
        <f>+AK54+AK56</f>
        <v>148579128</v>
      </c>
      <c r="AL58" s="491">
        <f>+AL54+AL56</f>
        <v>82690276</v>
      </c>
      <c r="AM58" s="491">
        <f>+AM54+AM56</f>
        <v>124630496</v>
      </c>
      <c r="AN58" s="491">
        <f>+AN54+AN56</f>
        <v>148579128</v>
      </c>
      <c r="AO58" s="491"/>
      <c r="AP58" s="445"/>
      <c r="AQ58" s="378">
        <f t="shared" si="0"/>
        <v>0.31672446943474436</v>
      </c>
      <c r="AR58" s="379">
        <f>(L58+R58+AD58+X58+AK58)/H58</f>
        <v>0.6819747778543408</v>
      </c>
      <c r="AS58" s="938"/>
      <c r="AT58" s="909"/>
      <c r="AU58" s="909"/>
      <c r="AV58" s="899"/>
      <c r="AW58" s="896"/>
      <c r="AX58" s="104"/>
      <c r="AY58" s="104"/>
      <c r="AZ58" s="104"/>
      <c r="BA58" s="104"/>
    </row>
    <row r="59" spans="1:53" s="113" customFormat="1" ht="30" customHeight="1" thickBot="1" x14ac:dyDescent="0.3">
      <c r="A59" s="870"/>
      <c r="B59" s="869">
        <v>9</v>
      </c>
      <c r="C59" s="869" t="s">
        <v>110</v>
      </c>
      <c r="D59" s="869" t="s">
        <v>75</v>
      </c>
      <c r="E59" s="869">
        <v>469</v>
      </c>
      <c r="F59" s="1172"/>
      <c r="G59" s="176" t="s">
        <v>79</v>
      </c>
      <c r="H59" s="464">
        <f>+L63+R63+X63+AD63+AE63</f>
        <v>8000</v>
      </c>
      <c r="I59" s="367">
        <v>1000</v>
      </c>
      <c r="J59" s="367">
        <v>1000</v>
      </c>
      <c r="K59" s="367">
        <v>1000</v>
      </c>
      <c r="L59" s="367">
        <v>1059</v>
      </c>
      <c r="M59" s="447">
        <v>2000</v>
      </c>
      <c r="N59" s="447">
        <v>2000</v>
      </c>
      <c r="O59" s="447">
        <v>2000</v>
      </c>
      <c r="P59" s="447">
        <v>2000</v>
      </c>
      <c r="Q59" s="447">
        <v>2030</v>
      </c>
      <c r="R59" s="368">
        <v>2030</v>
      </c>
      <c r="S59" s="447">
        <f>2000-59</f>
        <v>1941</v>
      </c>
      <c r="T59" s="447">
        <f>+S59</f>
        <v>1941</v>
      </c>
      <c r="U59" s="447">
        <v>1941</v>
      </c>
      <c r="V59" s="447">
        <v>1941</v>
      </c>
      <c r="W59" s="447">
        <v>1944</v>
      </c>
      <c r="X59" s="447">
        <v>1944</v>
      </c>
      <c r="Y59" s="492">
        <f>2000-30</f>
        <v>1970</v>
      </c>
      <c r="Z59" s="492">
        <f>+Y59</f>
        <v>1970</v>
      </c>
      <c r="AA59" s="447">
        <v>1970</v>
      </c>
      <c r="AB59" s="447">
        <v>1970</v>
      </c>
      <c r="AC59" s="447">
        <v>1970</v>
      </c>
      <c r="AD59" s="449">
        <v>2042</v>
      </c>
      <c r="AE59" s="447">
        <v>777</v>
      </c>
      <c r="AF59" s="367">
        <v>777</v>
      </c>
      <c r="AG59" s="367">
        <v>777</v>
      </c>
      <c r="AH59" s="447">
        <v>777</v>
      </c>
      <c r="AI59" s="447"/>
      <c r="AJ59" s="368"/>
      <c r="AK59" s="368">
        <v>231</v>
      </c>
      <c r="AL59" s="368">
        <v>231</v>
      </c>
      <c r="AM59" s="368">
        <v>231</v>
      </c>
      <c r="AN59" s="447">
        <v>231</v>
      </c>
      <c r="AO59" s="447"/>
      <c r="AP59" s="377"/>
      <c r="AQ59" s="378">
        <f t="shared" si="0"/>
        <v>0.29729729729729731</v>
      </c>
      <c r="AR59" s="379">
        <f>(L59+R59+AD59+X59+AK59)/H59</f>
        <v>0.91325000000000001</v>
      </c>
      <c r="AS59" s="948" t="s">
        <v>533</v>
      </c>
      <c r="AT59" s="901" t="s">
        <v>488</v>
      </c>
      <c r="AU59" s="901" t="s">
        <v>566</v>
      </c>
      <c r="AV59" s="929" t="s">
        <v>199</v>
      </c>
      <c r="AW59" s="917" t="s">
        <v>200</v>
      </c>
      <c r="AX59" s="105"/>
      <c r="AY59" s="105"/>
      <c r="AZ59" s="105"/>
      <c r="BA59" s="105"/>
    </row>
    <row r="60" spans="1:53" s="113" customFormat="1" ht="30" customHeight="1" thickBot="1" x14ac:dyDescent="0.3">
      <c r="A60" s="870"/>
      <c r="B60" s="870"/>
      <c r="C60" s="870"/>
      <c r="D60" s="870"/>
      <c r="E60" s="870"/>
      <c r="F60" s="1172"/>
      <c r="G60" s="177" t="s">
        <v>100</v>
      </c>
      <c r="H60" s="380">
        <f>L60+R60+Z60+AH60+X60+AD60</f>
        <v>1045856519</v>
      </c>
      <c r="I60" s="381">
        <v>92060463</v>
      </c>
      <c r="J60" s="381">
        <v>92060463</v>
      </c>
      <c r="K60" s="381">
        <v>92060463</v>
      </c>
      <c r="L60" s="381">
        <v>90363218</v>
      </c>
      <c r="M60" s="381">
        <v>169154000</v>
      </c>
      <c r="N60" s="381">
        <v>169154000</v>
      </c>
      <c r="O60" s="381">
        <v>169154000</v>
      </c>
      <c r="P60" s="381">
        <v>169154000</v>
      </c>
      <c r="Q60" s="381">
        <v>160793033</v>
      </c>
      <c r="R60" s="381">
        <v>160793033</v>
      </c>
      <c r="S60" s="381">
        <v>191581030</v>
      </c>
      <c r="T60" s="381">
        <v>191581030</v>
      </c>
      <c r="U60" s="381">
        <v>191581030</v>
      </c>
      <c r="V60" s="381">
        <v>191581030</v>
      </c>
      <c r="W60" s="381">
        <v>193854000</v>
      </c>
      <c r="X60" s="381">
        <v>193854000</v>
      </c>
      <c r="Y60" s="381">
        <v>206331000</v>
      </c>
      <c r="Z60" s="381">
        <v>206331000</v>
      </c>
      <c r="AA60" s="381">
        <v>206331000</v>
      </c>
      <c r="AB60" s="381">
        <v>206331000</v>
      </c>
      <c r="AC60" s="381">
        <v>206331000</v>
      </c>
      <c r="AD60" s="382">
        <v>184129268</v>
      </c>
      <c r="AE60" s="381">
        <v>263182000</v>
      </c>
      <c r="AF60" s="381">
        <v>263182000</v>
      </c>
      <c r="AG60" s="381">
        <v>263182000</v>
      </c>
      <c r="AH60" s="381">
        <v>210386000</v>
      </c>
      <c r="AI60" s="381"/>
      <c r="AJ60" s="381"/>
      <c r="AK60" s="381">
        <v>28820000</v>
      </c>
      <c r="AL60" s="381">
        <v>0</v>
      </c>
      <c r="AM60" s="381">
        <v>17292000</v>
      </c>
      <c r="AN60" s="381">
        <v>28820000</v>
      </c>
      <c r="AO60" s="381"/>
      <c r="AP60" s="384"/>
      <c r="AQ60" s="378">
        <f t="shared" si="0"/>
        <v>0.13698630136986301</v>
      </c>
      <c r="AR60" s="379">
        <f>(L60+R60+AD60+X60+AK60)/H60</f>
        <v>0.6291106925729264</v>
      </c>
      <c r="AS60" s="938"/>
      <c r="AT60" s="894"/>
      <c r="AU60" s="894"/>
      <c r="AV60" s="930"/>
      <c r="AW60" s="896"/>
      <c r="AX60" s="106"/>
      <c r="AY60" s="106"/>
      <c r="AZ60" s="106"/>
      <c r="BA60" s="106"/>
    </row>
    <row r="61" spans="1:53" s="113" customFormat="1" ht="30" customHeight="1" thickBot="1" x14ac:dyDescent="0.3">
      <c r="A61" s="870"/>
      <c r="B61" s="870"/>
      <c r="C61" s="870"/>
      <c r="D61" s="870"/>
      <c r="E61" s="870"/>
      <c r="F61" s="1172"/>
      <c r="G61" s="178" t="s">
        <v>108</v>
      </c>
      <c r="H61" s="385"/>
      <c r="I61" s="387"/>
      <c r="J61" s="387"/>
      <c r="K61" s="387"/>
      <c r="L61" s="387"/>
      <c r="M61" s="387"/>
      <c r="N61" s="387"/>
      <c r="O61" s="387"/>
      <c r="P61" s="387"/>
      <c r="Q61" s="387"/>
      <c r="R61" s="387"/>
      <c r="S61" s="387">
        <v>0</v>
      </c>
      <c r="T61" s="387">
        <v>0</v>
      </c>
      <c r="U61" s="387">
        <v>0</v>
      </c>
      <c r="V61" s="387">
        <v>0</v>
      </c>
      <c r="W61" s="387"/>
      <c r="X61" s="387"/>
      <c r="Y61" s="387"/>
      <c r="Z61" s="387"/>
      <c r="AA61" s="387"/>
      <c r="AB61" s="387"/>
      <c r="AC61" s="387"/>
      <c r="AD61" s="453"/>
      <c r="AE61" s="387">
        <v>148</v>
      </c>
      <c r="AF61" s="387">
        <v>148</v>
      </c>
      <c r="AG61" s="387">
        <v>148</v>
      </c>
      <c r="AH61" s="387">
        <v>148</v>
      </c>
      <c r="AI61" s="387"/>
      <c r="AJ61" s="387"/>
      <c r="AK61" s="387">
        <v>148</v>
      </c>
      <c r="AL61" s="387">
        <v>148</v>
      </c>
      <c r="AM61" s="387">
        <v>148</v>
      </c>
      <c r="AN61" s="306">
        <v>148</v>
      </c>
      <c r="AO61" s="306"/>
      <c r="AP61" s="384"/>
      <c r="AQ61" s="378">
        <f t="shared" si="0"/>
        <v>1</v>
      </c>
      <c r="AR61" s="485">
        <f>L63+R63+X63+AD63+AN63</f>
        <v>7454</v>
      </c>
      <c r="AS61" s="938"/>
      <c r="AT61" s="894"/>
      <c r="AU61" s="894"/>
      <c r="AV61" s="930"/>
      <c r="AW61" s="896"/>
      <c r="AX61" s="105"/>
      <c r="AY61" s="105"/>
      <c r="AZ61" s="105"/>
      <c r="BA61" s="105"/>
    </row>
    <row r="62" spans="1:53" s="113" customFormat="1" ht="30" customHeight="1" thickBot="1" x14ac:dyDescent="0.3">
      <c r="A62" s="870"/>
      <c r="B62" s="870"/>
      <c r="C62" s="870"/>
      <c r="D62" s="870"/>
      <c r="E62" s="870"/>
      <c r="F62" s="1172"/>
      <c r="G62" s="177" t="s">
        <v>117</v>
      </c>
      <c r="H62" s="380">
        <f>L62+R62+Z62+AH62+X62+AD62</f>
        <v>215124835</v>
      </c>
      <c r="I62" s="381"/>
      <c r="J62" s="381"/>
      <c r="K62" s="381"/>
      <c r="L62" s="381"/>
      <c r="M62" s="381">
        <v>29964766</v>
      </c>
      <c r="N62" s="381">
        <v>29964766</v>
      </c>
      <c r="O62" s="381">
        <v>29964766</v>
      </c>
      <c r="P62" s="381">
        <v>29964766</v>
      </c>
      <c r="Q62" s="381">
        <v>29964766</v>
      </c>
      <c r="R62" s="381">
        <v>29964766</v>
      </c>
      <c r="S62" s="381">
        <v>38648633</v>
      </c>
      <c r="T62" s="381">
        <v>38648633</v>
      </c>
      <c r="U62" s="381">
        <v>38648633</v>
      </c>
      <c r="V62" s="381">
        <v>38648633</v>
      </c>
      <c r="W62" s="381">
        <v>38648633</v>
      </c>
      <c r="X62" s="381">
        <v>38648633</v>
      </c>
      <c r="Y62" s="381">
        <v>53026167</v>
      </c>
      <c r="Z62" s="381">
        <v>53026167</v>
      </c>
      <c r="AA62" s="381">
        <v>53026167</v>
      </c>
      <c r="AB62" s="381">
        <v>51267234</v>
      </c>
      <c r="AC62" s="381">
        <v>51267234</v>
      </c>
      <c r="AD62" s="382">
        <v>51267234</v>
      </c>
      <c r="AE62" s="382">
        <v>42218035</v>
      </c>
      <c r="AF62" s="381">
        <v>42218035</v>
      </c>
      <c r="AG62" s="381">
        <v>42218035</v>
      </c>
      <c r="AH62" s="381">
        <v>42218035</v>
      </c>
      <c r="AI62" s="381"/>
      <c r="AJ62" s="381"/>
      <c r="AK62" s="381">
        <v>39525868</v>
      </c>
      <c r="AL62" s="381">
        <v>31356534</v>
      </c>
      <c r="AM62" s="381">
        <v>39525868</v>
      </c>
      <c r="AN62" s="381">
        <v>39525868</v>
      </c>
      <c r="AO62" s="381"/>
      <c r="AP62" s="384"/>
      <c r="AQ62" s="378">
        <f t="shared" si="0"/>
        <v>0.93623182604306432</v>
      </c>
      <c r="AR62" s="379">
        <f>(L62+R62+AD62+X62+AN62)/H62</f>
        <v>0.74099534347115248</v>
      </c>
      <c r="AS62" s="938"/>
      <c r="AT62" s="894"/>
      <c r="AU62" s="894"/>
      <c r="AV62" s="930"/>
      <c r="AW62" s="896"/>
      <c r="AX62" s="106"/>
      <c r="AY62" s="106"/>
      <c r="AZ62" s="106"/>
      <c r="BA62" s="106"/>
    </row>
    <row r="63" spans="1:53" s="113" customFormat="1" ht="30" customHeight="1" thickBot="1" x14ac:dyDescent="0.3">
      <c r="A63" s="870"/>
      <c r="B63" s="870"/>
      <c r="C63" s="870"/>
      <c r="D63" s="870"/>
      <c r="E63" s="870"/>
      <c r="F63" s="1172"/>
      <c r="G63" s="179" t="s">
        <v>124</v>
      </c>
      <c r="H63" s="393">
        <f>+H59</f>
        <v>8000</v>
      </c>
      <c r="I63" s="394">
        <f t="shared" ref="I63:K64" si="21">I59</f>
        <v>1000</v>
      </c>
      <c r="J63" s="394">
        <f t="shared" si="21"/>
        <v>1000</v>
      </c>
      <c r="K63" s="394">
        <f t="shared" si="21"/>
        <v>1000</v>
      </c>
      <c r="L63" s="394">
        <v>1059</v>
      </c>
      <c r="M63" s="394">
        <f>+M59</f>
        <v>2000</v>
      </c>
      <c r="N63" s="394">
        <f>+N59</f>
        <v>2000</v>
      </c>
      <c r="O63" s="394">
        <f>+O59</f>
        <v>2000</v>
      </c>
      <c r="P63" s="394">
        <f>+P59</f>
        <v>2000</v>
      </c>
      <c r="Q63" s="394">
        <v>2000</v>
      </c>
      <c r="R63" s="394">
        <v>2030</v>
      </c>
      <c r="S63" s="394">
        <f>S59</f>
        <v>1941</v>
      </c>
      <c r="T63" s="394">
        <f>+T59+T61</f>
        <v>1941</v>
      </c>
      <c r="U63" s="394">
        <v>1941</v>
      </c>
      <c r="V63" s="394">
        <f>V59+V61</f>
        <v>1941</v>
      </c>
      <c r="W63" s="394">
        <f>+W59+W61</f>
        <v>1944</v>
      </c>
      <c r="X63" s="394">
        <f>+X59+X61</f>
        <v>1944</v>
      </c>
      <c r="Y63" s="184">
        <f>Y59</f>
        <v>1970</v>
      </c>
      <c r="Z63" s="184">
        <f>+Z59</f>
        <v>1970</v>
      </c>
      <c r="AA63" s="394">
        <f>+AA59</f>
        <v>1970</v>
      </c>
      <c r="AB63" s="394">
        <f>+AB59</f>
        <v>1970</v>
      </c>
      <c r="AC63" s="394">
        <v>1970</v>
      </c>
      <c r="AD63" s="440">
        <v>2042</v>
      </c>
      <c r="AE63" s="394">
        <f>+AE61+AE59</f>
        <v>925</v>
      </c>
      <c r="AF63" s="367">
        <v>925</v>
      </c>
      <c r="AG63" s="409">
        <v>925</v>
      </c>
      <c r="AH63" s="387">
        <v>925</v>
      </c>
      <c r="AI63" s="387"/>
      <c r="AJ63" s="306"/>
      <c r="AK63" s="387">
        <f>+AK59+AK61</f>
        <v>379</v>
      </c>
      <c r="AL63" s="306">
        <v>379</v>
      </c>
      <c r="AM63" s="306">
        <v>379</v>
      </c>
      <c r="AN63" s="387">
        <f>+AN59+AN61</f>
        <v>379</v>
      </c>
      <c r="AO63" s="387"/>
      <c r="AP63" s="384"/>
      <c r="AQ63" s="378">
        <f t="shared" si="0"/>
        <v>0.40972972972972971</v>
      </c>
      <c r="AR63" s="379">
        <f>(L63+R63+AD63+X63+AK63)/H63</f>
        <v>0.93174999999999997</v>
      </c>
      <c r="AS63" s="938"/>
      <c r="AT63" s="894"/>
      <c r="AU63" s="894"/>
      <c r="AV63" s="930"/>
      <c r="AW63" s="896"/>
      <c r="AX63" s="105"/>
      <c r="AY63" s="105"/>
      <c r="AZ63" s="105"/>
      <c r="BA63" s="105"/>
    </row>
    <row r="64" spans="1:53" s="113" customFormat="1" ht="30" customHeight="1" thickBot="1" x14ac:dyDescent="0.3">
      <c r="A64" s="870"/>
      <c r="B64" s="871"/>
      <c r="C64" s="871"/>
      <c r="D64" s="871"/>
      <c r="E64" s="871"/>
      <c r="F64" s="1172"/>
      <c r="G64" s="180" t="s">
        <v>128</v>
      </c>
      <c r="H64" s="402">
        <f>+H60+H62</f>
        <v>1260981354</v>
      </c>
      <c r="I64" s="403">
        <f t="shared" si="21"/>
        <v>92060463</v>
      </c>
      <c r="J64" s="403">
        <f t="shared" si="21"/>
        <v>92060463</v>
      </c>
      <c r="K64" s="403">
        <f t="shared" si="21"/>
        <v>92060463</v>
      </c>
      <c r="L64" s="403">
        <v>90363218</v>
      </c>
      <c r="M64" s="403">
        <f t="shared" ref="M64:R64" si="22">+M60+M62</f>
        <v>199118766</v>
      </c>
      <c r="N64" s="403">
        <f t="shared" si="22"/>
        <v>199118766</v>
      </c>
      <c r="O64" s="403">
        <f t="shared" si="22"/>
        <v>199118766</v>
      </c>
      <c r="P64" s="403">
        <f t="shared" si="22"/>
        <v>199118766</v>
      </c>
      <c r="Q64" s="403">
        <f t="shared" si="22"/>
        <v>190757799</v>
      </c>
      <c r="R64" s="403">
        <f t="shared" si="22"/>
        <v>190757799</v>
      </c>
      <c r="S64" s="403">
        <f>S60+S62</f>
        <v>230229663</v>
      </c>
      <c r="T64" s="404">
        <f>+T60+T62</f>
        <v>230229663</v>
      </c>
      <c r="U64" s="404">
        <v>230229663</v>
      </c>
      <c r="V64" s="404">
        <f>V60+V62</f>
        <v>230229663</v>
      </c>
      <c r="W64" s="493">
        <f>+W60+W62</f>
        <v>232502633</v>
      </c>
      <c r="X64" s="493">
        <f>+X60+X62</f>
        <v>232502633</v>
      </c>
      <c r="Y64" s="403">
        <f>Y60+Y62</f>
        <v>259357167</v>
      </c>
      <c r="Z64" s="403">
        <f>+Z60+Z62</f>
        <v>259357167</v>
      </c>
      <c r="AA64" s="403">
        <f>+AA60+AA62</f>
        <v>259357167</v>
      </c>
      <c r="AB64" s="403">
        <f>+AB60+AB62</f>
        <v>257598234</v>
      </c>
      <c r="AC64" s="403">
        <f>+AC60+AC62</f>
        <v>257598234</v>
      </c>
      <c r="AD64" s="405">
        <v>235396502</v>
      </c>
      <c r="AE64" s="403">
        <f>AE60+AE62</f>
        <v>305400035</v>
      </c>
      <c r="AF64" s="403">
        <v>305400035</v>
      </c>
      <c r="AG64" s="403">
        <v>305400035</v>
      </c>
      <c r="AH64" s="403">
        <f>AH60+AH62</f>
        <v>252604035</v>
      </c>
      <c r="AI64" s="403"/>
      <c r="AJ64" s="403"/>
      <c r="AK64" s="403">
        <f>+AK60+AK62</f>
        <v>68345868</v>
      </c>
      <c r="AL64" s="403">
        <f>+AL60+AL62</f>
        <v>31356534</v>
      </c>
      <c r="AM64" s="403">
        <f>+AM60+AM62</f>
        <v>56817868</v>
      </c>
      <c r="AN64" s="403">
        <f>+AN60+AN62</f>
        <v>68345868</v>
      </c>
      <c r="AO64" s="403"/>
      <c r="AP64" s="407"/>
      <c r="AQ64" s="378">
        <f t="shared" si="0"/>
        <v>0.2705652267193594</v>
      </c>
      <c r="AR64" s="379">
        <f>(L64+R64+AD64+X64+AK64)/H64</f>
        <v>0.64819833965602003</v>
      </c>
      <c r="AS64" s="949"/>
      <c r="AT64" s="909"/>
      <c r="AU64" s="909"/>
      <c r="AV64" s="931"/>
      <c r="AW64" s="897"/>
      <c r="AX64" s="106"/>
      <c r="AY64" s="106"/>
      <c r="AZ64" s="106"/>
      <c r="BA64" s="106"/>
    </row>
    <row r="65" spans="1:53" s="113" customFormat="1" ht="36.75" customHeight="1" thickBot="1" x14ac:dyDescent="0.3">
      <c r="A65" s="870"/>
      <c r="B65" s="869">
        <v>10</v>
      </c>
      <c r="C65" s="869" t="s">
        <v>121</v>
      </c>
      <c r="D65" s="869" t="s">
        <v>116</v>
      </c>
      <c r="E65" s="869">
        <v>469</v>
      </c>
      <c r="F65" s="1172"/>
      <c r="G65" s="176" t="s">
        <v>79</v>
      </c>
      <c r="H65" s="494">
        <v>1</v>
      </c>
      <c r="I65" s="495">
        <v>0.2</v>
      </c>
      <c r="J65" s="495">
        <v>0.2</v>
      </c>
      <c r="K65" s="495">
        <v>0.2</v>
      </c>
      <c r="L65" s="495">
        <v>0.1</v>
      </c>
      <c r="M65" s="496">
        <v>0.5</v>
      </c>
      <c r="N65" s="496">
        <v>0.5</v>
      </c>
      <c r="O65" s="496">
        <v>0.5</v>
      </c>
      <c r="P65" s="496">
        <v>0.5</v>
      </c>
      <c r="Q65" s="496">
        <v>0.5</v>
      </c>
      <c r="R65" s="496">
        <v>0.35</v>
      </c>
      <c r="S65" s="496">
        <v>0.65</v>
      </c>
      <c r="T65" s="496">
        <f>+S65</f>
        <v>0.65</v>
      </c>
      <c r="U65" s="496">
        <v>0.65</v>
      </c>
      <c r="V65" s="496">
        <v>0.65</v>
      </c>
      <c r="W65" s="496">
        <v>0.6</v>
      </c>
      <c r="X65" s="496">
        <v>0.41599999999999998</v>
      </c>
      <c r="Y65" s="496">
        <v>0.9</v>
      </c>
      <c r="Z65" s="496">
        <f>+Y65</f>
        <v>0.9</v>
      </c>
      <c r="AA65" s="497">
        <v>0.9</v>
      </c>
      <c r="AB65" s="497">
        <v>0.9</v>
      </c>
      <c r="AC65" s="497">
        <v>0.9</v>
      </c>
      <c r="AD65" s="498">
        <v>0.78</v>
      </c>
      <c r="AE65" s="496">
        <v>1</v>
      </c>
      <c r="AF65" s="496">
        <v>1</v>
      </c>
      <c r="AG65" s="496">
        <v>1</v>
      </c>
      <c r="AH65" s="497">
        <v>1</v>
      </c>
      <c r="AI65" s="457"/>
      <c r="AJ65" s="411"/>
      <c r="AK65" s="499">
        <v>0.82</v>
      </c>
      <c r="AL65" s="500">
        <v>0.8</v>
      </c>
      <c r="AM65" s="500">
        <v>0.8</v>
      </c>
      <c r="AN65" s="496">
        <v>0.82</v>
      </c>
      <c r="AO65" s="500"/>
      <c r="AP65" s="501"/>
      <c r="AQ65" s="378">
        <f>AK65/AH65</f>
        <v>0.82</v>
      </c>
      <c r="AR65" s="470">
        <f>(AK65)/H65</f>
        <v>0.82</v>
      </c>
      <c r="AS65" s="944" t="s">
        <v>489</v>
      </c>
      <c r="AT65" s="901" t="s">
        <v>490</v>
      </c>
      <c r="AU65" s="901" t="s">
        <v>566</v>
      </c>
      <c r="AV65" s="945" t="s">
        <v>201</v>
      </c>
      <c r="AW65" s="913" t="s">
        <v>202</v>
      </c>
      <c r="AX65" s="107"/>
      <c r="AY65" s="105"/>
      <c r="AZ65" s="105"/>
      <c r="BA65" s="105"/>
    </row>
    <row r="66" spans="1:53" s="113" customFormat="1" ht="21.6" customHeight="1" thickBot="1" x14ac:dyDescent="0.3">
      <c r="A66" s="870"/>
      <c r="B66" s="870"/>
      <c r="C66" s="870"/>
      <c r="D66" s="870"/>
      <c r="E66" s="870"/>
      <c r="F66" s="1172"/>
      <c r="G66" s="177" t="s">
        <v>100</v>
      </c>
      <c r="H66" s="380">
        <f>L66+R66+Z66+AH66+X66+AD66</f>
        <v>396837646</v>
      </c>
      <c r="I66" s="381">
        <v>166837645</v>
      </c>
      <c r="J66" s="381">
        <v>166837646</v>
      </c>
      <c r="K66" s="381">
        <v>166837646</v>
      </c>
      <c r="L66" s="381">
        <v>166837646</v>
      </c>
      <c r="M66" s="381">
        <v>150000000</v>
      </c>
      <c r="N66" s="381">
        <v>150000000</v>
      </c>
      <c r="O66" s="381">
        <v>150000000</v>
      </c>
      <c r="P66" s="381">
        <v>150000000</v>
      </c>
      <c r="Q66" s="381">
        <v>250000000</v>
      </c>
      <c r="R66" s="381">
        <v>0</v>
      </c>
      <c r="S66" s="381">
        <v>150000000</v>
      </c>
      <c r="T66" s="381">
        <v>150000000</v>
      </c>
      <c r="U66" s="381">
        <v>150000000</v>
      </c>
      <c r="V66" s="381">
        <v>150000000</v>
      </c>
      <c r="W66" s="381">
        <v>115000000</v>
      </c>
      <c r="X66" s="381">
        <v>15000000</v>
      </c>
      <c r="Y66" s="381">
        <v>215000000</v>
      </c>
      <c r="Z66" s="381">
        <v>215000000</v>
      </c>
      <c r="AA66" s="381">
        <v>215000000</v>
      </c>
      <c r="AB66" s="381">
        <v>215000000</v>
      </c>
      <c r="AC66" s="381">
        <v>0</v>
      </c>
      <c r="AD66" s="382">
        <v>0</v>
      </c>
      <c r="AE66" s="381">
        <v>0</v>
      </c>
      <c r="AF66" s="381">
        <v>0</v>
      </c>
      <c r="AG66" s="381">
        <v>0</v>
      </c>
      <c r="AH66" s="381">
        <v>0</v>
      </c>
      <c r="AI66" s="381">
        <v>0</v>
      </c>
      <c r="AJ66" s="381">
        <v>0</v>
      </c>
      <c r="AK66" s="381">
        <v>0</v>
      </c>
      <c r="AL66" s="381">
        <v>0</v>
      </c>
      <c r="AM66" s="381"/>
      <c r="AN66" s="381"/>
      <c r="AO66" s="419"/>
      <c r="AP66" s="502"/>
      <c r="AQ66" s="378" t="e">
        <f t="shared" si="0"/>
        <v>#DIV/0!</v>
      </c>
      <c r="AR66" s="379">
        <f>(L66+R66+AD66+X66+AK66)/H66</f>
        <v>0.45821672372282946</v>
      </c>
      <c r="AS66" s="940"/>
      <c r="AT66" s="894"/>
      <c r="AU66" s="894"/>
      <c r="AV66" s="930"/>
      <c r="AW66" s="914"/>
      <c r="AX66" s="108"/>
      <c r="AY66" s="106"/>
      <c r="AZ66" s="106"/>
      <c r="BA66" s="106"/>
    </row>
    <row r="67" spans="1:53" s="113" customFormat="1" ht="42.75" customHeight="1" thickBot="1" x14ac:dyDescent="0.3">
      <c r="A67" s="870"/>
      <c r="B67" s="870"/>
      <c r="C67" s="870"/>
      <c r="D67" s="870"/>
      <c r="E67" s="870"/>
      <c r="F67" s="1172"/>
      <c r="G67" s="178" t="s">
        <v>108</v>
      </c>
      <c r="H67" s="385"/>
      <c r="I67" s="387"/>
      <c r="J67" s="387"/>
      <c r="K67" s="387"/>
      <c r="L67" s="387"/>
      <c r="M67" s="387"/>
      <c r="N67" s="387"/>
      <c r="O67" s="503"/>
      <c r="P67" s="503"/>
      <c r="Q67" s="503"/>
      <c r="R67" s="503"/>
      <c r="S67" s="387">
        <v>0</v>
      </c>
      <c r="T67" s="387">
        <v>0</v>
      </c>
      <c r="U67" s="387">
        <v>0</v>
      </c>
      <c r="V67" s="387">
        <v>0</v>
      </c>
      <c r="W67" s="387"/>
      <c r="X67" s="387"/>
      <c r="Y67" s="387"/>
      <c r="Z67" s="387"/>
      <c r="AA67" s="387"/>
      <c r="AB67" s="387"/>
      <c r="AC67" s="387"/>
      <c r="AD67" s="453"/>
      <c r="AE67" s="387"/>
      <c r="AF67" s="387"/>
      <c r="AG67" s="387"/>
      <c r="AH67" s="387"/>
      <c r="AI67" s="387"/>
      <c r="AJ67" s="387"/>
      <c r="AK67" s="387"/>
      <c r="AL67" s="387"/>
      <c r="AM67" s="387"/>
      <c r="AN67" s="387"/>
      <c r="AO67" s="387"/>
      <c r="AP67" s="504"/>
      <c r="AQ67" s="378" t="e">
        <f t="shared" si="0"/>
        <v>#DIV/0!</v>
      </c>
      <c r="AR67" s="505"/>
      <c r="AS67" s="940"/>
      <c r="AT67" s="894"/>
      <c r="AU67" s="894"/>
      <c r="AV67" s="930"/>
      <c r="AW67" s="914"/>
      <c r="AX67" s="107"/>
      <c r="AY67" s="105"/>
      <c r="AZ67" s="105"/>
      <c r="BA67" s="105"/>
    </row>
    <row r="68" spans="1:53" s="113" customFormat="1" ht="36.75" customHeight="1" thickBot="1" x14ac:dyDescent="0.3">
      <c r="A68" s="870"/>
      <c r="B68" s="870"/>
      <c r="C68" s="870"/>
      <c r="D68" s="870"/>
      <c r="E68" s="870"/>
      <c r="F68" s="1172"/>
      <c r="G68" s="177" t="s">
        <v>117</v>
      </c>
      <c r="H68" s="380">
        <f>L68+R68+Z68+AH68+X68+AD68</f>
        <v>188087646</v>
      </c>
      <c r="I68" s="381"/>
      <c r="J68" s="381"/>
      <c r="K68" s="381"/>
      <c r="L68" s="381"/>
      <c r="M68" s="381">
        <v>166837646</v>
      </c>
      <c r="N68" s="381">
        <v>166837646</v>
      </c>
      <c r="O68" s="381">
        <v>166837646</v>
      </c>
      <c r="P68" s="381">
        <v>166837646</v>
      </c>
      <c r="Q68" s="381">
        <v>166837646</v>
      </c>
      <c r="R68" s="381">
        <v>166837646</v>
      </c>
      <c r="S68" s="381">
        <v>0</v>
      </c>
      <c r="T68" s="381">
        <v>0</v>
      </c>
      <c r="U68" s="381">
        <v>0</v>
      </c>
      <c r="V68" s="381">
        <v>0</v>
      </c>
      <c r="W68" s="381">
        <v>0</v>
      </c>
      <c r="X68" s="381">
        <v>0</v>
      </c>
      <c r="Y68" s="381">
        <v>10625000</v>
      </c>
      <c r="Z68" s="381">
        <v>10625000</v>
      </c>
      <c r="AA68" s="381">
        <v>10625000</v>
      </c>
      <c r="AB68" s="381">
        <v>10625000</v>
      </c>
      <c r="AC68" s="381">
        <v>10625000</v>
      </c>
      <c r="AD68" s="382">
        <v>10625000</v>
      </c>
      <c r="AE68" s="506"/>
      <c r="AF68" s="381"/>
      <c r="AG68" s="381"/>
      <c r="AH68" s="381"/>
      <c r="AI68" s="381"/>
      <c r="AJ68" s="381"/>
      <c r="AK68" s="381"/>
      <c r="AL68" s="381"/>
      <c r="AM68" s="381"/>
      <c r="AN68" s="381"/>
      <c r="AO68" s="381"/>
      <c r="AP68" s="502"/>
      <c r="AQ68" s="378" t="e">
        <f t="shared" si="0"/>
        <v>#DIV/0!</v>
      </c>
      <c r="AR68" s="505"/>
      <c r="AS68" s="940"/>
      <c r="AT68" s="894"/>
      <c r="AU68" s="894"/>
      <c r="AV68" s="930"/>
      <c r="AW68" s="914"/>
      <c r="AX68" s="108"/>
      <c r="AY68" s="106"/>
      <c r="AZ68" s="106"/>
      <c r="BA68" s="106"/>
    </row>
    <row r="69" spans="1:53" s="113" customFormat="1" ht="36.75" customHeight="1" thickBot="1" x14ac:dyDescent="0.3">
      <c r="A69" s="870"/>
      <c r="B69" s="870"/>
      <c r="C69" s="870"/>
      <c r="D69" s="870"/>
      <c r="E69" s="870"/>
      <c r="F69" s="1172"/>
      <c r="G69" s="179" t="s">
        <v>124</v>
      </c>
      <c r="H69" s="507">
        <v>1</v>
      </c>
      <c r="I69" s="508">
        <f>I65</f>
        <v>0.2</v>
      </c>
      <c r="J69" s="508">
        <f>J65</f>
        <v>0.2</v>
      </c>
      <c r="K69" s="508">
        <f>K65</f>
        <v>0.2</v>
      </c>
      <c r="L69" s="508">
        <v>0.1</v>
      </c>
      <c r="M69" s="503">
        <f>+M65+M67</f>
        <v>0.5</v>
      </c>
      <c r="N69" s="503">
        <f>+N65+N67</f>
        <v>0.5</v>
      </c>
      <c r="O69" s="503">
        <f>+O65+O67</f>
        <v>0.5</v>
      </c>
      <c r="P69" s="503">
        <f>+P65+P67</f>
        <v>0.5</v>
      </c>
      <c r="Q69" s="503">
        <f>+Q65+Q67</f>
        <v>0.5</v>
      </c>
      <c r="R69" s="508">
        <v>0.35</v>
      </c>
      <c r="S69" s="508">
        <f>S65</f>
        <v>0.65</v>
      </c>
      <c r="T69" s="508">
        <f>T67+T65</f>
        <v>0.65</v>
      </c>
      <c r="U69" s="508">
        <v>0.65</v>
      </c>
      <c r="V69" s="503">
        <f>V65+V67</f>
        <v>0.65</v>
      </c>
      <c r="W69" s="509">
        <f>+W65+W67</f>
        <v>0.6</v>
      </c>
      <c r="X69" s="509">
        <f>+X65+X67</f>
        <v>0.41599999999999998</v>
      </c>
      <c r="Y69" s="496">
        <v>0.9</v>
      </c>
      <c r="Z69" s="496">
        <f>+Y69</f>
        <v>0.9</v>
      </c>
      <c r="AA69" s="508">
        <f>+AA65+AA67</f>
        <v>0.9</v>
      </c>
      <c r="AB69" s="508">
        <f>+AB65+AB67</f>
        <v>0.9</v>
      </c>
      <c r="AC69" s="508">
        <v>0.9</v>
      </c>
      <c r="AD69" s="498">
        <v>0.78</v>
      </c>
      <c r="AE69" s="508">
        <f>AE65</f>
        <v>1</v>
      </c>
      <c r="AF69" s="508">
        <v>1</v>
      </c>
      <c r="AG69" s="508">
        <v>1</v>
      </c>
      <c r="AH69" s="509">
        <v>1</v>
      </c>
      <c r="AI69" s="387"/>
      <c r="AJ69" s="306"/>
      <c r="AK69" s="509">
        <f>+AK65+AK67</f>
        <v>0.82</v>
      </c>
      <c r="AL69" s="510">
        <v>0.8</v>
      </c>
      <c r="AM69" s="510">
        <v>0.8</v>
      </c>
      <c r="AN69" s="510">
        <f>+AN65+AN67</f>
        <v>0.82</v>
      </c>
      <c r="AO69" s="509"/>
      <c r="AP69" s="511"/>
      <c r="AQ69" s="378">
        <f t="shared" si="0"/>
        <v>0.82</v>
      </c>
      <c r="AR69" s="470">
        <f>(AK69)/H69</f>
        <v>0.82</v>
      </c>
      <c r="AS69" s="940"/>
      <c r="AT69" s="894"/>
      <c r="AU69" s="894"/>
      <c r="AV69" s="930"/>
      <c r="AW69" s="914"/>
      <c r="AX69" s="107"/>
      <c r="AY69" s="105"/>
      <c r="AZ69" s="105"/>
      <c r="BA69" s="105"/>
    </row>
    <row r="70" spans="1:53" s="113" customFormat="1" ht="36.75" customHeight="1" thickBot="1" x14ac:dyDescent="0.3">
      <c r="A70" s="871"/>
      <c r="B70" s="871"/>
      <c r="C70" s="871"/>
      <c r="D70" s="871"/>
      <c r="E70" s="871"/>
      <c r="F70" s="1172"/>
      <c r="G70" s="180" t="s">
        <v>128</v>
      </c>
      <c r="H70" s="402">
        <f>+H66+H68</f>
        <v>584925292</v>
      </c>
      <c r="I70" s="403">
        <f>I66</f>
        <v>166837645</v>
      </c>
      <c r="J70" s="403">
        <f>J66</f>
        <v>166837646</v>
      </c>
      <c r="K70" s="403">
        <f>+K66</f>
        <v>166837646</v>
      </c>
      <c r="L70" s="403">
        <v>166837646</v>
      </c>
      <c r="M70" s="403">
        <f t="shared" ref="M70:R70" si="23">+M66+M68</f>
        <v>316837646</v>
      </c>
      <c r="N70" s="403">
        <f t="shared" si="23"/>
        <v>316837646</v>
      </c>
      <c r="O70" s="403">
        <f t="shared" si="23"/>
        <v>316837646</v>
      </c>
      <c r="P70" s="403">
        <f t="shared" si="23"/>
        <v>316837646</v>
      </c>
      <c r="Q70" s="403">
        <f t="shared" si="23"/>
        <v>416837646</v>
      </c>
      <c r="R70" s="403">
        <f t="shared" si="23"/>
        <v>166837646</v>
      </c>
      <c r="S70" s="403">
        <f>+S66</f>
        <v>150000000</v>
      </c>
      <c r="T70" s="403">
        <f>T68+T66</f>
        <v>150000000</v>
      </c>
      <c r="U70" s="403">
        <v>150000001</v>
      </c>
      <c r="V70" s="403">
        <f>V66+V68</f>
        <v>150000000</v>
      </c>
      <c r="W70" s="474">
        <f>+W66+W68</f>
        <v>115000000</v>
      </c>
      <c r="X70" s="474">
        <f>+X66+X68</f>
        <v>15000000</v>
      </c>
      <c r="Y70" s="403">
        <f>+Y66+Y68</f>
        <v>225625000</v>
      </c>
      <c r="Z70" s="403">
        <f>+Z66+Z68</f>
        <v>225625000</v>
      </c>
      <c r="AA70" s="403">
        <v>225625000</v>
      </c>
      <c r="AB70" s="403">
        <f>+AB66+AB68</f>
        <v>225625000</v>
      </c>
      <c r="AC70" s="403">
        <f>+AC66+AC68</f>
        <v>10625000</v>
      </c>
      <c r="AD70" s="403">
        <v>10625000</v>
      </c>
      <c r="AE70" s="403">
        <f>+AE66</f>
        <v>0</v>
      </c>
      <c r="AF70" s="403">
        <v>0</v>
      </c>
      <c r="AG70" s="403">
        <v>0</v>
      </c>
      <c r="AH70" s="403">
        <v>0</v>
      </c>
      <c r="AI70" s="403"/>
      <c r="AJ70" s="403"/>
      <c r="AK70" s="403"/>
      <c r="AL70" s="403">
        <v>0</v>
      </c>
      <c r="AM70" s="403">
        <f>+AM66+AM68</f>
        <v>0</v>
      </c>
      <c r="AN70" s="403"/>
      <c r="AO70" s="403"/>
      <c r="AP70" s="512"/>
      <c r="AQ70" s="378" t="e">
        <f t="shared" si="0"/>
        <v>#DIV/0!</v>
      </c>
      <c r="AR70" s="379">
        <f>(L70+R70+AD70+X70+AK70)/H70</f>
        <v>0.61426697890164061</v>
      </c>
      <c r="AS70" s="959"/>
      <c r="AT70" s="909"/>
      <c r="AU70" s="909"/>
      <c r="AV70" s="935"/>
      <c r="AW70" s="915"/>
      <c r="AX70" s="108"/>
      <c r="AY70" s="106"/>
      <c r="AZ70" s="106"/>
      <c r="BA70" s="106"/>
    </row>
    <row r="71" spans="1:53" s="113" customFormat="1" ht="30" customHeight="1" thickBot="1" x14ac:dyDescent="0.3">
      <c r="A71" s="869" t="s">
        <v>204</v>
      </c>
      <c r="B71" s="869">
        <v>11</v>
      </c>
      <c r="C71" s="869" t="s">
        <v>361</v>
      </c>
      <c r="D71" s="869" t="s">
        <v>75</v>
      </c>
      <c r="E71" s="869">
        <v>480</v>
      </c>
      <c r="F71" s="1172"/>
      <c r="G71" s="176" t="s">
        <v>79</v>
      </c>
      <c r="H71" s="408">
        <f>L71+R75+X75+AD75+AE75</f>
        <v>42287802</v>
      </c>
      <c r="I71" s="409">
        <v>4112722</v>
      </c>
      <c r="J71" s="409">
        <v>4112722</v>
      </c>
      <c r="K71" s="409">
        <v>4112722</v>
      </c>
      <c r="L71" s="409">
        <v>4112722</v>
      </c>
      <c r="M71" s="457">
        <v>8000000</v>
      </c>
      <c r="N71" s="457">
        <v>8000000</v>
      </c>
      <c r="O71" s="457">
        <v>8000000</v>
      </c>
      <c r="P71" s="457">
        <v>8000000</v>
      </c>
      <c r="Q71" s="457">
        <v>11375079.609999999</v>
      </c>
      <c r="R71" s="479">
        <v>11375080</v>
      </c>
      <c r="S71" s="430">
        <v>7887278</v>
      </c>
      <c r="T71" s="430">
        <f>+S71</f>
        <v>7887278</v>
      </c>
      <c r="U71" s="457">
        <v>7887278</v>
      </c>
      <c r="V71" s="457">
        <f>7887278+2000000</f>
        <v>9887278</v>
      </c>
      <c r="W71" s="457">
        <v>11500000</v>
      </c>
      <c r="X71" s="475">
        <v>11097105</v>
      </c>
      <c r="Y71" s="458">
        <v>10720000</v>
      </c>
      <c r="Z71" s="458">
        <f>+Y71</f>
        <v>10720000</v>
      </c>
      <c r="AA71" s="457">
        <v>10720000</v>
      </c>
      <c r="AB71" s="457">
        <v>10720000</v>
      </c>
      <c r="AC71" s="457">
        <v>10720000</v>
      </c>
      <c r="AD71" s="453">
        <v>12126470</v>
      </c>
      <c r="AE71" s="475">
        <f>3173530-978</f>
        <v>3172552</v>
      </c>
      <c r="AF71" s="367">
        <v>3172552</v>
      </c>
      <c r="AG71" s="409">
        <v>3172552</v>
      </c>
      <c r="AH71" s="457">
        <v>3172552</v>
      </c>
      <c r="AI71" s="457"/>
      <c r="AJ71" s="411"/>
      <c r="AK71" s="513">
        <v>3929402.21</v>
      </c>
      <c r="AL71" s="514">
        <v>2684144.92</v>
      </c>
      <c r="AM71" s="514">
        <v>2932946</v>
      </c>
      <c r="AN71" s="475">
        <v>3929402.21</v>
      </c>
      <c r="AO71" s="457"/>
      <c r="AP71" s="437"/>
      <c r="AQ71" s="378">
        <f t="shared" si="0"/>
        <v>1.238561955800882</v>
      </c>
      <c r="AR71" s="379">
        <f>(L71+R71+AD71+X71+AK71)/H71</f>
        <v>1.0083470219142627</v>
      </c>
      <c r="AS71" s="946" t="s">
        <v>534</v>
      </c>
      <c r="AT71" s="901" t="s">
        <v>87</v>
      </c>
      <c r="AU71" s="901" t="s">
        <v>87</v>
      </c>
      <c r="AV71" s="936" t="s">
        <v>170</v>
      </c>
      <c r="AW71" s="916" t="s">
        <v>171</v>
      </c>
      <c r="AX71" s="105"/>
      <c r="AY71" s="105"/>
      <c r="AZ71" s="105"/>
      <c r="BA71" s="105"/>
    </row>
    <row r="72" spans="1:53" s="113" customFormat="1" ht="30" customHeight="1" thickBot="1" x14ac:dyDescent="0.3">
      <c r="A72" s="870"/>
      <c r="B72" s="870"/>
      <c r="C72" s="870"/>
      <c r="D72" s="870"/>
      <c r="E72" s="870"/>
      <c r="F72" s="1172"/>
      <c r="G72" s="177" t="s">
        <v>100</v>
      </c>
      <c r="H72" s="380">
        <f>L72+R72+Z72+AH72+X72+AD72</f>
        <v>4594500023</v>
      </c>
      <c r="I72" s="381">
        <v>584376813</v>
      </c>
      <c r="J72" s="381">
        <v>584376813</v>
      </c>
      <c r="K72" s="381">
        <v>584376813</v>
      </c>
      <c r="L72" s="381">
        <v>576704116</v>
      </c>
      <c r="M72" s="381">
        <v>846827000</v>
      </c>
      <c r="N72" s="381">
        <v>846827000</v>
      </c>
      <c r="O72" s="381">
        <v>846827000</v>
      </c>
      <c r="P72" s="381">
        <v>846827000</v>
      </c>
      <c r="Q72" s="381">
        <v>822392131</v>
      </c>
      <c r="R72" s="381">
        <v>777224846</v>
      </c>
      <c r="S72" s="381">
        <v>805362182</v>
      </c>
      <c r="T72" s="381">
        <v>805362182</v>
      </c>
      <c r="U72" s="515">
        <v>811131042</v>
      </c>
      <c r="V72" s="515">
        <v>811131042</v>
      </c>
      <c r="W72" s="381">
        <v>964244600</v>
      </c>
      <c r="X72" s="381">
        <v>884258500</v>
      </c>
      <c r="Y72" s="381">
        <v>886914000</v>
      </c>
      <c r="Z72" s="381">
        <v>886914000</v>
      </c>
      <c r="AA72" s="381">
        <v>880606000</v>
      </c>
      <c r="AB72" s="381">
        <v>880606000</v>
      </c>
      <c r="AC72" s="381">
        <v>797542098</v>
      </c>
      <c r="AD72" s="382">
        <v>731261561</v>
      </c>
      <c r="AE72" s="381">
        <v>882877000</v>
      </c>
      <c r="AF72" s="381">
        <v>882877000</v>
      </c>
      <c r="AG72" s="381">
        <v>882877000</v>
      </c>
      <c r="AH72" s="381">
        <v>738137000</v>
      </c>
      <c r="AI72" s="381"/>
      <c r="AJ72" s="381"/>
      <c r="AK72" s="381">
        <v>160432000</v>
      </c>
      <c r="AL72" s="381">
        <v>627000</v>
      </c>
      <c r="AM72" s="381">
        <v>67367000</v>
      </c>
      <c r="AN72" s="381">
        <v>160432000</v>
      </c>
      <c r="AO72" s="381"/>
      <c r="AP72" s="384"/>
      <c r="AQ72" s="378">
        <f t="shared" si="0"/>
        <v>0.21734718622694704</v>
      </c>
      <c r="AR72" s="379">
        <f>(L72+R72+AD72+X72+AK72)/H72</f>
        <v>0.68122342090148247</v>
      </c>
      <c r="AS72" s="947"/>
      <c r="AT72" s="894"/>
      <c r="AU72" s="894"/>
      <c r="AV72" s="930"/>
      <c r="AW72" s="896"/>
      <c r="AX72" s="106"/>
      <c r="AY72" s="106"/>
      <c r="AZ72" s="106"/>
      <c r="BA72" s="106"/>
    </row>
    <row r="73" spans="1:53" s="113" customFormat="1" ht="30" customHeight="1" thickBot="1" x14ac:dyDescent="0.3">
      <c r="A73" s="870"/>
      <c r="B73" s="870"/>
      <c r="C73" s="870"/>
      <c r="D73" s="870"/>
      <c r="E73" s="870"/>
      <c r="F73" s="1172"/>
      <c r="G73" s="178" t="s">
        <v>108</v>
      </c>
      <c r="H73" s="385"/>
      <c r="I73" s="387"/>
      <c r="J73" s="387"/>
      <c r="K73" s="387"/>
      <c r="L73" s="387"/>
      <c r="M73" s="387"/>
      <c r="N73" s="387"/>
      <c r="O73" s="387"/>
      <c r="P73" s="387"/>
      <c r="Q73" s="387"/>
      <c r="R73" s="516"/>
      <c r="S73" s="387">
        <v>0</v>
      </c>
      <c r="T73" s="387">
        <v>0</v>
      </c>
      <c r="U73" s="387">
        <v>0</v>
      </c>
      <c r="V73" s="387"/>
      <c r="W73" s="387">
        <v>0</v>
      </c>
      <c r="X73" s="387">
        <v>0</v>
      </c>
      <c r="Y73" s="389">
        <f>+W71-X71</f>
        <v>402895</v>
      </c>
      <c r="Z73" s="389">
        <v>402895</v>
      </c>
      <c r="AA73" s="387">
        <v>402895</v>
      </c>
      <c r="AB73" s="387">
        <v>402895</v>
      </c>
      <c r="AC73" s="387">
        <v>402895</v>
      </c>
      <c r="AD73" s="453">
        <v>402895</v>
      </c>
      <c r="AE73" s="387">
        <v>978</v>
      </c>
      <c r="AF73" s="387">
        <v>978</v>
      </c>
      <c r="AG73" s="387">
        <v>978</v>
      </c>
      <c r="AH73" s="387">
        <v>978</v>
      </c>
      <c r="AI73" s="387"/>
      <c r="AJ73" s="387"/>
      <c r="AK73" s="367">
        <v>978</v>
      </c>
      <c r="AL73" s="387">
        <v>978</v>
      </c>
      <c r="AM73" s="387">
        <v>978</v>
      </c>
      <c r="AN73" s="387">
        <v>978</v>
      </c>
      <c r="AO73" s="387"/>
      <c r="AP73" s="384"/>
      <c r="AQ73" s="378">
        <f t="shared" si="0"/>
        <v>1</v>
      </c>
      <c r="AR73" s="379"/>
      <c r="AS73" s="947"/>
      <c r="AT73" s="894"/>
      <c r="AU73" s="894"/>
      <c r="AV73" s="930"/>
      <c r="AW73" s="896"/>
      <c r="AX73" s="105"/>
      <c r="AY73" s="105"/>
      <c r="AZ73" s="105"/>
      <c r="BA73" s="105"/>
    </row>
    <row r="74" spans="1:53" s="113" customFormat="1" ht="30" customHeight="1" thickBot="1" x14ac:dyDescent="0.3">
      <c r="A74" s="870"/>
      <c r="B74" s="870"/>
      <c r="C74" s="870"/>
      <c r="D74" s="870"/>
      <c r="E74" s="870"/>
      <c r="F74" s="1172"/>
      <c r="G74" s="177" t="s">
        <v>117</v>
      </c>
      <c r="H74" s="380">
        <f>L74+R74+Z74+AH74+X74+AD74</f>
        <v>961681363</v>
      </c>
      <c r="I74" s="381"/>
      <c r="J74" s="381"/>
      <c r="K74" s="381"/>
      <c r="L74" s="381"/>
      <c r="M74" s="381">
        <v>290216168</v>
      </c>
      <c r="N74" s="381">
        <v>290216168</v>
      </c>
      <c r="O74" s="381">
        <v>290216168</v>
      </c>
      <c r="P74" s="381">
        <v>290216168</v>
      </c>
      <c r="Q74" s="381">
        <v>290216168</v>
      </c>
      <c r="R74" s="381">
        <v>290096678</v>
      </c>
      <c r="S74" s="381">
        <v>100922174</v>
      </c>
      <c r="T74" s="381">
        <v>100922174</v>
      </c>
      <c r="U74" s="381">
        <v>100922174</v>
      </c>
      <c r="V74" s="381">
        <v>100922174</v>
      </c>
      <c r="W74" s="381">
        <v>100922174</v>
      </c>
      <c r="X74" s="381">
        <v>100922174</v>
      </c>
      <c r="Y74" s="381">
        <v>149340064</v>
      </c>
      <c r="Z74" s="381">
        <v>149340064</v>
      </c>
      <c r="AA74" s="381">
        <v>149340064</v>
      </c>
      <c r="AB74" s="381">
        <v>149285764</v>
      </c>
      <c r="AC74" s="381">
        <v>149285764</v>
      </c>
      <c r="AD74" s="382">
        <v>149285764</v>
      </c>
      <c r="AE74" s="382">
        <v>272038216</v>
      </c>
      <c r="AF74" s="381">
        <v>272038216</v>
      </c>
      <c r="AG74" s="381">
        <v>272036683</v>
      </c>
      <c r="AH74" s="381">
        <v>272036683</v>
      </c>
      <c r="AI74" s="381"/>
      <c r="AJ74" s="381"/>
      <c r="AK74" s="381">
        <v>183519467</v>
      </c>
      <c r="AL74" s="381">
        <v>141282812</v>
      </c>
      <c r="AM74" s="381">
        <v>156687532</v>
      </c>
      <c r="AN74" s="381">
        <v>183519467</v>
      </c>
      <c r="AO74" s="381"/>
      <c r="AP74" s="384"/>
      <c r="AQ74" s="378">
        <f t="shared" si="0"/>
        <v>0.67461294181417442</v>
      </c>
      <c r="AR74" s="379"/>
      <c r="AS74" s="947"/>
      <c r="AT74" s="894"/>
      <c r="AU74" s="894"/>
      <c r="AV74" s="930"/>
      <c r="AW74" s="896"/>
      <c r="AX74" s="106"/>
      <c r="AY74" s="106"/>
      <c r="AZ74" s="106"/>
      <c r="BA74" s="106"/>
    </row>
    <row r="75" spans="1:53" s="113" customFormat="1" ht="30" customHeight="1" thickBot="1" x14ac:dyDescent="0.3">
      <c r="A75" s="870"/>
      <c r="B75" s="870"/>
      <c r="C75" s="870"/>
      <c r="D75" s="870"/>
      <c r="E75" s="870"/>
      <c r="F75" s="1172"/>
      <c r="G75" s="179" t="s">
        <v>124</v>
      </c>
      <c r="H75" s="463">
        <f>+H71</f>
        <v>42287802</v>
      </c>
      <c r="I75" s="394">
        <f>I71</f>
        <v>4112722</v>
      </c>
      <c r="J75" s="394">
        <f>J71</f>
        <v>4112722</v>
      </c>
      <c r="K75" s="394">
        <f>K71</f>
        <v>4112722</v>
      </c>
      <c r="L75" s="394">
        <v>4112722</v>
      </c>
      <c r="M75" s="387">
        <f>+M71</f>
        <v>8000000</v>
      </c>
      <c r="N75" s="387">
        <f>+N71</f>
        <v>8000000</v>
      </c>
      <c r="O75" s="387">
        <f>+O71</f>
        <v>8000000</v>
      </c>
      <c r="P75" s="387">
        <f>+P71</f>
        <v>8000000</v>
      </c>
      <c r="Q75" s="387">
        <v>8000000</v>
      </c>
      <c r="R75" s="479">
        <v>11375080</v>
      </c>
      <c r="S75" s="394">
        <f>S71</f>
        <v>7887278</v>
      </c>
      <c r="T75" s="394">
        <f>+T71+T73</f>
        <v>7887278</v>
      </c>
      <c r="U75" s="394">
        <v>7887278</v>
      </c>
      <c r="V75" s="394">
        <f>V71</f>
        <v>9887278</v>
      </c>
      <c r="W75" s="387">
        <f>+W71+W73</f>
        <v>11500000</v>
      </c>
      <c r="X75" s="479">
        <f>+X71+X73</f>
        <v>11097105</v>
      </c>
      <c r="Y75" s="396">
        <f>Y71+Y73</f>
        <v>11122895</v>
      </c>
      <c r="Z75" s="396">
        <f t="shared" ref="Z75:AB76" si="24">+Z71+Z73</f>
        <v>11122895</v>
      </c>
      <c r="AA75" s="394">
        <f t="shared" si="24"/>
        <v>11122895</v>
      </c>
      <c r="AB75" s="394">
        <f t="shared" si="24"/>
        <v>11122895</v>
      </c>
      <c r="AC75" s="394">
        <v>11122895</v>
      </c>
      <c r="AD75" s="517">
        <f>+AD73+AD71</f>
        <v>12529365</v>
      </c>
      <c r="AE75" s="424">
        <f>+AE73+AE71</f>
        <v>3173530</v>
      </c>
      <c r="AF75" s="513">
        <v>3173530</v>
      </c>
      <c r="AG75" s="412">
        <v>3173530</v>
      </c>
      <c r="AH75" s="387">
        <v>3173530</v>
      </c>
      <c r="AI75" s="387"/>
      <c r="AJ75" s="306"/>
      <c r="AK75" s="513">
        <f>+AK71+AK73</f>
        <v>3930380.21</v>
      </c>
      <c r="AL75" s="425">
        <v>2685122.92</v>
      </c>
      <c r="AM75" s="425">
        <v>2933924</v>
      </c>
      <c r="AN75" s="425">
        <f>+AN71+AN73</f>
        <v>3930380.21</v>
      </c>
      <c r="AO75" s="387"/>
      <c r="AP75" s="384"/>
      <c r="AQ75" s="378">
        <f t="shared" si="0"/>
        <v>1.238488437166184</v>
      </c>
      <c r="AR75" s="379">
        <f>(L75+R75+AD75+X75+AK75)/H75</f>
        <v>1.0178976010623584</v>
      </c>
      <c r="AS75" s="947"/>
      <c r="AT75" s="894"/>
      <c r="AU75" s="894"/>
      <c r="AV75" s="930"/>
      <c r="AW75" s="896"/>
      <c r="AX75" s="105"/>
      <c r="AY75" s="105"/>
      <c r="AZ75" s="105"/>
      <c r="BA75" s="105"/>
    </row>
    <row r="76" spans="1:53" s="113" customFormat="1" ht="30" customHeight="1" thickBot="1" x14ac:dyDescent="0.3">
      <c r="A76" s="870"/>
      <c r="B76" s="871"/>
      <c r="C76" s="871"/>
      <c r="D76" s="871"/>
      <c r="E76" s="871"/>
      <c r="F76" s="1172"/>
      <c r="G76" s="180" t="s">
        <v>128</v>
      </c>
      <c r="H76" s="441">
        <f>+H72+H74</f>
        <v>5556181386</v>
      </c>
      <c r="I76" s="392">
        <f>+I72</f>
        <v>584376813</v>
      </c>
      <c r="J76" s="392">
        <f>+J72</f>
        <v>584376813</v>
      </c>
      <c r="K76" s="392">
        <f>+K72</f>
        <v>584376813</v>
      </c>
      <c r="L76" s="392">
        <v>576704116</v>
      </c>
      <c r="M76" s="392">
        <f t="shared" ref="M76:R76" si="25">+M72+M74</f>
        <v>1137043168</v>
      </c>
      <c r="N76" s="392">
        <f t="shared" si="25"/>
        <v>1137043168</v>
      </c>
      <c r="O76" s="392">
        <f t="shared" si="25"/>
        <v>1137043168</v>
      </c>
      <c r="P76" s="392">
        <f t="shared" si="25"/>
        <v>1137043168</v>
      </c>
      <c r="Q76" s="392">
        <f t="shared" si="25"/>
        <v>1112608299</v>
      </c>
      <c r="R76" s="392">
        <f t="shared" si="25"/>
        <v>1067321524</v>
      </c>
      <c r="S76" s="392">
        <f>S72+S74</f>
        <v>906284356</v>
      </c>
      <c r="T76" s="442">
        <f>+T72+T74</f>
        <v>906284356</v>
      </c>
      <c r="U76" s="442">
        <v>912053216</v>
      </c>
      <c r="V76" s="442">
        <f>V72+V74</f>
        <v>912053216</v>
      </c>
      <c r="W76" s="490">
        <f>+W72+W74</f>
        <v>1065166774</v>
      </c>
      <c r="X76" s="490">
        <f>+X72+X74</f>
        <v>985180674</v>
      </c>
      <c r="Y76" s="392">
        <f>Y72+Y74</f>
        <v>1036254064</v>
      </c>
      <c r="Z76" s="442">
        <f t="shared" si="24"/>
        <v>1036254064</v>
      </c>
      <c r="AA76" s="442">
        <f t="shared" si="24"/>
        <v>1029946064</v>
      </c>
      <c r="AB76" s="392">
        <f t="shared" si="24"/>
        <v>1029891764</v>
      </c>
      <c r="AC76" s="392">
        <f>+AC72+AC74</f>
        <v>946827862</v>
      </c>
      <c r="AD76" s="518">
        <v>880547325</v>
      </c>
      <c r="AE76" s="392">
        <f>AE72+AE74</f>
        <v>1154915216</v>
      </c>
      <c r="AF76" s="392">
        <v>1154915216</v>
      </c>
      <c r="AG76" s="392">
        <v>1154915216</v>
      </c>
      <c r="AH76" s="392">
        <f>AH72+AH74</f>
        <v>1010173683</v>
      </c>
      <c r="AI76" s="392"/>
      <c r="AJ76" s="392"/>
      <c r="AK76" s="519">
        <f>+AK72+AK74</f>
        <v>343951467</v>
      </c>
      <c r="AL76" s="519">
        <f>+AL72+AL74</f>
        <v>141909812</v>
      </c>
      <c r="AM76" s="519">
        <f>+AM72+AM74</f>
        <v>224054532</v>
      </c>
      <c r="AN76" s="442">
        <f>+AN72+AN74</f>
        <v>343951467</v>
      </c>
      <c r="AO76" s="392"/>
      <c r="AP76" s="445"/>
      <c r="AQ76" s="378">
        <f t="shared" ref="AQ76:AQ139" si="26">AK76/AH76</f>
        <v>0.34048745556163929</v>
      </c>
      <c r="AR76" s="379">
        <f>(L76+R76+AD76+X76+AK76)/H76</f>
        <v>0.69358878666384849</v>
      </c>
      <c r="AS76" s="947"/>
      <c r="AT76" s="909"/>
      <c r="AU76" s="909"/>
      <c r="AV76" s="930"/>
      <c r="AW76" s="896"/>
      <c r="AX76" s="106"/>
      <c r="AY76" s="106"/>
      <c r="AZ76" s="106"/>
      <c r="BA76" s="106"/>
    </row>
    <row r="77" spans="1:53" s="113" customFormat="1" ht="30" customHeight="1" thickBot="1" x14ac:dyDescent="0.3">
      <c r="A77" s="870"/>
      <c r="B77" s="869">
        <v>12</v>
      </c>
      <c r="C77" s="869" t="s">
        <v>130</v>
      </c>
      <c r="D77" s="869" t="s">
        <v>106</v>
      </c>
      <c r="E77" s="869">
        <v>480</v>
      </c>
      <c r="F77" s="1172"/>
      <c r="G77" s="176" t="s">
        <v>79</v>
      </c>
      <c r="H77" s="520">
        <v>1</v>
      </c>
      <c r="I77" s="521">
        <v>1</v>
      </c>
      <c r="J77" s="521">
        <v>1</v>
      </c>
      <c r="K77" s="521">
        <v>1</v>
      </c>
      <c r="L77" s="521">
        <v>1</v>
      </c>
      <c r="M77" s="522">
        <v>1</v>
      </c>
      <c r="N77" s="522">
        <v>1</v>
      </c>
      <c r="O77" s="522">
        <v>1</v>
      </c>
      <c r="P77" s="522">
        <v>1</v>
      </c>
      <c r="Q77" s="522">
        <v>1</v>
      </c>
      <c r="R77" s="522">
        <v>1</v>
      </c>
      <c r="S77" s="522">
        <v>1</v>
      </c>
      <c r="T77" s="522">
        <f>+S77</f>
        <v>1</v>
      </c>
      <c r="U77" s="522">
        <v>1</v>
      </c>
      <c r="V77" s="522">
        <v>1</v>
      </c>
      <c r="W77" s="522">
        <v>1</v>
      </c>
      <c r="X77" s="522">
        <v>1</v>
      </c>
      <c r="Y77" s="522">
        <v>1</v>
      </c>
      <c r="Z77" s="522">
        <v>1</v>
      </c>
      <c r="AA77" s="523">
        <v>1</v>
      </c>
      <c r="AB77" s="523">
        <v>1</v>
      </c>
      <c r="AC77" s="523">
        <v>1</v>
      </c>
      <c r="AD77" s="524">
        <v>1</v>
      </c>
      <c r="AE77" s="522">
        <v>1</v>
      </c>
      <c r="AF77" s="522">
        <v>1</v>
      </c>
      <c r="AG77" s="522">
        <v>1</v>
      </c>
      <c r="AH77" s="523">
        <v>1</v>
      </c>
      <c r="AI77" s="447"/>
      <c r="AJ77" s="368"/>
      <c r="AK77" s="523">
        <v>1</v>
      </c>
      <c r="AL77" s="522">
        <v>1</v>
      </c>
      <c r="AM77" s="522">
        <v>1</v>
      </c>
      <c r="AN77" s="522">
        <v>1</v>
      </c>
      <c r="AO77" s="522"/>
      <c r="AP77" s="525"/>
      <c r="AQ77" s="378">
        <f t="shared" si="26"/>
        <v>1</v>
      </c>
      <c r="AR77" s="526">
        <f>15/16</f>
        <v>0.9375</v>
      </c>
      <c r="AS77" s="946" t="s">
        <v>535</v>
      </c>
      <c r="AT77" s="901" t="s">
        <v>87</v>
      </c>
      <c r="AU77" s="901" t="s">
        <v>87</v>
      </c>
      <c r="AV77" s="929" t="s">
        <v>208</v>
      </c>
      <c r="AW77" s="917" t="s">
        <v>209</v>
      </c>
      <c r="AX77" s="105"/>
      <c r="AY77" s="105"/>
      <c r="AZ77" s="105"/>
      <c r="BA77" s="105"/>
    </row>
    <row r="78" spans="1:53" s="113" customFormat="1" ht="30" customHeight="1" thickBot="1" x14ac:dyDescent="0.3">
      <c r="A78" s="870"/>
      <c r="B78" s="870"/>
      <c r="C78" s="870"/>
      <c r="D78" s="870"/>
      <c r="E78" s="870"/>
      <c r="F78" s="1172"/>
      <c r="G78" s="177" t="s">
        <v>100</v>
      </c>
      <c r="H78" s="380">
        <f>L78+R78+Z78+AH78+X78+AD78</f>
        <v>493499197</v>
      </c>
      <c r="I78" s="381">
        <v>62376897</v>
      </c>
      <c r="J78" s="381">
        <v>62376897</v>
      </c>
      <c r="K78" s="381">
        <v>62376897</v>
      </c>
      <c r="L78" s="381">
        <v>60848980</v>
      </c>
      <c r="M78" s="381">
        <v>100968000</v>
      </c>
      <c r="N78" s="381">
        <v>100968000</v>
      </c>
      <c r="O78" s="381">
        <v>100968000</v>
      </c>
      <c r="P78" s="381">
        <v>100968000</v>
      </c>
      <c r="Q78" s="381">
        <v>100968000</v>
      </c>
      <c r="R78" s="381">
        <v>97187000</v>
      </c>
      <c r="S78" s="381">
        <v>106072975</v>
      </c>
      <c r="T78" s="381">
        <v>106072975</v>
      </c>
      <c r="U78" s="381">
        <v>106072975</v>
      </c>
      <c r="V78" s="381">
        <v>106072975</v>
      </c>
      <c r="W78" s="381">
        <v>121128500</v>
      </c>
      <c r="X78" s="381">
        <v>121128500</v>
      </c>
      <c r="Y78" s="381">
        <v>105215000</v>
      </c>
      <c r="Z78" s="381">
        <v>105215000</v>
      </c>
      <c r="AA78" s="381">
        <v>105215000</v>
      </c>
      <c r="AB78" s="381">
        <v>105215000</v>
      </c>
      <c r="AC78" s="381">
        <v>105215000</v>
      </c>
      <c r="AD78" s="382">
        <v>52407717</v>
      </c>
      <c r="AE78" s="381">
        <v>71439000</v>
      </c>
      <c r="AF78" s="381">
        <v>71439000</v>
      </c>
      <c r="AG78" s="381">
        <v>71439000</v>
      </c>
      <c r="AH78" s="381">
        <v>56712000</v>
      </c>
      <c r="AI78" s="381"/>
      <c r="AJ78" s="381"/>
      <c r="AK78" s="381">
        <v>10166000</v>
      </c>
      <c r="AL78" s="381">
        <v>95000</v>
      </c>
      <c r="AM78" s="381">
        <v>95000</v>
      </c>
      <c r="AN78" s="381">
        <v>10166000</v>
      </c>
      <c r="AO78" s="381"/>
      <c r="AP78" s="527"/>
      <c r="AQ78" s="378">
        <f t="shared" si="26"/>
        <v>0.17925659472422062</v>
      </c>
      <c r="AR78" s="379">
        <f>(L78+R78+AD78+X78+AK78)/H78</f>
        <v>0.69247974277858859</v>
      </c>
      <c r="AS78" s="947"/>
      <c r="AT78" s="894"/>
      <c r="AU78" s="894"/>
      <c r="AV78" s="930"/>
      <c r="AW78" s="896"/>
      <c r="AX78" s="106"/>
      <c r="AY78" s="106"/>
      <c r="AZ78" s="106"/>
      <c r="BA78" s="106"/>
    </row>
    <row r="79" spans="1:53" s="113" customFormat="1" ht="30" customHeight="1" thickBot="1" x14ac:dyDescent="0.3">
      <c r="A79" s="870"/>
      <c r="B79" s="870"/>
      <c r="C79" s="870"/>
      <c r="D79" s="870"/>
      <c r="E79" s="870"/>
      <c r="F79" s="1172"/>
      <c r="G79" s="178" t="s">
        <v>108</v>
      </c>
      <c r="H79" s="385"/>
      <c r="I79" s="306"/>
      <c r="J79" s="306"/>
      <c r="K79" s="306"/>
      <c r="L79" s="387"/>
      <c r="M79" s="387"/>
      <c r="N79" s="387"/>
      <c r="O79" s="387"/>
      <c r="P79" s="387"/>
      <c r="Q79" s="387"/>
      <c r="R79" s="306"/>
      <c r="S79" s="387">
        <v>0</v>
      </c>
      <c r="T79" s="387">
        <v>0</v>
      </c>
      <c r="U79" s="387">
        <v>0</v>
      </c>
      <c r="V79" s="387"/>
      <c r="W79" s="387"/>
      <c r="X79" s="387"/>
      <c r="Y79" s="381"/>
      <c r="Z79" s="381"/>
      <c r="AA79" s="381"/>
      <c r="AB79" s="381"/>
      <c r="AC79" s="381"/>
      <c r="AD79" s="382"/>
      <c r="AE79" s="381"/>
      <c r="AF79" s="381"/>
      <c r="AG79" s="381"/>
      <c r="AH79" s="381"/>
      <c r="AI79" s="381"/>
      <c r="AJ79" s="381"/>
      <c r="AK79" s="381"/>
      <c r="AL79" s="381"/>
      <c r="AM79" s="381"/>
      <c r="AN79" s="387"/>
      <c r="AO79" s="387"/>
      <c r="AP79" s="384"/>
      <c r="AQ79" s="378" t="e">
        <f t="shared" si="26"/>
        <v>#DIV/0!</v>
      </c>
      <c r="AR79" s="505"/>
      <c r="AS79" s="947"/>
      <c r="AT79" s="894"/>
      <c r="AU79" s="894"/>
      <c r="AV79" s="930"/>
      <c r="AW79" s="896"/>
      <c r="AX79" s="105"/>
      <c r="AY79" s="105"/>
      <c r="AZ79" s="105"/>
      <c r="BA79" s="105"/>
    </row>
    <row r="80" spans="1:53" s="113" customFormat="1" ht="30" customHeight="1" thickBot="1" x14ac:dyDescent="0.3">
      <c r="A80" s="870"/>
      <c r="B80" s="870"/>
      <c r="C80" s="870"/>
      <c r="D80" s="870"/>
      <c r="E80" s="870"/>
      <c r="F80" s="1172"/>
      <c r="G80" s="177" t="s">
        <v>117</v>
      </c>
      <c r="H80" s="380">
        <f>L80+R80+Z80+AH80+X80+AD80</f>
        <v>115156544</v>
      </c>
      <c r="I80" s="381"/>
      <c r="J80" s="381"/>
      <c r="K80" s="381"/>
      <c r="L80" s="381"/>
      <c r="M80" s="381">
        <v>20174074</v>
      </c>
      <c r="N80" s="381">
        <v>20174074</v>
      </c>
      <c r="O80" s="381">
        <v>20174074</v>
      </c>
      <c r="P80" s="381">
        <v>20174074</v>
      </c>
      <c r="Q80" s="381">
        <v>20174074</v>
      </c>
      <c r="R80" s="381">
        <v>20174074</v>
      </c>
      <c r="S80" s="381">
        <v>20572000</v>
      </c>
      <c r="T80" s="381">
        <v>20572000</v>
      </c>
      <c r="U80" s="381">
        <v>20572000</v>
      </c>
      <c r="V80" s="381">
        <v>5274800</v>
      </c>
      <c r="W80" s="381">
        <v>5274800</v>
      </c>
      <c r="X80" s="381">
        <v>5274800</v>
      </c>
      <c r="Y80" s="381">
        <v>32019467</v>
      </c>
      <c r="Z80" s="381">
        <v>32019467</v>
      </c>
      <c r="AA80" s="381">
        <v>32019467</v>
      </c>
      <c r="AB80" s="381">
        <v>32019467</v>
      </c>
      <c r="AC80" s="381">
        <v>32019467</v>
      </c>
      <c r="AD80" s="382">
        <v>32019467</v>
      </c>
      <c r="AE80" s="382">
        <v>25739645</v>
      </c>
      <c r="AF80" s="381">
        <v>25739645</v>
      </c>
      <c r="AG80" s="381">
        <v>25668736</v>
      </c>
      <c r="AH80" s="381">
        <v>25668736</v>
      </c>
      <c r="AI80" s="381"/>
      <c r="AJ80" s="381"/>
      <c r="AK80" s="381">
        <v>6518000</v>
      </c>
      <c r="AL80" s="381">
        <v>0</v>
      </c>
      <c r="AM80" s="381">
        <v>3259000</v>
      </c>
      <c r="AN80" s="381">
        <v>6518000</v>
      </c>
      <c r="AO80" s="381"/>
      <c r="AP80" s="527"/>
      <c r="AQ80" s="378">
        <f t="shared" si="26"/>
        <v>0.25392757944917893</v>
      </c>
      <c r="AR80" s="528"/>
      <c r="AS80" s="947"/>
      <c r="AT80" s="894"/>
      <c r="AU80" s="894"/>
      <c r="AV80" s="930"/>
      <c r="AW80" s="896"/>
      <c r="AX80" s="106"/>
      <c r="AY80" s="106"/>
      <c r="AZ80" s="106"/>
      <c r="BA80" s="106"/>
    </row>
    <row r="81" spans="1:53" s="113" customFormat="1" ht="30" customHeight="1" thickBot="1" x14ac:dyDescent="0.3">
      <c r="A81" s="870"/>
      <c r="B81" s="870"/>
      <c r="C81" s="870"/>
      <c r="D81" s="870"/>
      <c r="E81" s="870"/>
      <c r="F81" s="1172"/>
      <c r="G81" s="179" t="s">
        <v>124</v>
      </c>
      <c r="H81" s="507">
        <v>1</v>
      </c>
      <c r="I81" s="508">
        <f t="shared" ref="I81:K82" si="27">I77</f>
        <v>1</v>
      </c>
      <c r="J81" s="508">
        <f t="shared" si="27"/>
        <v>1</v>
      </c>
      <c r="K81" s="508">
        <f t="shared" si="27"/>
        <v>1</v>
      </c>
      <c r="L81" s="508">
        <v>1</v>
      </c>
      <c r="M81" s="508">
        <f>+M77</f>
        <v>1</v>
      </c>
      <c r="N81" s="508">
        <f>+N77</f>
        <v>1</v>
      </c>
      <c r="O81" s="508">
        <f>+O77</f>
        <v>1</v>
      </c>
      <c r="P81" s="508">
        <f>+P77</f>
        <v>1</v>
      </c>
      <c r="Q81" s="508">
        <v>1</v>
      </c>
      <c r="R81" s="387">
        <v>100</v>
      </c>
      <c r="S81" s="508">
        <f>S77</f>
        <v>1</v>
      </c>
      <c r="T81" s="508">
        <f>+T79+T77</f>
        <v>1</v>
      </c>
      <c r="U81" s="508">
        <v>1</v>
      </c>
      <c r="V81" s="508">
        <f>V77</f>
        <v>1</v>
      </c>
      <c r="W81" s="508">
        <f>+W77+W79</f>
        <v>1</v>
      </c>
      <c r="X81" s="508">
        <f>+X77+X79</f>
        <v>1</v>
      </c>
      <c r="Y81" s="508">
        <f>Y77</f>
        <v>1</v>
      </c>
      <c r="Z81" s="508">
        <f t="shared" ref="Z81:AB82" si="28">+Z77+Z79</f>
        <v>1</v>
      </c>
      <c r="AA81" s="508">
        <f t="shared" si="28"/>
        <v>1</v>
      </c>
      <c r="AB81" s="508">
        <f t="shared" si="28"/>
        <v>1</v>
      </c>
      <c r="AC81" s="508">
        <v>1</v>
      </c>
      <c r="AD81" s="529">
        <v>1</v>
      </c>
      <c r="AE81" s="508">
        <f>AE77</f>
        <v>1</v>
      </c>
      <c r="AF81" s="508">
        <v>1</v>
      </c>
      <c r="AG81" s="508">
        <v>1</v>
      </c>
      <c r="AH81" s="508">
        <v>1</v>
      </c>
      <c r="AI81" s="508"/>
      <c r="AJ81" s="306"/>
      <c r="AK81" s="509">
        <f>+AK77</f>
        <v>1</v>
      </c>
      <c r="AL81" s="503">
        <v>1</v>
      </c>
      <c r="AM81" s="503">
        <v>1</v>
      </c>
      <c r="AN81" s="503">
        <f>+AN77</f>
        <v>1</v>
      </c>
      <c r="AO81" s="503"/>
      <c r="AP81" s="530"/>
      <c r="AQ81" s="378">
        <f t="shared" si="26"/>
        <v>1</v>
      </c>
      <c r="AR81" s="470">
        <f>+AR77</f>
        <v>0.9375</v>
      </c>
      <c r="AS81" s="947"/>
      <c r="AT81" s="894"/>
      <c r="AU81" s="894"/>
      <c r="AV81" s="930"/>
      <c r="AW81" s="896"/>
      <c r="AX81" s="105"/>
      <c r="AY81" s="105"/>
      <c r="AZ81" s="105"/>
      <c r="BA81" s="105"/>
    </row>
    <row r="82" spans="1:53" s="113" customFormat="1" ht="30" customHeight="1" thickBot="1" x14ac:dyDescent="0.3">
      <c r="A82" s="870"/>
      <c r="B82" s="871"/>
      <c r="C82" s="871"/>
      <c r="D82" s="871"/>
      <c r="E82" s="871"/>
      <c r="F82" s="1172"/>
      <c r="G82" s="180" t="s">
        <v>128</v>
      </c>
      <c r="H82" s="402">
        <f>+H78+H80</f>
        <v>608655741</v>
      </c>
      <c r="I82" s="403">
        <f t="shared" si="27"/>
        <v>62376897</v>
      </c>
      <c r="J82" s="403">
        <f t="shared" si="27"/>
        <v>62376897</v>
      </c>
      <c r="K82" s="403">
        <f t="shared" si="27"/>
        <v>62376897</v>
      </c>
      <c r="L82" s="403">
        <v>60848980</v>
      </c>
      <c r="M82" s="403">
        <f t="shared" ref="M82:R82" si="29">+M78+M80</f>
        <v>121142074</v>
      </c>
      <c r="N82" s="403">
        <f t="shared" si="29"/>
        <v>121142074</v>
      </c>
      <c r="O82" s="403">
        <f t="shared" si="29"/>
        <v>121142074</v>
      </c>
      <c r="P82" s="403">
        <f t="shared" si="29"/>
        <v>121142074</v>
      </c>
      <c r="Q82" s="403">
        <f t="shared" si="29"/>
        <v>121142074</v>
      </c>
      <c r="R82" s="403">
        <f t="shared" si="29"/>
        <v>117361074</v>
      </c>
      <c r="S82" s="403">
        <f>S78+S80</f>
        <v>126644975</v>
      </c>
      <c r="T82" s="403">
        <f>+T80+T78</f>
        <v>126644975</v>
      </c>
      <c r="U82" s="403">
        <v>126644975</v>
      </c>
      <c r="V82" s="403">
        <f>V78+V80</f>
        <v>111347775</v>
      </c>
      <c r="W82" s="531">
        <f>+W78+W80</f>
        <v>126403300</v>
      </c>
      <c r="X82" s="531">
        <f>+X78+X80</f>
        <v>126403300</v>
      </c>
      <c r="Y82" s="403">
        <f>Y78</f>
        <v>105215000</v>
      </c>
      <c r="Z82" s="403">
        <f t="shared" si="28"/>
        <v>137234467</v>
      </c>
      <c r="AA82" s="403">
        <f t="shared" si="28"/>
        <v>137234467</v>
      </c>
      <c r="AB82" s="403">
        <f t="shared" si="28"/>
        <v>137234467</v>
      </c>
      <c r="AC82" s="403">
        <f>+AC78+AC80</f>
        <v>137234467</v>
      </c>
      <c r="AD82" s="405">
        <v>84427184</v>
      </c>
      <c r="AE82" s="403">
        <f>AE78+AE80</f>
        <v>97178645</v>
      </c>
      <c r="AF82" s="403">
        <v>97178645</v>
      </c>
      <c r="AG82" s="403">
        <v>97178645</v>
      </c>
      <c r="AH82" s="403">
        <f>AH78+AH80</f>
        <v>82380736</v>
      </c>
      <c r="AI82" s="403"/>
      <c r="AJ82" s="403"/>
      <c r="AK82" s="403">
        <f>+AK78+AK80</f>
        <v>16684000</v>
      </c>
      <c r="AL82" s="403">
        <f>+AL78+AL80</f>
        <v>95000</v>
      </c>
      <c r="AM82" s="403">
        <f>+AM78+AM80</f>
        <v>3354000</v>
      </c>
      <c r="AN82" s="403">
        <f>+AN78+AN80</f>
        <v>16684000</v>
      </c>
      <c r="AO82" s="403"/>
      <c r="AP82" s="532"/>
      <c r="AQ82" s="378">
        <f t="shared" si="26"/>
        <v>0.20252307529760355</v>
      </c>
      <c r="AR82" s="379">
        <f>(L82+R82+AD82+X82+AK82)/H82</f>
        <v>0.66659116257313011</v>
      </c>
      <c r="AS82" s="947"/>
      <c r="AT82" s="909"/>
      <c r="AU82" s="909"/>
      <c r="AV82" s="931"/>
      <c r="AW82" s="897"/>
      <c r="AX82" s="106"/>
      <c r="AY82" s="106"/>
      <c r="AZ82" s="106"/>
      <c r="BA82" s="106"/>
    </row>
    <row r="83" spans="1:53" s="113" customFormat="1" ht="30" customHeight="1" thickBot="1" x14ac:dyDescent="0.3">
      <c r="A83" s="870"/>
      <c r="B83" s="869">
        <v>13</v>
      </c>
      <c r="C83" s="869" t="s">
        <v>133</v>
      </c>
      <c r="D83" s="869" t="s">
        <v>106</v>
      </c>
      <c r="E83" s="869" t="s">
        <v>221</v>
      </c>
      <c r="F83" s="1172"/>
      <c r="G83" s="176" t="s">
        <v>79</v>
      </c>
      <c r="H83" s="494">
        <v>1</v>
      </c>
      <c r="I83" s="495">
        <v>1</v>
      </c>
      <c r="J83" s="495">
        <v>1</v>
      </c>
      <c r="K83" s="495">
        <v>1</v>
      </c>
      <c r="L83" s="495">
        <v>1</v>
      </c>
      <c r="M83" s="495">
        <v>1</v>
      </c>
      <c r="N83" s="495">
        <v>1</v>
      </c>
      <c r="O83" s="496">
        <v>1</v>
      </c>
      <c r="P83" s="496">
        <v>1</v>
      </c>
      <c r="Q83" s="496">
        <v>1</v>
      </c>
      <c r="R83" s="496">
        <v>1</v>
      </c>
      <c r="S83" s="495">
        <v>1</v>
      </c>
      <c r="T83" s="495">
        <f>+S83</f>
        <v>1</v>
      </c>
      <c r="U83" s="496">
        <v>1</v>
      </c>
      <c r="V83" s="496">
        <v>1</v>
      </c>
      <c r="W83" s="496">
        <v>1</v>
      </c>
      <c r="X83" s="496">
        <v>1</v>
      </c>
      <c r="Y83" s="533">
        <v>1</v>
      </c>
      <c r="Z83" s="533">
        <v>1</v>
      </c>
      <c r="AA83" s="496">
        <v>1</v>
      </c>
      <c r="AB83" s="496">
        <v>1</v>
      </c>
      <c r="AC83" s="496">
        <v>1</v>
      </c>
      <c r="AD83" s="534">
        <v>1</v>
      </c>
      <c r="AE83" s="495">
        <v>1</v>
      </c>
      <c r="AF83" s="495">
        <v>1</v>
      </c>
      <c r="AG83" s="495">
        <v>1</v>
      </c>
      <c r="AH83" s="496">
        <v>1</v>
      </c>
      <c r="AI83" s="496"/>
      <c r="AJ83" s="496"/>
      <c r="AK83" s="503">
        <v>1</v>
      </c>
      <c r="AL83" s="496">
        <v>1</v>
      </c>
      <c r="AM83" s="496">
        <v>1</v>
      </c>
      <c r="AN83" s="503">
        <v>1</v>
      </c>
      <c r="AO83" s="496"/>
      <c r="AP83" s="535"/>
      <c r="AQ83" s="378">
        <f t="shared" si="26"/>
        <v>1</v>
      </c>
      <c r="AR83" s="526">
        <f>15/16</f>
        <v>0.9375</v>
      </c>
      <c r="AS83" s="958" t="s">
        <v>539</v>
      </c>
      <c r="AT83" s="901" t="s">
        <v>87</v>
      </c>
      <c r="AU83" s="901" t="s">
        <v>87</v>
      </c>
      <c r="AV83" s="933" t="s">
        <v>223</v>
      </c>
      <c r="AW83" s="922" t="s">
        <v>175</v>
      </c>
      <c r="AX83" s="105"/>
      <c r="AY83" s="105"/>
      <c r="AZ83" s="105"/>
      <c r="BA83" s="105"/>
    </row>
    <row r="84" spans="1:53" s="113" customFormat="1" ht="30" customHeight="1" thickBot="1" x14ac:dyDescent="0.3">
      <c r="A84" s="870"/>
      <c r="B84" s="870"/>
      <c r="C84" s="870"/>
      <c r="D84" s="870"/>
      <c r="E84" s="870"/>
      <c r="F84" s="1172"/>
      <c r="G84" s="177" t="s">
        <v>100</v>
      </c>
      <c r="H84" s="380">
        <f>L84+R84+Z84+AH84+X84+AD84</f>
        <v>3570147345</v>
      </c>
      <c r="I84" s="381">
        <v>166456730</v>
      </c>
      <c r="J84" s="381">
        <v>166456730</v>
      </c>
      <c r="K84" s="381">
        <v>166456730</v>
      </c>
      <c r="L84" s="381">
        <v>160878054</v>
      </c>
      <c r="M84" s="381">
        <v>311755000</v>
      </c>
      <c r="N84" s="381">
        <v>311755000</v>
      </c>
      <c r="O84" s="381">
        <v>311755000</v>
      </c>
      <c r="P84" s="381">
        <v>311755000</v>
      </c>
      <c r="Q84" s="381">
        <v>316420834</v>
      </c>
      <c r="R84" s="381">
        <v>307653234</v>
      </c>
      <c r="S84" s="381">
        <v>700608060</v>
      </c>
      <c r="T84" s="381">
        <v>700608060</v>
      </c>
      <c r="U84" s="381">
        <v>719270530</v>
      </c>
      <c r="V84" s="381">
        <v>719270530</v>
      </c>
      <c r="W84" s="392">
        <v>901925600</v>
      </c>
      <c r="X84" s="392">
        <v>843291900</v>
      </c>
      <c r="Y84" s="381">
        <v>755575000</v>
      </c>
      <c r="Z84" s="381">
        <v>755575000</v>
      </c>
      <c r="AA84" s="381">
        <v>755575000</v>
      </c>
      <c r="AB84" s="381">
        <v>755575000</v>
      </c>
      <c r="AC84" s="381">
        <v>838638902</v>
      </c>
      <c r="AD84" s="382">
        <v>819243157</v>
      </c>
      <c r="AE84" s="381">
        <v>775652000</v>
      </c>
      <c r="AF84" s="381">
        <v>775652000</v>
      </c>
      <c r="AG84" s="381">
        <v>775652000</v>
      </c>
      <c r="AH84" s="381">
        <v>683506000</v>
      </c>
      <c r="AI84" s="381"/>
      <c r="AJ84" s="381"/>
      <c r="AK84" s="381">
        <v>153290000</v>
      </c>
      <c r="AL84" s="381">
        <v>25831000</v>
      </c>
      <c r="AM84" s="381">
        <v>79022000</v>
      </c>
      <c r="AN84" s="381">
        <v>153290000</v>
      </c>
      <c r="AO84" s="381"/>
      <c r="AP84" s="384"/>
      <c r="AQ84" s="378">
        <f t="shared" si="26"/>
        <v>0.22427016002785638</v>
      </c>
      <c r="AR84" s="536">
        <f>(L84+R84+AD84+X84+AK84)/H84</f>
        <v>0.63984931831994174</v>
      </c>
      <c r="AS84" s="940"/>
      <c r="AT84" s="894"/>
      <c r="AU84" s="894"/>
      <c r="AV84" s="930"/>
      <c r="AW84" s="896"/>
      <c r="AX84" s="106"/>
      <c r="AY84" s="106"/>
      <c r="AZ84" s="106"/>
      <c r="BA84" s="106"/>
    </row>
    <row r="85" spans="1:53" s="113" customFormat="1" ht="30" customHeight="1" thickBot="1" x14ac:dyDescent="0.3">
      <c r="A85" s="870"/>
      <c r="B85" s="870"/>
      <c r="C85" s="870"/>
      <c r="D85" s="870"/>
      <c r="E85" s="870"/>
      <c r="F85" s="1172"/>
      <c r="G85" s="178" t="s">
        <v>108</v>
      </c>
      <c r="H85" s="385"/>
      <c r="I85" s="387"/>
      <c r="J85" s="387"/>
      <c r="K85" s="387"/>
      <c r="L85" s="387"/>
      <c r="M85" s="387"/>
      <c r="N85" s="387"/>
      <c r="O85" s="503"/>
      <c r="P85" s="503"/>
      <c r="Q85" s="387"/>
      <c r="R85" s="306"/>
      <c r="S85" s="387">
        <v>0</v>
      </c>
      <c r="T85" s="387">
        <v>0</v>
      </c>
      <c r="U85" s="387"/>
      <c r="V85" s="504">
        <f>V84/2</f>
        <v>359635265</v>
      </c>
      <c r="W85" s="537">
        <f>W84/2</f>
        <v>450962800</v>
      </c>
      <c r="X85" s="538"/>
      <c r="Y85" s="538"/>
      <c r="Z85" s="538"/>
      <c r="AA85" s="537"/>
      <c r="AB85" s="538">
        <v>81958216.5</v>
      </c>
      <c r="AC85" s="539">
        <f>AC84/2</f>
        <v>419319451</v>
      </c>
      <c r="AD85" s="540"/>
      <c r="AE85" s="538"/>
      <c r="AF85" s="538"/>
      <c r="AG85" s="538"/>
      <c r="AH85" s="539">
        <f>AH84/2</f>
        <v>341753000</v>
      </c>
      <c r="AI85" s="538"/>
      <c r="AJ85" s="538"/>
      <c r="AK85" s="539">
        <f>AN86/2</f>
        <v>113210449</v>
      </c>
      <c r="AL85" s="537"/>
      <c r="AM85" s="541"/>
      <c r="AN85" s="387"/>
      <c r="AO85" s="387"/>
      <c r="AP85" s="384"/>
      <c r="AQ85" s="378">
        <f t="shared" si="26"/>
        <v>0.33126395086509847</v>
      </c>
      <c r="AR85" s="536"/>
      <c r="AS85" s="940"/>
      <c r="AT85" s="894"/>
      <c r="AU85" s="894"/>
      <c r="AV85" s="930"/>
      <c r="AW85" s="896"/>
      <c r="AX85" s="105"/>
      <c r="AY85" s="105"/>
      <c r="AZ85" s="105"/>
      <c r="BA85" s="105"/>
    </row>
    <row r="86" spans="1:53" s="113" customFormat="1" ht="30" customHeight="1" thickBot="1" x14ac:dyDescent="0.3">
      <c r="A86" s="870"/>
      <c r="B86" s="870"/>
      <c r="C86" s="870"/>
      <c r="D86" s="870"/>
      <c r="E86" s="870"/>
      <c r="F86" s="1172"/>
      <c r="G86" s="177" t="s">
        <v>117</v>
      </c>
      <c r="H86" s="380">
        <f>L86+R86+Z86+AH86+X86+AD86</f>
        <v>664940707</v>
      </c>
      <c r="I86" s="381"/>
      <c r="J86" s="381"/>
      <c r="K86" s="381"/>
      <c r="L86" s="381"/>
      <c r="M86" s="381">
        <v>53169121</v>
      </c>
      <c r="N86" s="381">
        <v>53169121</v>
      </c>
      <c r="O86" s="381">
        <v>53169121</v>
      </c>
      <c r="P86" s="381">
        <v>53169121</v>
      </c>
      <c r="Q86" s="381">
        <v>53169121</v>
      </c>
      <c r="R86" s="381">
        <v>53169121</v>
      </c>
      <c r="S86" s="381">
        <v>27632833</v>
      </c>
      <c r="T86" s="381">
        <v>27632833</v>
      </c>
      <c r="U86" s="381">
        <v>27632833</v>
      </c>
      <c r="V86" s="381">
        <v>27632833</v>
      </c>
      <c r="W86" s="457">
        <v>27632833</v>
      </c>
      <c r="X86" s="457">
        <v>27632833</v>
      </c>
      <c r="Y86" s="381">
        <v>174886616</v>
      </c>
      <c r="Z86" s="381">
        <v>174886616</v>
      </c>
      <c r="AA86" s="387">
        <v>174886616</v>
      </c>
      <c r="AB86" s="387">
        <v>163916433</v>
      </c>
      <c r="AC86" s="387">
        <v>163916433</v>
      </c>
      <c r="AD86" s="453">
        <v>163017433</v>
      </c>
      <c r="AE86" s="387">
        <v>246234704</v>
      </c>
      <c r="AF86" s="381">
        <v>246234704</v>
      </c>
      <c r="AG86" s="381">
        <v>246234704</v>
      </c>
      <c r="AH86" s="381">
        <v>246234704</v>
      </c>
      <c r="AI86" s="381"/>
      <c r="AJ86" s="381"/>
      <c r="AK86" s="381">
        <v>226420898</v>
      </c>
      <c r="AL86" s="381">
        <v>159376966</v>
      </c>
      <c r="AM86" s="381">
        <v>199059565</v>
      </c>
      <c r="AN86" s="381">
        <v>226420898</v>
      </c>
      <c r="AO86" s="381"/>
      <c r="AP86" s="384"/>
      <c r="AQ86" s="378">
        <f t="shared" si="26"/>
        <v>0.91953284537828595</v>
      </c>
      <c r="AR86" s="536"/>
      <c r="AS86" s="940"/>
      <c r="AT86" s="894"/>
      <c r="AU86" s="894"/>
      <c r="AV86" s="930"/>
      <c r="AW86" s="896"/>
      <c r="AX86" s="106"/>
      <c r="AY86" s="106"/>
      <c r="AZ86" s="106"/>
      <c r="BA86" s="106"/>
    </row>
    <row r="87" spans="1:53" s="113" customFormat="1" ht="30" customHeight="1" thickBot="1" x14ac:dyDescent="0.3">
      <c r="A87" s="870"/>
      <c r="B87" s="870"/>
      <c r="C87" s="870"/>
      <c r="D87" s="870"/>
      <c r="E87" s="870"/>
      <c r="F87" s="1172"/>
      <c r="G87" s="179" t="s">
        <v>124</v>
      </c>
      <c r="H87" s="507">
        <v>1</v>
      </c>
      <c r="I87" s="508">
        <v>1</v>
      </c>
      <c r="J87" s="508">
        <v>1</v>
      </c>
      <c r="K87" s="508">
        <v>1</v>
      </c>
      <c r="L87" s="508">
        <v>1</v>
      </c>
      <c r="M87" s="503">
        <f>+M83</f>
        <v>1</v>
      </c>
      <c r="N87" s="503">
        <f>+N83</f>
        <v>1</v>
      </c>
      <c r="O87" s="503">
        <f>+O83</f>
        <v>1</v>
      </c>
      <c r="P87" s="503">
        <f>+P83</f>
        <v>1</v>
      </c>
      <c r="Q87" s="503">
        <v>1</v>
      </c>
      <c r="R87" s="503">
        <v>1</v>
      </c>
      <c r="S87" s="508">
        <f>S83</f>
        <v>1</v>
      </c>
      <c r="T87" s="508">
        <f>+T85+T83</f>
        <v>1</v>
      </c>
      <c r="U87" s="508">
        <v>1</v>
      </c>
      <c r="V87" s="508">
        <f>V83</f>
        <v>1</v>
      </c>
      <c r="W87" s="537">
        <f>W86/2</f>
        <v>13816416.5</v>
      </c>
      <c r="X87" s="503">
        <f>+X83+X85</f>
        <v>1</v>
      </c>
      <c r="Y87" s="503">
        <f>Y83</f>
        <v>1</v>
      </c>
      <c r="Z87" s="503">
        <f>+Z83+Z85</f>
        <v>1</v>
      </c>
      <c r="AA87" s="508">
        <v>1</v>
      </c>
      <c r="AB87" s="508">
        <f>+AB83+AB85</f>
        <v>81958217.5</v>
      </c>
      <c r="AC87" s="508">
        <v>1</v>
      </c>
      <c r="AD87" s="529">
        <v>1</v>
      </c>
      <c r="AE87" s="508">
        <f>AE83</f>
        <v>1</v>
      </c>
      <c r="AF87" s="508">
        <v>1</v>
      </c>
      <c r="AG87" s="508">
        <v>1</v>
      </c>
      <c r="AH87" s="503">
        <v>1</v>
      </c>
      <c r="AI87" s="503"/>
      <c r="AJ87" s="503"/>
      <c r="AK87" s="388">
        <f>AK86/2</f>
        <v>113210449</v>
      </c>
      <c r="AL87" s="503">
        <v>1</v>
      </c>
      <c r="AM87" s="503">
        <v>1</v>
      </c>
      <c r="AN87" s="503">
        <f>+AN83</f>
        <v>1</v>
      </c>
      <c r="AO87" s="503"/>
      <c r="AP87" s="530"/>
      <c r="AQ87" s="378">
        <f t="shared" si="26"/>
        <v>113210449</v>
      </c>
      <c r="AR87" s="536">
        <f>+AR83</f>
        <v>0.9375</v>
      </c>
      <c r="AS87" s="940"/>
      <c r="AT87" s="894"/>
      <c r="AU87" s="894"/>
      <c r="AV87" s="930"/>
      <c r="AW87" s="896"/>
      <c r="AX87" s="105"/>
      <c r="AY87" s="105"/>
      <c r="AZ87" s="105"/>
      <c r="BA87" s="105"/>
    </row>
    <row r="88" spans="1:53" s="113" customFormat="1" ht="30" customHeight="1" thickBot="1" x14ac:dyDescent="0.3">
      <c r="A88" s="870"/>
      <c r="B88" s="871"/>
      <c r="C88" s="871"/>
      <c r="D88" s="871"/>
      <c r="E88" s="871"/>
      <c r="F88" s="1172"/>
      <c r="G88" s="180" t="s">
        <v>128</v>
      </c>
      <c r="H88" s="441">
        <f>+H84+H86</f>
        <v>4235088052</v>
      </c>
      <c r="I88" s="392">
        <v>166456730</v>
      </c>
      <c r="J88" s="392">
        <f>+J84</f>
        <v>166456730</v>
      </c>
      <c r="K88" s="392">
        <f>+K84</f>
        <v>166456730</v>
      </c>
      <c r="L88" s="392">
        <v>160878054</v>
      </c>
      <c r="M88" s="392">
        <f t="shared" ref="M88:R88" si="30">+M84+M86</f>
        <v>364924121</v>
      </c>
      <c r="N88" s="392">
        <f t="shared" si="30"/>
        <v>364924121</v>
      </c>
      <c r="O88" s="392">
        <f t="shared" si="30"/>
        <v>364924121</v>
      </c>
      <c r="P88" s="392">
        <f t="shared" si="30"/>
        <v>364924121</v>
      </c>
      <c r="Q88" s="392">
        <f t="shared" si="30"/>
        <v>369589955</v>
      </c>
      <c r="R88" s="392">
        <f t="shared" si="30"/>
        <v>360822355</v>
      </c>
      <c r="S88" s="392">
        <f>S84+S86</f>
        <v>728240893</v>
      </c>
      <c r="T88" s="392">
        <f>+T86+T84</f>
        <v>728240893</v>
      </c>
      <c r="U88" s="392">
        <v>746903363</v>
      </c>
      <c r="V88" s="392">
        <f>V84+V86</f>
        <v>746903363</v>
      </c>
      <c r="W88" s="542">
        <f>+W84+W86</f>
        <v>929558433</v>
      </c>
      <c r="X88" s="542">
        <f>+X84+X86</f>
        <v>870924733</v>
      </c>
      <c r="Y88" s="392">
        <f>Y84+Y86</f>
        <v>930461616</v>
      </c>
      <c r="Z88" s="543">
        <f>+Z84+Z86</f>
        <v>930461616</v>
      </c>
      <c r="AA88" s="543">
        <f>+AA84+AA86</f>
        <v>930461616</v>
      </c>
      <c r="AB88" s="392">
        <f>+AB84+AB86</f>
        <v>919491433</v>
      </c>
      <c r="AC88" s="392">
        <f>+AC84+AC86</f>
        <v>1002555335</v>
      </c>
      <c r="AD88" s="544">
        <v>982260590</v>
      </c>
      <c r="AE88" s="392">
        <f>AE84+AE86</f>
        <v>1021886704</v>
      </c>
      <c r="AF88" s="392">
        <v>1021886704</v>
      </c>
      <c r="AG88" s="392">
        <v>1021886704</v>
      </c>
      <c r="AH88" s="392">
        <f>AH84+AH86</f>
        <v>929740704</v>
      </c>
      <c r="AI88" s="392"/>
      <c r="AJ88" s="392"/>
      <c r="AK88" s="545">
        <f>+AK84+AK86</f>
        <v>379710898</v>
      </c>
      <c r="AL88" s="545">
        <f>+AL84+AL86</f>
        <v>185207966</v>
      </c>
      <c r="AM88" s="545">
        <f>+AM84+AM86</f>
        <v>278081565</v>
      </c>
      <c r="AN88" s="543">
        <f>+AN84+AN86</f>
        <v>379710898</v>
      </c>
      <c r="AO88" s="392"/>
      <c r="AP88" s="445"/>
      <c r="AQ88" s="378">
        <f t="shared" si="26"/>
        <v>0.40840515679950268</v>
      </c>
      <c r="AR88" s="546">
        <f>(L88+R88+AD88+X88+AK88)/H88</f>
        <v>0.65042251688230068</v>
      </c>
      <c r="AS88" s="940"/>
      <c r="AT88" s="909"/>
      <c r="AU88" s="909"/>
      <c r="AV88" s="930"/>
      <c r="AW88" s="896"/>
      <c r="AX88" s="106"/>
      <c r="AY88" s="106"/>
      <c r="AZ88" s="106"/>
      <c r="BA88" s="106"/>
    </row>
    <row r="89" spans="1:53" s="113" customFormat="1" ht="27.75" customHeight="1" thickBot="1" x14ac:dyDescent="0.3">
      <c r="A89" s="870"/>
      <c r="B89" s="869">
        <v>14</v>
      </c>
      <c r="C89" s="869" t="s">
        <v>137</v>
      </c>
      <c r="D89" s="869" t="s">
        <v>116</v>
      </c>
      <c r="E89" s="869">
        <v>481</v>
      </c>
      <c r="F89" s="1172"/>
      <c r="G89" s="176" t="s">
        <v>79</v>
      </c>
      <c r="H89" s="520">
        <v>0.25</v>
      </c>
      <c r="I89" s="547">
        <v>15</v>
      </c>
      <c r="J89" s="547">
        <v>15</v>
      </c>
      <c r="K89" s="548">
        <v>0.15129999999999999</v>
      </c>
      <c r="L89" s="548">
        <v>0.15129999999999999</v>
      </c>
      <c r="M89" s="521">
        <v>0.2</v>
      </c>
      <c r="N89" s="521">
        <v>0.2</v>
      </c>
      <c r="O89" s="522">
        <v>0.2</v>
      </c>
      <c r="P89" s="522">
        <v>0.2</v>
      </c>
      <c r="Q89" s="522">
        <v>0.25</v>
      </c>
      <c r="R89" s="549">
        <v>0.3034</v>
      </c>
      <c r="S89" s="521">
        <v>0.25</v>
      </c>
      <c r="T89" s="521">
        <f>+S89</f>
        <v>0.25</v>
      </c>
      <c r="U89" s="522">
        <v>0.25</v>
      </c>
      <c r="V89" s="522">
        <v>0.25</v>
      </c>
      <c r="W89" s="522">
        <v>0.25</v>
      </c>
      <c r="X89" s="549">
        <v>0.26429999999999998</v>
      </c>
      <c r="Y89" s="550">
        <v>0.25</v>
      </c>
      <c r="Z89" s="550">
        <v>0.25</v>
      </c>
      <c r="AA89" s="523">
        <v>0.25</v>
      </c>
      <c r="AB89" s="523">
        <v>0.25</v>
      </c>
      <c r="AC89" s="523">
        <v>0.25</v>
      </c>
      <c r="AD89" s="551">
        <v>0.3448</v>
      </c>
      <c r="AE89" s="521">
        <v>0.25</v>
      </c>
      <c r="AF89" s="521">
        <v>0.25</v>
      </c>
      <c r="AG89" s="521">
        <v>0.25</v>
      </c>
      <c r="AH89" s="523">
        <v>0.25</v>
      </c>
      <c r="AI89" s="447"/>
      <c r="AJ89" s="368"/>
      <c r="AK89" s="552">
        <v>0.3448</v>
      </c>
      <c r="AL89" s="549">
        <v>0.3448</v>
      </c>
      <c r="AM89" s="549">
        <v>0.3448</v>
      </c>
      <c r="AN89" s="549">
        <v>0.3448</v>
      </c>
      <c r="AO89" s="549"/>
      <c r="AP89" s="553"/>
      <c r="AQ89" s="554">
        <f t="shared" si="26"/>
        <v>1.3792</v>
      </c>
      <c r="AR89" s="554">
        <f>(AK89)/H89</f>
        <v>1.3792</v>
      </c>
      <c r="AS89" s="939" t="s">
        <v>540</v>
      </c>
      <c r="AT89" s="901" t="s">
        <v>87</v>
      </c>
      <c r="AU89" s="901" t="s">
        <v>87</v>
      </c>
      <c r="AV89" s="929" t="s">
        <v>174</v>
      </c>
      <c r="AW89" s="917" t="s">
        <v>175</v>
      </c>
      <c r="AX89" s="105"/>
      <c r="AY89" s="105"/>
      <c r="AZ89" s="105"/>
      <c r="BA89" s="105"/>
    </row>
    <row r="90" spans="1:53" s="113" customFormat="1" ht="30" customHeight="1" thickBot="1" x14ac:dyDescent="0.3">
      <c r="A90" s="870"/>
      <c r="B90" s="870"/>
      <c r="C90" s="870"/>
      <c r="D90" s="870"/>
      <c r="E90" s="870"/>
      <c r="F90" s="1172"/>
      <c r="G90" s="177" t="s">
        <v>100</v>
      </c>
      <c r="H90" s="380">
        <f>L90+R90+Z90+AH90+X90+AD90</f>
        <v>3406119276</v>
      </c>
      <c r="I90" s="381">
        <v>377990921</v>
      </c>
      <c r="J90" s="381">
        <v>377990921</v>
      </c>
      <c r="K90" s="381">
        <v>377990921</v>
      </c>
      <c r="L90" s="381">
        <v>359363489</v>
      </c>
      <c r="M90" s="381">
        <v>418379000</v>
      </c>
      <c r="N90" s="381">
        <v>418379000</v>
      </c>
      <c r="O90" s="381">
        <v>418379000</v>
      </c>
      <c r="P90" s="381">
        <v>418379000</v>
      </c>
      <c r="Q90" s="381">
        <v>443255434</v>
      </c>
      <c r="R90" s="381">
        <v>438081434</v>
      </c>
      <c r="S90" s="381">
        <v>634002175</v>
      </c>
      <c r="T90" s="381">
        <v>634002175</v>
      </c>
      <c r="U90" s="381">
        <v>639289845</v>
      </c>
      <c r="V90" s="381">
        <v>639289845</v>
      </c>
      <c r="W90" s="381">
        <v>687710770</v>
      </c>
      <c r="X90" s="381">
        <v>663383833</v>
      </c>
      <c r="Y90" s="381">
        <v>698933000</v>
      </c>
      <c r="Z90" s="381">
        <v>698933000</v>
      </c>
      <c r="AA90" s="381">
        <v>732625000</v>
      </c>
      <c r="AB90" s="381">
        <v>732625000</v>
      </c>
      <c r="AC90" s="381">
        <v>732625000</v>
      </c>
      <c r="AD90" s="382">
        <v>693414520</v>
      </c>
      <c r="AE90" s="381">
        <v>661674000</v>
      </c>
      <c r="AF90" s="381">
        <v>661674000</v>
      </c>
      <c r="AG90" s="381">
        <v>661674000</v>
      </c>
      <c r="AH90" s="381">
        <v>552943000</v>
      </c>
      <c r="AI90" s="381"/>
      <c r="AJ90" s="381"/>
      <c r="AK90" s="381">
        <v>124889000</v>
      </c>
      <c r="AL90" s="381">
        <v>762000</v>
      </c>
      <c r="AM90" s="381">
        <v>67059000</v>
      </c>
      <c r="AN90" s="381">
        <v>124889000</v>
      </c>
      <c r="AO90" s="381"/>
      <c r="AP90" s="384"/>
      <c r="AQ90" s="378">
        <f t="shared" si="26"/>
        <v>0.22586234024121835</v>
      </c>
      <c r="AR90" s="546">
        <f>(L90+R90+AD90+X90+AK90)/H90</f>
        <v>0.66912873311838772</v>
      </c>
      <c r="AS90" s="940"/>
      <c r="AT90" s="894"/>
      <c r="AU90" s="894"/>
      <c r="AV90" s="930"/>
      <c r="AW90" s="896"/>
      <c r="AX90" s="106"/>
      <c r="AY90" s="106"/>
      <c r="AZ90" s="106"/>
      <c r="BA90" s="106"/>
    </row>
    <row r="91" spans="1:53" s="113" customFormat="1" ht="27" customHeight="1" thickBot="1" x14ac:dyDescent="0.3">
      <c r="A91" s="870"/>
      <c r="B91" s="870"/>
      <c r="C91" s="870"/>
      <c r="D91" s="870"/>
      <c r="E91" s="870"/>
      <c r="F91" s="1172"/>
      <c r="G91" s="178" t="s">
        <v>108</v>
      </c>
      <c r="H91" s="385"/>
      <c r="I91" s="387"/>
      <c r="J91" s="387"/>
      <c r="K91" s="387"/>
      <c r="L91" s="387"/>
      <c r="M91" s="387"/>
      <c r="N91" s="387"/>
      <c r="O91" s="387"/>
      <c r="P91" s="387"/>
      <c r="Q91" s="387"/>
      <c r="R91" s="306"/>
      <c r="S91" s="306"/>
      <c r="T91" s="306"/>
      <c r="U91" s="306"/>
      <c r="V91" s="306"/>
      <c r="W91" s="306"/>
      <c r="X91" s="306"/>
      <c r="Y91" s="306"/>
      <c r="Z91" s="306"/>
      <c r="AA91" s="306"/>
      <c r="AB91" s="306"/>
      <c r="AC91" s="306"/>
      <c r="AD91" s="420"/>
      <c r="AE91" s="306"/>
      <c r="AF91" s="306"/>
      <c r="AG91" s="306"/>
      <c r="AH91" s="306"/>
      <c r="AI91" s="306"/>
      <c r="AJ91" s="306"/>
      <c r="AK91" s="306"/>
      <c r="AL91" s="306"/>
      <c r="AM91" s="306"/>
      <c r="AN91" s="387"/>
      <c r="AO91" s="387"/>
      <c r="AP91" s="384"/>
      <c r="AQ91" s="378" t="e">
        <f t="shared" si="26"/>
        <v>#DIV/0!</v>
      </c>
      <c r="AR91" s="505"/>
      <c r="AS91" s="940"/>
      <c r="AT91" s="894"/>
      <c r="AU91" s="894"/>
      <c r="AV91" s="930"/>
      <c r="AW91" s="896"/>
      <c r="AX91" s="105"/>
      <c r="AY91" s="105"/>
      <c r="AZ91" s="105"/>
      <c r="BA91" s="105"/>
    </row>
    <row r="92" spans="1:53" s="113" customFormat="1" ht="26.25" customHeight="1" thickBot="1" x14ac:dyDescent="0.3">
      <c r="A92" s="870"/>
      <c r="B92" s="870"/>
      <c r="C92" s="870"/>
      <c r="D92" s="870"/>
      <c r="E92" s="870"/>
      <c r="F92" s="1172"/>
      <c r="G92" s="177" t="s">
        <v>117</v>
      </c>
      <c r="H92" s="380">
        <f>L92+R92+Z92+AH92+X92+AD92</f>
        <v>824694372</v>
      </c>
      <c r="I92" s="381"/>
      <c r="J92" s="381"/>
      <c r="K92" s="381"/>
      <c r="L92" s="381"/>
      <c r="M92" s="381">
        <v>200557722</v>
      </c>
      <c r="N92" s="381">
        <v>200557722</v>
      </c>
      <c r="O92" s="381">
        <v>200557722</v>
      </c>
      <c r="P92" s="381">
        <v>200557722</v>
      </c>
      <c r="Q92" s="381">
        <v>200557722</v>
      </c>
      <c r="R92" s="381">
        <v>200557722</v>
      </c>
      <c r="S92" s="381">
        <v>145993200</v>
      </c>
      <c r="T92" s="381">
        <v>145993200</v>
      </c>
      <c r="U92" s="381">
        <v>145993200</v>
      </c>
      <c r="V92" s="381">
        <v>141527133</v>
      </c>
      <c r="W92" s="381">
        <v>141527133</v>
      </c>
      <c r="X92" s="381">
        <v>141527133</v>
      </c>
      <c r="Y92" s="381">
        <v>131010413</v>
      </c>
      <c r="Z92" s="381">
        <v>131010413</v>
      </c>
      <c r="AA92" s="381">
        <v>131010413</v>
      </c>
      <c r="AB92" s="381">
        <v>130783763</v>
      </c>
      <c r="AC92" s="381">
        <v>130783763</v>
      </c>
      <c r="AD92" s="382">
        <v>130783763</v>
      </c>
      <c r="AE92" s="381">
        <v>220848699</v>
      </c>
      <c r="AF92" s="381">
        <v>220848699</v>
      </c>
      <c r="AG92" s="381">
        <v>220815341</v>
      </c>
      <c r="AH92" s="381">
        <v>220815341</v>
      </c>
      <c r="AI92" s="381"/>
      <c r="AJ92" s="381"/>
      <c r="AK92" s="381">
        <v>145994333</v>
      </c>
      <c r="AL92" s="381">
        <v>104893712</v>
      </c>
      <c r="AM92" s="381">
        <v>132074031</v>
      </c>
      <c r="AN92" s="381">
        <v>145994333</v>
      </c>
      <c r="AO92" s="381"/>
      <c r="AP92" s="384"/>
      <c r="AQ92" s="378">
        <f t="shared" si="26"/>
        <v>0.66116028143171446</v>
      </c>
      <c r="AR92" s="505"/>
      <c r="AS92" s="940"/>
      <c r="AT92" s="894"/>
      <c r="AU92" s="894"/>
      <c r="AV92" s="930"/>
      <c r="AW92" s="896"/>
      <c r="AX92" s="106"/>
      <c r="AY92" s="106"/>
      <c r="AZ92" s="106"/>
      <c r="BA92" s="106"/>
    </row>
    <row r="93" spans="1:53" s="113" customFormat="1" ht="27" customHeight="1" thickBot="1" x14ac:dyDescent="0.3">
      <c r="A93" s="870"/>
      <c r="B93" s="870"/>
      <c r="C93" s="870"/>
      <c r="D93" s="870"/>
      <c r="E93" s="870"/>
      <c r="F93" s="1172"/>
      <c r="G93" s="179" t="s">
        <v>124</v>
      </c>
      <c r="H93" s="555">
        <v>0.25</v>
      </c>
      <c r="I93" s="556">
        <v>15</v>
      </c>
      <c r="J93" s="556">
        <v>15</v>
      </c>
      <c r="K93" s="557">
        <f>K89</f>
        <v>0.15129999999999999</v>
      </c>
      <c r="L93" s="557">
        <v>0.15129999999999999</v>
      </c>
      <c r="M93" s="503">
        <f>+M89</f>
        <v>0.2</v>
      </c>
      <c r="N93" s="503">
        <f>+N89</f>
        <v>0.2</v>
      </c>
      <c r="O93" s="503">
        <f>+O89</f>
        <v>0.2</v>
      </c>
      <c r="P93" s="503">
        <f>+P89</f>
        <v>0.2</v>
      </c>
      <c r="Q93" s="387">
        <v>0.2</v>
      </c>
      <c r="R93" s="558">
        <v>0.3034</v>
      </c>
      <c r="S93" s="508">
        <v>0.25</v>
      </c>
      <c r="T93" s="508">
        <f>+T89+T91</f>
        <v>0.25</v>
      </c>
      <c r="U93" s="508">
        <v>0.25</v>
      </c>
      <c r="V93" s="508">
        <f>V89</f>
        <v>0.25</v>
      </c>
      <c r="W93" s="559">
        <f>+W89+W91</f>
        <v>0.25</v>
      </c>
      <c r="X93" s="560">
        <f>+X89+X91</f>
        <v>0.26429999999999998</v>
      </c>
      <c r="Y93" s="561">
        <v>0.25</v>
      </c>
      <c r="Z93" s="561">
        <f>+Z89+Z91</f>
        <v>0.25</v>
      </c>
      <c r="AA93" s="508">
        <v>0.25</v>
      </c>
      <c r="AB93" s="508">
        <f>+AB89+AB91</f>
        <v>0.25</v>
      </c>
      <c r="AC93" s="508">
        <v>0.25</v>
      </c>
      <c r="AD93" s="562">
        <v>0.3448</v>
      </c>
      <c r="AE93" s="508">
        <v>0.25</v>
      </c>
      <c r="AF93" s="508">
        <v>0.25</v>
      </c>
      <c r="AG93" s="508">
        <v>0.25</v>
      </c>
      <c r="AH93" s="387">
        <f>AH89</f>
        <v>0.25</v>
      </c>
      <c r="AI93" s="387"/>
      <c r="AJ93" s="306"/>
      <c r="AK93" s="560">
        <v>0.3448</v>
      </c>
      <c r="AL93" s="558">
        <v>0.21590000000000001</v>
      </c>
      <c r="AM93" s="558">
        <v>0.3448</v>
      </c>
      <c r="AN93" s="558">
        <v>0.3448</v>
      </c>
      <c r="AO93" s="558"/>
      <c r="AP93" s="530"/>
      <c r="AQ93" s="378">
        <f t="shared" si="26"/>
        <v>1.3792</v>
      </c>
      <c r="AR93" s="563">
        <f>(AK93)/H93</f>
        <v>1.3792</v>
      </c>
      <c r="AS93" s="940"/>
      <c r="AT93" s="894"/>
      <c r="AU93" s="894"/>
      <c r="AV93" s="930"/>
      <c r="AW93" s="896"/>
      <c r="AX93" s="105"/>
      <c r="AY93" s="105"/>
      <c r="AZ93" s="105"/>
      <c r="BA93" s="105"/>
    </row>
    <row r="94" spans="1:53" s="113" customFormat="1" ht="29.25" customHeight="1" thickBot="1" x14ac:dyDescent="0.3">
      <c r="A94" s="870"/>
      <c r="B94" s="871"/>
      <c r="C94" s="871"/>
      <c r="D94" s="871"/>
      <c r="E94" s="871"/>
      <c r="F94" s="1172"/>
      <c r="G94" s="180" t="s">
        <v>128</v>
      </c>
      <c r="H94" s="402">
        <f>+H90+H92</f>
        <v>4230813648</v>
      </c>
      <c r="I94" s="403">
        <f>+I90</f>
        <v>377990921</v>
      </c>
      <c r="J94" s="403">
        <f>+J90</f>
        <v>377990921</v>
      </c>
      <c r="K94" s="403">
        <f>+K90</f>
        <v>377990921</v>
      </c>
      <c r="L94" s="403">
        <v>359363489</v>
      </c>
      <c r="M94" s="403">
        <f t="shared" ref="M94:R94" si="31">+M90+M92</f>
        <v>618936722</v>
      </c>
      <c r="N94" s="403">
        <f t="shared" si="31"/>
        <v>618936722</v>
      </c>
      <c r="O94" s="403">
        <f t="shared" si="31"/>
        <v>618936722</v>
      </c>
      <c r="P94" s="403">
        <f t="shared" si="31"/>
        <v>618936722</v>
      </c>
      <c r="Q94" s="403">
        <f t="shared" si="31"/>
        <v>643813156</v>
      </c>
      <c r="R94" s="403">
        <f t="shared" si="31"/>
        <v>638639156</v>
      </c>
      <c r="S94" s="403">
        <f>S90+S92</f>
        <v>779995375</v>
      </c>
      <c r="T94" s="403">
        <f>+T92+T90</f>
        <v>779995375</v>
      </c>
      <c r="U94" s="403">
        <v>785283045</v>
      </c>
      <c r="V94" s="403">
        <f>V90+V92</f>
        <v>780816978</v>
      </c>
      <c r="W94" s="474">
        <f>+W90+W92</f>
        <v>829237903</v>
      </c>
      <c r="X94" s="474">
        <f>+X90+X92</f>
        <v>804910966</v>
      </c>
      <c r="Y94" s="403">
        <f>Y90+Y92</f>
        <v>829943413</v>
      </c>
      <c r="Z94" s="564">
        <f>+Z90+Z92</f>
        <v>829943413</v>
      </c>
      <c r="AA94" s="564">
        <f>+AA90+AA92</f>
        <v>863635413</v>
      </c>
      <c r="AB94" s="403">
        <f>+AB90+AB92</f>
        <v>863408763</v>
      </c>
      <c r="AC94" s="403">
        <f>+AC90+AC92</f>
        <v>863408763</v>
      </c>
      <c r="AD94" s="565">
        <v>824198283</v>
      </c>
      <c r="AE94" s="403">
        <f>+AE90+AE92</f>
        <v>882522699</v>
      </c>
      <c r="AF94" s="403">
        <v>882522699</v>
      </c>
      <c r="AG94" s="403">
        <v>882522699</v>
      </c>
      <c r="AH94" s="403">
        <f>AH90+AH92</f>
        <v>773758341</v>
      </c>
      <c r="AI94" s="403"/>
      <c r="AJ94" s="403"/>
      <c r="AK94" s="566">
        <f>+AK90+AK92</f>
        <v>270883333</v>
      </c>
      <c r="AL94" s="566">
        <f>+AL90+AL92</f>
        <v>105655712</v>
      </c>
      <c r="AM94" s="566">
        <f>+AM90+AM92</f>
        <v>199133031</v>
      </c>
      <c r="AN94" s="564">
        <f>+AN90+AN92</f>
        <v>270883333</v>
      </c>
      <c r="AO94" s="403"/>
      <c r="AP94" s="407"/>
      <c r="AQ94" s="378">
        <f t="shared" si="26"/>
        <v>0.35008777113783646</v>
      </c>
      <c r="AR94" s="546">
        <f>(L94+R94+AD94+X94+AK94)/H94</f>
        <v>0.68497349874295388</v>
      </c>
      <c r="AS94" s="941"/>
      <c r="AT94" s="909"/>
      <c r="AU94" s="909"/>
      <c r="AV94" s="931"/>
      <c r="AW94" s="897"/>
      <c r="AX94" s="106"/>
      <c r="AY94" s="106"/>
      <c r="AZ94" s="106"/>
      <c r="BA94" s="106"/>
    </row>
    <row r="95" spans="1:53" s="113" customFormat="1" ht="30" customHeight="1" thickBot="1" x14ac:dyDescent="0.3">
      <c r="A95" s="870"/>
      <c r="B95" s="869">
        <v>15</v>
      </c>
      <c r="C95" s="869" t="s">
        <v>142</v>
      </c>
      <c r="D95" s="869" t="s">
        <v>116</v>
      </c>
      <c r="E95" s="869">
        <v>480</v>
      </c>
      <c r="F95" s="1172"/>
      <c r="G95" s="176" t="s">
        <v>79</v>
      </c>
      <c r="H95" s="494">
        <v>1</v>
      </c>
      <c r="I95" s="495">
        <v>0.1</v>
      </c>
      <c r="J95" s="495">
        <v>0.1</v>
      </c>
      <c r="K95" s="495">
        <v>0.1</v>
      </c>
      <c r="L95" s="495">
        <v>0.05</v>
      </c>
      <c r="M95" s="496">
        <v>0.5</v>
      </c>
      <c r="N95" s="496">
        <v>0.5</v>
      </c>
      <c r="O95" s="496">
        <v>0.5</v>
      </c>
      <c r="P95" s="496">
        <v>0.5</v>
      </c>
      <c r="Q95" s="496">
        <v>0.5</v>
      </c>
      <c r="R95" s="496">
        <v>0.24</v>
      </c>
      <c r="S95" s="496">
        <v>0.7</v>
      </c>
      <c r="T95" s="496">
        <f>+S95</f>
        <v>0.7</v>
      </c>
      <c r="U95" s="496">
        <v>0.7</v>
      </c>
      <c r="V95" s="496">
        <v>0.7</v>
      </c>
      <c r="W95" s="496">
        <v>0.7</v>
      </c>
      <c r="X95" s="567">
        <v>0.309</v>
      </c>
      <c r="Y95" s="567">
        <v>0.9</v>
      </c>
      <c r="Z95" s="567">
        <f>+Y95</f>
        <v>0.9</v>
      </c>
      <c r="AA95" s="497">
        <v>0.9</v>
      </c>
      <c r="AB95" s="497">
        <v>0.9</v>
      </c>
      <c r="AC95" s="497">
        <v>0.9</v>
      </c>
      <c r="AD95" s="568">
        <v>0.78</v>
      </c>
      <c r="AE95" s="496">
        <v>1</v>
      </c>
      <c r="AF95" s="496">
        <v>1</v>
      </c>
      <c r="AG95" s="496">
        <v>1</v>
      </c>
      <c r="AH95" s="496">
        <v>1</v>
      </c>
      <c r="AI95" s="457"/>
      <c r="AJ95" s="411"/>
      <c r="AK95" s="497">
        <v>0.82</v>
      </c>
      <c r="AL95" s="569">
        <v>0.8</v>
      </c>
      <c r="AM95" s="569">
        <v>0.8</v>
      </c>
      <c r="AN95" s="567">
        <v>0.82</v>
      </c>
      <c r="AO95" s="569"/>
      <c r="AP95" s="570"/>
      <c r="AQ95" s="378">
        <f t="shared" si="26"/>
        <v>0.82</v>
      </c>
      <c r="AR95" s="563">
        <f>(AK95)/AF95</f>
        <v>0.82</v>
      </c>
      <c r="AS95" s="942" t="s">
        <v>489</v>
      </c>
      <c r="AT95" s="901" t="s">
        <v>491</v>
      </c>
      <c r="AU95" s="901"/>
      <c r="AV95" s="933" t="s">
        <v>229</v>
      </c>
      <c r="AW95" s="922" t="s">
        <v>230</v>
      </c>
      <c r="AX95" s="105"/>
      <c r="AY95" s="105"/>
      <c r="AZ95" s="105"/>
      <c r="BA95" s="105"/>
    </row>
    <row r="96" spans="1:53" s="113" customFormat="1" ht="30" customHeight="1" thickBot="1" x14ac:dyDescent="0.3">
      <c r="A96" s="870"/>
      <c r="B96" s="870"/>
      <c r="C96" s="870"/>
      <c r="D96" s="870"/>
      <c r="E96" s="870"/>
      <c r="F96" s="1172"/>
      <c r="G96" s="177" t="s">
        <v>100</v>
      </c>
      <c r="H96" s="380">
        <f>L96+R96+Z96+AH96+X96+AD96</f>
        <v>475268594</v>
      </c>
      <c r="I96" s="381">
        <v>245268594</v>
      </c>
      <c r="J96" s="381">
        <v>245268594</v>
      </c>
      <c r="K96" s="381">
        <v>245268594</v>
      </c>
      <c r="L96" s="381">
        <v>245268594</v>
      </c>
      <c r="M96" s="381">
        <v>200000000</v>
      </c>
      <c r="N96" s="381">
        <v>200000000</v>
      </c>
      <c r="O96" s="381">
        <v>200000000</v>
      </c>
      <c r="P96" s="381">
        <v>200000000</v>
      </c>
      <c r="Q96" s="381">
        <v>350000000</v>
      </c>
      <c r="R96" s="381">
        <v>0</v>
      </c>
      <c r="S96" s="381">
        <v>127743000</v>
      </c>
      <c r="T96" s="381">
        <v>127743000</v>
      </c>
      <c r="U96" s="381">
        <v>127743000</v>
      </c>
      <c r="V96" s="381">
        <v>127743000</v>
      </c>
      <c r="W96" s="381" t="s">
        <v>203</v>
      </c>
      <c r="X96" s="381">
        <v>15000000</v>
      </c>
      <c r="Y96" s="381">
        <v>215000000</v>
      </c>
      <c r="Z96" s="381">
        <v>215000000</v>
      </c>
      <c r="AA96" s="381">
        <v>215000000</v>
      </c>
      <c r="AB96" s="381">
        <v>215000000</v>
      </c>
      <c r="AC96" s="381">
        <v>32560000</v>
      </c>
      <c r="AD96" s="571">
        <v>0</v>
      </c>
      <c r="AE96" s="381">
        <v>0</v>
      </c>
      <c r="AF96" s="381">
        <v>0</v>
      </c>
      <c r="AG96" s="381">
        <v>0</v>
      </c>
      <c r="AH96" s="381">
        <v>0</v>
      </c>
      <c r="AI96" s="381"/>
      <c r="AJ96" s="381"/>
      <c r="AK96" s="381"/>
      <c r="AL96" s="381">
        <v>0</v>
      </c>
      <c r="AM96" s="381"/>
      <c r="AN96" s="572"/>
      <c r="AO96" s="381"/>
      <c r="AP96" s="384"/>
      <c r="AQ96" s="378" t="e">
        <f t="shared" si="26"/>
        <v>#DIV/0!</v>
      </c>
      <c r="AR96" s="546">
        <f>(L96+R96+AD96+X96+AK96)/H96</f>
        <v>0.54762422193628046</v>
      </c>
      <c r="AS96" s="942"/>
      <c r="AT96" s="894"/>
      <c r="AU96" s="894"/>
      <c r="AV96" s="930"/>
      <c r="AW96" s="896"/>
      <c r="AX96" s="106"/>
      <c r="AY96" s="106"/>
      <c r="AZ96" s="106"/>
      <c r="BA96" s="106"/>
    </row>
    <row r="97" spans="1:53" s="113" customFormat="1" ht="30" customHeight="1" thickBot="1" x14ac:dyDescent="0.3">
      <c r="A97" s="870"/>
      <c r="B97" s="870"/>
      <c r="C97" s="870"/>
      <c r="D97" s="870"/>
      <c r="E97" s="870"/>
      <c r="F97" s="1172"/>
      <c r="G97" s="178" t="s">
        <v>108</v>
      </c>
      <c r="H97" s="385"/>
      <c r="I97" s="387"/>
      <c r="J97" s="387"/>
      <c r="K97" s="387"/>
      <c r="L97" s="387"/>
      <c r="M97" s="387"/>
      <c r="N97" s="387"/>
      <c r="O97" s="510"/>
      <c r="P97" s="510"/>
      <c r="Q97" s="503"/>
      <c r="R97" s="503"/>
      <c r="S97" s="387">
        <v>0</v>
      </c>
      <c r="T97" s="387">
        <v>0</v>
      </c>
      <c r="U97" s="387">
        <v>0</v>
      </c>
      <c r="V97" s="387"/>
      <c r="W97" s="387"/>
      <c r="X97" s="306"/>
      <c r="Y97" s="306"/>
      <c r="Z97" s="306"/>
      <c r="AA97" s="306"/>
      <c r="AB97" s="306"/>
      <c r="AC97" s="306">
        <v>0</v>
      </c>
      <c r="AD97" s="420">
        <v>0</v>
      </c>
      <c r="AE97" s="306"/>
      <c r="AF97" s="306"/>
      <c r="AG97" s="306"/>
      <c r="AH97" s="306"/>
      <c r="AI97" s="306"/>
      <c r="AJ97" s="306"/>
      <c r="AK97" s="306"/>
      <c r="AL97" s="306"/>
      <c r="AM97" s="306"/>
      <c r="AN97" s="306"/>
      <c r="AO97" s="387"/>
      <c r="AP97" s="384"/>
      <c r="AQ97" s="378" t="e">
        <f t="shared" si="26"/>
        <v>#DIV/0!</v>
      </c>
      <c r="AR97" s="505"/>
      <c r="AS97" s="942"/>
      <c r="AT97" s="894"/>
      <c r="AU97" s="894"/>
      <c r="AV97" s="930"/>
      <c r="AW97" s="896"/>
      <c r="AX97" s="105"/>
      <c r="AY97" s="105"/>
      <c r="AZ97" s="105"/>
      <c r="BA97" s="105"/>
    </row>
    <row r="98" spans="1:53" s="113" customFormat="1" ht="30" customHeight="1" thickBot="1" x14ac:dyDescent="0.3">
      <c r="A98" s="870"/>
      <c r="B98" s="870"/>
      <c r="C98" s="870"/>
      <c r="D98" s="870"/>
      <c r="E98" s="870"/>
      <c r="F98" s="1172"/>
      <c r="G98" s="177" t="s">
        <v>117</v>
      </c>
      <c r="H98" s="380">
        <f>L98+R98+Z98+AH98+X98+AD98</f>
        <v>266518594</v>
      </c>
      <c r="I98" s="381"/>
      <c r="J98" s="381"/>
      <c r="K98" s="381"/>
      <c r="L98" s="381"/>
      <c r="M98" s="381">
        <v>245268594</v>
      </c>
      <c r="N98" s="381">
        <v>245268594</v>
      </c>
      <c r="O98" s="381">
        <v>245268594</v>
      </c>
      <c r="P98" s="381">
        <v>245268594</v>
      </c>
      <c r="Q98" s="381">
        <v>245268594</v>
      </c>
      <c r="R98" s="381">
        <v>245268594</v>
      </c>
      <c r="S98" s="381">
        <v>0</v>
      </c>
      <c r="T98" s="381">
        <v>0</v>
      </c>
      <c r="U98" s="381">
        <v>0</v>
      </c>
      <c r="V98" s="381"/>
      <c r="W98" s="381"/>
      <c r="X98" s="381">
        <v>0</v>
      </c>
      <c r="Y98" s="381">
        <v>10625000</v>
      </c>
      <c r="Z98" s="381">
        <v>10625000</v>
      </c>
      <c r="AA98" s="381">
        <v>10625000</v>
      </c>
      <c r="AB98" s="381">
        <v>10625000</v>
      </c>
      <c r="AC98" s="381">
        <v>10625000</v>
      </c>
      <c r="AD98" s="573">
        <v>10625000</v>
      </c>
      <c r="AE98" s="506">
        <v>0</v>
      </c>
      <c r="AF98" s="381">
        <v>0</v>
      </c>
      <c r="AG98" s="381">
        <v>0</v>
      </c>
      <c r="AH98" s="381">
        <v>0</v>
      </c>
      <c r="AI98" s="381"/>
      <c r="AJ98" s="381"/>
      <c r="AK98" s="381"/>
      <c r="AL98" s="381"/>
      <c r="AM98" s="381"/>
      <c r="AN98" s="389"/>
      <c r="AO98" s="381"/>
      <c r="AP98" s="384"/>
      <c r="AQ98" s="378" t="e">
        <f t="shared" si="26"/>
        <v>#DIV/0!</v>
      </c>
      <c r="AR98" s="505"/>
      <c r="AS98" s="942"/>
      <c r="AT98" s="894"/>
      <c r="AU98" s="894"/>
      <c r="AV98" s="930"/>
      <c r="AW98" s="896"/>
      <c r="AX98" s="106"/>
      <c r="AY98" s="106"/>
      <c r="AZ98" s="106"/>
      <c r="BA98" s="106"/>
    </row>
    <row r="99" spans="1:53" s="113" customFormat="1" ht="30" customHeight="1" thickBot="1" x14ac:dyDescent="0.3">
      <c r="A99" s="870"/>
      <c r="B99" s="870"/>
      <c r="C99" s="870"/>
      <c r="D99" s="870"/>
      <c r="E99" s="870"/>
      <c r="F99" s="1172"/>
      <c r="G99" s="179" t="s">
        <v>124</v>
      </c>
      <c r="H99" s="507">
        <v>1</v>
      </c>
      <c r="I99" s="508">
        <v>0.1</v>
      </c>
      <c r="J99" s="508">
        <v>0.1</v>
      </c>
      <c r="K99" s="508">
        <v>0.1</v>
      </c>
      <c r="L99" s="508">
        <v>0.05</v>
      </c>
      <c r="M99" s="503">
        <f>+M95+M97</f>
        <v>0.5</v>
      </c>
      <c r="N99" s="503">
        <f>+N95+N97</f>
        <v>0.5</v>
      </c>
      <c r="O99" s="503">
        <f>+O95+O97</f>
        <v>0.5</v>
      </c>
      <c r="P99" s="503">
        <f>+P95+P97</f>
        <v>0.5</v>
      </c>
      <c r="Q99" s="387">
        <v>0.55000000000000004</v>
      </c>
      <c r="R99" s="508">
        <f>R95</f>
        <v>0.24</v>
      </c>
      <c r="S99" s="508">
        <f>S95</f>
        <v>0.7</v>
      </c>
      <c r="T99" s="508">
        <f>+T97+T95</f>
        <v>0.7</v>
      </c>
      <c r="U99" s="508">
        <v>0.7</v>
      </c>
      <c r="V99" s="508">
        <f>V95</f>
        <v>0.7</v>
      </c>
      <c r="W99" s="509">
        <f>+W95+W97</f>
        <v>0.7</v>
      </c>
      <c r="X99" s="560">
        <f>+X95+X97</f>
        <v>0.309</v>
      </c>
      <c r="Y99" s="561">
        <f>Y95</f>
        <v>0.9</v>
      </c>
      <c r="Z99" s="561">
        <f t="shared" ref="Z99:AB100" si="32">+Z95+Z97</f>
        <v>0.9</v>
      </c>
      <c r="AA99" s="508">
        <f t="shared" si="32"/>
        <v>0.9</v>
      </c>
      <c r="AB99" s="508">
        <f t="shared" si="32"/>
        <v>0.9</v>
      </c>
      <c r="AC99" s="508">
        <v>0.9</v>
      </c>
      <c r="AD99" s="562">
        <v>0.78</v>
      </c>
      <c r="AE99" s="508">
        <f>AE95</f>
        <v>1</v>
      </c>
      <c r="AF99" s="508">
        <v>1</v>
      </c>
      <c r="AG99" s="508">
        <v>1</v>
      </c>
      <c r="AH99" s="508">
        <v>1</v>
      </c>
      <c r="AI99" s="387"/>
      <c r="AJ99" s="306"/>
      <c r="AK99" s="509">
        <v>0.82</v>
      </c>
      <c r="AL99" s="558">
        <v>0.8</v>
      </c>
      <c r="AM99" s="558">
        <v>0.8</v>
      </c>
      <c r="AN99" s="558">
        <v>0.82</v>
      </c>
      <c r="AO99" s="558"/>
      <c r="AP99" s="530"/>
      <c r="AQ99" s="378">
        <f t="shared" si="26"/>
        <v>0.82</v>
      </c>
      <c r="AR99" s="563">
        <f>(AK99)/H99</f>
        <v>0.82</v>
      </c>
      <c r="AS99" s="942"/>
      <c r="AT99" s="894"/>
      <c r="AU99" s="894"/>
      <c r="AV99" s="930"/>
      <c r="AW99" s="896"/>
      <c r="AX99" s="105"/>
      <c r="AY99" s="105"/>
      <c r="AZ99" s="105"/>
      <c r="BA99" s="105"/>
    </row>
    <row r="100" spans="1:53" s="113" customFormat="1" ht="41.25" customHeight="1" thickBot="1" x14ac:dyDescent="0.3">
      <c r="A100" s="871"/>
      <c r="B100" s="871"/>
      <c r="C100" s="871"/>
      <c r="D100" s="871"/>
      <c r="E100" s="871"/>
      <c r="F100" s="1172"/>
      <c r="G100" s="180" t="s">
        <v>128</v>
      </c>
      <c r="H100" s="402">
        <f>+H96+H98</f>
        <v>741787188</v>
      </c>
      <c r="I100" s="403">
        <f>+I96</f>
        <v>245268594</v>
      </c>
      <c r="J100" s="403">
        <f>+J96</f>
        <v>245268594</v>
      </c>
      <c r="K100" s="403">
        <f>+K96</f>
        <v>245268594</v>
      </c>
      <c r="L100" s="403">
        <v>245268594</v>
      </c>
      <c r="M100" s="403">
        <f t="shared" ref="M100:R100" si="33">+M96+M98</f>
        <v>445268594</v>
      </c>
      <c r="N100" s="403">
        <f t="shared" si="33"/>
        <v>445268594</v>
      </c>
      <c r="O100" s="403">
        <f t="shared" si="33"/>
        <v>445268594</v>
      </c>
      <c r="P100" s="403">
        <f t="shared" si="33"/>
        <v>445268594</v>
      </c>
      <c r="Q100" s="403">
        <f t="shared" si="33"/>
        <v>595268594</v>
      </c>
      <c r="R100" s="403">
        <f t="shared" si="33"/>
        <v>245268594</v>
      </c>
      <c r="S100" s="403">
        <f>S96</f>
        <v>127743000</v>
      </c>
      <c r="T100" s="403">
        <f>+T98+T96</f>
        <v>127743000</v>
      </c>
      <c r="U100" s="403">
        <v>127743000</v>
      </c>
      <c r="V100" s="403">
        <f>V96</f>
        <v>127743000</v>
      </c>
      <c r="W100" s="474" t="str">
        <f>W96</f>
        <v>$115.000.000,00</v>
      </c>
      <c r="X100" s="474">
        <f>+X96+X98</f>
        <v>15000000</v>
      </c>
      <c r="Y100" s="403">
        <f>Y96+Y98</f>
        <v>225625000</v>
      </c>
      <c r="Z100" s="403">
        <f t="shared" si="32"/>
        <v>225625000</v>
      </c>
      <c r="AA100" s="403">
        <f t="shared" si="32"/>
        <v>225625000</v>
      </c>
      <c r="AB100" s="403">
        <f t="shared" si="32"/>
        <v>225625000</v>
      </c>
      <c r="AC100" s="403">
        <f>+AC96+AC98</f>
        <v>43185000</v>
      </c>
      <c r="AD100" s="405">
        <v>10625000</v>
      </c>
      <c r="AE100" s="403">
        <f>AE96</f>
        <v>0</v>
      </c>
      <c r="AF100" s="403">
        <v>0</v>
      </c>
      <c r="AG100" s="403">
        <v>0</v>
      </c>
      <c r="AH100" s="403">
        <v>0</v>
      </c>
      <c r="AI100" s="403"/>
      <c r="AJ100" s="403"/>
      <c r="AK100" s="403"/>
      <c r="AL100" s="403">
        <v>0</v>
      </c>
      <c r="AM100" s="403">
        <f>+AM96+AM98</f>
        <v>0</v>
      </c>
      <c r="AN100" s="403"/>
      <c r="AO100" s="403"/>
      <c r="AP100" s="407"/>
      <c r="AQ100" s="378" t="e">
        <f t="shared" si="26"/>
        <v>#DIV/0!</v>
      </c>
      <c r="AR100" s="546">
        <f>(L100+R100+AD100+X100+AK100)/H100</f>
        <v>0.69583594371813284</v>
      </c>
      <c r="AS100" s="943"/>
      <c r="AT100" s="909"/>
      <c r="AU100" s="909"/>
      <c r="AV100" s="930"/>
      <c r="AW100" s="934"/>
      <c r="AX100" s="106"/>
      <c r="AY100" s="106"/>
      <c r="AZ100" s="106"/>
      <c r="BA100" s="106"/>
    </row>
    <row r="101" spans="1:53" s="113" customFormat="1" ht="30" customHeight="1" thickBot="1" x14ac:dyDescent="0.3">
      <c r="A101" s="869" t="s">
        <v>143</v>
      </c>
      <c r="B101" s="869">
        <v>16</v>
      </c>
      <c r="C101" s="869" t="s">
        <v>144</v>
      </c>
      <c r="D101" s="869" t="s">
        <v>75</v>
      </c>
      <c r="E101" s="869">
        <v>521</v>
      </c>
      <c r="F101" s="1172"/>
      <c r="G101" s="176" t="s">
        <v>79</v>
      </c>
      <c r="H101" s="408">
        <f>L101+R105+X105+AD105+AE105</f>
        <v>32000</v>
      </c>
      <c r="I101" s="574">
        <v>4000</v>
      </c>
      <c r="J101" s="574">
        <v>4000</v>
      </c>
      <c r="K101" s="575">
        <v>4667</v>
      </c>
      <c r="L101" s="575">
        <v>4667</v>
      </c>
      <c r="M101" s="457">
        <v>8000</v>
      </c>
      <c r="N101" s="457">
        <v>8000</v>
      </c>
      <c r="O101" s="457">
        <v>8000</v>
      </c>
      <c r="P101" s="457">
        <v>8000</v>
      </c>
      <c r="Q101" s="457">
        <v>8028</v>
      </c>
      <c r="R101" s="483">
        <v>8028</v>
      </c>
      <c r="S101" s="457">
        <f>8000-667</f>
        <v>7333</v>
      </c>
      <c r="T101" s="457">
        <f>+S101</f>
        <v>7333</v>
      </c>
      <c r="U101" s="457">
        <v>7333</v>
      </c>
      <c r="V101" s="457">
        <v>7333</v>
      </c>
      <c r="W101" s="457">
        <v>8204</v>
      </c>
      <c r="X101" s="411">
        <v>7363</v>
      </c>
      <c r="Y101" s="458">
        <v>8000</v>
      </c>
      <c r="Z101" s="458">
        <f>+Y101</f>
        <v>8000</v>
      </c>
      <c r="AA101" s="457">
        <v>8000</v>
      </c>
      <c r="AB101" s="457">
        <v>8000</v>
      </c>
      <c r="AC101" s="457">
        <v>8000</v>
      </c>
      <c r="AD101" s="476">
        <v>8070</v>
      </c>
      <c r="AE101" s="457">
        <f>3031-1350</f>
        <v>1681</v>
      </c>
      <c r="AF101" s="367">
        <v>1681</v>
      </c>
      <c r="AG101" s="409">
        <v>1681</v>
      </c>
      <c r="AH101" s="457">
        <v>1681</v>
      </c>
      <c r="AI101" s="457"/>
      <c r="AJ101" s="411"/>
      <c r="AK101" s="415">
        <v>1873.07</v>
      </c>
      <c r="AL101" s="475">
        <v>0</v>
      </c>
      <c r="AM101" s="475">
        <v>0</v>
      </c>
      <c r="AN101" s="415">
        <v>1873.07</v>
      </c>
      <c r="AO101" s="576"/>
      <c r="AP101" s="437"/>
      <c r="AQ101" s="378">
        <f t="shared" si="26"/>
        <v>1.1142593694229626</v>
      </c>
      <c r="AR101" s="546">
        <f>(L101+R101+AD101+X101+AK101)/H101</f>
        <v>0.93753343749999996</v>
      </c>
      <c r="AS101" s="944" t="s">
        <v>542</v>
      </c>
      <c r="AT101" s="901" t="s">
        <v>87</v>
      </c>
      <c r="AU101" s="901" t="s">
        <v>87</v>
      </c>
      <c r="AV101" s="936" t="s">
        <v>183</v>
      </c>
      <c r="AW101" s="916" t="s">
        <v>139</v>
      </c>
      <c r="AX101" s="105"/>
      <c r="AY101" s="105"/>
      <c r="AZ101" s="105"/>
      <c r="BA101" s="105"/>
    </row>
    <row r="102" spans="1:53" s="113" customFormat="1" ht="30" customHeight="1" thickBot="1" x14ac:dyDescent="0.3">
      <c r="A102" s="870"/>
      <c r="B102" s="870"/>
      <c r="C102" s="870"/>
      <c r="D102" s="870"/>
      <c r="E102" s="870"/>
      <c r="F102" s="1172"/>
      <c r="G102" s="177" t="s">
        <v>100</v>
      </c>
      <c r="H102" s="380">
        <f>L102+R102+Z102+AH102+X102+AD102</f>
        <v>2574255071</v>
      </c>
      <c r="I102" s="381">
        <v>544505819</v>
      </c>
      <c r="J102" s="381">
        <v>544505819</v>
      </c>
      <c r="K102" s="381">
        <v>544505819</v>
      </c>
      <c r="L102" s="381">
        <v>519164657</v>
      </c>
      <c r="M102" s="381">
        <v>307231000</v>
      </c>
      <c r="N102" s="381">
        <v>307231000</v>
      </c>
      <c r="O102" s="381">
        <v>307231000</v>
      </c>
      <c r="P102" s="381">
        <v>307231000</v>
      </c>
      <c r="Q102" s="381">
        <v>258978562</v>
      </c>
      <c r="R102" s="381">
        <v>243130723</v>
      </c>
      <c r="S102" s="381">
        <v>525237755</v>
      </c>
      <c r="T102" s="381">
        <v>525237755</v>
      </c>
      <c r="U102" s="381">
        <v>525237755</v>
      </c>
      <c r="V102" s="381">
        <v>525237755</v>
      </c>
      <c r="W102" s="381">
        <v>587539000</v>
      </c>
      <c r="X102" s="381">
        <v>566225184</v>
      </c>
      <c r="Y102" s="381">
        <v>504665000</v>
      </c>
      <c r="Z102" s="381">
        <v>504665000</v>
      </c>
      <c r="AA102" s="381">
        <v>523357000</v>
      </c>
      <c r="AB102" s="381">
        <v>523157251</v>
      </c>
      <c r="AC102" s="381">
        <v>523157251</v>
      </c>
      <c r="AD102" s="382">
        <v>397133507</v>
      </c>
      <c r="AE102" s="381">
        <v>407862000</v>
      </c>
      <c r="AF102" s="381">
        <v>407862000</v>
      </c>
      <c r="AG102" s="381">
        <v>407862000</v>
      </c>
      <c r="AH102" s="381">
        <v>343936000</v>
      </c>
      <c r="AI102" s="381"/>
      <c r="AJ102" s="381"/>
      <c r="AK102" s="381">
        <v>59172410</v>
      </c>
      <c r="AL102" s="381">
        <v>0</v>
      </c>
      <c r="AM102" s="381">
        <v>40019593</v>
      </c>
      <c r="AN102" s="381">
        <v>59172410</v>
      </c>
      <c r="AO102" s="392"/>
      <c r="AP102" s="384"/>
      <c r="AQ102" s="378">
        <f t="shared" si="26"/>
        <v>0.17204482810755489</v>
      </c>
      <c r="AR102" s="546">
        <f>(L102+R102+AD102+X102+AK102)/H102</f>
        <v>0.69333707491024299</v>
      </c>
      <c r="AS102" s="940"/>
      <c r="AT102" s="894"/>
      <c r="AU102" s="894"/>
      <c r="AV102" s="930"/>
      <c r="AW102" s="896"/>
      <c r="AX102" s="106"/>
      <c r="AY102" s="106"/>
      <c r="AZ102" s="106"/>
      <c r="BA102" s="106"/>
    </row>
    <row r="103" spans="1:53" s="113" customFormat="1" ht="30" customHeight="1" thickBot="1" x14ac:dyDescent="0.3">
      <c r="A103" s="870"/>
      <c r="B103" s="870"/>
      <c r="C103" s="870"/>
      <c r="D103" s="870"/>
      <c r="E103" s="870"/>
      <c r="F103" s="1172"/>
      <c r="G103" s="178" t="s">
        <v>108</v>
      </c>
      <c r="H103" s="385"/>
      <c r="I103" s="387"/>
      <c r="J103" s="387"/>
      <c r="K103" s="387"/>
      <c r="L103" s="387"/>
      <c r="M103" s="387"/>
      <c r="N103" s="387"/>
      <c r="O103" s="387"/>
      <c r="P103" s="387"/>
      <c r="Q103" s="387"/>
      <c r="R103" s="306"/>
      <c r="S103" s="387">
        <v>0</v>
      </c>
      <c r="T103" s="387">
        <v>0</v>
      </c>
      <c r="U103" s="387">
        <v>0</v>
      </c>
      <c r="V103" s="387"/>
      <c r="W103" s="387"/>
      <c r="X103" s="306"/>
      <c r="Y103" s="389">
        <f>+W101-X101</f>
        <v>841</v>
      </c>
      <c r="Z103" s="389">
        <v>841</v>
      </c>
      <c r="AA103" s="387">
        <v>841</v>
      </c>
      <c r="AB103" s="387">
        <v>841</v>
      </c>
      <c r="AC103" s="387">
        <v>841</v>
      </c>
      <c r="AD103" s="577">
        <v>841</v>
      </c>
      <c r="AE103" s="578">
        <v>1350</v>
      </c>
      <c r="AF103" s="387">
        <v>1350</v>
      </c>
      <c r="AG103" s="387">
        <v>1350</v>
      </c>
      <c r="AH103" s="387">
        <v>1350</v>
      </c>
      <c r="AI103" s="387"/>
      <c r="AJ103" s="306"/>
      <c r="AK103" s="426">
        <v>1350</v>
      </c>
      <c r="AL103" s="426">
        <v>1257.3599999999999</v>
      </c>
      <c r="AM103" s="426">
        <v>1257.3599999999999</v>
      </c>
      <c r="AN103" s="387">
        <v>1350</v>
      </c>
      <c r="AO103" s="387"/>
      <c r="AP103" s="384"/>
      <c r="AQ103" s="378">
        <f t="shared" si="26"/>
        <v>1</v>
      </c>
      <c r="AR103" s="485">
        <f>L105+R105+X105+AD105+AN105</f>
        <v>32192.07</v>
      </c>
      <c r="AS103" s="940"/>
      <c r="AT103" s="894"/>
      <c r="AU103" s="894"/>
      <c r="AV103" s="930"/>
      <c r="AW103" s="896"/>
      <c r="AX103" s="105"/>
      <c r="AY103" s="105"/>
      <c r="AZ103" s="105"/>
      <c r="BA103" s="105"/>
    </row>
    <row r="104" spans="1:53" s="113" customFormat="1" ht="30" customHeight="1" thickBot="1" x14ac:dyDescent="0.3">
      <c r="A104" s="870"/>
      <c r="B104" s="870"/>
      <c r="C104" s="870"/>
      <c r="D104" s="870"/>
      <c r="E104" s="870"/>
      <c r="F104" s="1172"/>
      <c r="G104" s="177" t="s">
        <v>117</v>
      </c>
      <c r="H104" s="380">
        <f>L104+R104+Z104+AH104+X104+AD104</f>
        <v>959207263</v>
      </c>
      <c r="I104" s="381"/>
      <c r="J104" s="381"/>
      <c r="K104" s="381"/>
      <c r="L104" s="381"/>
      <c r="M104" s="381">
        <v>430313010</v>
      </c>
      <c r="N104" s="381">
        <v>430313010</v>
      </c>
      <c r="O104" s="381">
        <v>430313010</v>
      </c>
      <c r="P104" s="381">
        <v>430313010</v>
      </c>
      <c r="Q104" s="381">
        <v>430313010</v>
      </c>
      <c r="R104" s="381">
        <v>430275443</v>
      </c>
      <c r="S104" s="381">
        <v>61495493</v>
      </c>
      <c r="T104" s="381">
        <v>61495493</v>
      </c>
      <c r="U104" s="381">
        <v>61495493</v>
      </c>
      <c r="V104" s="381">
        <v>61495493</v>
      </c>
      <c r="W104" s="381">
        <v>61495493</v>
      </c>
      <c r="X104" s="381">
        <v>61495493</v>
      </c>
      <c r="Y104" s="381">
        <v>158306452</v>
      </c>
      <c r="Z104" s="381">
        <v>158306452</v>
      </c>
      <c r="AA104" s="387">
        <v>158306452</v>
      </c>
      <c r="AB104" s="387">
        <v>158306452</v>
      </c>
      <c r="AC104" s="572">
        <v>158306452</v>
      </c>
      <c r="AD104" s="571">
        <v>127590619</v>
      </c>
      <c r="AE104" s="571">
        <v>181539256</v>
      </c>
      <c r="AF104" s="381">
        <v>181539256</v>
      </c>
      <c r="AG104" s="381">
        <v>181539256</v>
      </c>
      <c r="AH104" s="381">
        <v>181539256</v>
      </c>
      <c r="AI104" s="381"/>
      <c r="AJ104" s="381"/>
      <c r="AK104" s="381">
        <v>113115101</v>
      </c>
      <c r="AL104" s="381">
        <v>77098845</v>
      </c>
      <c r="AM104" s="381">
        <v>93678166</v>
      </c>
      <c r="AN104" s="381">
        <v>113115101</v>
      </c>
      <c r="AO104" s="381"/>
      <c r="AP104" s="384"/>
      <c r="AQ104" s="378">
        <f t="shared" si="26"/>
        <v>0.6230889312447111</v>
      </c>
      <c r="AR104" s="505"/>
      <c r="AS104" s="940"/>
      <c r="AT104" s="894"/>
      <c r="AU104" s="894"/>
      <c r="AV104" s="930"/>
      <c r="AW104" s="896"/>
      <c r="AX104" s="106"/>
      <c r="AY104" s="106"/>
      <c r="AZ104" s="106"/>
      <c r="BA104" s="106"/>
    </row>
    <row r="105" spans="1:53" s="113" customFormat="1" ht="30" customHeight="1" thickBot="1" x14ac:dyDescent="0.3">
      <c r="A105" s="870"/>
      <c r="B105" s="870"/>
      <c r="C105" s="870"/>
      <c r="D105" s="870"/>
      <c r="E105" s="870"/>
      <c r="F105" s="1172"/>
      <c r="G105" s="179" t="s">
        <v>124</v>
      </c>
      <c r="H105" s="393">
        <v>32000</v>
      </c>
      <c r="I105" s="394">
        <v>4000</v>
      </c>
      <c r="J105" s="394">
        <v>4000</v>
      </c>
      <c r="K105" s="394">
        <f>K101</f>
        <v>4667</v>
      </c>
      <c r="L105" s="394">
        <v>4667</v>
      </c>
      <c r="M105" s="387">
        <f>+M101</f>
        <v>8000</v>
      </c>
      <c r="N105" s="387">
        <f>+N101</f>
        <v>8000</v>
      </c>
      <c r="O105" s="387">
        <f>+O101</f>
        <v>8000</v>
      </c>
      <c r="P105" s="387">
        <f>+P101</f>
        <v>8000</v>
      </c>
      <c r="Q105" s="387">
        <v>8000</v>
      </c>
      <c r="R105" s="388">
        <v>8028</v>
      </c>
      <c r="S105" s="394">
        <f>S101</f>
        <v>7333</v>
      </c>
      <c r="T105" s="394">
        <f>+T101+T103</f>
        <v>7333</v>
      </c>
      <c r="U105" s="394">
        <v>7333</v>
      </c>
      <c r="V105" s="394">
        <f>V101</f>
        <v>7333</v>
      </c>
      <c r="W105" s="387">
        <f>+W101+W103</f>
        <v>8204</v>
      </c>
      <c r="X105" s="387">
        <f>+X101+X103</f>
        <v>7363</v>
      </c>
      <c r="Y105" s="396">
        <f>Y101+Y103</f>
        <v>8841</v>
      </c>
      <c r="Z105" s="396">
        <f>+Z101+Z103</f>
        <v>8841</v>
      </c>
      <c r="AA105" s="394">
        <f>+AA101+AA103</f>
        <v>8841</v>
      </c>
      <c r="AB105" s="457">
        <f>+AB101+AB103</f>
        <v>8841</v>
      </c>
      <c r="AC105" s="394">
        <v>8841</v>
      </c>
      <c r="AD105" s="440">
        <f>+AD103+AD101</f>
        <v>8911</v>
      </c>
      <c r="AE105" s="424">
        <f>+AE103+AE101</f>
        <v>3031</v>
      </c>
      <c r="AF105" s="367">
        <v>3031</v>
      </c>
      <c r="AG105" s="409">
        <v>3031</v>
      </c>
      <c r="AH105" s="387">
        <v>3031</v>
      </c>
      <c r="AI105" s="387"/>
      <c r="AJ105" s="306"/>
      <c r="AK105" s="424">
        <f>+AK101+AK103</f>
        <v>3223.0699999999997</v>
      </c>
      <c r="AL105" s="424">
        <v>1257.3599999999999</v>
      </c>
      <c r="AM105" s="424">
        <f>+AM103</f>
        <v>1257.3599999999999</v>
      </c>
      <c r="AN105" s="424">
        <f>+AN101+AN103</f>
        <v>3223.0699999999997</v>
      </c>
      <c r="AO105" s="394"/>
      <c r="AP105" s="384"/>
      <c r="AQ105" s="378">
        <f t="shared" si="26"/>
        <v>1.0633685252391949</v>
      </c>
      <c r="AR105" s="546">
        <f>(L105+R105+AD105+X105+AK105)/H105</f>
        <v>1.0060021875</v>
      </c>
      <c r="AS105" s="940"/>
      <c r="AT105" s="894"/>
      <c r="AU105" s="894"/>
      <c r="AV105" s="930"/>
      <c r="AW105" s="896"/>
      <c r="AX105" s="105"/>
      <c r="AY105" s="105"/>
      <c r="AZ105" s="105"/>
      <c r="BA105" s="105"/>
    </row>
    <row r="106" spans="1:53" s="113" customFormat="1" ht="30" customHeight="1" thickBot="1" x14ac:dyDescent="0.3">
      <c r="A106" s="870"/>
      <c r="B106" s="871"/>
      <c r="C106" s="871"/>
      <c r="D106" s="871"/>
      <c r="E106" s="871"/>
      <c r="F106" s="1172"/>
      <c r="G106" s="180" t="s">
        <v>128</v>
      </c>
      <c r="H106" s="441">
        <f>+H102+H104</f>
        <v>3533462334</v>
      </c>
      <c r="I106" s="392">
        <f>+I102</f>
        <v>544505819</v>
      </c>
      <c r="J106" s="392">
        <f>+J102</f>
        <v>544505819</v>
      </c>
      <c r="K106" s="392">
        <f>+K102</f>
        <v>544505819</v>
      </c>
      <c r="L106" s="392">
        <v>519164657</v>
      </c>
      <c r="M106" s="392">
        <f t="shared" ref="M106:R106" si="34">+M102+M104</f>
        <v>737544010</v>
      </c>
      <c r="N106" s="392">
        <f t="shared" si="34"/>
        <v>737544010</v>
      </c>
      <c r="O106" s="392">
        <f t="shared" si="34"/>
        <v>737544010</v>
      </c>
      <c r="P106" s="392">
        <f t="shared" si="34"/>
        <v>737544010</v>
      </c>
      <c r="Q106" s="392">
        <f t="shared" si="34"/>
        <v>689291572</v>
      </c>
      <c r="R106" s="392">
        <f t="shared" si="34"/>
        <v>673406166</v>
      </c>
      <c r="S106" s="392">
        <f>S102+S104</f>
        <v>586733248</v>
      </c>
      <c r="T106" s="442">
        <f>+T102+T104</f>
        <v>586733248</v>
      </c>
      <c r="U106" s="442">
        <v>586733248</v>
      </c>
      <c r="V106" s="442">
        <f>V102+V104</f>
        <v>586733248</v>
      </c>
      <c r="W106" s="542">
        <f>+W102+W104</f>
        <v>649034493</v>
      </c>
      <c r="X106" s="542">
        <f>+X102+X104</f>
        <v>627720677</v>
      </c>
      <c r="Y106" s="392">
        <f>Y102+Y104</f>
        <v>662971452</v>
      </c>
      <c r="Z106" s="442">
        <f>+Z102+Z104</f>
        <v>662971452</v>
      </c>
      <c r="AA106" s="442">
        <v>681663452</v>
      </c>
      <c r="AB106" s="457">
        <f>+AB102+AB104</f>
        <v>681463703</v>
      </c>
      <c r="AC106" s="392">
        <f>+AC102+AC104</f>
        <v>681463703</v>
      </c>
      <c r="AD106" s="440">
        <v>524724126</v>
      </c>
      <c r="AE106" s="392">
        <f>AE102+AE104</f>
        <v>589401256</v>
      </c>
      <c r="AF106" s="392">
        <v>589401256</v>
      </c>
      <c r="AG106" s="392">
        <v>589401256</v>
      </c>
      <c r="AH106" s="392">
        <f>AH102+AH104</f>
        <v>525475256</v>
      </c>
      <c r="AI106" s="392"/>
      <c r="AJ106" s="392"/>
      <c r="AK106" s="444">
        <f>+AK102+AK104</f>
        <v>172287511</v>
      </c>
      <c r="AL106" s="444">
        <f>+AL102+AL104</f>
        <v>77098845</v>
      </c>
      <c r="AM106" s="444">
        <f>+AM102+AM104</f>
        <v>133697759</v>
      </c>
      <c r="AN106" s="392">
        <f>+AN102+AN104</f>
        <v>172287511</v>
      </c>
      <c r="AO106" s="392"/>
      <c r="AP106" s="445"/>
      <c r="AQ106" s="378">
        <f t="shared" si="26"/>
        <v>0.32786988356308067</v>
      </c>
      <c r="AR106" s="546">
        <f>(L106+R106+AD106+X106+AK106)/H106</f>
        <v>0.71241827393425949</v>
      </c>
      <c r="AS106" s="940"/>
      <c r="AT106" s="909"/>
      <c r="AU106" s="909"/>
      <c r="AV106" s="930"/>
      <c r="AW106" s="896"/>
      <c r="AX106" s="106"/>
      <c r="AY106" s="106"/>
      <c r="AZ106" s="106"/>
      <c r="BA106" s="106"/>
    </row>
    <row r="107" spans="1:53" s="113" customFormat="1" ht="30" customHeight="1" thickBot="1" x14ac:dyDescent="0.3">
      <c r="A107" s="870"/>
      <c r="B107" s="869">
        <v>17</v>
      </c>
      <c r="C107" s="869" t="s">
        <v>152</v>
      </c>
      <c r="D107" s="869" t="s">
        <v>116</v>
      </c>
      <c r="E107" s="869">
        <v>521</v>
      </c>
      <c r="F107" s="1172"/>
      <c r="G107" s="176" t="s">
        <v>79</v>
      </c>
      <c r="H107" s="520">
        <v>1</v>
      </c>
      <c r="I107" s="521">
        <v>0.1</v>
      </c>
      <c r="J107" s="521">
        <v>0.1</v>
      </c>
      <c r="K107" s="521">
        <v>0.1</v>
      </c>
      <c r="L107" s="522">
        <v>0.05</v>
      </c>
      <c r="M107" s="521">
        <v>0.4</v>
      </c>
      <c r="N107" s="521">
        <v>0.4</v>
      </c>
      <c r="O107" s="522">
        <v>0.4</v>
      </c>
      <c r="P107" s="522">
        <v>0.4</v>
      </c>
      <c r="Q107" s="522">
        <v>0.4</v>
      </c>
      <c r="R107" s="522">
        <v>0.25</v>
      </c>
      <c r="S107" s="521">
        <v>0.6</v>
      </c>
      <c r="T107" s="521">
        <f>+S107</f>
        <v>0.6</v>
      </c>
      <c r="U107" s="522">
        <v>0.6</v>
      </c>
      <c r="V107" s="522">
        <v>0.6</v>
      </c>
      <c r="W107" s="522">
        <v>0.4</v>
      </c>
      <c r="X107" s="522">
        <v>0.4</v>
      </c>
      <c r="Y107" s="522">
        <v>0.85</v>
      </c>
      <c r="Z107" s="522">
        <v>0.85</v>
      </c>
      <c r="AA107" s="523">
        <v>0.85</v>
      </c>
      <c r="AB107" s="523">
        <v>0.85</v>
      </c>
      <c r="AC107" s="523">
        <v>0.85</v>
      </c>
      <c r="AD107" s="551">
        <v>0.74219999999999997</v>
      </c>
      <c r="AE107" s="521">
        <v>1</v>
      </c>
      <c r="AF107" s="521">
        <v>1</v>
      </c>
      <c r="AG107" s="521">
        <v>1</v>
      </c>
      <c r="AH107" s="521">
        <v>1</v>
      </c>
      <c r="AI107" s="521">
        <v>3</v>
      </c>
      <c r="AJ107" s="521">
        <v>4</v>
      </c>
      <c r="AK107" s="579">
        <v>1</v>
      </c>
      <c r="AL107" s="549">
        <v>0.84599999999999997</v>
      </c>
      <c r="AM107" s="549">
        <v>0.84599999999999997</v>
      </c>
      <c r="AN107" s="549">
        <v>1</v>
      </c>
      <c r="AO107" s="549"/>
      <c r="AP107" s="553"/>
      <c r="AQ107" s="378">
        <f t="shared" si="26"/>
        <v>1</v>
      </c>
      <c r="AR107" s="526">
        <f>(AK107)/H107</f>
        <v>1</v>
      </c>
      <c r="AS107" s="953" t="s">
        <v>492</v>
      </c>
      <c r="AT107" s="901" t="s">
        <v>87</v>
      </c>
      <c r="AU107" s="901" t="s">
        <v>87</v>
      </c>
      <c r="AV107" s="929" t="s">
        <v>237</v>
      </c>
      <c r="AW107" s="917" t="s">
        <v>238</v>
      </c>
      <c r="AX107" s="105"/>
      <c r="AY107" s="105"/>
      <c r="AZ107" s="105"/>
      <c r="BA107" s="105"/>
    </row>
    <row r="108" spans="1:53" s="113" customFormat="1" ht="30" customHeight="1" thickBot="1" x14ac:dyDescent="0.3">
      <c r="A108" s="870"/>
      <c r="B108" s="870"/>
      <c r="C108" s="870"/>
      <c r="D108" s="870"/>
      <c r="E108" s="870"/>
      <c r="F108" s="1172"/>
      <c r="G108" s="177" t="s">
        <v>100</v>
      </c>
      <c r="H108" s="380">
        <f>L108+R108+Z108+AH108+X108+AD108</f>
        <v>763801008</v>
      </c>
      <c r="I108" s="381">
        <v>409957828</v>
      </c>
      <c r="J108" s="381">
        <v>409957828</v>
      </c>
      <c r="K108" s="381">
        <v>409957828</v>
      </c>
      <c r="L108" s="381">
        <v>323441007</v>
      </c>
      <c r="M108" s="381">
        <v>232671999</v>
      </c>
      <c r="N108" s="381">
        <v>232672000</v>
      </c>
      <c r="O108" s="381">
        <v>232672000</v>
      </c>
      <c r="P108" s="381">
        <v>232672000</v>
      </c>
      <c r="Q108" s="381">
        <v>199362000</v>
      </c>
      <c r="R108" s="381">
        <v>187800001</v>
      </c>
      <c r="S108" s="381">
        <v>200000000</v>
      </c>
      <c r="T108" s="381">
        <v>200000000</v>
      </c>
      <c r="U108" s="381">
        <v>200000000</v>
      </c>
      <c r="V108" s="381">
        <v>200000000</v>
      </c>
      <c r="W108" s="381">
        <v>8769201</v>
      </c>
      <c r="X108" s="381">
        <v>0</v>
      </c>
      <c r="Y108" s="381">
        <v>252560000</v>
      </c>
      <c r="Z108" s="381">
        <v>252560000</v>
      </c>
      <c r="AA108" s="381">
        <v>252560000</v>
      </c>
      <c r="AB108" s="381">
        <v>252560000</v>
      </c>
      <c r="AC108" s="381">
        <v>0</v>
      </c>
      <c r="AD108" s="382">
        <v>0</v>
      </c>
      <c r="AE108" s="381">
        <v>0</v>
      </c>
      <c r="AF108" s="381">
        <v>0</v>
      </c>
      <c r="AG108" s="381">
        <v>0</v>
      </c>
      <c r="AH108" s="381">
        <v>0</v>
      </c>
      <c r="AI108" s="381">
        <v>2</v>
      </c>
      <c r="AJ108" s="381">
        <v>3</v>
      </c>
      <c r="AK108" s="381"/>
      <c r="AL108" s="381">
        <v>0</v>
      </c>
      <c r="AM108" s="381"/>
      <c r="AN108" s="381"/>
      <c r="AO108" s="381"/>
      <c r="AP108" s="502"/>
      <c r="AQ108" s="378" t="e">
        <f t="shared" si="26"/>
        <v>#DIV/0!</v>
      </c>
      <c r="AR108" s="580">
        <f>(L108+R108+AD108+X108+AK108)/H108</f>
        <v>0.66933795929214068</v>
      </c>
      <c r="AS108" s="954"/>
      <c r="AT108" s="894"/>
      <c r="AU108" s="894"/>
      <c r="AV108" s="930"/>
      <c r="AW108" s="896"/>
      <c r="AX108" s="106"/>
      <c r="AY108" s="106"/>
      <c r="AZ108" s="106"/>
      <c r="BA108" s="106"/>
    </row>
    <row r="109" spans="1:53" s="113" customFormat="1" ht="30" customHeight="1" thickBot="1" x14ac:dyDescent="0.3">
      <c r="A109" s="870"/>
      <c r="B109" s="870"/>
      <c r="C109" s="870"/>
      <c r="D109" s="870"/>
      <c r="E109" s="870"/>
      <c r="F109" s="1172"/>
      <c r="G109" s="178" t="s">
        <v>108</v>
      </c>
      <c r="H109" s="385"/>
      <c r="I109" s="387"/>
      <c r="J109" s="387"/>
      <c r="K109" s="387"/>
      <c r="L109" s="387"/>
      <c r="M109" s="503"/>
      <c r="N109" s="503"/>
      <c r="O109" s="503"/>
      <c r="P109" s="503"/>
      <c r="Q109" s="503"/>
      <c r="R109" s="510"/>
      <c r="S109" s="510"/>
      <c r="T109" s="510"/>
      <c r="U109" s="510"/>
      <c r="V109" s="510"/>
      <c r="W109" s="510"/>
      <c r="X109" s="510"/>
      <c r="Y109" s="510"/>
      <c r="Z109" s="510"/>
      <c r="AA109" s="510"/>
      <c r="AB109" s="510"/>
      <c r="AC109" s="510"/>
      <c r="AD109" s="581"/>
      <c r="AE109" s="510"/>
      <c r="AF109" s="510"/>
      <c r="AG109" s="510"/>
      <c r="AH109" s="510"/>
      <c r="AI109" s="510"/>
      <c r="AJ109" s="510"/>
      <c r="AK109" s="510"/>
      <c r="AL109" s="510"/>
      <c r="AM109" s="510"/>
      <c r="AN109" s="510"/>
      <c r="AO109" s="510"/>
      <c r="AP109" s="582"/>
      <c r="AQ109" s="378" t="e">
        <f t="shared" si="26"/>
        <v>#DIV/0!</v>
      </c>
      <c r="AR109" s="505"/>
      <c r="AS109" s="954"/>
      <c r="AT109" s="894"/>
      <c r="AU109" s="894"/>
      <c r="AV109" s="930"/>
      <c r="AW109" s="896"/>
      <c r="AX109" s="105"/>
      <c r="AY109" s="105"/>
      <c r="AZ109" s="105"/>
      <c r="BA109" s="105"/>
    </row>
    <row r="110" spans="1:53" s="113" customFormat="1" ht="30" customHeight="1" thickBot="1" x14ac:dyDescent="0.3">
      <c r="A110" s="870"/>
      <c r="B110" s="870"/>
      <c r="C110" s="870"/>
      <c r="D110" s="870"/>
      <c r="E110" s="870"/>
      <c r="F110" s="1172"/>
      <c r="G110" s="177" t="s">
        <v>117</v>
      </c>
      <c r="H110" s="380">
        <f>L110+R110+Z110+AH110+X110+AD110</f>
        <v>278981984</v>
      </c>
      <c r="I110" s="381"/>
      <c r="J110" s="381"/>
      <c r="K110" s="381"/>
      <c r="L110" s="381"/>
      <c r="M110" s="381">
        <v>317414033</v>
      </c>
      <c r="N110" s="381">
        <v>317414034</v>
      </c>
      <c r="O110" s="381">
        <v>317414034</v>
      </c>
      <c r="P110" s="381">
        <v>317414034</v>
      </c>
      <c r="Q110" s="381">
        <v>317414034</v>
      </c>
      <c r="R110" s="381">
        <v>128741984</v>
      </c>
      <c r="S110" s="381">
        <v>187800001</v>
      </c>
      <c r="T110" s="381">
        <v>187800001</v>
      </c>
      <c r="U110" s="381">
        <v>187800001</v>
      </c>
      <c r="V110" s="381">
        <v>187800001</v>
      </c>
      <c r="W110" s="381">
        <v>187800001</v>
      </c>
      <c r="X110" s="381">
        <v>150240000</v>
      </c>
      <c r="Y110" s="510"/>
      <c r="Z110" s="510"/>
      <c r="AA110" s="510"/>
      <c r="AB110" s="510"/>
      <c r="AC110" s="510"/>
      <c r="AD110" s="581"/>
      <c r="AE110" s="510"/>
      <c r="AF110" s="510"/>
      <c r="AG110" s="510"/>
      <c r="AH110" s="510"/>
      <c r="AI110" s="510"/>
      <c r="AJ110" s="510"/>
      <c r="AK110" s="510"/>
      <c r="AL110" s="510"/>
      <c r="AM110" s="510"/>
      <c r="AN110" s="510"/>
      <c r="AO110" s="510"/>
      <c r="AP110" s="582"/>
      <c r="AQ110" s="378" t="e">
        <f t="shared" si="26"/>
        <v>#DIV/0!</v>
      </c>
      <c r="AR110" s="505"/>
      <c r="AS110" s="954"/>
      <c r="AT110" s="894"/>
      <c r="AU110" s="894"/>
      <c r="AV110" s="930"/>
      <c r="AW110" s="896"/>
      <c r="AX110" s="106"/>
      <c r="AY110" s="106"/>
      <c r="AZ110" s="106"/>
      <c r="BA110" s="106"/>
    </row>
    <row r="111" spans="1:53" s="113" customFormat="1" ht="30" customHeight="1" thickBot="1" x14ac:dyDescent="0.3">
      <c r="A111" s="870"/>
      <c r="B111" s="870"/>
      <c r="C111" s="870"/>
      <c r="D111" s="870"/>
      <c r="E111" s="870"/>
      <c r="F111" s="1172"/>
      <c r="G111" s="179" t="s">
        <v>124</v>
      </c>
      <c r="H111" s="507">
        <v>1</v>
      </c>
      <c r="I111" s="508">
        <v>0.1</v>
      </c>
      <c r="J111" s="508">
        <v>0.1</v>
      </c>
      <c r="K111" s="508">
        <v>0.1</v>
      </c>
      <c r="L111" s="503">
        <v>0.1</v>
      </c>
      <c r="M111" s="503">
        <f>+M107</f>
        <v>0.4</v>
      </c>
      <c r="N111" s="503">
        <f>+N107</f>
        <v>0.4</v>
      </c>
      <c r="O111" s="503">
        <f>+O107</f>
        <v>0.4</v>
      </c>
      <c r="P111" s="503">
        <f>+P107</f>
        <v>0.4</v>
      </c>
      <c r="Q111" s="503">
        <v>0.4</v>
      </c>
      <c r="R111" s="503">
        <f>R107</f>
        <v>0.25</v>
      </c>
      <c r="S111" s="508">
        <f>S107</f>
        <v>0.6</v>
      </c>
      <c r="T111" s="508">
        <f>+T109+T107</f>
        <v>0.6</v>
      </c>
      <c r="U111" s="508">
        <v>0.6</v>
      </c>
      <c r="V111" s="508">
        <f>V107</f>
        <v>0.6</v>
      </c>
      <c r="W111" s="509">
        <f>+W107+W109</f>
        <v>0.4</v>
      </c>
      <c r="X111" s="509">
        <f>+X107+X109</f>
        <v>0.4</v>
      </c>
      <c r="Y111" s="561">
        <f>Y107</f>
        <v>0.85</v>
      </c>
      <c r="Z111" s="561">
        <f>Z107</f>
        <v>0.85</v>
      </c>
      <c r="AA111" s="508">
        <f>+AA107</f>
        <v>0.85</v>
      </c>
      <c r="AB111" s="508">
        <f>+AB107</f>
        <v>0.85</v>
      </c>
      <c r="AC111" s="508">
        <v>0.85</v>
      </c>
      <c r="AD111" s="562">
        <v>0.74219999999999997</v>
      </c>
      <c r="AE111" s="508">
        <f>AE107</f>
        <v>1</v>
      </c>
      <c r="AF111" s="508">
        <v>1</v>
      </c>
      <c r="AG111" s="508">
        <v>1</v>
      </c>
      <c r="AH111" s="521">
        <v>1</v>
      </c>
      <c r="AI111" s="508">
        <v>3</v>
      </c>
      <c r="AJ111" s="508">
        <v>4</v>
      </c>
      <c r="AK111" s="560">
        <f>+AK107</f>
        <v>1</v>
      </c>
      <c r="AL111" s="558">
        <f>+AL107</f>
        <v>0.84599999999999997</v>
      </c>
      <c r="AM111" s="558">
        <v>0.84599999999999997</v>
      </c>
      <c r="AN111" s="558">
        <f>+AN107</f>
        <v>1</v>
      </c>
      <c r="AO111" s="558"/>
      <c r="AP111" s="583"/>
      <c r="AQ111" s="378">
        <f t="shared" si="26"/>
        <v>1</v>
      </c>
      <c r="AR111" s="526">
        <f>(AK111)/H111</f>
        <v>1</v>
      </c>
      <c r="AS111" s="954"/>
      <c r="AT111" s="894"/>
      <c r="AU111" s="894"/>
      <c r="AV111" s="930"/>
      <c r="AW111" s="896"/>
      <c r="AX111" s="105"/>
      <c r="AY111" s="105"/>
      <c r="AZ111" s="105"/>
      <c r="BA111" s="105"/>
    </row>
    <row r="112" spans="1:53" s="113" customFormat="1" ht="30" customHeight="1" thickBot="1" x14ac:dyDescent="0.3">
      <c r="A112" s="870"/>
      <c r="B112" s="871"/>
      <c r="C112" s="871"/>
      <c r="D112" s="871"/>
      <c r="E112" s="871"/>
      <c r="F112" s="1172"/>
      <c r="G112" s="180" t="s">
        <v>128</v>
      </c>
      <c r="H112" s="402">
        <f>+H108+H110</f>
        <v>1042782992</v>
      </c>
      <c r="I112" s="403">
        <v>409957828</v>
      </c>
      <c r="J112" s="403">
        <f>+J108</f>
        <v>409957828</v>
      </c>
      <c r="K112" s="403">
        <f>+K108</f>
        <v>409957828</v>
      </c>
      <c r="L112" s="403">
        <v>323441007</v>
      </c>
      <c r="M112" s="403">
        <f t="shared" ref="M112:R112" si="35">+M108+M110</f>
        <v>550086032</v>
      </c>
      <c r="N112" s="403">
        <f t="shared" si="35"/>
        <v>550086034</v>
      </c>
      <c r="O112" s="403">
        <f t="shared" si="35"/>
        <v>550086034</v>
      </c>
      <c r="P112" s="403">
        <f t="shared" si="35"/>
        <v>550086034</v>
      </c>
      <c r="Q112" s="403">
        <f t="shared" si="35"/>
        <v>516776034</v>
      </c>
      <c r="R112" s="403">
        <f t="shared" si="35"/>
        <v>316541985</v>
      </c>
      <c r="S112" s="403">
        <f>S108+S110</f>
        <v>387800001</v>
      </c>
      <c r="T112" s="403">
        <f>+T110+T108</f>
        <v>387800001</v>
      </c>
      <c r="U112" s="403">
        <v>387800001</v>
      </c>
      <c r="V112" s="403">
        <f>V108+V110</f>
        <v>387800001</v>
      </c>
      <c r="W112" s="474">
        <f>+W108+W110</f>
        <v>196569202</v>
      </c>
      <c r="X112" s="474">
        <f>+X108+X110</f>
        <v>150240000</v>
      </c>
      <c r="Y112" s="403">
        <f>Y108</f>
        <v>252560000</v>
      </c>
      <c r="Z112" s="403">
        <f>+Z108</f>
        <v>252560000</v>
      </c>
      <c r="AA112" s="403">
        <v>252560000</v>
      </c>
      <c r="AB112" s="403">
        <f>+AB108</f>
        <v>252560000</v>
      </c>
      <c r="AC112" s="403">
        <v>0</v>
      </c>
      <c r="AD112" s="405">
        <v>0</v>
      </c>
      <c r="AE112" s="403">
        <f>AE108</f>
        <v>0</v>
      </c>
      <c r="AF112" s="403">
        <v>0</v>
      </c>
      <c r="AG112" s="403">
        <v>0</v>
      </c>
      <c r="AH112" s="381">
        <v>0</v>
      </c>
      <c r="AI112" s="403">
        <v>2</v>
      </c>
      <c r="AJ112" s="403">
        <v>3</v>
      </c>
      <c r="AK112" s="403"/>
      <c r="AL112" s="403">
        <v>0</v>
      </c>
      <c r="AM112" s="403">
        <f>+AM108+AM110</f>
        <v>0</v>
      </c>
      <c r="AN112" s="403"/>
      <c r="AO112" s="403"/>
      <c r="AP112" s="407"/>
      <c r="AQ112" s="378" t="e">
        <f t="shared" si="26"/>
        <v>#DIV/0!</v>
      </c>
      <c r="AR112" s="580">
        <f>(L112+R112+AD112+X112+AK112)/H112</f>
        <v>0.757801956938707</v>
      </c>
      <c r="AS112" s="955"/>
      <c r="AT112" s="909"/>
      <c r="AU112" s="909"/>
      <c r="AV112" s="931"/>
      <c r="AW112" s="897"/>
      <c r="AX112" s="106"/>
      <c r="AY112" s="106"/>
      <c r="AZ112" s="106"/>
      <c r="BA112" s="106"/>
    </row>
    <row r="113" spans="1:53" s="113" customFormat="1" ht="30" customHeight="1" thickBot="1" x14ac:dyDescent="0.3">
      <c r="A113" s="870"/>
      <c r="B113" s="869">
        <v>18</v>
      </c>
      <c r="C113" s="869" t="s">
        <v>161</v>
      </c>
      <c r="D113" s="869" t="s">
        <v>106</v>
      </c>
      <c r="E113" s="869">
        <v>521</v>
      </c>
      <c r="F113" s="1172"/>
      <c r="G113" s="176" t="s">
        <v>79</v>
      </c>
      <c r="H113" s="494">
        <v>1</v>
      </c>
      <c r="I113" s="495">
        <v>1</v>
      </c>
      <c r="J113" s="495">
        <v>1</v>
      </c>
      <c r="K113" s="495">
        <v>1</v>
      </c>
      <c r="L113" s="496">
        <v>1</v>
      </c>
      <c r="M113" s="495">
        <v>0</v>
      </c>
      <c r="N113" s="495">
        <v>1</v>
      </c>
      <c r="O113" s="496">
        <v>1</v>
      </c>
      <c r="P113" s="496">
        <v>1</v>
      </c>
      <c r="Q113" s="496">
        <v>1</v>
      </c>
      <c r="R113" s="496">
        <v>1</v>
      </c>
      <c r="S113" s="495">
        <v>1</v>
      </c>
      <c r="T113" s="495">
        <f>+S113</f>
        <v>1</v>
      </c>
      <c r="U113" s="496">
        <v>1</v>
      </c>
      <c r="V113" s="496">
        <v>1</v>
      </c>
      <c r="W113" s="496">
        <v>1</v>
      </c>
      <c r="X113" s="496">
        <v>1</v>
      </c>
      <c r="Y113" s="496">
        <v>1</v>
      </c>
      <c r="Z113" s="496">
        <v>1</v>
      </c>
      <c r="AA113" s="497">
        <v>1</v>
      </c>
      <c r="AB113" s="497">
        <v>1</v>
      </c>
      <c r="AC113" s="497">
        <v>1</v>
      </c>
      <c r="AD113" s="568">
        <v>1</v>
      </c>
      <c r="AE113" s="495">
        <v>1</v>
      </c>
      <c r="AF113" s="495">
        <v>1</v>
      </c>
      <c r="AG113" s="495">
        <v>1</v>
      </c>
      <c r="AH113" s="495">
        <v>1</v>
      </c>
      <c r="AI113" s="457"/>
      <c r="AJ113" s="411"/>
      <c r="AK113" s="569">
        <v>0.45450000000000002</v>
      </c>
      <c r="AL113" s="569">
        <v>0.45450000000000002</v>
      </c>
      <c r="AM113" s="569">
        <v>0.45450000000000002</v>
      </c>
      <c r="AN113" s="569">
        <v>0.45450000000000002</v>
      </c>
      <c r="AO113" s="569"/>
      <c r="AP113" s="535"/>
      <c r="AQ113" s="378">
        <f t="shared" si="26"/>
        <v>0.45450000000000002</v>
      </c>
      <c r="AR113" s="584">
        <f>(L113+R113+X113+AD113+AK113)/500%</f>
        <v>0.89090000000000003</v>
      </c>
      <c r="AS113" s="906" t="s">
        <v>493</v>
      </c>
      <c r="AT113" s="901" t="s">
        <v>494</v>
      </c>
      <c r="AU113" s="901" t="s">
        <v>519</v>
      </c>
      <c r="AV113" s="933" t="s">
        <v>242</v>
      </c>
      <c r="AW113" s="922" t="s">
        <v>243</v>
      </c>
      <c r="AX113" s="105"/>
      <c r="AY113" s="105"/>
      <c r="AZ113" s="105"/>
      <c r="BA113" s="105"/>
    </row>
    <row r="114" spans="1:53" s="113" customFormat="1" ht="30" customHeight="1" thickBot="1" x14ac:dyDescent="0.3">
      <c r="A114" s="870"/>
      <c r="B114" s="870"/>
      <c r="C114" s="870"/>
      <c r="D114" s="870"/>
      <c r="E114" s="870"/>
      <c r="F114" s="1172"/>
      <c r="G114" s="177" t="s">
        <v>100</v>
      </c>
      <c r="H114" s="380">
        <f>L114+R114+Z114+AH114+X114+AD114</f>
        <v>1401132168</v>
      </c>
      <c r="I114" s="381">
        <v>110021167</v>
      </c>
      <c r="J114" s="381">
        <v>110021167</v>
      </c>
      <c r="K114" s="381">
        <v>110021167</v>
      </c>
      <c r="L114" s="381">
        <v>106600997</v>
      </c>
      <c r="M114" s="381">
        <v>217671000</v>
      </c>
      <c r="N114" s="381">
        <v>217671000</v>
      </c>
      <c r="O114" s="381">
        <v>217671000</v>
      </c>
      <c r="P114" s="381">
        <v>217671000</v>
      </c>
      <c r="Q114" s="381">
        <v>231190370</v>
      </c>
      <c r="R114" s="381">
        <v>222500537</v>
      </c>
      <c r="S114" s="381">
        <v>258611885</v>
      </c>
      <c r="T114" s="381">
        <v>258611885</v>
      </c>
      <c r="U114" s="381">
        <v>258611885</v>
      </c>
      <c r="V114" s="381">
        <v>258611885</v>
      </c>
      <c r="W114" s="381">
        <v>313470500</v>
      </c>
      <c r="X114" s="381">
        <v>299985500</v>
      </c>
      <c r="Y114" s="381">
        <v>301696000</v>
      </c>
      <c r="Z114" s="381">
        <v>301696000</v>
      </c>
      <c r="AA114" s="381">
        <v>301696000</v>
      </c>
      <c r="AB114" s="381">
        <v>301696000</v>
      </c>
      <c r="AC114" s="381">
        <v>301696000</v>
      </c>
      <c r="AD114" s="382">
        <v>263277134</v>
      </c>
      <c r="AE114" s="381">
        <v>263308000</v>
      </c>
      <c r="AF114" s="381">
        <v>263308000</v>
      </c>
      <c r="AG114" s="381">
        <v>263308000</v>
      </c>
      <c r="AH114" s="381">
        <v>207072000</v>
      </c>
      <c r="AI114" s="381"/>
      <c r="AJ114" s="381"/>
      <c r="AK114" s="381">
        <v>46252000</v>
      </c>
      <c r="AL114" s="381">
        <v>0</v>
      </c>
      <c r="AM114" s="381">
        <v>18414000</v>
      </c>
      <c r="AN114" s="381">
        <v>46252000</v>
      </c>
      <c r="AO114" s="381"/>
      <c r="AP114" s="527"/>
      <c r="AQ114" s="378">
        <f t="shared" si="26"/>
        <v>0.22336192242311853</v>
      </c>
      <c r="AR114" s="580">
        <f>(L114+R114+AD114+X114+AK114)/H114</f>
        <v>0.66989837892295112</v>
      </c>
      <c r="AS114" s="956"/>
      <c r="AT114" s="894"/>
      <c r="AU114" s="894"/>
      <c r="AV114" s="930"/>
      <c r="AW114" s="896"/>
      <c r="AX114" s="106"/>
      <c r="AY114" s="106"/>
      <c r="AZ114" s="106"/>
      <c r="BA114" s="106"/>
    </row>
    <row r="115" spans="1:53" s="113" customFormat="1" ht="30" customHeight="1" thickBot="1" x14ac:dyDescent="0.3">
      <c r="A115" s="870"/>
      <c r="B115" s="870"/>
      <c r="C115" s="870"/>
      <c r="D115" s="870"/>
      <c r="E115" s="870"/>
      <c r="F115" s="1172"/>
      <c r="G115" s="178" t="s">
        <v>108</v>
      </c>
      <c r="H115" s="385"/>
      <c r="I115" s="387"/>
      <c r="J115" s="387"/>
      <c r="K115" s="387"/>
      <c r="L115" s="387"/>
      <c r="M115" s="387"/>
      <c r="N115" s="387"/>
      <c r="O115" s="387"/>
      <c r="P115" s="387"/>
      <c r="Q115" s="387"/>
      <c r="R115" s="306"/>
      <c r="S115" s="387">
        <v>0</v>
      </c>
      <c r="T115" s="387">
        <v>0</v>
      </c>
      <c r="U115" s="387">
        <v>0</v>
      </c>
      <c r="V115" s="387"/>
      <c r="W115" s="387">
        <v>0</v>
      </c>
      <c r="X115" s="306">
        <v>0</v>
      </c>
      <c r="Y115" s="381"/>
      <c r="Z115" s="381"/>
      <c r="AA115" s="381"/>
      <c r="AB115" s="381"/>
      <c r="AC115" s="381"/>
      <c r="AD115" s="382"/>
      <c r="AE115" s="381"/>
      <c r="AF115" s="381"/>
      <c r="AG115" s="381"/>
      <c r="AH115" s="381"/>
      <c r="AI115" s="381"/>
      <c r="AJ115" s="381"/>
      <c r="AK115" s="381"/>
      <c r="AL115" s="381"/>
      <c r="AM115" s="381"/>
      <c r="AN115" s="387"/>
      <c r="AO115" s="387"/>
      <c r="AP115" s="384"/>
      <c r="AQ115" s="378" t="e">
        <f t="shared" si="26"/>
        <v>#DIV/0!</v>
      </c>
      <c r="AR115" s="505"/>
      <c r="AS115" s="956"/>
      <c r="AT115" s="894"/>
      <c r="AU115" s="894"/>
      <c r="AV115" s="930"/>
      <c r="AW115" s="896"/>
      <c r="AX115" s="105"/>
      <c r="AY115" s="105"/>
      <c r="AZ115" s="105"/>
      <c r="BA115" s="105"/>
    </row>
    <row r="116" spans="1:53" s="113" customFormat="1" ht="30" customHeight="1" thickBot="1" x14ac:dyDescent="0.3">
      <c r="A116" s="870"/>
      <c r="B116" s="870"/>
      <c r="C116" s="870"/>
      <c r="D116" s="870"/>
      <c r="E116" s="870"/>
      <c r="F116" s="1172"/>
      <c r="G116" s="177" t="s">
        <v>117</v>
      </c>
      <c r="H116" s="380">
        <f>L116+R116+Z116+AH116+X116+AD116</f>
        <v>434654764</v>
      </c>
      <c r="I116" s="381"/>
      <c r="J116" s="381"/>
      <c r="K116" s="381"/>
      <c r="L116" s="381">
        <f>L114</f>
        <v>106600997</v>
      </c>
      <c r="M116" s="381">
        <v>35311699</v>
      </c>
      <c r="N116" s="381">
        <v>35311699</v>
      </c>
      <c r="O116" s="381">
        <v>35311699</v>
      </c>
      <c r="P116" s="381">
        <v>35311699</v>
      </c>
      <c r="Q116" s="381">
        <v>35311699</v>
      </c>
      <c r="R116" s="381">
        <v>35311699</v>
      </c>
      <c r="S116" s="381">
        <v>49563271</v>
      </c>
      <c r="T116" s="381">
        <v>49563271</v>
      </c>
      <c r="U116" s="381">
        <v>49563271</v>
      </c>
      <c r="V116" s="381">
        <v>49563271</v>
      </c>
      <c r="W116" s="381">
        <v>49563267</v>
      </c>
      <c r="X116" s="381">
        <v>49563267</v>
      </c>
      <c r="Y116" s="381">
        <v>84087000</v>
      </c>
      <c r="Z116" s="381">
        <v>84087000</v>
      </c>
      <c r="AA116" s="572">
        <v>84087000</v>
      </c>
      <c r="AB116" s="572">
        <v>84087000</v>
      </c>
      <c r="AC116" s="572">
        <v>84087000</v>
      </c>
      <c r="AD116" s="571">
        <v>84087000</v>
      </c>
      <c r="AE116" s="571">
        <v>75004801</v>
      </c>
      <c r="AF116" s="381">
        <v>75004801</v>
      </c>
      <c r="AG116" s="381">
        <v>75004801</v>
      </c>
      <c r="AH116" s="381">
        <v>75004801</v>
      </c>
      <c r="AI116" s="381"/>
      <c r="AJ116" s="381"/>
      <c r="AK116" s="381">
        <v>64598367</v>
      </c>
      <c r="AL116" s="381">
        <v>45312000</v>
      </c>
      <c r="AM116" s="381">
        <v>61339367</v>
      </c>
      <c r="AN116" s="381">
        <v>64598367</v>
      </c>
      <c r="AO116" s="381"/>
      <c r="AP116" s="527"/>
      <c r="AQ116" s="378">
        <f t="shared" si="26"/>
        <v>0.86125642810518221</v>
      </c>
      <c r="AR116" s="505"/>
      <c r="AS116" s="956"/>
      <c r="AT116" s="894"/>
      <c r="AU116" s="894"/>
      <c r="AV116" s="930"/>
      <c r="AW116" s="896"/>
      <c r="AX116" s="106"/>
      <c r="AY116" s="106"/>
      <c r="AZ116" s="106"/>
      <c r="BA116" s="106"/>
    </row>
    <row r="117" spans="1:53" s="113" customFormat="1" ht="30" customHeight="1" thickBot="1" x14ac:dyDescent="0.3">
      <c r="A117" s="870"/>
      <c r="B117" s="870"/>
      <c r="C117" s="870"/>
      <c r="D117" s="870"/>
      <c r="E117" s="870"/>
      <c r="F117" s="1172"/>
      <c r="G117" s="179" t="s">
        <v>124</v>
      </c>
      <c r="H117" s="507">
        <v>1</v>
      </c>
      <c r="I117" s="508">
        <v>1</v>
      </c>
      <c r="J117" s="508">
        <v>1</v>
      </c>
      <c r="K117" s="308" t="s">
        <v>245</v>
      </c>
      <c r="L117" s="503">
        <v>1</v>
      </c>
      <c r="M117" s="503">
        <f>+M113</f>
        <v>0</v>
      </c>
      <c r="N117" s="503">
        <f>+N113</f>
        <v>1</v>
      </c>
      <c r="O117" s="503">
        <f>+O113</f>
        <v>1</v>
      </c>
      <c r="P117" s="503">
        <f>+P113</f>
        <v>1</v>
      </c>
      <c r="Q117" s="387">
        <v>1</v>
      </c>
      <c r="R117" s="503">
        <v>1</v>
      </c>
      <c r="S117" s="508">
        <f>S113</f>
        <v>1</v>
      </c>
      <c r="T117" s="508">
        <f>+T113+T115</f>
        <v>1</v>
      </c>
      <c r="U117" s="508">
        <v>1</v>
      </c>
      <c r="V117" s="508">
        <f>V113</f>
        <v>1</v>
      </c>
      <c r="W117" s="509">
        <f>+W113+W115</f>
        <v>1</v>
      </c>
      <c r="X117" s="509">
        <f>+X113+X115</f>
        <v>1</v>
      </c>
      <c r="Y117" s="509">
        <f>Y113</f>
        <v>1</v>
      </c>
      <c r="Z117" s="509">
        <f>+Z115+Z113</f>
        <v>1</v>
      </c>
      <c r="AA117" s="508">
        <f>+AA113</f>
        <v>1</v>
      </c>
      <c r="AB117" s="508">
        <f>+AB113</f>
        <v>1</v>
      </c>
      <c r="AC117" s="508">
        <v>1</v>
      </c>
      <c r="AD117" s="562">
        <v>1.0127999999999999</v>
      </c>
      <c r="AE117" s="508">
        <f>AE113</f>
        <v>1</v>
      </c>
      <c r="AF117" s="508">
        <v>1</v>
      </c>
      <c r="AG117" s="508">
        <v>1</v>
      </c>
      <c r="AH117" s="387">
        <v>100</v>
      </c>
      <c r="AI117" s="387"/>
      <c r="AJ117" s="306"/>
      <c r="AK117" s="569">
        <v>0.45450000000000002</v>
      </c>
      <c r="AL117" s="503">
        <f>+AL113</f>
        <v>0.45450000000000002</v>
      </c>
      <c r="AM117" s="503">
        <v>0.45450000000000002</v>
      </c>
      <c r="AN117" s="569">
        <v>0.45450000000000002</v>
      </c>
      <c r="AO117" s="558"/>
      <c r="AP117" s="530"/>
      <c r="AQ117" s="378">
        <f t="shared" si="26"/>
        <v>4.5450000000000004E-3</v>
      </c>
      <c r="AR117" s="418">
        <f>+AR113</f>
        <v>0.89090000000000003</v>
      </c>
      <c r="AS117" s="956"/>
      <c r="AT117" s="894"/>
      <c r="AU117" s="894"/>
      <c r="AV117" s="930"/>
      <c r="AW117" s="896"/>
      <c r="AX117" s="105"/>
      <c r="AY117" s="105"/>
      <c r="AZ117" s="105"/>
      <c r="BA117" s="105"/>
    </row>
    <row r="118" spans="1:53" s="113" customFormat="1" ht="30" customHeight="1" thickBot="1" x14ac:dyDescent="0.3">
      <c r="A118" s="871"/>
      <c r="B118" s="871"/>
      <c r="C118" s="871"/>
      <c r="D118" s="871"/>
      <c r="E118" s="871"/>
      <c r="F118" s="1172"/>
      <c r="G118" s="180" t="s">
        <v>128</v>
      </c>
      <c r="H118" s="402">
        <f>+H114+H116</f>
        <v>1835786932</v>
      </c>
      <c r="I118" s="403">
        <v>110021167</v>
      </c>
      <c r="J118" s="403">
        <f>+J114</f>
        <v>110021167</v>
      </c>
      <c r="K118" s="403">
        <f>+K114</f>
        <v>110021167</v>
      </c>
      <c r="L118" s="403">
        <v>106600997</v>
      </c>
      <c r="M118" s="403">
        <f t="shared" ref="M118:R118" si="36">+M114+M116</f>
        <v>252982699</v>
      </c>
      <c r="N118" s="403">
        <f t="shared" si="36"/>
        <v>252982699</v>
      </c>
      <c r="O118" s="403">
        <f t="shared" si="36"/>
        <v>252982699</v>
      </c>
      <c r="P118" s="403">
        <f t="shared" si="36"/>
        <v>252982699</v>
      </c>
      <c r="Q118" s="403">
        <f t="shared" si="36"/>
        <v>266502069</v>
      </c>
      <c r="R118" s="403">
        <f t="shared" si="36"/>
        <v>257812236</v>
      </c>
      <c r="S118" s="403">
        <f>S114+S116</f>
        <v>308175156</v>
      </c>
      <c r="T118" s="403">
        <f>+T114+T116</f>
        <v>308175156</v>
      </c>
      <c r="U118" s="403">
        <v>308175156</v>
      </c>
      <c r="V118" s="403">
        <f>V114+V116</f>
        <v>308175156</v>
      </c>
      <c r="W118" s="474">
        <f>+W114+W116</f>
        <v>363033767</v>
      </c>
      <c r="X118" s="474">
        <f>+X114+X116</f>
        <v>349548767</v>
      </c>
      <c r="Y118" s="403">
        <f>Y114+Y116</f>
        <v>385783000</v>
      </c>
      <c r="Z118" s="403">
        <f>+Z114+Z116</f>
        <v>385783000</v>
      </c>
      <c r="AA118" s="403">
        <f>+AA114+AA116</f>
        <v>385783000</v>
      </c>
      <c r="AB118" s="403">
        <f>+AB114+AB116</f>
        <v>385783000</v>
      </c>
      <c r="AC118" s="403">
        <f>+AC114+AC116</f>
        <v>385783000</v>
      </c>
      <c r="AD118" s="405">
        <v>347364134</v>
      </c>
      <c r="AE118" s="403">
        <f>AE114+AE116</f>
        <v>338312801</v>
      </c>
      <c r="AF118" s="403">
        <v>338312801</v>
      </c>
      <c r="AG118" s="403">
        <v>338312801</v>
      </c>
      <c r="AH118" s="403">
        <f>AH116+AH114</f>
        <v>282076801</v>
      </c>
      <c r="AI118" s="403"/>
      <c r="AJ118" s="403"/>
      <c r="AK118" s="403">
        <f>+AK114+AK116</f>
        <v>110850367</v>
      </c>
      <c r="AL118" s="403">
        <f>+AL114+AL116</f>
        <v>45312000</v>
      </c>
      <c r="AM118" s="403">
        <f>+AM114+AM116</f>
        <v>79753367</v>
      </c>
      <c r="AN118" s="403">
        <f>+AN114+AN116</f>
        <v>110850367</v>
      </c>
      <c r="AO118" s="403"/>
      <c r="AP118" s="407"/>
      <c r="AQ118" s="378">
        <f t="shared" si="26"/>
        <v>0.39297938223569118</v>
      </c>
      <c r="AR118" s="580">
        <f>(L118+R118+AD118+X118+AK118)/H118</f>
        <v>0.63851445969438902</v>
      </c>
      <c r="AS118" s="957"/>
      <c r="AT118" s="909"/>
      <c r="AU118" s="909"/>
      <c r="AV118" s="935"/>
      <c r="AW118" s="925"/>
      <c r="AX118" s="106"/>
      <c r="AY118" s="106"/>
      <c r="AZ118" s="106"/>
      <c r="BA118" s="106"/>
    </row>
    <row r="119" spans="1:53" s="113" customFormat="1" ht="30" customHeight="1" thickBot="1" x14ac:dyDescent="0.3">
      <c r="A119" s="869" t="s">
        <v>167</v>
      </c>
      <c r="B119" s="872">
        <v>19</v>
      </c>
      <c r="C119" s="869" t="s">
        <v>360</v>
      </c>
      <c r="D119" s="869" t="s">
        <v>75</v>
      </c>
      <c r="E119" s="869">
        <v>472</v>
      </c>
      <c r="F119" s="1172"/>
      <c r="G119" s="176" t="s">
        <v>79</v>
      </c>
      <c r="H119" s="408">
        <f>L119+R123+X123+AD123+AE123</f>
        <v>1100000</v>
      </c>
      <c r="I119" s="409">
        <v>0</v>
      </c>
      <c r="J119" s="412">
        <v>0</v>
      </c>
      <c r="K119" s="585">
        <v>106549</v>
      </c>
      <c r="L119" s="409">
        <v>106549</v>
      </c>
      <c r="M119" s="409">
        <v>350000</v>
      </c>
      <c r="N119" s="409">
        <v>350000</v>
      </c>
      <c r="O119" s="457">
        <v>350000</v>
      </c>
      <c r="P119" s="457">
        <v>350000</v>
      </c>
      <c r="Q119" s="457">
        <v>355398</v>
      </c>
      <c r="R119" s="457">
        <v>355398</v>
      </c>
      <c r="S119" s="457">
        <v>120000</v>
      </c>
      <c r="T119" s="457">
        <f>+S119</f>
        <v>120000</v>
      </c>
      <c r="U119" s="457">
        <v>120000</v>
      </c>
      <c r="V119" s="457">
        <v>150000</v>
      </c>
      <c r="W119" s="586">
        <v>270953</v>
      </c>
      <c r="X119" s="586">
        <v>270953</v>
      </c>
      <c r="Y119" s="458">
        <v>244300</v>
      </c>
      <c r="Z119" s="458">
        <f>+Y119</f>
        <v>244300</v>
      </c>
      <c r="AA119" s="457">
        <v>244300</v>
      </c>
      <c r="AB119" s="457">
        <v>244300</v>
      </c>
      <c r="AC119" s="457">
        <v>244300</v>
      </c>
      <c r="AD119" s="587">
        <v>245172.92</v>
      </c>
      <c r="AE119" s="475">
        <v>107902.07999999996</v>
      </c>
      <c r="AF119" s="513">
        <v>107902.07999999996</v>
      </c>
      <c r="AG119" s="412">
        <v>107902.07999999996</v>
      </c>
      <c r="AH119" s="475">
        <v>107902.07999999996</v>
      </c>
      <c r="AI119" s="457"/>
      <c r="AJ119" s="411"/>
      <c r="AK119" s="513">
        <v>116156.22</v>
      </c>
      <c r="AL119" s="513">
        <v>73238.22</v>
      </c>
      <c r="AM119" s="412">
        <v>73238.22</v>
      </c>
      <c r="AN119" s="475">
        <v>116156.22</v>
      </c>
      <c r="AO119" s="475"/>
      <c r="AP119" s="477"/>
      <c r="AQ119" s="378">
        <f t="shared" si="26"/>
        <v>1.0764965791206254</v>
      </c>
      <c r="AR119" s="580">
        <f>(L119+R119+AD119+X119+AK119)/H119</f>
        <v>0.99475376363636381</v>
      </c>
      <c r="AS119" s="950" t="s">
        <v>546</v>
      </c>
      <c r="AT119" s="901" t="s">
        <v>87</v>
      </c>
      <c r="AU119" s="901" t="s">
        <v>87</v>
      </c>
      <c r="AV119" s="933" t="s">
        <v>248</v>
      </c>
      <c r="AW119" s="922" t="s">
        <v>249</v>
      </c>
      <c r="AX119" s="109"/>
      <c r="AY119" s="102"/>
      <c r="AZ119" s="102"/>
      <c r="BA119" s="102"/>
    </row>
    <row r="120" spans="1:53" s="113" customFormat="1" ht="30" customHeight="1" thickBot="1" x14ac:dyDescent="0.3">
      <c r="A120" s="870"/>
      <c r="B120" s="870"/>
      <c r="C120" s="870"/>
      <c r="D120" s="870"/>
      <c r="E120" s="870"/>
      <c r="F120" s="1172"/>
      <c r="G120" s="177" t="s">
        <v>100</v>
      </c>
      <c r="H120" s="380">
        <f>L120+R120+Z120+AH120+X120+AD120</f>
        <v>1083897325</v>
      </c>
      <c r="I120" s="381">
        <v>213000000</v>
      </c>
      <c r="J120" s="381">
        <f>117519000+95481000</f>
        <v>213000000</v>
      </c>
      <c r="K120" s="381">
        <f>117519000+95481000</f>
        <v>213000000</v>
      </c>
      <c r="L120" s="381">
        <v>207754758</v>
      </c>
      <c r="M120" s="381">
        <v>213000000</v>
      </c>
      <c r="N120" s="381">
        <v>213000000</v>
      </c>
      <c r="O120" s="381">
        <v>213000000</v>
      </c>
      <c r="P120" s="381">
        <v>213000000</v>
      </c>
      <c r="Q120" s="381">
        <v>213000000</v>
      </c>
      <c r="R120" s="381">
        <v>115901567</v>
      </c>
      <c r="S120" s="381">
        <v>165000000</v>
      </c>
      <c r="T120" s="381">
        <v>165000000</v>
      </c>
      <c r="U120" s="381">
        <v>165000000</v>
      </c>
      <c r="V120" s="381">
        <v>165000000</v>
      </c>
      <c r="W120" s="381">
        <v>164414667</v>
      </c>
      <c r="X120" s="381">
        <v>149904000</v>
      </c>
      <c r="Y120" s="381">
        <v>200512000</v>
      </c>
      <c r="Z120" s="381">
        <v>200512000</v>
      </c>
      <c r="AA120" s="381">
        <v>200512000</v>
      </c>
      <c r="AB120" s="381">
        <v>200512000</v>
      </c>
      <c r="AC120" s="381">
        <v>200512000</v>
      </c>
      <c r="AD120" s="382">
        <v>144426000</v>
      </c>
      <c r="AE120" s="381">
        <v>269027000</v>
      </c>
      <c r="AF120" s="381">
        <v>269027000</v>
      </c>
      <c r="AG120" s="381">
        <v>269027000</v>
      </c>
      <c r="AH120" s="381">
        <v>265399000</v>
      </c>
      <c r="AI120" s="381"/>
      <c r="AJ120" s="381"/>
      <c r="AK120" s="381">
        <v>66839000</v>
      </c>
      <c r="AL120" s="381">
        <v>0</v>
      </c>
      <c r="AM120" s="381">
        <v>32325000</v>
      </c>
      <c r="AN120" s="381">
        <v>66839000</v>
      </c>
      <c r="AO120" s="381"/>
      <c r="AP120" s="527"/>
      <c r="AQ120" s="378">
        <f t="shared" si="26"/>
        <v>0.25184345080426074</v>
      </c>
      <c r="AR120" s="580">
        <f>(L120+R120+AD120+X120+AK120)/H120</f>
        <v>0.63181752478261721</v>
      </c>
      <c r="AS120" s="951"/>
      <c r="AT120" s="894"/>
      <c r="AU120" s="894"/>
      <c r="AV120" s="930"/>
      <c r="AW120" s="896"/>
      <c r="AX120" s="110"/>
      <c r="AY120" s="104"/>
      <c r="AZ120" s="104"/>
      <c r="BA120" s="104"/>
    </row>
    <row r="121" spans="1:53" s="113" customFormat="1" ht="30" customHeight="1" thickBot="1" x14ac:dyDescent="0.3">
      <c r="A121" s="870"/>
      <c r="B121" s="870"/>
      <c r="C121" s="870"/>
      <c r="D121" s="870"/>
      <c r="E121" s="870"/>
      <c r="F121" s="1172"/>
      <c r="G121" s="178" t="s">
        <v>108</v>
      </c>
      <c r="H121" s="385"/>
      <c r="I121" s="386"/>
      <c r="J121" s="387"/>
      <c r="K121" s="387"/>
      <c r="L121" s="387"/>
      <c r="M121" s="387"/>
      <c r="N121" s="387"/>
      <c r="O121" s="387"/>
      <c r="P121" s="387"/>
      <c r="Q121" s="387"/>
      <c r="R121" s="306"/>
      <c r="S121" s="306"/>
      <c r="T121" s="306"/>
      <c r="U121" s="306"/>
      <c r="V121" s="306"/>
      <c r="W121" s="306"/>
      <c r="X121" s="306"/>
      <c r="Y121" s="306"/>
      <c r="Z121" s="306"/>
      <c r="AA121" s="306"/>
      <c r="AB121" s="306"/>
      <c r="AC121" s="306"/>
      <c r="AD121" s="420"/>
      <c r="AE121" s="306">
        <v>14025</v>
      </c>
      <c r="AF121" s="306">
        <v>14025</v>
      </c>
      <c r="AG121" s="306">
        <v>14025</v>
      </c>
      <c r="AH121" s="306">
        <v>14025</v>
      </c>
      <c r="AI121" s="306"/>
      <c r="AJ121" s="306"/>
      <c r="AK121" s="479">
        <v>14025</v>
      </c>
      <c r="AL121" s="306">
        <v>14025</v>
      </c>
      <c r="AM121" s="306">
        <v>14025</v>
      </c>
      <c r="AN121" s="479">
        <v>14025</v>
      </c>
      <c r="AO121" s="387"/>
      <c r="AP121" s="384"/>
      <c r="AQ121" s="378">
        <f t="shared" si="26"/>
        <v>1</v>
      </c>
      <c r="AR121" s="580" t="e">
        <f>(L121+R121+AD121+X121+AK121)/H121</f>
        <v>#DIV/0!</v>
      </c>
      <c r="AS121" s="951"/>
      <c r="AT121" s="894"/>
      <c r="AU121" s="894"/>
      <c r="AV121" s="930"/>
      <c r="AW121" s="896"/>
      <c r="AX121" s="109"/>
      <c r="AY121" s="102"/>
      <c r="AZ121" s="102"/>
      <c r="BA121" s="102"/>
    </row>
    <row r="122" spans="1:53" s="113" customFormat="1" ht="30" customHeight="1" thickBot="1" x14ac:dyDescent="0.3">
      <c r="A122" s="870"/>
      <c r="B122" s="870"/>
      <c r="C122" s="870"/>
      <c r="D122" s="870"/>
      <c r="E122" s="870"/>
      <c r="F122" s="1172"/>
      <c r="G122" s="177" t="s">
        <v>117</v>
      </c>
      <c r="H122" s="380">
        <f>L122+R122+Z122+AH122+X122+AD122</f>
        <v>246477760</v>
      </c>
      <c r="I122" s="183"/>
      <c r="J122" s="381"/>
      <c r="K122" s="381"/>
      <c r="L122" s="381"/>
      <c r="M122" s="381">
        <v>151632088</v>
      </c>
      <c r="N122" s="381">
        <v>151632088</v>
      </c>
      <c r="O122" s="381">
        <v>151032326</v>
      </c>
      <c r="P122" s="381">
        <v>151032326</v>
      </c>
      <c r="Q122" s="381">
        <v>151032326</v>
      </c>
      <c r="R122" s="381">
        <v>151032326</v>
      </c>
      <c r="S122" s="381">
        <v>19124500</v>
      </c>
      <c r="T122" s="381">
        <v>19124500</v>
      </c>
      <c r="U122" s="381">
        <v>19124500</v>
      </c>
      <c r="V122" s="381">
        <v>10070000</v>
      </c>
      <c r="W122" s="381">
        <v>10070000</v>
      </c>
      <c r="X122" s="381">
        <v>10070000</v>
      </c>
      <c r="Y122" s="381">
        <v>27215067</v>
      </c>
      <c r="Z122" s="381">
        <v>27215067</v>
      </c>
      <c r="AA122" s="572">
        <v>27215067</v>
      </c>
      <c r="AB122" s="572">
        <v>27215067</v>
      </c>
      <c r="AC122" s="572">
        <v>27215067</v>
      </c>
      <c r="AD122" s="571">
        <v>27215067</v>
      </c>
      <c r="AE122" s="571">
        <v>30945300</v>
      </c>
      <c r="AF122" s="381">
        <v>30945300</v>
      </c>
      <c r="AG122" s="381">
        <v>30945300</v>
      </c>
      <c r="AH122" s="381">
        <v>30945300</v>
      </c>
      <c r="AI122" s="381"/>
      <c r="AJ122" s="381"/>
      <c r="AK122" s="381">
        <v>30945300</v>
      </c>
      <c r="AL122" s="381">
        <v>30945300</v>
      </c>
      <c r="AM122" s="381">
        <v>30945300</v>
      </c>
      <c r="AN122" s="381">
        <v>30945300</v>
      </c>
      <c r="AO122" s="381"/>
      <c r="AP122" s="384"/>
      <c r="AQ122" s="378">
        <f t="shared" si="26"/>
        <v>1</v>
      </c>
      <c r="AR122" s="580"/>
      <c r="AS122" s="951"/>
      <c r="AT122" s="894"/>
      <c r="AU122" s="894"/>
      <c r="AV122" s="930"/>
      <c r="AW122" s="896"/>
      <c r="AX122" s="110"/>
      <c r="AY122" s="104"/>
      <c r="AZ122" s="104"/>
      <c r="BA122" s="104"/>
    </row>
    <row r="123" spans="1:53" s="113" customFormat="1" ht="30" customHeight="1" thickBot="1" x14ac:dyDescent="0.3">
      <c r="A123" s="870"/>
      <c r="B123" s="870"/>
      <c r="C123" s="870"/>
      <c r="D123" s="870"/>
      <c r="E123" s="870"/>
      <c r="F123" s="1172"/>
      <c r="G123" s="179" t="s">
        <v>124</v>
      </c>
      <c r="H123" s="393">
        <f>+H119</f>
        <v>1100000</v>
      </c>
      <c r="I123" s="394">
        <v>0</v>
      </c>
      <c r="J123" s="424">
        <v>0</v>
      </c>
      <c r="K123" s="424">
        <f>+K119</f>
        <v>106549</v>
      </c>
      <c r="L123" s="394">
        <v>106549</v>
      </c>
      <c r="M123" s="387">
        <f>+M119</f>
        <v>350000</v>
      </c>
      <c r="N123" s="387">
        <f>+N119</f>
        <v>350000</v>
      </c>
      <c r="O123" s="387">
        <f>+O119</f>
        <v>350000</v>
      </c>
      <c r="P123" s="387">
        <f>+P119</f>
        <v>350000</v>
      </c>
      <c r="Q123" s="387">
        <v>350000</v>
      </c>
      <c r="R123" s="387">
        <f>R119</f>
        <v>355398</v>
      </c>
      <c r="S123" s="387">
        <f>S119</f>
        <v>120000</v>
      </c>
      <c r="T123" s="387">
        <f>+T121+T119</f>
        <v>120000</v>
      </c>
      <c r="U123" s="387">
        <v>120000</v>
      </c>
      <c r="V123" s="387">
        <f>V119</f>
        <v>150000</v>
      </c>
      <c r="W123" s="588">
        <f>+W119+W121</f>
        <v>270953</v>
      </c>
      <c r="X123" s="588">
        <f>+X119+X121</f>
        <v>270953</v>
      </c>
      <c r="Y123" s="389">
        <f>Y119</f>
        <v>244300</v>
      </c>
      <c r="Z123" s="389">
        <f>+Z119</f>
        <v>244300</v>
      </c>
      <c r="AA123" s="387">
        <v>244300</v>
      </c>
      <c r="AB123" s="387">
        <f>+AB119</f>
        <v>244300</v>
      </c>
      <c r="AC123" s="387">
        <f>+AC119</f>
        <v>244300</v>
      </c>
      <c r="AD123" s="479">
        <v>245172.92</v>
      </c>
      <c r="AE123" s="479">
        <f>+AE119+AE121</f>
        <v>121927.07999999996</v>
      </c>
      <c r="AF123" s="367">
        <v>121927.07999999996</v>
      </c>
      <c r="AG123" s="409">
        <v>121927.07999999996</v>
      </c>
      <c r="AH123" s="479">
        <v>121927.07999999996</v>
      </c>
      <c r="AI123" s="387"/>
      <c r="AJ123" s="306"/>
      <c r="AK123" s="479">
        <v>130181.22</v>
      </c>
      <c r="AL123" s="479">
        <f t="shared" ref="AL123:AM124" si="37">+AL119+AL121</f>
        <v>87263.22</v>
      </c>
      <c r="AM123" s="479">
        <f t="shared" si="37"/>
        <v>87263.22</v>
      </c>
      <c r="AN123" s="389">
        <v>130181.22</v>
      </c>
      <c r="AO123" s="479"/>
      <c r="AP123" s="384"/>
      <c r="AQ123" s="378">
        <f t="shared" si="26"/>
        <v>1.0676973482839092</v>
      </c>
      <c r="AR123" s="580">
        <f>(L123+R123+AD123+X123+AK123)/H123</f>
        <v>1.0075037636363637</v>
      </c>
      <c r="AS123" s="951"/>
      <c r="AT123" s="894"/>
      <c r="AU123" s="894"/>
      <c r="AV123" s="930"/>
      <c r="AW123" s="896"/>
      <c r="AX123" s="109"/>
      <c r="AY123" s="102"/>
      <c r="AZ123" s="102"/>
      <c r="BA123" s="102"/>
    </row>
    <row r="124" spans="1:53" s="113" customFormat="1" ht="30" customHeight="1" thickBot="1" x14ac:dyDescent="0.3">
      <c r="A124" s="871"/>
      <c r="B124" s="871"/>
      <c r="C124" s="871"/>
      <c r="D124" s="871"/>
      <c r="E124" s="871"/>
      <c r="F124" s="1172"/>
      <c r="G124" s="180" t="s">
        <v>128</v>
      </c>
      <c r="H124" s="402">
        <f>+H120+H122</f>
        <v>1330375085</v>
      </c>
      <c r="I124" s="403">
        <v>213000000</v>
      </c>
      <c r="J124" s="403">
        <f>+J120</f>
        <v>213000000</v>
      </c>
      <c r="K124" s="403">
        <f>+K120</f>
        <v>213000000</v>
      </c>
      <c r="L124" s="403">
        <v>207754758</v>
      </c>
      <c r="M124" s="403">
        <f>+M120+M122</f>
        <v>364632088</v>
      </c>
      <c r="N124" s="403">
        <f>+N120+N122</f>
        <v>364632088</v>
      </c>
      <c r="O124" s="403">
        <f>+O120+O122</f>
        <v>364032326</v>
      </c>
      <c r="P124" s="403">
        <f>+P120+P122</f>
        <v>364032326</v>
      </c>
      <c r="Q124" s="403">
        <v>364032326</v>
      </c>
      <c r="R124" s="403">
        <f>+R120+R122</f>
        <v>266933893</v>
      </c>
      <c r="S124" s="403">
        <f>+S120+S122</f>
        <v>184124500</v>
      </c>
      <c r="T124" s="403">
        <f>+T122+T120</f>
        <v>184124500</v>
      </c>
      <c r="U124" s="403">
        <v>184124500</v>
      </c>
      <c r="V124" s="403">
        <f>V120+V122</f>
        <v>175070000</v>
      </c>
      <c r="W124" s="589">
        <f>+W120+W122</f>
        <v>174484667</v>
      </c>
      <c r="X124" s="589">
        <f>+X120+X122</f>
        <v>159974000</v>
      </c>
      <c r="Y124" s="403">
        <f>+Y120+Y122</f>
        <v>227727067</v>
      </c>
      <c r="Z124" s="403">
        <f>+Z120+Z122</f>
        <v>227727067</v>
      </c>
      <c r="AA124" s="403">
        <f>+AA120+AA122</f>
        <v>227727067</v>
      </c>
      <c r="AB124" s="403">
        <f>+AB120+AB122</f>
        <v>227727067</v>
      </c>
      <c r="AC124" s="403">
        <f>+AC120+AC122</f>
        <v>227727067</v>
      </c>
      <c r="AD124" s="405">
        <v>171641067</v>
      </c>
      <c r="AE124" s="403">
        <f>+AE120+AE122</f>
        <v>299972300</v>
      </c>
      <c r="AF124" s="403">
        <v>299972300</v>
      </c>
      <c r="AG124" s="403">
        <v>299972300</v>
      </c>
      <c r="AH124" s="403">
        <f>AH120+AH122</f>
        <v>296344300</v>
      </c>
      <c r="AI124" s="403"/>
      <c r="AJ124" s="403"/>
      <c r="AK124" s="403">
        <f>+AK120+AK122</f>
        <v>97784300</v>
      </c>
      <c r="AL124" s="403">
        <f t="shared" si="37"/>
        <v>30945300</v>
      </c>
      <c r="AM124" s="403">
        <f t="shared" si="37"/>
        <v>63270300</v>
      </c>
      <c r="AN124" s="403">
        <f>+AN120+AN122</f>
        <v>97784300</v>
      </c>
      <c r="AO124" s="403"/>
      <c r="AP124" s="532"/>
      <c r="AQ124" s="378">
        <f t="shared" si="26"/>
        <v>0.32996855346973097</v>
      </c>
      <c r="AR124" s="580">
        <f>(L124+R124+AD124+X124+AK124)/H124</f>
        <v>0.6795737744893201</v>
      </c>
      <c r="AS124" s="952"/>
      <c r="AT124" s="909"/>
      <c r="AU124" s="909"/>
      <c r="AV124" s="930"/>
      <c r="AW124" s="896"/>
      <c r="AX124" s="110"/>
      <c r="AY124" s="104"/>
      <c r="AZ124" s="104"/>
      <c r="BA124" s="104"/>
    </row>
    <row r="125" spans="1:53" s="113" customFormat="1" ht="30" customHeight="1" thickBot="1" x14ac:dyDescent="0.3">
      <c r="A125" s="869" t="s">
        <v>31</v>
      </c>
      <c r="B125" s="869">
        <v>20</v>
      </c>
      <c r="C125" s="869" t="s">
        <v>342</v>
      </c>
      <c r="D125" s="869" t="s">
        <v>116</v>
      </c>
      <c r="E125" s="869">
        <v>475</v>
      </c>
      <c r="F125" s="1172"/>
      <c r="G125" s="176" t="s">
        <v>79</v>
      </c>
      <c r="H125" s="590">
        <v>1</v>
      </c>
      <c r="I125" s="409"/>
      <c r="J125" s="409"/>
      <c r="K125" s="411"/>
      <c r="L125" s="409"/>
      <c r="M125" s="409">
        <v>25</v>
      </c>
      <c r="N125" s="409">
        <v>25</v>
      </c>
      <c r="O125" s="411">
        <v>25</v>
      </c>
      <c r="P125" s="411">
        <v>25</v>
      </c>
      <c r="Q125" s="409">
        <v>30</v>
      </c>
      <c r="R125" s="497">
        <v>0.25</v>
      </c>
      <c r="S125" s="409">
        <v>50</v>
      </c>
      <c r="T125" s="591">
        <v>0.5</v>
      </c>
      <c r="U125" s="591">
        <v>0.5</v>
      </c>
      <c r="V125" s="591">
        <v>0.5</v>
      </c>
      <c r="W125" s="533">
        <v>0.5</v>
      </c>
      <c r="X125" s="497">
        <v>0.5</v>
      </c>
      <c r="Y125" s="497">
        <v>0.75</v>
      </c>
      <c r="Z125" s="497">
        <f>+Y125</f>
        <v>0.75</v>
      </c>
      <c r="AA125" s="533">
        <v>0.75</v>
      </c>
      <c r="AB125" s="412">
        <v>75</v>
      </c>
      <c r="AC125" s="412">
        <v>75</v>
      </c>
      <c r="AD125" s="568">
        <v>0.75</v>
      </c>
      <c r="AE125" s="409">
        <v>100</v>
      </c>
      <c r="AF125" s="533">
        <v>1</v>
      </c>
      <c r="AG125" s="533">
        <v>1</v>
      </c>
      <c r="AH125" s="533">
        <v>1</v>
      </c>
      <c r="AI125" s="409"/>
      <c r="AJ125" s="411"/>
      <c r="AK125" s="567">
        <v>1</v>
      </c>
      <c r="AL125" s="567">
        <v>0.875</v>
      </c>
      <c r="AM125" s="567" t="s">
        <v>464</v>
      </c>
      <c r="AN125" s="569">
        <v>1</v>
      </c>
      <c r="AO125" s="569"/>
      <c r="AP125" s="535"/>
      <c r="AQ125" s="378">
        <f t="shared" si="26"/>
        <v>1</v>
      </c>
      <c r="AR125" s="462">
        <f>+AK125/H125</f>
        <v>1</v>
      </c>
      <c r="AS125" s="967" t="s">
        <v>544</v>
      </c>
      <c r="AT125" s="965" t="s">
        <v>87</v>
      </c>
      <c r="AU125" s="965" t="s">
        <v>87</v>
      </c>
      <c r="AV125" s="973" t="s">
        <v>254</v>
      </c>
      <c r="AW125" s="928" t="s">
        <v>148</v>
      </c>
      <c r="AX125" s="109"/>
      <c r="AY125" s="102"/>
      <c r="AZ125" s="102"/>
      <c r="BA125" s="102"/>
    </row>
    <row r="126" spans="1:53" s="113" customFormat="1" ht="30" customHeight="1" thickBot="1" x14ac:dyDescent="0.3">
      <c r="A126" s="870"/>
      <c r="B126" s="870"/>
      <c r="C126" s="870"/>
      <c r="D126" s="870"/>
      <c r="E126" s="870"/>
      <c r="F126" s="1172"/>
      <c r="G126" s="177" t="s">
        <v>100</v>
      </c>
      <c r="H126" s="380">
        <f>L126+R126+Z126+AH126+X126+AD126</f>
        <v>180647767</v>
      </c>
      <c r="I126" s="381"/>
      <c r="J126" s="381"/>
      <c r="K126" s="381"/>
      <c r="L126" s="381"/>
      <c r="M126" s="381">
        <v>39733000</v>
      </c>
      <c r="N126" s="381">
        <v>39733000</v>
      </c>
      <c r="O126" s="381">
        <v>39733000</v>
      </c>
      <c r="P126" s="381">
        <v>39733000</v>
      </c>
      <c r="Q126" s="381">
        <v>49965000</v>
      </c>
      <c r="R126" s="381">
        <v>49965000</v>
      </c>
      <c r="S126" s="381">
        <v>39455695</v>
      </c>
      <c r="T126" s="381">
        <v>39455695</v>
      </c>
      <c r="U126" s="381">
        <v>34407190</v>
      </c>
      <c r="V126" s="381">
        <v>30597600</v>
      </c>
      <c r="W126" s="381">
        <v>24248000</v>
      </c>
      <c r="X126" s="381">
        <v>24248000</v>
      </c>
      <c r="Y126" s="381">
        <v>32835000</v>
      </c>
      <c r="Z126" s="381">
        <v>32835000</v>
      </c>
      <c r="AA126" s="381">
        <v>32835000</v>
      </c>
      <c r="AB126" s="381">
        <v>32835000</v>
      </c>
      <c r="AC126" s="381">
        <v>40107000</v>
      </c>
      <c r="AD126" s="571">
        <v>39885767</v>
      </c>
      <c r="AE126" s="381">
        <v>45827000</v>
      </c>
      <c r="AF126" s="381">
        <v>45827000</v>
      </c>
      <c r="AG126" s="381">
        <v>45827000</v>
      </c>
      <c r="AH126" s="381">
        <v>33714000</v>
      </c>
      <c r="AI126" s="381"/>
      <c r="AJ126" s="381"/>
      <c r="AK126" s="381">
        <v>14984000</v>
      </c>
      <c r="AL126" s="381">
        <v>14498000</v>
      </c>
      <c r="AM126" s="381">
        <v>14984000</v>
      </c>
      <c r="AN126" s="572">
        <v>14984000</v>
      </c>
      <c r="AO126" s="381"/>
      <c r="AP126" s="592"/>
      <c r="AQ126" s="378">
        <f t="shared" si="26"/>
        <v>0.44444444444444442</v>
      </c>
      <c r="AR126" s="580">
        <f>(L126+R126+AD126+X126+AK126)/H126</f>
        <v>0.71455501024820312</v>
      </c>
      <c r="AS126" s="968"/>
      <c r="AT126" s="894"/>
      <c r="AU126" s="894"/>
      <c r="AV126" s="899"/>
      <c r="AW126" s="896"/>
      <c r="AX126" s="110"/>
      <c r="AY126" s="104"/>
      <c r="AZ126" s="104"/>
      <c r="BA126" s="104"/>
    </row>
    <row r="127" spans="1:53" s="113" customFormat="1" ht="30" customHeight="1" thickBot="1" x14ac:dyDescent="0.3">
      <c r="A127" s="870"/>
      <c r="B127" s="870"/>
      <c r="C127" s="870"/>
      <c r="D127" s="870"/>
      <c r="E127" s="870"/>
      <c r="F127" s="1172"/>
      <c r="G127" s="178" t="s">
        <v>108</v>
      </c>
      <c r="H127" s="385"/>
      <c r="I127" s="386"/>
      <c r="J127" s="386"/>
      <c r="K127" s="306"/>
      <c r="L127" s="386"/>
      <c r="M127" s="387"/>
      <c r="N127" s="387"/>
      <c r="O127" s="386"/>
      <c r="P127" s="386"/>
      <c r="Q127" s="593"/>
      <c r="R127" s="306"/>
      <c r="S127" s="306">
        <v>0</v>
      </c>
      <c r="T127" s="306">
        <v>0</v>
      </c>
      <c r="U127" s="306">
        <v>0</v>
      </c>
      <c r="V127" s="306"/>
      <c r="W127" s="306">
        <v>0</v>
      </c>
      <c r="X127" s="306">
        <v>0</v>
      </c>
      <c r="Y127" s="594"/>
      <c r="Z127" s="594"/>
      <c r="AA127" s="594"/>
      <c r="AB127" s="594"/>
      <c r="AC127" s="594"/>
      <c r="AD127" s="595"/>
      <c r="AE127" s="594"/>
      <c r="AF127" s="594"/>
      <c r="AG127" s="594"/>
      <c r="AH127" s="594"/>
      <c r="AI127" s="594"/>
      <c r="AJ127" s="594"/>
      <c r="AK127" s="594"/>
      <c r="AL127" s="594"/>
      <c r="AM127" s="594"/>
      <c r="AN127" s="594"/>
      <c r="AO127" s="594"/>
      <c r="AP127" s="596"/>
      <c r="AQ127" s="378" t="e">
        <f t="shared" si="26"/>
        <v>#DIV/0!</v>
      </c>
      <c r="AR127" s="597"/>
      <c r="AS127" s="968"/>
      <c r="AT127" s="894"/>
      <c r="AU127" s="894"/>
      <c r="AV127" s="899"/>
      <c r="AW127" s="896"/>
      <c r="AX127" s="109"/>
      <c r="AY127" s="102"/>
      <c r="AZ127" s="102"/>
      <c r="BA127" s="102"/>
    </row>
    <row r="128" spans="1:53" s="113" customFormat="1" ht="30" customHeight="1" thickBot="1" x14ac:dyDescent="0.3">
      <c r="A128" s="870"/>
      <c r="B128" s="870"/>
      <c r="C128" s="870"/>
      <c r="D128" s="870"/>
      <c r="E128" s="870"/>
      <c r="F128" s="1172"/>
      <c r="G128" s="177" t="s">
        <v>117</v>
      </c>
      <c r="H128" s="380">
        <f>L128+R128+Z128+AH128+X128+AD128</f>
        <v>49872300</v>
      </c>
      <c r="I128" s="183"/>
      <c r="J128" s="183"/>
      <c r="K128" s="381"/>
      <c r="L128" s="183"/>
      <c r="M128" s="183"/>
      <c r="N128" s="183"/>
      <c r="O128" s="183"/>
      <c r="P128" s="183"/>
      <c r="Q128" s="183"/>
      <c r="R128" s="381"/>
      <c r="S128" s="381">
        <v>21762533</v>
      </c>
      <c r="T128" s="381">
        <v>21762533</v>
      </c>
      <c r="U128" s="381">
        <v>21762533</v>
      </c>
      <c r="V128" s="381">
        <v>21762533</v>
      </c>
      <c r="W128" s="183">
        <v>21762533</v>
      </c>
      <c r="X128" s="183">
        <v>21762533</v>
      </c>
      <c r="Y128" s="381">
        <v>8660000</v>
      </c>
      <c r="Z128" s="598">
        <v>8660000</v>
      </c>
      <c r="AA128" s="599">
        <v>8660000</v>
      </c>
      <c r="AB128" s="599">
        <v>8660000</v>
      </c>
      <c r="AC128" s="599">
        <v>8660000</v>
      </c>
      <c r="AD128" s="571">
        <v>8660000</v>
      </c>
      <c r="AE128" s="571">
        <v>10789767</v>
      </c>
      <c r="AF128" s="183">
        <v>10789767</v>
      </c>
      <c r="AG128" s="183">
        <v>10789767</v>
      </c>
      <c r="AH128" s="183">
        <v>10789767</v>
      </c>
      <c r="AI128" s="183"/>
      <c r="AJ128" s="381"/>
      <c r="AK128" s="381">
        <v>10789767</v>
      </c>
      <c r="AL128" s="381">
        <v>10789767</v>
      </c>
      <c r="AM128" s="381">
        <v>10789767</v>
      </c>
      <c r="AN128" s="381">
        <v>10789767</v>
      </c>
      <c r="AO128" s="381"/>
      <c r="AP128" s="592"/>
      <c r="AQ128" s="378">
        <f t="shared" si="26"/>
        <v>1</v>
      </c>
      <c r="AR128" s="462"/>
      <c r="AS128" s="968"/>
      <c r="AT128" s="894"/>
      <c r="AU128" s="894"/>
      <c r="AV128" s="899"/>
      <c r="AW128" s="896"/>
      <c r="AX128" s="110"/>
      <c r="AY128" s="104"/>
      <c r="AZ128" s="104"/>
      <c r="BA128" s="104"/>
    </row>
    <row r="129" spans="1:53" s="113" customFormat="1" ht="30" customHeight="1" thickBot="1" x14ac:dyDescent="0.3">
      <c r="A129" s="870"/>
      <c r="B129" s="870"/>
      <c r="C129" s="870"/>
      <c r="D129" s="870"/>
      <c r="E129" s="870"/>
      <c r="F129" s="1172"/>
      <c r="G129" s="179" t="s">
        <v>124</v>
      </c>
      <c r="H129" s="600">
        <v>1</v>
      </c>
      <c r="I129" s="394"/>
      <c r="J129" s="394"/>
      <c r="K129" s="306"/>
      <c r="L129" s="394"/>
      <c r="M129" s="395">
        <f>+M125</f>
        <v>25</v>
      </c>
      <c r="N129" s="395">
        <f>+N125</f>
        <v>25</v>
      </c>
      <c r="O129" s="306">
        <f>+O125</f>
        <v>25</v>
      </c>
      <c r="P129" s="306">
        <f>+P125</f>
        <v>25</v>
      </c>
      <c r="Q129" s="394">
        <v>30</v>
      </c>
      <c r="R129" s="497">
        <v>0.25</v>
      </c>
      <c r="S129" s="394">
        <v>50</v>
      </c>
      <c r="T129" s="394">
        <f>T125+T127</f>
        <v>0.5</v>
      </c>
      <c r="U129" s="394">
        <v>50</v>
      </c>
      <c r="V129" s="561">
        <f>V125</f>
        <v>0.5</v>
      </c>
      <c r="W129" s="561">
        <f>+W125+W127</f>
        <v>0.5</v>
      </c>
      <c r="X129" s="561">
        <f>+X125+X127</f>
        <v>0.5</v>
      </c>
      <c r="Y129" s="561">
        <v>0.75</v>
      </c>
      <c r="Z129" s="561">
        <f>+Z125</f>
        <v>0.75</v>
      </c>
      <c r="AA129" s="424">
        <f>+AA125</f>
        <v>0.75</v>
      </c>
      <c r="AB129" s="424">
        <f>+AB125</f>
        <v>75</v>
      </c>
      <c r="AC129" s="424">
        <f>+AC125</f>
        <v>75</v>
      </c>
      <c r="AD129" s="562">
        <v>0.75</v>
      </c>
      <c r="AE129" s="394">
        <v>100</v>
      </c>
      <c r="AF129" s="394">
        <v>100</v>
      </c>
      <c r="AG129" s="394">
        <v>100</v>
      </c>
      <c r="AH129" s="394">
        <v>100</v>
      </c>
      <c r="AI129" s="394"/>
      <c r="AJ129" s="306"/>
      <c r="AK129" s="567">
        <f>+AK125</f>
        <v>1</v>
      </c>
      <c r="AL129" s="567">
        <v>0.875</v>
      </c>
      <c r="AM129" s="567" t="s">
        <v>464</v>
      </c>
      <c r="AN129" s="569">
        <f>+AN125</f>
        <v>1</v>
      </c>
      <c r="AO129" s="560"/>
      <c r="AP129" s="511"/>
      <c r="AQ129" s="378">
        <f t="shared" si="26"/>
        <v>0.01</v>
      </c>
      <c r="AR129" s="462">
        <f>+AK129/H129</f>
        <v>1</v>
      </c>
      <c r="AS129" s="968"/>
      <c r="AT129" s="894"/>
      <c r="AU129" s="894"/>
      <c r="AV129" s="899"/>
      <c r="AW129" s="896"/>
      <c r="AX129" s="110"/>
      <c r="AY129" s="102"/>
      <c r="AZ129" s="102"/>
      <c r="BA129" s="102"/>
    </row>
    <row r="130" spans="1:53" s="113" customFormat="1" ht="30" customHeight="1" thickBot="1" x14ac:dyDescent="0.3">
      <c r="A130" s="899"/>
      <c r="B130" s="899"/>
      <c r="C130" s="899"/>
      <c r="D130" s="899"/>
      <c r="E130" s="899"/>
      <c r="F130" s="1172"/>
      <c r="G130" s="180" t="s">
        <v>128</v>
      </c>
      <c r="H130" s="402">
        <f>+H126+H128</f>
        <v>230520067</v>
      </c>
      <c r="I130" s="403">
        <f t="shared" ref="I130:P130" si="38">+I126</f>
        <v>0</v>
      </c>
      <c r="J130" s="403">
        <f t="shared" si="38"/>
        <v>0</v>
      </c>
      <c r="K130" s="403">
        <f t="shared" si="38"/>
        <v>0</v>
      </c>
      <c r="L130" s="403">
        <f t="shared" si="38"/>
        <v>0</v>
      </c>
      <c r="M130" s="403">
        <f t="shared" si="38"/>
        <v>39733000</v>
      </c>
      <c r="N130" s="403">
        <f t="shared" si="38"/>
        <v>39733000</v>
      </c>
      <c r="O130" s="403">
        <f t="shared" si="38"/>
        <v>39733000</v>
      </c>
      <c r="P130" s="403">
        <f t="shared" si="38"/>
        <v>39733000</v>
      </c>
      <c r="Q130" s="403">
        <f>+Q126+Q128</f>
        <v>49965000</v>
      </c>
      <c r="R130" s="403">
        <f>+R126+R128</f>
        <v>49965000</v>
      </c>
      <c r="S130" s="403">
        <f>+S126+S128</f>
        <v>61218228</v>
      </c>
      <c r="T130" s="404">
        <f>T126+T128</f>
        <v>61218228</v>
      </c>
      <c r="U130" s="404">
        <v>56169723</v>
      </c>
      <c r="V130" s="403">
        <f>V126+V128</f>
        <v>52360133</v>
      </c>
      <c r="W130" s="531">
        <f>+W126+W128</f>
        <v>46010533</v>
      </c>
      <c r="X130" s="531">
        <f>+X126+X128</f>
        <v>46010533</v>
      </c>
      <c r="Y130" s="403">
        <f>+Y126+Y128</f>
        <v>41495000</v>
      </c>
      <c r="Z130" s="403">
        <f>+Z126+Z128</f>
        <v>41495000</v>
      </c>
      <c r="AA130" s="403">
        <f>+AA126+AA128</f>
        <v>41495000</v>
      </c>
      <c r="AB130" s="403">
        <f>+AB126+AB128</f>
        <v>41495000</v>
      </c>
      <c r="AC130" s="403">
        <f>+AC126+AC128</f>
        <v>48767000</v>
      </c>
      <c r="AD130" s="405">
        <v>48545767</v>
      </c>
      <c r="AE130" s="403">
        <f>+AE126+AE128</f>
        <v>56616767</v>
      </c>
      <c r="AF130" s="403">
        <v>56616767</v>
      </c>
      <c r="AG130" s="403">
        <v>56616767</v>
      </c>
      <c r="AH130" s="403">
        <f>AH126+AH128</f>
        <v>44503767</v>
      </c>
      <c r="AI130" s="403"/>
      <c r="AJ130" s="403"/>
      <c r="AK130" s="403">
        <f>+AK126+AK128</f>
        <v>25773767</v>
      </c>
      <c r="AL130" s="403">
        <f>+AL126+AL128</f>
        <v>25287767</v>
      </c>
      <c r="AM130" s="403">
        <f>+AM126+AM128</f>
        <v>25773767</v>
      </c>
      <c r="AN130" s="403">
        <f>+AN126+AN128</f>
        <v>25773767</v>
      </c>
      <c r="AO130" s="403"/>
      <c r="AP130" s="407"/>
      <c r="AQ130" s="378">
        <f t="shared" si="26"/>
        <v>0.57913675037890611</v>
      </c>
      <c r="AR130" s="580">
        <f>(L130+R130+AD130+X130+AK130)/H130</f>
        <v>0.73874291820329896</v>
      </c>
      <c r="AS130" s="969"/>
      <c r="AT130" s="966"/>
      <c r="AU130" s="966"/>
      <c r="AV130" s="927"/>
      <c r="AW130" s="925"/>
      <c r="AX130" s="110"/>
      <c r="AY130" s="104"/>
      <c r="AZ130" s="104"/>
      <c r="BA130" s="104"/>
    </row>
    <row r="131" spans="1:53" s="113" customFormat="1" ht="26.25" customHeight="1" thickBot="1" x14ac:dyDescent="0.3">
      <c r="A131" s="1180" t="s">
        <v>426</v>
      </c>
      <c r="B131" s="1169">
        <v>21</v>
      </c>
      <c r="C131" s="1169" t="s">
        <v>426</v>
      </c>
      <c r="D131" s="1169" t="s">
        <v>106</v>
      </c>
      <c r="E131" s="1169">
        <v>521</v>
      </c>
      <c r="F131" s="1172"/>
      <c r="G131" s="1164" t="s">
        <v>79</v>
      </c>
      <c r="H131" s="590">
        <v>1</v>
      </c>
      <c r="I131" s="409"/>
      <c r="J131" s="409"/>
      <c r="K131" s="411"/>
      <c r="L131" s="409"/>
      <c r="M131" s="409"/>
      <c r="N131" s="409"/>
      <c r="O131" s="411"/>
      <c r="P131" s="411"/>
      <c r="Q131" s="409"/>
      <c r="R131" s="411"/>
      <c r="S131" s="409"/>
      <c r="T131" s="591"/>
      <c r="U131" s="591"/>
      <c r="V131" s="591"/>
      <c r="W131" s="533"/>
      <c r="X131" s="497"/>
      <c r="Y131" s="497"/>
      <c r="Z131" s="497"/>
      <c r="AA131" s="533"/>
      <c r="AB131" s="569">
        <v>1</v>
      </c>
      <c r="AC131" s="569">
        <v>1</v>
      </c>
      <c r="AD131" s="568">
        <v>1</v>
      </c>
      <c r="AE131" s="533">
        <v>1</v>
      </c>
      <c r="AF131" s="533">
        <v>1</v>
      </c>
      <c r="AG131" s="533">
        <v>1</v>
      </c>
      <c r="AH131" s="533">
        <v>1</v>
      </c>
      <c r="AI131" s="533"/>
      <c r="AJ131" s="497"/>
      <c r="AK131" s="497">
        <v>0</v>
      </c>
      <c r="AL131" s="497">
        <v>0</v>
      </c>
      <c r="AM131" s="497">
        <v>0</v>
      </c>
      <c r="AN131" s="569">
        <v>0</v>
      </c>
      <c r="AO131" s="569"/>
      <c r="AP131" s="535"/>
      <c r="AQ131" s="378">
        <f t="shared" si="26"/>
        <v>0</v>
      </c>
      <c r="AR131" s="418">
        <f>AD131/200%</f>
        <v>0.5</v>
      </c>
      <c r="AS131" s="961" t="s">
        <v>495</v>
      </c>
      <c r="AT131" s="964" t="s">
        <v>496</v>
      </c>
      <c r="AU131" s="965" t="s">
        <v>87</v>
      </c>
      <c r="AV131" s="967" t="s">
        <v>430</v>
      </c>
      <c r="AW131" s="928"/>
      <c r="AX131" s="111"/>
      <c r="AY131" s="112"/>
      <c r="AZ131" s="112"/>
      <c r="BA131" s="112"/>
    </row>
    <row r="132" spans="1:53" s="113" customFormat="1" ht="28.5" customHeight="1" thickBot="1" x14ac:dyDescent="0.3">
      <c r="A132" s="1181"/>
      <c r="B132" s="899"/>
      <c r="C132" s="960"/>
      <c r="D132" s="899"/>
      <c r="E132" s="899"/>
      <c r="F132" s="1172"/>
      <c r="G132" s="1165" t="s">
        <v>100</v>
      </c>
      <c r="H132" s="380">
        <f>L132+R132+Z132+AH132+X132+AD132</f>
        <v>199749</v>
      </c>
      <c r="I132" s="381"/>
      <c r="J132" s="381"/>
      <c r="K132" s="381"/>
      <c r="L132" s="381"/>
      <c r="M132" s="381"/>
      <c r="N132" s="381"/>
      <c r="O132" s="381"/>
      <c r="P132" s="381"/>
      <c r="Q132" s="381"/>
      <c r="R132" s="381"/>
      <c r="S132" s="381"/>
      <c r="T132" s="381"/>
      <c r="U132" s="381"/>
      <c r="V132" s="381"/>
      <c r="W132" s="381"/>
      <c r="X132" s="381"/>
      <c r="Y132" s="381"/>
      <c r="Z132" s="381"/>
      <c r="AA132" s="381"/>
      <c r="AB132" s="381">
        <v>199749</v>
      </c>
      <c r="AC132" s="381">
        <v>199749</v>
      </c>
      <c r="AD132" s="571">
        <v>199749</v>
      </c>
      <c r="AE132" s="381">
        <v>0</v>
      </c>
      <c r="AF132" s="381">
        <v>0</v>
      </c>
      <c r="AG132" s="381">
        <v>0</v>
      </c>
      <c r="AH132" s="381">
        <v>0</v>
      </c>
      <c r="AI132" s="381"/>
      <c r="AJ132" s="381"/>
      <c r="AK132" s="381"/>
      <c r="AL132" s="381">
        <v>0</v>
      </c>
      <c r="AM132" s="381"/>
      <c r="AN132" s="572">
        <v>0</v>
      </c>
      <c r="AO132" s="381"/>
      <c r="AP132" s="592"/>
      <c r="AQ132" s="378" t="e">
        <f t="shared" si="26"/>
        <v>#DIV/0!</v>
      </c>
      <c r="AR132" s="418">
        <f>(L132+R132+X132+AD132)/H132</f>
        <v>1</v>
      </c>
      <c r="AS132" s="962"/>
      <c r="AT132" s="904"/>
      <c r="AU132" s="894"/>
      <c r="AV132" s="968"/>
      <c r="AW132" s="896"/>
      <c r="AX132" s="111"/>
      <c r="AY132" s="112"/>
      <c r="AZ132" s="112"/>
      <c r="BA132" s="112"/>
    </row>
    <row r="133" spans="1:53" s="113" customFormat="1" ht="27.75" customHeight="1" thickBot="1" x14ac:dyDescent="0.3">
      <c r="A133" s="1181"/>
      <c r="B133" s="899"/>
      <c r="C133" s="960"/>
      <c r="D133" s="899"/>
      <c r="E133" s="899"/>
      <c r="F133" s="1172"/>
      <c r="G133" s="1166" t="s">
        <v>108</v>
      </c>
      <c r="H133" s="385"/>
      <c r="I133" s="386"/>
      <c r="J133" s="386"/>
      <c r="K133" s="306"/>
      <c r="L133" s="386"/>
      <c r="M133" s="387"/>
      <c r="N133" s="387"/>
      <c r="O133" s="386"/>
      <c r="P133" s="386"/>
      <c r="Q133" s="593"/>
      <c r="R133" s="306"/>
      <c r="S133" s="306"/>
      <c r="T133" s="306"/>
      <c r="U133" s="306"/>
      <c r="V133" s="306"/>
      <c r="W133" s="306"/>
      <c r="X133" s="306"/>
      <c r="Y133" s="594"/>
      <c r="Z133" s="594"/>
      <c r="AA133" s="594"/>
      <c r="AB133" s="594"/>
      <c r="AC133" s="594"/>
      <c r="AD133" s="595"/>
      <c r="AE133" s="594"/>
      <c r="AF133" s="594"/>
      <c r="AG133" s="594"/>
      <c r="AH133" s="594"/>
      <c r="AI133" s="594"/>
      <c r="AJ133" s="594"/>
      <c r="AK133" s="594"/>
      <c r="AL133" s="594"/>
      <c r="AM133" s="594"/>
      <c r="AN133" s="594"/>
      <c r="AO133" s="594"/>
      <c r="AP133" s="596"/>
      <c r="AQ133" s="378" t="e">
        <f t="shared" si="26"/>
        <v>#DIV/0!</v>
      </c>
      <c r="AR133" s="601"/>
      <c r="AS133" s="962"/>
      <c r="AT133" s="904"/>
      <c r="AU133" s="894"/>
      <c r="AV133" s="968"/>
      <c r="AW133" s="896"/>
      <c r="AX133" s="111"/>
      <c r="AY133" s="112"/>
      <c r="AZ133" s="112"/>
      <c r="BA133" s="112"/>
    </row>
    <row r="134" spans="1:53" s="113" customFormat="1" ht="26.25" customHeight="1" thickBot="1" x14ac:dyDescent="0.3">
      <c r="A134" s="1181"/>
      <c r="B134" s="899"/>
      <c r="C134" s="960"/>
      <c r="D134" s="899"/>
      <c r="E134" s="899"/>
      <c r="F134" s="1172"/>
      <c r="G134" s="1165" t="s">
        <v>117</v>
      </c>
      <c r="H134" s="380">
        <f>L134+R134+Z134+AH134+X134+AD134</f>
        <v>0</v>
      </c>
      <c r="I134" s="183"/>
      <c r="J134" s="183"/>
      <c r="K134" s="381"/>
      <c r="L134" s="183"/>
      <c r="M134" s="183"/>
      <c r="N134" s="183"/>
      <c r="O134" s="183"/>
      <c r="P134" s="183"/>
      <c r="Q134" s="183"/>
      <c r="R134" s="381"/>
      <c r="S134" s="381"/>
      <c r="T134" s="381"/>
      <c r="U134" s="381"/>
      <c r="V134" s="381"/>
      <c r="W134" s="183"/>
      <c r="X134" s="183"/>
      <c r="Y134" s="381"/>
      <c r="Z134" s="598"/>
      <c r="AA134" s="599"/>
      <c r="AB134" s="599"/>
      <c r="AC134" s="599"/>
      <c r="AD134" s="571"/>
      <c r="AE134" s="451"/>
      <c r="AF134" s="183"/>
      <c r="AG134" s="183"/>
      <c r="AH134" s="183"/>
      <c r="AI134" s="183"/>
      <c r="AJ134" s="381"/>
      <c r="AK134" s="381"/>
      <c r="AL134" s="381"/>
      <c r="AM134" s="381"/>
      <c r="AN134" s="381"/>
      <c r="AO134" s="381"/>
      <c r="AP134" s="502"/>
      <c r="AQ134" s="378" t="e">
        <f t="shared" si="26"/>
        <v>#DIV/0!</v>
      </c>
      <c r="AR134" s="462"/>
      <c r="AS134" s="962"/>
      <c r="AT134" s="904"/>
      <c r="AU134" s="894"/>
      <c r="AV134" s="968"/>
      <c r="AW134" s="896"/>
      <c r="AX134" s="111"/>
      <c r="AY134" s="112"/>
      <c r="AZ134" s="112"/>
      <c r="BA134" s="112"/>
    </row>
    <row r="135" spans="1:53" s="113" customFormat="1" ht="27.75" customHeight="1" thickBot="1" x14ac:dyDescent="0.3">
      <c r="A135" s="1181"/>
      <c r="B135" s="899"/>
      <c r="C135" s="960"/>
      <c r="D135" s="899"/>
      <c r="E135" s="899"/>
      <c r="F135" s="1172"/>
      <c r="G135" s="1167" t="s">
        <v>124</v>
      </c>
      <c r="H135" s="600">
        <v>1</v>
      </c>
      <c r="I135" s="394"/>
      <c r="J135" s="394"/>
      <c r="K135" s="306"/>
      <c r="L135" s="394"/>
      <c r="M135" s="395"/>
      <c r="N135" s="395"/>
      <c r="O135" s="306"/>
      <c r="P135" s="306"/>
      <c r="Q135" s="394"/>
      <c r="R135" s="306"/>
      <c r="S135" s="394"/>
      <c r="T135" s="394"/>
      <c r="U135" s="394"/>
      <c r="V135" s="561"/>
      <c r="W135" s="561"/>
      <c r="X135" s="561"/>
      <c r="Y135" s="561"/>
      <c r="Z135" s="561"/>
      <c r="AA135" s="424"/>
      <c r="AB135" s="569">
        <f>+AB131</f>
        <v>1</v>
      </c>
      <c r="AC135" s="569">
        <f>+AC131</f>
        <v>1</v>
      </c>
      <c r="AD135" s="562">
        <v>1</v>
      </c>
      <c r="AE135" s="394"/>
      <c r="AF135" s="561">
        <f>+AF131</f>
        <v>1</v>
      </c>
      <c r="AG135" s="561">
        <v>1</v>
      </c>
      <c r="AH135" s="561">
        <v>1</v>
      </c>
      <c r="AI135" s="561"/>
      <c r="AJ135" s="509"/>
      <c r="AK135" s="509">
        <v>0</v>
      </c>
      <c r="AL135" s="509">
        <f>+AL131</f>
        <v>0</v>
      </c>
      <c r="AM135" s="497">
        <v>0</v>
      </c>
      <c r="AN135" s="569">
        <v>0</v>
      </c>
      <c r="AO135" s="560"/>
      <c r="AP135" s="511"/>
      <c r="AQ135" s="378">
        <f t="shared" si="26"/>
        <v>0</v>
      </c>
      <c r="AR135" s="418">
        <f>AD135/200%</f>
        <v>0.5</v>
      </c>
      <c r="AS135" s="962"/>
      <c r="AT135" s="904"/>
      <c r="AU135" s="894"/>
      <c r="AV135" s="968"/>
      <c r="AW135" s="896"/>
      <c r="AX135" s="111"/>
      <c r="AY135" s="112"/>
      <c r="AZ135" s="112"/>
      <c r="BA135" s="112"/>
    </row>
    <row r="136" spans="1:53" s="113" customFormat="1" ht="26.25" customHeight="1" thickBot="1" x14ac:dyDescent="0.3">
      <c r="A136" s="1182"/>
      <c r="B136" s="900"/>
      <c r="C136" s="1170"/>
      <c r="D136" s="900"/>
      <c r="E136" s="900"/>
      <c r="F136" s="1173"/>
      <c r="G136" s="1168" t="s">
        <v>128</v>
      </c>
      <c r="H136" s="402">
        <f>+H132+H134</f>
        <v>199749</v>
      </c>
      <c r="I136" s="403">
        <f t="shared" ref="I136:P136" si="39">+I132</f>
        <v>0</v>
      </c>
      <c r="J136" s="403">
        <f t="shared" si="39"/>
        <v>0</v>
      </c>
      <c r="K136" s="403">
        <f t="shared" si="39"/>
        <v>0</v>
      </c>
      <c r="L136" s="403">
        <f t="shared" si="39"/>
        <v>0</v>
      </c>
      <c r="M136" s="403">
        <f t="shared" si="39"/>
        <v>0</v>
      </c>
      <c r="N136" s="403">
        <f t="shared" si="39"/>
        <v>0</v>
      </c>
      <c r="O136" s="403">
        <f t="shared" si="39"/>
        <v>0</v>
      </c>
      <c r="P136" s="403">
        <f t="shared" si="39"/>
        <v>0</v>
      </c>
      <c r="Q136" s="403">
        <f>+Q132+Q134</f>
        <v>0</v>
      </c>
      <c r="R136" s="403">
        <f>+R132+R134</f>
        <v>0</v>
      </c>
      <c r="S136" s="403">
        <f>+S132+S134</f>
        <v>0</v>
      </c>
      <c r="T136" s="404">
        <f>T132+T134</f>
        <v>0</v>
      </c>
      <c r="U136" s="404">
        <v>56169724</v>
      </c>
      <c r="V136" s="403">
        <f>V132+V134</f>
        <v>0</v>
      </c>
      <c r="W136" s="531">
        <f t="shared" ref="W136:AC136" si="40">+W132+W134</f>
        <v>0</v>
      </c>
      <c r="X136" s="531">
        <f t="shared" si="40"/>
        <v>0</v>
      </c>
      <c r="Y136" s="403">
        <f t="shared" si="40"/>
        <v>0</v>
      </c>
      <c r="Z136" s="403">
        <f t="shared" si="40"/>
        <v>0</v>
      </c>
      <c r="AA136" s="403">
        <f t="shared" si="40"/>
        <v>0</v>
      </c>
      <c r="AB136" s="403">
        <f t="shared" si="40"/>
        <v>199749</v>
      </c>
      <c r="AC136" s="403">
        <f t="shared" si="40"/>
        <v>199749</v>
      </c>
      <c r="AD136" s="403">
        <v>199749</v>
      </c>
      <c r="AE136" s="403">
        <f>+AE132</f>
        <v>0</v>
      </c>
      <c r="AF136" s="403">
        <v>0</v>
      </c>
      <c r="AG136" s="403">
        <v>0</v>
      </c>
      <c r="AH136" s="403">
        <v>0</v>
      </c>
      <c r="AI136" s="403"/>
      <c r="AJ136" s="403"/>
      <c r="AK136" s="403"/>
      <c r="AL136" s="403"/>
      <c r="AM136" s="403"/>
      <c r="AN136" s="403"/>
      <c r="AO136" s="560"/>
      <c r="AP136" s="602"/>
      <c r="AQ136" s="378" t="e">
        <f t="shared" si="26"/>
        <v>#DIV/0!</v>
      </c>
      <c r="AR136" s="418">
        <f>(L136+R136+X136+AD136)/H136</f>
        <v>1</v>
      </c>
      <c r="AS136" s="963"/>
      <c r="AT136" s="905"/>
      <c r="AU136" s="966"/>
      <c r="AV136" s="969"/>
      <c r="AW136" s="925"/>
      <c r="AX136" s="111"/>
      <c r="AY136" s="112"/>
      <c r="AZ136" s="112"/>
      <c r="BA136" s="112"/>
    </row>
    <row r="137" spans="1:53" ht="23.25" thickBot="1" x14ac:dyDescent="0.3">
      <c r="A137" s="1174" t="s">
        <v>255</v>
      </c>
      <c r="B137" s="1175"/>
      <c r="C137" s="1175"/>
      <c r="D137" s="1175"/>
      <c r="E137" s="1175"/>
      <c r="F137" s="1176"/>
      <c r="G137" s="179" t="s">
        <v>100</v>
      </c>
      <c r="H137" s="603">
        <f>H12+H18+H24+H30+H36+H42+H48+H54+H60+H66+H72+H78+H84+H90+H96+H102+H108+H114+H120+H126</f>
        <v>43128546953</v>
      </c>
      <c r="I137" s="181">
        <f>I12+I18+I24+I30+I36+I42+I48+I54+I60+I66+I72+I78+I84+I90+I96+I102+I108+I114+I120+I126</f>
        <v>4950635723</v>
      </c>
      <c r="J137" s="181">
        <f>J126+J12+J18+J24+J30+J36+J42+J48+J54+J60+J66+J72+J78+J84+J90+J96+J102+J108+J114+J120</f>
        <v>4950635724</v>
      </c>
      <c r="K137" s="181">
        <f>K12+K18+K24+K30+K36+K42+K48+K54+K60+K66+K72+K78+K84+K90+K96+K102+K108+K114+K120</f>
        <v>4950635724</v>
      </c>
      <c r="L137" s="181">
        <f>L12+L18+L24+L30+L36+L42+L48+L54+L60+L66+L72+L78+L84+L90+L96+L102+L108+L114+L120</f>
        <v>4488457677</v>
      </c>
      <c r="M137" s="181">
        <f>M126+M12+M18+M24+M30+M36+M42+M48+M54+M60+M66+M72+M78+M84+M90+M96+M102+M108+M114+M120</f>
        <v>7801845999</v>
      </c>
      <c r="N137" s="181">
        <f>N126+N12+N18+N24+N30+N36+N42+N48+N54+N60+N66+N72+N78+N84+N90+N96+N102+N108+N114+N120</f>
        <v>7801846000</v>
      </c>
      <c r="O137" s="181">
        <f>O126+O12+O18+O24+O30+O36+O42+O48+O54+O60+O66+O72+O78+O84+O90+O96+O102+O108+O114+O120</f>
        <v>7801846000</v>
      </c>
      <c r="P137" s="181">
        <f>P126+P12+P18+P24+P30+P36+P42+P48+P54+P60+P66+P72+P78+P84+P90+P96+P102+P108+P114+P120</f>
        <v>7801846000</v>
      </c>
      <c r="Q137" s="181">
        <f t="shared" ref="Q137:AA137" si="41">Q12+Q18+Q24+Q30+Q36+Q42+Q48+Q54+Q60+Q66+Q72+Q78+Q84+Q90+Q96+Q102+Q108+Q114+Q120+Q126</f>
        <v>7705009704</v>
      </c>
      <c r="R137" s="181">
        <f t="shared" si="41"/>
        <v>6829858511</v>
      </c>
      <c r="S137" s="181">
        <f t="shared" si="41"/>
        <v>8755709000</v>
      </c>
      <c r="T137" s="181">
        <f t="shared" si="41"/>
        <v>8755709000</v>
      </c>
      <c r="U137" s="181">
        <f t="shared" si="41"/>
        <v>8755709000</v>
      </c>
      <c r="V137" s="181">
        <f t="shared" si="41"/>
        <v>8755709000</v>
      </c>
      <c r="W137" s="181">
        <f t="shared" si="41"/>
        <v>8563892868</v>
      </c>
      <c r="X137" s="181">
        <f t="shared" si="41"/>
        <v>8040277353</v>
      </c>
      <c r="Y137" s="181">
        <f t="shared" si="41"/>
        <v>10091605000</v>
      </c>
      <c r="Z137" s="181">
        <f t="shared" si="41"/>
        <v>10091605000</v>
      </c>
      <c r="AA137" s="181">
        <f t="shared" si="41"/>
        <v>10091605000</v>
      </c>
      <c r="AB137" s="181">
        <f>AB12+AB18+AB24+AB30+AB36+AB42+AB48+AB54+AB60+AB66+AB72+AB78+AB84+AB90+AB96+AB102+AB108+AB114+AB120+AB126+AB132</f>
        <v>10091605000</v>
      </c>
      <c r="AC137" s="181">
        <f>AC12+AC18+AC24+AC30+AC36+AC42+AC48+AC54+AC60+AC66+AC72+AC78+AC84+AC90+AC96+AC102+AC108+AC114+AC120+AC126+AC132</f>
        <v>8415605000</v>
      </c>
      <c r="AD137" s="181">
        <v>7261707161</v>
      </c>
      <c r="AE137" s="181">
        <f t="shared" ref="AE137:AN137" si="42">AE12+AE18+AE24+AE30+AE36+AE42+AE48+AE54+AE60+AE66+AE72+AE78+AE84+AE90+AE96+AE102+AE108+AE114+AE120+AE126</f>
        <v>7974066000</v>
      </c>
      <c r="AF137" s="181">
        <f t="shared" si="42"/>
        <v>7974066000</v>
      </c>
      <c r="AG137" s="181">
        <f t="shared" si="42"/>
        <v>7974066000</v>
      </c>
      <c r="AH137" s="181">
        <f t="shared" si="42"/>
        <v>6416841000</v>
      </c>
      <c r="AI137" s="181">
        <f t="shared" si="42"/>
        <v>2</v>
      </c>
      <c r="AJ137" s="181">
        <f t="shared" si="42"/>
        <v>3</v>
      </c>
      <c r="AK137" s="181">
        <f t="shared" si="42"/>
        <v>1376671410</v>
      </c>
      <c r="AL137" s="182">
        <f t="shared" si="42"/>
        <v>111987000</v>
      </c>
      <c r="AM137" s="182">
        <f t="shared" si="42"/>
        <v>748634593</v>
      </c>
      <c r="AN137" s="181">
        <f t="shared" si="42"/>
        <v>1376671410</v>
      </c>
      <c r="AO137" s="181">
        <v>6413132991</v>
      </c>
      <c r="AP137" s="604">
        <f>AP12+AP18+AP24+AP30+AP36+AP42+AP48+AP54+AP60+AP66+AP72+AP78+AP84+AP90+AP96+AP102+AP108+AP114+AP120+AP126</f>
        <v>0</v>
      </c>
      <c r="AQ137" s="378">
        <f t="shared" si="26"/>
        <v>0.21454036495527939</v>
      </c>
      <c r="AR137" s="462"/>
      <c r="AS137" s="610"/>
      <c r="AT137" s="611"/>
      <c r="AU137" s="611"/>
      <c r="AV137" s="612"/>
      <c r="AW137" s="613"/>
      <c r="AX137" s="4"/>
      <c r="AY137" s="4"/>
      <c r="AZ137" s="4"/>
      <c r="BA137" s="4"/>
    </row>
    <row r="138" spans="1:53" ht="34.5" thickBot="1" x14ac:dyDescent="0.3">
      <c r="A138" s="1174"/>
      <c r="B138" s="1175"/>
      <c r="C138" s="1175"/>
      <c r="D138" s="1175"/>
      <c r="E138" s="1175"/>
      <c r="F138" s="1176"/>
      <c r="G138" s="180" t="s">
        <v>117</v>
      </c>
      <c r="H138" s="605">
        <f>H14+H20+H26+H32+H38+H44+H50+H56+H62+H68+H74+H80+H86+H92+H98+H104+H110+H116+H122+H128</f>
        <v>12768202588</v>
      </c>
      <c r="I138" s="184"/>
      <c r="J138" s="183"/>
      <c r="K138" s="183"/>
      <c r="L138" s="183"/>
      <c r="M138" s="184">
        <f t="shared" ref="M138:R138" si="43">+M14+M26+M32+M38+M44+M50+M56+M62+M68+M74+M80+M86+M92+M98+M104+M110+M116+M122</f>
        <v>2809659210</v>
      </c>
      <c r="N138" s="184">
        <f t="shared" si="43"/>
        <v>2809659211</v>
      </c>
      <c r="O138" s="184">
        <f t="shared" si="43"/>
        <v>2809059449</v>
      </c>
      <c r="P138" s="184">
        <f t="shared" si="43"/>
        <v>2809059449</v>
      </c>
      <c r="Q138" s="184">
        <f t="shared" si="43"/>
        <v>2809059449</v>
      </c>
      <c r="R138" s="184">
        <f t="shared" si="43"/>
        <v>2620187650</v>
      </c>
      <c r="S138" s="184">
        <f>+S14+S20+S26+S32+S38+S44+S50+S56+S62+S68+S74+S80+S86+S92+S98+S104+S110+S116+S122+S128</f>
        <v>2969610298</v>
      </c>
      <c r="T138" s="184">
        <f>+T14+T20+T26+T32+T38+T44+T50+T56+T62+T68+T74+T80+T86+T92+T98+T104+T110+T116+T122+T128</f>
        <v>2967884564</v>
      </c>
      <c r="U138" s="184">
        <f>+U14+U20+U26+U32+U38+U44+U50+U56+U62+U68+U74+U80+U86+U92+U98+U104+U110+U116+U122+U128</f>
        <v>2949961197</v>
      </c>
      <c r="V138" s="184">
        <f>V14+V20+V26+V32+V38+V44+V50+V56+V62+V68+V74+V80+V86+V92+V98+V104+V110+V116+V122+V128</f>
        <v>2921143430</v>
      </c>
      <c r="W138" s="184">
        <f t="shared" ref="W138:AJ138" si="44">+W14+W20+W26+W32+W38+W44+W50+W56+W62+W68+W74+W80+W86+W92+W98+W104+W110+W116+W122+W128</f>
        <v>2912992794</v>
      </c>
      <c r="X138" s="184">
        <f t="shared" si="44"/>
        <v>2875432793</v>
      </c>
      <c r="Y138" s="184">
        <f t="shared" si="44"/>
        <v>2539609219</v>
      </c>
      <c r="Z138" s="184">
        <f t="shared" si="44"/>
        <v>2539609219</v>
      </c>
      <c r="AA138" s="184">
        <f t="shared" si="44"/>
        <v>2539243151</v>
      </c>
      <c r="AB138" s="184">
        <f t="shared" si="44"/>
        <v>2526233085</v>
      </c>
      <c r="AC138" s="184">
        <f t="shared" si="44"/>
        <v>2526233085</v>
      </c>
      <c r="AD138" s="184">
        <v>2494618252</v>
      </c>
      <c r="AE138" s="184">
        <f>+AE14+AE20+AE26+AE32+AE38+AE44+AE50+AE56+AE62+AE68+AE74+AE80+AE86+AE92+AE98+AE104+AE110+AE116+AE122+AE128</f>
        <v>2131859477</v>
      </c>
      <c r="AF138" s="184">
        <f t="shared" si="44"/>
        <v>2131859477</v>
      </c>
      <c r="AG138" s="184">
        <f t="shared" si="44"/>
        <v>2131753677</v>
      </c>
      <c r="AH138" s="184">
        <f t="shared" si="44"/>
        <v>2131753677</v>
      </c>
      <c r="AI138" s="184">
        <f t="shared" si="44"/>
        <v>0</v>
      </c>
      <c r="AJ138" s="184">
        <f t="shared" si="44"/>
        <v>0</v>
      </c>
      <c r="AK138" s="184">
        <f>+AK14+AK20+AK26+AK32+AK38+AK44+AK50+AK56+AK62+AK68+AK74+AK80+AK86+AK92+AK98+AK104+AK110+AK116+AK122+AK128</f>
        <v>1578517314</v>
      </c>
      <c r="AL138" s="184">
        <f>+AL14+AL20+AL26+AL32+AL38+AL44+AL50+AL56+AL62+AL68+AL74+AL80+AL86+AL92+AL98+AL104+AL110+AL116+AL122+AL128</f>
        <v>1214214313</v>
      </c>
      <c r="AM138" s="184">
        <f>+AM14+AM20+AM26+AM32+AM38+AM44+AM50+AM56+AM62+AM68+AM74+AM80+AM86+AM92+AM98+AM104+AM110+AM116+AM122+AM128</f>
        <v>1460971713</v>
      </c>
      <c r="AN138" s="184">
        <f>+AN14+AN20+AN26+AN32+AN38+AN44+AN50+AN56+AN62+AN68+AN74+AN80+AN86+AN92+AN98+AN104+AN110+AN116+AN122+AN128</f>
        <v>1578517314</v>
      </c>
      <c r="AO138" s="184">
        <v>2320104639</v>
      </c>
      <c r="AP138" s="606">
        <f>+AP14+AP20+AP26+AP32+AP38+AP44+AP50+AP56+AP62+AP68+AP74+AP80+AP86+AP92+AP98+AP104+AP110+AP116+AP122+AP128</f>
        <v>0</v>
      </c>
      <c r="AQ138" s="378">
        <f t="shared" si="26"/>
        <v>0.74047828838340968</v>
      </c>
      <c r="AR138" s="607"/>
      <c r="AS138" s="614"/>
      <c r="AT138" s="615"/>
      <c r="AU138" s="615"/>
      <c r="AV138" s="616"/>
      <c r="AW138" s="617"/>
      <c r="AX138" s="1"/>
      <c r="AY138" s="1"/>
      <c r="AZ138" s="1"/>
      <c r="BA138" s="1"/>
    </row>
    <row r="139" spans="1:53" ht="23.25" thickBot="1" x14ac:dyDescent="0.3">
      <c r="A139" s="1177"/>
      <c r="B139" s="1178"/>
      <c r="C139" s="1178"/>
      <c r="D139" s="1178"/>
      <c r="E139" s="1178"/>
      <c r="F139" s="1179"/>
      <c r="G139" s="179" t="s">
        <v>255</v>
      </c>
      <c r="H139" s="608">
        <f>H137+H138</f>
        <v>55896749541</v>
      </c>
      <c r="I139" s="404">
        <f>I137+I138</f>
        <v>4950635723</v>
      </c>
      <c r="J139" s="404">
        <f>+J137</f>
        <v>4950635724</v>
      </c>
      <c r="K139" s="404">
        <f>+K137</f>
        <v>4950635724</v>
      </c>
      <c r="L139" s="404">
        <f>+L137</f>
        <v>4488457677</v>
      </c>
      <c r="M139" s="404">
        <f t="shared" ref="M139:AP139" si="45">+M137+M138</f>
        <v>10611505209</v>
      </c>
      <c r="N139" s="404">
        <f t="shared" si="45"/>
        <v>10611505211</v>
      </c>
      <c r="O139" s="404">
        <f t="shared" si="45"/>
        <v>10610905449</v>
      </c>
      <c r="P139" s="404">
        <f t="shared" si="45"/>
        <v>10610905449</v>
      </c>
      <c r="Q139" s="404">
        <f t="shared" si="45"/>
        <v>10514069153</v>
      </c>
      <c r="R139" s="404">
        <f t="shared" si="45"/>
        <v>9450046161</v>
      </c>
      <c r="S139" s="404">
        <f t="shared" si="45"/>
        <v>11725319298</v>
      </c>
      <c r="T139" s="404">
        <f t="shared" si="45"/>
        <v>11723593564</v>
      </c>
      <c r="U139" s="404">
        <f t="shared" si="45"/>
        <v>11705670197</v>
      </c>
      <c r="V139" s="404">
        <f t="shared" si="45"/>
        <v>11676852430</v>
      </c>
      <c r="W139" s="404">
        <f t="shared" si="45"/>
        <v>11476885662</v>
      </c>
      <c r="X139" s="404">
        <f t="shared" si="45"/>
        <v>10915710146</v>
      </c>
      <c r="Y139" s="404">
        <f t="shared" si="45"/>
        <v>12631214219</v>
      </c>
      <c r="Z139" s="404">
        <f t="shared" si="45"/>
        <v>12631214219</v>
      </c>
      <c r="AA139" s="404">
        <f t="shared" si="45"/>
        <v>12630848151</v>
      </c>
      <c r="AB139" s="404">
        <f t="shared" si="45"/>
        <v>12617838085</v>
      </c>
      <c r="AC139" s="404">
        <f t="shared" si="45"/>
        <v>10941838085</v>
      </c>
      <c r="AD139" s="404">
        <v>9756325413</v>
      </c>
      <c r="AE139" s="404">
        <f t="shared" si="45"/>
        <v>10105925477</v>
      </c>
      <c r="AF139" s="404">
        <f t="shared" si="45"/>
        <v>10105925477</v>
      </c>
      <c r="AG139" s="404">
        <f t="shared" si="45"/>
        <v>10105819677</v>
      </c>
      <c r="AH139" s="404">
        <f t="shared" si="45"/>
        <v>8548594677</v>
      </c>
      <c r="AI139" s="404">
        <f t="shared" si="45"/>
        <v>2</v>
      </c>
      <c r="AJ139" s="404">
        <f t="shared" si="45"/>
        <v>3</v>
      </c>
      <c r="AK139" s="404">
        <f>+AK137+AK138</f>
        <v>2955188724</v>
      </c>
      <c r="AL139" s="404">
        <f>+AL137+AL138</f>
        <v>1326201313</v>
      </c>
      <c r="AM139" s="404">
        <f>+AM137+AM138</f>
        <v>2209606306</v>
      </c>
      <c r="AN139" s="404">
        <f t="shared" si="45"/>
        <v>2955188724</v>
      </c>
      <c r="AO139" s="404">
        <v>8733237630</v>
      </c>
      <c r="AP139" s="609">
        <f t="shared" si="45"/>
        <v>0</v>
      </c>
      <c r="AQ139" s="378">
        <f t="shared" si="26"/>
        <v>0.34569292797925455</v>
      </c>
      <c r="AR139" s="429"/>
      <c r="AS139" s="618"/>
      <c r="AT139" s="619"/>
      <c r="AU139" s="619"/>
      <c r="AV139" s="620"/>
      <c r="AW139" s="621"/>
      <c r="AX139" s="4"/>
      <c r="AY139" s="4"/>
      <c r="AZ139" s="4"/>
      <c r="BA139" s="4"/>
    </row>
    <row r="140" spans="1:53" x14ac:dyDescent="0.25">
      <c r="I140" s="3"/>
      <c r="M140" s="3"/>
      <c r="Q140" s="3"/>
      <c r="R140" s="3"/>
      <c r="S140" s="3"/>
      <c r="T140" s="1"/>
      <c r="W140" s="6"/>
      <c r="X140" s="6"/>
      <c r="Y140" s="63"/>
      <c r="AP140" s="101"/>
      <c r="AQ140" s="5"/>
      <c r="AR140" s="5"/>
      <c r="AS140" s="276"/>
    </row>
    <row r="141" spans="1:53" x14ac:dyDescent="0.25">
      <c r="I141" s="3"/>
      <c r="M141" s="3"/>
      <c r="Q141" s="3"/>
      <c r="R141" s="3"/>
      <c r="S141" s="3"/>
      <c r="T141" s="1"/>
      <c r="W141" s="6"/>
      <c r="X141" s="6"/>
      <c r="Y141" s="63"/>
      <c r="AG141" s="86">
        <v>2131753677</v>
      </c>
      <c r="AP141" s="101"/>
      <c r="AQ141" s="5"/>
      <c r="AR141" s="5"/>
      <c r="AS141" s="276"/>
    </row>
    <row r="142" spans="1:53" s="23" customFormat="1" ht="15.75" x14ac:dyDescent="0.25">
      <c r="D142" s="39"/>
      <c r="E142" s="39"/>
      <c r="F142" s="39"/>
      <c r="G142" s="40" t="s">
        <v>374</v>
      </c>
      <c r="N142" s="19"/>
      <c r="O142" s="19"/>
      <c r="P142" s="19"/>
      <c r="Q142" s="19"/>
      <c r="R142" s="19"/>
      <c r="S142" s="19"/>
      <c r="T142" s="19"/>
      <c r="U142" s="19"/>
      <c r="V142" s="19"/>
      <c r="W142" s="19"/>
      <c r="X142" s="19"/>
      <c r="Y142" s="64"/>
      <c r="Z142" s="64"/>
      <c r="AA142" s="19"/>
      <c r="AB142" s="96"/>
      <c r="AC142" s="36"/>
      <c r="AD142" s="36"/>
      <c r="AE142" s="19"/>
      <c r="AF142" s="36"/>
      <c r="AG142" s="36"/>
      <c r="AH142" s="36"/>
      <c r="AI142" s="19"/>
      <c r="AJ142" s="19"/>
      <c r="AK142" s="36"/>
      <c r="AL142" s="28"/>
      <c r="AM142" s="28"/>
      <c r="AN142" s="28"/>
      <c r="AO142" s="33"/>
      <c r="AP142" s="29"/>
      <c r="AS142" s="28"/>
      <c r="AT142" s="28"/>
      <c r="AU142" s="28"/>
    </row>
    <row r="143" spans="1:53" s="23" customFormat="1" ht="15.75" customHeight="1" x14ac:dyDescent="0.25">
      <c r="D143" s="39"/>
      <c r="E143" s="39"/>
      <c r="F143" s="39"/>
      <c r="G143" s="41" t="s">
        <v>375</v>
      </c>
      <c r="H143" s="852" t="s">
        <v>376</v>
      </c>
      <c r="I143" s="852"/>
      <c r="J143" s="852"/>
      <c r="K143" s="852"/>
      <c r="L143" s="853" t="s">
        <v>377</v>
      </c>
      <c r="M143" s="853"/>
      <c r="N143" s="853"/>
      <c r="O143" s="19"/>
      <c r="P143" s="19"/>
      <c r="Q143" s="19"/>
      <c r="R143" s="19"/>
      <c r="S143" s="19"/>
      <c r="T143" s="19"/>
      <c r="U143" s="19"/>
      <c r="V143" s="19"/>
      <c r="W143" s="19"/>
      <c r="X143" s="19"/>
      <c r="Y143" s="64"/>
      <c r="Z143" s="64"/>
      <c r="AA143" s="19"/>
      <c r="AB143" s="19"/>
      <c r="AC143" s="36"/>
      <c r="AD143" s="36"/>
      <c r="AE143" s="19"/>
      <c r="AF143" s="36"/>
      <c r="AG143" s="263">
        <f>AG138-AG141</f>
        <v>0</v>
      </c>
      <c r="AH143" s="36"/>
      <c r="AI143" s="19"/>
      <c r="AJ143" s="19"/>
      <c r="AK143" s="36"/>
      <c r="AL143" s="28"/>
      <c r="AM143" s="28"/>
      <c r="AN143" s="28"/>
      <c r="AO143" s="33"/>
      <c r="AP143" s="29"/>
      <c r="AS143" s="28"/>
      <c r="AT143" s="28"/>
      <c r="AU143" s="28"/>
    </row>
    <row r="144" spans="1:53" s="23" customFormat="1" ht="15.75" x14ac:dyDescent="0.25">
      <c r="D144" s="39"/>
      <c r="E144" s="39"/>
      <c r="F144" s="39"/>
      <c r="G144" s="42">
        <v>11</v>
      </c>
      <c r="H144" s="854" t="s">
        <v>378</v>
      </c>
      <c r="I144" s="854"/>
      <c r="J144" s="854"/>
      <c r="K144" s="854"/>
      <c r="L144" s="855" t="s">
        <v>379</v>
      </c>
      <c r="M144" s="855"/>
      <c r="N144" s="855"/>
      <c r="O144" s="19"/>
      <c r="P144" s="19"/>
      <c r="Q144" s="19"/>
      <c r="R144" s="19"/>
      <c r="S144" s="19"/>
      <c r="T144" s="19"/>
      <c r="U144" s="19"/>
      <c r="V144" s="19"/>
      <c r="W144" s="19"/>
      <c r="X144" s="19"/>
      <c r="Y144" s="64"/>
      <c r="Z144" s="64"/>
      <c r="AA144" s="19"/>
      <c r="AB144" s="19"/>
      <c r="AC144" s="36"/>
      <c r="AD144" s="36"/>
      <c r="AE144" s="19"/>
      <c r="AF144" s="36"/>
      <c r="AG144" s="36"/>
      <c r="AH144" s="36"/>
      <c r="AI144" s="19"/>
      <c r="AJ144" s="19"/>
      <c r="AK144" s="36"/>
      <c r="AL144" s="28"/>
      <c r="AM144" s="28"/>
      <c r="AN144" s="28"/>
      <c r="AO144" s="33"/>
      <c r="AP144" s="29"/>
      <c r="AS144" s="28"/>
      <c r="AT144" s="28"/>
      <c r="AU144" s="28"/>
    </row>
    <row r="145" spans="9:45" x14ac:dyDescent="0.25">
      <c r="I145" s="3"/>
      <c r="M145" s="3"/>
      <c r="Q145" s="3"/>
      <c r="R145" s="3"/>
      <c r="S145" s="3"/>
      <c r="T145" s="1"/>
      <c r="W145" s="6"/>
      <c r="X145" s="6"/>
      <c r="Y145" s="63"/>
      <c r="AP145" s="101"/>
      <c r="AQ145" s="5"/>
      <c r="AR145" s="5"/>
      <c r="AS145" s="276"/>
    </row>
    <row r="146" spans="9:45" x14ac:dyDescent="0.25">
      <c r="I146" s="3"/>
      <c r="M146" s="3"/>
      <c r="Q146" s="3"/>
      <c r="R146" s="3"/>
      <c r="S146" s="3"/>
      <c r="T146" s="1"/>
      <c r="W146" s="6"/>
      <c r="X146" s="6"/>
      <c r="Y146" s="63"/>
      <c r="AP146" s="101"/>
      <c r="AQ146" s="5"/>
      <c r="AR146" s="5"/>
      <c r="AS146" s="276"/>
    </row>
    <row r="147" spans="9:45" x14ac:dyDescent="0.25">
      <c r="I147" s="3"/>
      <c r="M147" s="3"/>
      <c r="Q147" s="9"/>
      <c r="R147" s="3"/>
      <c r="S147" s="3"/>
      <c r="T147" s="1"/>
      <c r="W147" s="6"/>
      <c r="X147" s="10"/>
      <c r="Y147" s="63"/>
      <c r="AP147" s="101"/>
      <c r="AQ147" s="5"/>
      <c r="AR147" s="5"/>
      <c r="AS147" s="276"/>
    </row>
    <row r="148" spans="9:45" x14ac:dyDescent="0.25">
      <c r="I148" s="3"/>
      <c r="M148" s="3"/>
      <c r="Q148" s="3"/>
      <c r="R148" s="3"/>
      <c r="S148" s="3"/>
      <c r="T148" s="1"/>
      <c r="W148" s="6"/>
      <c r="X148" s="6"/>
      <c r="Y148" s="63"/>
      <c r="AP148" s="101"/>
      <c r="AQ148" s="5"/>
      <c r="AR148" s="5"/>
      <c r="AS148" s="276"/>
    </row>
    <row r="149" spans="9:45" x14ac:dyDescent="0.25">
      <c r="I149" s="3"/>
      <c r="M149" s="3"/>
      <c r="Q149" s="3"/>
      <c r="R149" s="3"/>
      <c r="S149" s="3"/>
      <c r="T149" s="1"/>
      <c r="W149" s="6"/>
      <c r="X149" s="6"/>
      <c r="Y149" s="63"/>
      <c r="AP149" s="101"/>
      <c r="AQ149" s="5"/>
      <c r="AR149" s="5"/>
      <c r="AS149" s="276"/>
    </row>
    <row r="150" spans="9:45" x14ac:dyDescent="0.25">
      <c r="I150" s="3"/>
      <c r="M150" s="3"/>
      <c r="Q150" s="3"/>
      <c r="R150" s="3"/>
      <c r="S150" s="3"/>
      <c r="T150" s="1"/>
      <c r="W150" s="6"/>
      <c r="X150" s="6"/>
      <c r="Y150" s="63"/>
      <c r="AP150" s="101"/>
      <c r="AQ150" s="5"/>
      <c r="AR150" s="5"/>
      <c r="AS150" s="276"/>
    </row>
    <row r="151" spans="9:45" x14ac:dyDescent="0.25">
      <c r="I151" s="3"/>
      <c r="M151" s="3"/>
      <c r="Q151" s="3"/>
      <c r="R151" s="3"/>
      <c r="S151" s="3"/>
      <c r="T151" s="1"/>
      <c r="W151" s="6"/>
      <c r="X151" s="6"/>
      <c r="Y151" s="63"/>
      <c r="AP151" s="101"/>
      <c r="AQ151" s="5"/>
      <c r="AR151" s="5"/>
      <c r="AS151" s="276"/>
    </row>
    <row r="152" spans="9:45" x14ac:dyDescent="0.25">
      <c r="I152" s="3"/>
      <c r="M152" s="3"/>
      <c r="Q152" s="3"/>
      <c r="R152" s="3"/>
      <c r="S152" s="3"/>
      <c r="T152" s="1"/>
      <c r="W152" s="6"/>
      <c r="X152" s="6"/>
      <c r="Y152" s="63"/>
      <c r="AP152" s="101"/>
      <c r="AQ152" s="5"/>
      <c r="AR152" s="5"/>
      <c r="AS152" s="276"/>
    </row>
    <row r="153" spans="9:45" x14ac:dyDescent="0.25">
      <c r="I153" s="3"/>
      <c r="M153" s="3"/>
      <c r="Q153" s="3"/>
      <c r="R153" s="3"/>
      <c r="S153" s="3"/>
      <c r="T153" s="1"/>
      <c r="W153" s="6"/>
      <c r="X153" s="6"/>
      <c r="Y153" s="63"/>
      <c r="AP153" s="101"/>
      <c r="AQ153" s="5"/>
      <c r="AR153" s="5"/>
      <c r="AS153" s="276"/>
    </row>
    <row r="154" spans="9:45" x14ac:dyDescent="0.25">
      <c r="I154" s="3"/>
      <c r="M154" s="3"/>
      <c r="Q154" s="3"/>
      <c r="R154" s="3"/>
      <c r="S154" s="3"/>
      <c r="T154" s="1"/>
      <c r="W154" s="6"/>
      <c r="X154" s="6"/>
      <c r="Y154" s="63"/>
      <c r="AP154" s="101"/>
      <c r="AQ154" s="5"/>
      <c r="AR154" s="5"/>
      <c r="AS154" s="276"/>
    </row>
    <row r="155" spans="9:45" x14ac:dyDescent="0.25">
      <c r="I155" s="3"/>
      <c r="M155" s="3"/>
      <c r="Q155" s="3"/>
      <c r="R155" s="3"/>
      <c r="S155" s="3"/>
      <c r="T155" s="1"/>
      <c r="W155" s="6"/>
      <c r="X155" s="6"/>
      <c r="Y155" s="63"/>
      <c r="AP155" s="101"/>
      <c r="AQ155" s="5"/>
      <c r="AR155" s="5"/>
      <c r="AS155" s="276"/>
    </row>
    <row r="156" spans="9:45" x14ac:dyDescent="0.25">
      <c r="I156" s="3"/>
      <c r="M156" s="3"/>
      <c r="Q156" s="3"/>
      <c r="R156" s="3"/>
      <c r="S156" s="3"/>
      <c r="T156" s="1"/>
      <c r="W156" s="6"/>
      <c r="X156" s="6"/>
      <c r="Y156" s="63"/>
      <c r="AP156" s="101"/>
      <c r="AQ156" s="5"/>
      <c r="AR156" s="5"/>
      <c r="AS156" s="276"/>
    </row>
    <row r="157" spans="9:45" x14ac:dyDescent="0.25">
      <c r="I157" s="3"/>
      <c r="M157" s="3"/>
      <c r="Q157" s="3"/>
      <c r="R157" s="3"/>
      <c r="S157" s="3"/>
      <c r="T157" s="1"/>
      <c r="W157" s="6"/>
      <c r="X157" s="6"/>
      <c r="Y157" s="63"/>
      <c r="AP157" s="101"/>
      <c r="AQ157" s="5"/>
      <c r="AR157" s="5"/>
      <c r="AS157" s="276"/>
    </row>
    <row r="158" spans="9:45" x14ac:dyDescent="0.25">
      <c r="I158" s="3"/>
      <c r="M158" s="3"/>
      <c r="Q158" s="3"/>
      <c r="R158" s="3"/>
      <c r="S158" s="3"/>
      <c r="T158" s="1"/>
      <c r="W158" s="6"/>
      <c r="X158" s="6"/>
      <c r="Y158" s="63"/>
      <c r="AP158" s="101"/>
      <c r="AQ158" s="5"/>
      <c r="AR158" s="5"/>
      <c r="AS158" s="276"/>
    </row>
    <row r="159" spans="9:45" x14ac:dyDescent="0.25">
      <c r="I159" s="3"/>
      <c r="M159" s="3"/>
      <c r="Q159" s="3"/>
      <c r="R159" s="3"/>
      <c r="S159" s="3"/>
      <c r="T159" s="1"/>
      <c r="W159" s="6"/>
      <c r="X159" s="6"/>
      <c r="Y159" s="63"/>
      <c r="AP159" s="101"/>
      <c r="AQ159" s="5"/>
      <c r="AR159" s="5"/>
      <c r="AS159" s="276"/>
    </row>
    <row r="160" spans="9:45" x14ac:dyDescent="0.25">
      <c r="I160" s="3"/>
      <c r="M160" s="3"/>
      <c r="Q160" s="3"/>
      <c r="R160" s="3"/>
      <c r="S160" s="3"/>
      <c r="T160" s="1"/>
      <c r="W160" s="6"/>
      <c r="X160" s="6"/>
      <c r="Y160" s="63"/>
      <c r="AP160" s="101"/>
      <c r="AQ160" s="5"/>
      <c r="AR160" s="5"/>
      <c r="AS160" s="276"/>
    </row>
    <row r="161" spans="9:45" x14ac:dyDescent="0.25">
      <c r="I161" s="3"/>
      <c r="M161" s="3"/>
      <c r="Q161" s="3"/>
      <c r="R161" s="3"/>
      <c r="S161" s="3"/>
      <c r="T161" s="1"/>
      <c r="W161" s="6"/>
      <c r="X161" s="6"/>
      <c r="Y161" s="63"/>
      <c r="AP161" s="101"/>
      <c r="AQ161" s="5"/>
      <c r="AR161" s="5"/>
      <c r="AS161" s="276"/>
    </row>
    <row r="162" spans="9:45" x14ac:dyDescent="0.25">
      <c r="I162" s="3"/>
      <c r="M162" s="3"/>
      <c r="Q162" s="3"/>
      <c r="R162" s="3"/>
      <c r="S162" s="3"/>
      <c r="T162" s="1"/>
      <c r="W162" s="6"/>
      <c r="X162" s="6"/>
      <c r="Y162" s="63"/>
      <c r="AP162" s="101"/>
      <c r="AQ162" s="5"/>
      <c r="AR162" s="5"/>
      <c r="AS162" s="276"/>
    </row>
    <row r="163" spans="9:45" x14ac:dyDescent="0.25">
      <c r="I163" s="3"/>
      <c r="M163" s="3"/>
      <c r="Q163" s="3"/>
      <c r="R163" s="3"/>
      <c r="S163" s="3"/>
      <c r="T163" s="1"/>
      <c r="W163" s="6"/>
      <c r="X163" s="6"/>
      <c r="Y163" s="63"/>
      <c r="AP163" s="101"/>
      <c r="AQ163" s="5"/>
      <c r="AR163" s="5"/>
      <c r="AS163" s="276"/>
    </row>
    <row r="164" spans="9:45" x14ac:dyDescent="0.25">
      <c r="I164" s="3"/>
      <c r="M164" s="3"/>
      <c r="Q164" s="3"/>
      <c r="R164" s="3"/>
      <c r="S164" s="3"/>
      <c r="T164" s="1"/>
      <c r="W164" s="6"/>
      <c r="X164" s="6"/>
      <c r="Y164" s="63"/>
      <c r="AP164" s="101"/>
      <c r="AQ164" s="5"/>
      <c r="AR164" s="5"/>
      <c r="AS164" s="276"/>
    </row>
    <row r="165" spans="9:45" x14ac:dyDescent="0.25">
      <c r="I165" s="3"/>
      <c r="M165" s="3"/>
      <c r="Q165" s="3"/>
      <c r="R165" s="3"/>
      <c r="S165" s="3"/>
      <c r="T165" s="1"/>
      <c r="W165" s="6"/>
      <c r="X165" s="6"/>
      <c r="Y165" s="63"/>
      <c r="AP165" s="101"/>
      <c r="AQ165" s="5"/>
      <c r="AR165" s="5"/>
      <c r="AS165" s="276"/>
    </row>
    <row r="166" spans="9:45" x14ac:dyDescent="0.25">
      <c r="I166" s="3"/>
      <c r="M166" s="3"/>
      <c r="Q166" s="3"/>
      <c r="R166" s="3"/>
      <c r="S166" s="3"/>
      <c r="T166" s="1"/>
      <c r="W166" s="6"/>
      <c r="X166" s="6"/>
      <c r="Y166" s="63"/>
      <c r="AP166" s="101"/>
      <c r="AQ166" s="5"/>
      <c r="AR166" s="5"/>
      <c r="AS166" s="276"/>
    </row>
    <row r="167" spans="9:45" x14ac:dyDescent="0.25">
      <c r="I167" s="3"/>
      <c r="M167" s="3"/>
      <c r="Q167" s="3"/>
      <c r="R167" s="3"/>
      <c r="S167" s="3"/>
      <c r="T167" s="1"/>
      <c r="W167" s="6"/>
      <c r="X167" s="6"/>
      <c r="Y167" s="63"/>
      <c r="AP167" s="101"/>
      <c r="AQ167" s="5"/>
      <c r="AR167" s="5"/>
      <c r="AS167" s="276"/>
    </row>
    <row r="168" spans="9:45" x14ac:dyDescent="0.25">
      <c r="I168" s="3"/>
      <c r="M168" s="3"/>
      <c r="Q168" s="3"/>
      <c r="R168" s="3"/>
      <c r="S168" s="3"/>
      <c r="T168" s="1"/>
      <c r="W168" s="6"/>
      <c r="X168" s="6"/>
      <c r="Y168" s="63"/>
      <c r="AP168" s="101"/>
      <c r="AQ168" s="5"/>
      <c r="AR168" s="5"/>
      <c r="AS168" s="276"/>
    </row>
    <row r="169" spans="9:45" x14ac:dyDescent="0.25">
      <c r="I169" s="3"/>
      <c r="M169" s="3"/>
      <c r="Q169" s="3"/>
      <c r="R169" s="3"/>
      <c r="S169" s="3"/>
      <c r="T169" s="1"/>
      <c r="W169" s="6"/>
      <c r="X169" s="6"/>
      <c r="Y169" s="63"/>
      <c r="AP169" s="101"/>
      <c r="AQ169" s="5"/>
      <c r="AR169" s="5"/>
      <c r="AS169" s="276"/>
    </row>
    <row r="170" spans="9:45" x14ac:dyDescent="0.25">
      <c r="I170" s="3"/>
      <c r="M170" s="3"/>
      <c r="Q170" s="3"/>
      <c r="R170" s="3"/>
      <c r="S170" s="3"/>
      <c r="T170" s="1"/>
      <c r="W170" s="6"/>
      <c r="X170" s="6"/>
      <c r="Y170" s="63"/>
      <c r="AP170" s="101"/>
      <c r="AQ170" s="5"/>
      <c r="AR170" s="5"/>
      <c r="AS170" s="276"/>
    </row>
    <row r="171" spans="9:45" x14ac:dyDescent="0.25">
      <c r="I171" s="3"/>
      <c r="M171" s="3"/>
      <c r="Q171" s="3"/>
      <c r="R171" s="3"/>
      <c r="S171" s="3"/>
      <c r="T171" s="1"/>
      <c r="W171" s="6"/>
      <c r="X171" s="6"/>
      <c r="Y171" s="63"/>
      <c r="AP171" s="101"/>
      <c r="AQ171" s="5"/>
      <c r="AR171" s="5"/>
      <c r="AS171" s="276"/>
    </row>
    <row r="172" spans="9:45" x14ac:dyDescent="0.25">
      <c r="I172" s="3"/>
      <c r="M172" s="3"/>
      <c r="Q172" s="3"/>
      <c r="R172" s="3"/>
      <c r="S172" s="3"/>
      <c r="T172" s="1"/>
      <c r="W172" s="6"/>
      <c r="X172" s="6"/>
      <c r="Y172" s="63"/>
      <c r="AP172" s="101"/>
      <c r="AQ172" s="5"/>
      <c r="AR172" s="5"/>
      <c r="AS172" s="276"/>
    </row>
    <row r="173" spans="9:45" x14ac:dyDescent="0.25">
      <c r="I173" s="3"/>
      <c r="M173" s="3"/>
      <c r="Q173" s="3"/>
      <c r="R173" s="3"/>
      <c r="S173" s="3"/>
      <c r="T173" s="1"/>
      <c r="W173" s="6"/>
      <c r="X173" s="6"/>
      <c r="Y173" s="63"/>
      <c r="AP173" s="101"/>
      <c r="AQ173" s="5"/>
      <c r="AR173" s="5"/>
      <c r="AS173" s="276"/>
    </row>
    <row r="174" spans="9:45" x14ac:dyDescent="0.25">
      <c r="I174" s="3"/>
      <c r="M174" s="3"/>
      <c r="Q174" s="3"/>
      <c r="R174" s="3"/>
      <c r="S174" s="3"/>
      <c r="T174" s="1"/>
      <c r="W174" s="6"/>
      <c r="X174" s="6"/>
      <c r="Y174" s="63"/>
      <c r="AP174" s="101"/>
      <c r="AQ174" s="5"/>
      <c r="AR174" s="5"/>
      <c r="AS174" s="276"/>
    </row>
    <row r="175" spans="9:45" x14ac:dyDescent="0.25">
      <c r="I175" s="3"/>
      <c r="M175" s="3"/>
      <c r="Q175" s="3"/>
      <c r="R175" s="3"/>
      <c r="S175" s="3"/>
      <c r="T175" s="1"/>
      <c r="W175" s="6"/>
      <c r="X175" s="6"/>
      <c r="Y175" s="63"/>
      <c r="AP175" s="101"/>
      <c r="AQ175" s="5"/>
      <c r="AR175" s="5"/>
      <c r="AS175" s="276"/>
    </row>
    <row r="176" spans="9:45" x14ac:dyDescent="0.25">
      <c r="I176" s="3"/>
      <c r="M176" s="3"/>
      <c r="Q176" s="3"/>
      <c r="R176" s="3"/>
      <c r="S176" s="3"/>
      <c r="T176" s="1"/>
      <c r="W176" s="6"/>
      <c r="X176" s="6"/>
      <c r="Y176" s="63"/>
      <c r="AP176" s="101"/>
      <c r="AQ176" s="5"/>
      <c r="AR176" s="5"/>
      <c r="AS176" s="276"/>
    </row>
    <row r="177" spans="9:45" x14ac:dyDescent="0.25">
      <c r="I177" s="3"/>
      <c r="M177" s="3"/>
      <c r="Q177" s="3"/>
      <c r="R177" s="3"/>
      <c r="S177" s="3"/>
      <c r="T177" s="1"/>
      <c r="W177" s="6"/>
      <c r="X177" s="6"/>
      <c r="Y177" s="63"/>
      <c r="AP177" s="101"/>
      <c r="AQ177" s="5"/>
      <c r="AR177" s="5"/>
      <c r="AS177" s="276"/>
    </row>
    <row r="178" spans="9:45" x14ac:dyDescent="0.25">
      <c r="I178" s="3"/>
      <c r="M178" s="3"/>
      <c r="Q178" s="3"/>
      <c r="R178" s="3"/>
      <c r="S178" s="3"/>
      <c r="T178" s="1"/>
      <c r="W178" s="6"/>
      <c r="X178" s="6"/>
      <c r="Y178" s="63"/>
      <c r="AP178" s="101"/>
      <c r="AQ178" s="5"/>
      <c r="AR178" s="5"/>
      <c r="AS178" s="276"/>
    </row>
    <row r="179" spans="9:45" x14ac:dyDescent="0.25">
      <c r="I179" s="3"/>
      <c r="M179" s="3"/>
      <c r="Q179" s="3"/>
      <c r="R179" s="3"/>
      <c r="S179" s="3"/>
      <c r="T179" s="1"/>
      <c r="W179" s="6"/>
      <c r="X179" s="6"/>
      <c r="Y179" s="63"/>
      <c r="AP179" s="101"/>
      <c r="AQ179" s="5"/>
      <c r="AR179" s="5"/>
      <c r="AS179" s="276"/>
    </row>
    <row r="180" spans="9:45" x14ac:dyDescent="0.25">
      <c r="I180" s="3"/>
      <c r="M180" s="3"/>
      <c r="Q180" s="3"/>
      <c r="R180" s="3"/>
      <c r="S180" s="3"/>
      <c r="T180" s="1"/>
      <c r="W180" s="6"/>
      <c r="X180" s="6"/>
      <c r="Y180" s="63"/>
      <c r="AP180" s="101"/>
      <c r="AQ180" s="5"/>
      <c r="AR180" s="5"/>
      <c r="AS180" s="276"/>
    </row>
    <row r="181" spans="9:45" x14ac:dyDescent="0.25">
      <c r="I181" s="3"/>
      <c r="M181" s="3"/>
      <c r="Q181" s="3"/>
      <c r="R181" s="3"/>
      <c r="S181" s="3"/>
      <c r="T181" s="1"/>
      <c r="W181" s="6"/>
      <c r="X181" s="6"/>
      <c r="Y181" s="63"/>
      <c r="AP181" s="101"/>
      <c r="AQ181" s="5"/>
      <c r="AR181" s="5"/>
      <c r="AS181" s="276"/>
    </row>
    <row r="182" spans="9:45" x14ac:dyDescent="0.25">
      <c r="I182" s="3"/>
      <c r="M182" s="3"/>
      <c r="Q182" s="3"/>
      <c r="R182" s="3"/>
      <c r="S182" s="3"/>
      <c r="T182" s="1"/>
      <c r="W182" s="6"/>
      <c r="X182" s="6"/>
      <c r="Y182" s="63"/>
      <c r="AP182" s="101"/>
      <c r="AQ182" s="5"/>
      <c r="AR182" s="5"/>
      <c r="AS182" s="276"/>
    </row>
    <row r="183" spans="9:45" x14ac:dyDescent="0.25">
      <c r="I183" s="3"/>
      <c r="M183" s="3"/>
      <c r="Q183" s="3"/>
      <c r="R183" s="3"/>
      <c r="S183" s="3"/>
      <c r="T183" s="1"/>
      <c r="W183" s="6"/>
      <c r="X183" s="6"/>
      <c r="Y183" s="63"/>
      <c r="AP183" s="101"/>
      <c r="AQ183" s="5"/>
      <c r="AR183" s="5"/>
      <c r="AS183" s="276"/>
    </row>
    <row r="184" spans="9:45" x14ac:dyDescent="0.25">
      <c r="I184" s="3"/>
      <c r="M184" s="3"/>
      <c r="Q184" s="3"/>
      <c r="R184" s="3"/>
      <c r="S184" s="3"/>
      <c r="T184" s="1"/>
      <c r="W184" s="6"/>
      <c r="X184" s="6"/>
      <c r="Y184" s="63"/>
      <c r="AP184" s="101"/>
      <c r="AQ184" s="5"/>
      <c r="AR184" s="5"/>
      <c r="AS184" s="276"/>
    </row>
    <row r="185" spans="9:45" x14ac:dyDescent="0.25">
      <c r="I185" s="3"/>
      <c r="M185" s="3"/>
      <c r="Q185" s="3"/>
      <c r="R185" s="3"/>
      <c r="S185" s="3"/>
      <c r="T185" s="1"/>
      <c r="W185" s="6"/>
      <c r="X185" s="6"/>
      <c r="Y185" s="63"/>
      <c r="AP185" s="101"/>
      <c r="AQ185" s="5"/>
      <c r="AR185" s="5"/>
      <c r="AS185" s="276"/>
    </row>
    <row r="186" spans="9:45" x14ac:dyDescent="0.25">
      <c r="I186" s="3"/>
      <c r="M186" s="3"/>
      <c r="Q186" s="3"/>
      <c r="R186" s="3"/>
      <c r="S186" s="3"/>
      <c r="T186" s="1"/>
      <c r="W186" s="6"/>
      <c r="X186" s="6"/>
      <c r="Y186" s="63"/>
      <c r="AP186" s="101"/>
      <c r="AQ186" s="5"/>
      <c r="AR186" s="5"/>
      <c r="AS186" s="276"/>
    </row>
    <row r="187" spans="9:45" x14ac:dyDescent="0.25">
      <c r="I187" s="3"/>
      <c r="M187" s="3"/>
      <c r="Q187" s="3"/>
      <c r="R187" s="3"/>
      <c r="S187" s="3"/>
      <c r="T187" s="1"/>
      <c r="W187" s="6"/>
      <c r="X187" s="6"/>
      <c r="Y187" s="63"/>
      <c r="AP187" s="101"/>
      <c r="AQ187" s="5"/>
      <c r="AR187" s="5"/>
      <c r="AS187" s="276"/>
    </row>
    <row r="188" spans="9:45" x14ac:dyDescent="0.25">
      <c r="I188" s="3"/>
      <c r="M188" s="3"/>
      <c r="Q188" s="3"/>
      <c r="R188" s="3"/>
      <c r="S188" s="3"/>
      <c r="T188" s="1"/>
      <c r="W188" s="6"/>
      <c r="X188" s="6"/>
      <c r="Y188" s="63"/>
      <c r="AP188" s="101"/>
      <c r="AQ188" s="5"/>
      <c r="AR188" s="5"/>
      <c r="AS188" s="276"/>
    </row>
    <row r="189" spans="9:45" x14ac:dyDescent="0.25">
      <c r="I189" s="3"/>
      <c r="M189" s="3"/>
      <c r="Q189" s="3"/>
      <c r="R189" s="3"/>
      <c r="S189" s="3"/>
      <c r="T189" s="1"/>
      <c r="W189" s="6"/>
      <c r="X189" s="6"/>
      <c r="Y189" s="63"/>
      <c r="AP189" s="101"/>
      <c r="AQ189" s="5"/>
      <c r="AR189" s="5"/>
      <c r="AS189" s="276"/>
    </row>
    <row r="190" spans="9:45" x14ac:dyDescent="0.25">
      <c r="I190" s="3"/>
      <c r="M190" s="3"/>
      <c r="Q190" s="3"/>
      <c r="R190" s="3"/>
      <c r="S190" s="3"/>
      <c r="T190" s="1"/>
      <c r="W190" s="6"/>
      <c r="X190" s="6"/>
      <c r="Y190" s="63"/>
      <c r="AP190" s="101"/>
      <c r="AQ190" s="5"/>
      <c r="AR190" s="5"/>
      <c r="AS190" s="276"/>
    </row>
    <row r="191" spans="9:45" x14ac:dyDescent="0.25">
      <c r="I191" s="3"/>
      <c r="M191" s="3"/>
      <c r="Q191" s="3"/>
      <c r="R191" s="3"/>
      <c r="S191" s="3"/>
      <c r="T191" s="1"/>
      <c r="W191" s="6"/>
      <c r="X191" s="6"/>
      <c r="Y191" s="63"/>
      <c r="AP191" s="101"/>
      <c r="AQ191" s="5"/>
      <c r="AR191" s="5"/>
      <c r="AS191" s="276"/>
    </row>
    <row r="192" spans="9:45" x14ac:dyDescent="0.25">
      <c r="I192" s="3"/>
      <c r="M192" s="3"/>
      <c r="Q192" s="3"/>
      <c r="R192" s="3"/>
      <c r="S192" s="3"/>
      <c r="T192" s="1"/>
      <c r="W192" s="6"/>
      <c r="X192" s="6"/>
      <c r="Y192" s="63"/>
      <c r="AP192" s="101"/>
      <c r="AQ192" s="5"/>
      <c r="AR192" s="5"/>
      <c r="AS192" s="276"/>
    </row>
    <row r="193" spans="9:45" x14ac:dyDescent="0.25">
      <c r="I193" s="3"/>
      <c r="M193" s="3"/>
      <c r="Q193" s="3"/>
      <c r="R193" s="3"/>
      <c r="S193" s="3"/>
      <c r="T193" s="1"/>
      <c r="W193" s="6"/>
      <c r="X193" s="6"/>
      <c r="Y193" s="63"/>
      <c r="AP193" s="101"/>
      <c r="AQ193" s="5"/>
      <c r="AR193" s="5"/>
      <c r="AS193" s="276"/>
    </row>
    <row r="194" spans="9:45" x14ac:dyDescent="0.25">
      <c r="I194" s="3"/>
      <c r="M194" s="3"/>
      <c r="Q194" s="3"/>
      <c r="R194" s="3"/>
      <c r="S194" s="3"/>
      <c r="T194" s="1"/>
      <c r="W194" s="6"/>
      <c r="X194" s="6"/>
      <c r="Y194" s="63"/>
      <c r="AP194" s="101"/>
      <c r="AQ194" s="5"/>
      <c r="AR194" s="5"/>
      <c r="AS194" s="276"/>
    </row>
    <row r="195" spans="9:45" x14ac:dyDescent="0.25">
      <c r="I195" s="3"/>
      <c r="M195" s="3"/>
      <c r="Q195" s="3"/>
      <c r="R195" s="3"/>
      <c r="S195" s="3"/>
      <c r="T195" s="1"/>
      <c r="W195" s="6"/>
      <c r="X195" s="6"/>
      <c r="Y195" s="63"/>
      <c r="AP195" s="101"/>
      <c r="AQ195" s="5"/>
      <c r="AR195" s="5"/>
      <c r="AS195" s="276"/>
    </row>
    <row r="196" spans="9:45" x14ac:dyDescent="0.25">
      <c r="I196" s="3"/>
      <c r="M196" s="3"/>
      <c r="Q196" s="3"/>
      <c r="R196" s="3"/>
      <c r="S196" s="3"/>
      <c r="T196" s="1"/>
      <c r="W196" s="6"/>
      <c r="X196" s="6"/>
      <c r="Y196" s="63"/>
      <c r="AP196" s="101"/>
      <c r="AQ196" s="5"/>
      <c r="AR196" s="5"/>
      <c r="AS196" s="276"/>
    </row>
    <row r="197" spans="9:45" x14ac:dyDescent="0.25">
      <c r="I197" s="3"/>
      <c r="M197" s="3"/>
      <c r="Q197" s="3"/>
      <c r="R197" s="3"/>
      <c r="S197" s="3"/>
      <c r="T197" s="1"/>
      <c r="W197" s="6"/>
      <c r="X197" s="6"/>
      <c r="Y197" s="63"/>
      <c r="AP197" s="101"/>
      <c r="AQ197" s="5"/>
      <c r="AR197" s="5"/>
      <c r="AS197" s="276"/>
    </row>
    <row r="198" spans="9:45" x14ac:dyDescent="0.25">
      <c r="I198" s="3"/>
      <c r="M198" s="3"/>
      <c r="Q198" s="3"/>
      <c r="R198" s="3"/>
      <c r="S198" s="3"/>
      <c r="T198" s="1"/>
      <c r="W198" s="6"/>
      <c r="X198" s="6"/>
      <c r="Y198" s="63"/>
      <c r="AP198" s="101"/>
      <c r="AQ198" s="5"/>
      <c r="AR198" s="5"/>
      <c r="AS198" s="276"/>
    </row>
    <row r="199" spans="9:45" x14ac:dyDescent="0.25">
      <c r="I199" s="3"/>
      <c r="M199" s="3"/>
      <c r="Q199" s="3"/>
      <c r="R199" s="3"/>
      <c r="S199" s="3"/>
      <c r="T199" s="1"/>
      <c r="W199" s="6"/>
      <c r="X199" s="6"/>
      <c r="Y199" s="63"/>
      <c r="AP199" s="101"/>
      <c r="AQ199" s="5"/>
      <c r="AR199" s="5"/>
      <c r="AS199" s="276"/>
    </row>
    <row r="200" spans="9:45" x14ac:dyDescent="0.25">
      <c r="I200" s="3"/>
      <c r="M200" s="3"/>
      <c r="Q200" s="3"/>
      <c r="R200" s="3"/>
      <c r="S200" s="3"/>
      <c r="T200" s="1"/>
      <c r="W200" s="6"/>
      <c r="X200" s="6"/>
      <c r="Y200" s="63"/>
      <c r="AP200" s="101"/>
      <c r="AQ200" s="5"/>
      <c r="AR200" s="5"/>
      <c r="AS200" s="276"/>
    </row>
    <row r="201" spans="9:45" x14ac:dyDescent="0.25">
      <c r="I201" s="3"/>
      <c r="M201" s="3"/>
      <c r="Q201" s="3"/>
      <c r="R201" s="3"/>
      <c r="S201" s="3"/>
      <c r="T201" s="1"/>
      <c r="W201" s="6"/>
      <c r="X201" s="6"/>
      <c r="Y201" s="63"/>
      <c r="AP201" s="101"/>
      <c r="AQ201" s="5"/>
      <c r="AR201" s="5"/>
      <c r="AS201" s="276"/>
    </row>
    <row r="202" spans="9:45" x14ac:dyDescent="0.25">
      <c r="I202" s="3"/>
      <c r="M202" s="3"/>
      <c r="Q202" s="3"/>
      <c r="R202" s="3"/>
      <c r="S202" s="3"/>
      <c r="T202" s="1"/>
      <c r="W202" s="6"/>
      <c r="X202" s="6"/>
      <c r="Y202" s="63"/>
      <c r="AP202" s="101"/>
      <c r="AQ202" s="5"/>
      <c r="AR202" s="5"/>
      <c r="AS202" s="276"/>
    </row>
    <row r="203" spans="9:45" x14ac:dyDescent="0.25">
      <c r="I203" s="3"/>
      <c r="M203" s="3"/>
      <c r="Q203" s="3"/>
      <c r="R203" s="3"/>
      <c r="S203" s="3"/>
      <c r="T203" s="1"/>
      <c r="W203" s="6"/>
      <c r="X203" s="6"/>
      <c r="Y203" s="63"/>
      <c r="AP203" s="101"/>
      <c r="AQ203" s="5"/>
      <c r="AR203" s="5"/>
      <c r="AS203" s="276"/>
    </row>
    <row r="204" spans="9:45" x14ac:dyDescent="0.25">
      <c r="I204" s="3"/>
      <c r="M204" s="3"/>
      <c r="Q204" s="3"/>
      <c r="R204" s="3"/>
      <c r="S204" s="3"/>
      <c r="T204" s="1"/>
      <c r="W204" s="6"/>
      <c r="X204" s="6"/>
      <c r="Y204" s="63"/>
      <c r="AP204" s="101"/>
      <c r="AQ204" s="5"/>
      <c r="AR204" s="5"/>
      <c r="AS204" s="276"/>
    </row>
    <row r="205" spans="9:45" x14ac:dyDescent="0.25">
      <c r="I205" s="3"/>
      <c r="M205" s="3"/>
      <c r="Q205" s="3"/>
      <c r="R205" s="3"/>
      <c r="S205" s="3"/>
      <c r="T205" s="1"/>
      <c r="W205" s="6"/>
      <c r="X205" s="6"/>
      <c r="Y205" s="63"/>
      <c r="AP205" s="101"/>
      <c r="AQ205" s="5"/>
      <c r="AR205" s="5"/>
      <c r="AS205" s="276"/>
    </row>
    <row r="206" spans="9:45" x14ac:dyDescent="0.25">
      <c r="I206" s="3"/>
      <c r="M206" s="3"/>
      <c r="Q206" s="3"/>
      <c r="R206" s="3"/>
      <c r="S206" s="3"/>
      <c r="T206" s="1"/>
      <c r="W206" s="6"/>
      <c r="X206" s="6"/>
      <c r="Y206" s="63"/>
      <c r="AP206" s="101"/>
      <c r="AQ206" s="5"/>
      <c r="AR206" s="5"/>
      <c r="AS206" s="276"/>
    </row>
    <row r="207" spans="9:45" x14ac:dyDescent="0.25">
      <c r="I207" s="3"/>
      <c r="M207" s="3"/>
      <c r="Q207" s="3"/>
      <c r="R207" s="3"/>
      <c r="S207" s="3"/>
      <c r="T207" s="1"/>
      <c r="W207" s="6"/>
      <c r="X207" s="6"/>
      <c r="Y207" s="63"/>
      <c r="AP207" s="101"/>
      <c r="AQ207" s="5"/>
      <c r="AR207" s="5"/>
      <c r="AS207" s="276"/>
    </row>
    <row r="208" spans="9:45" x14ac:dyDescent="0.25">
      <c r="I208" s="3"/>
      <c r="M208" s="3"/>
      <c r="Q208" s="3"/>
      <c r="R208" s="3"/>
      <c r="S208" s="3"/>
      <c r="T208" s="1"/>
      <c r="W208" s="6"/>
      <c r="X208" s="6"/>
      <c r="Y208" s="63"/>
      <c r="AP208" s="101"/>
      <c r="AQ208" s="5"/>
      <c r="AR208" s="5"/>
      <c r="AS208" s="276"/>
    </row>
    <row r="209" spans="9:45" x14ac:dyDescent="0.25">
      <c r="I209" s="3"/>
      <c r="M209" s="3"/>
      <c r="Q209" s="3"/>
      <c r="R209" s="3"/>
      <c r="S209" s="3"/>
      <c r="T209" s="1"/>
      <c r="W209" s="6"/>
      <c r="X209" s="6"/>
      <c r="Y209" s="63"/>
      <c r="AP209" s="101"/>
      <c r="AQ209" s="5"/>
      <c r="AR209" s="5"/>
      <c r="AS209" s="276"/>
    </row>
    <row r="210" spans="9:45" x14ac:dyDescent="0.25">
      <c r="I210" s="3"/>
      <c r="M210" s="3"/>
      <c r="Q210" s="3"/>
      <c r="R210" s="3"/>
      <c r="S210" s="3"/>
      <c r="T210" s="1"/>
      <c r="W210" s="6"/>
      <c r="X210" s="6"/>
      <c r="Y210" s="63"/>
      <c r="AP210" s="101"/>
      <c r="AQ210" s="5"/>
      <c r="AR210" s="5"/>
      <c r="AS210" s="276"/>
    </row>
    <row r="211" spans="9:45" x14ac:dyDescent="0.25">
      <c r="I211" s="3"/>
      <c r="M211" s="3"/>
      <c r="Q211" s="3"/>
      <c r="R211" s="3"/>
      <c r="S211" s="3"/>
      <c r="T211" s="1"/>
      <c r="W211" s="6"/>
      <c r="X211" s="6"/>
      <c r="Y211" s="63"/>
      <c r="AP211" s="101"/>
      <c r="AQ211" s="5"/>
      <c r="AR211" s="5"/>
      <c r="AS211" s="276"/>
    </row>
    <row r="212" spans="9:45" x14ac:dyDescent="0.25">
      <c r="I212" s="3"/>
      <c r="M212" s="3"/>
      <c r="Q212" s="3"/>
      <c r="R212" s="3"/>
      <c r="S212" s="3"/>
      <c r="T212" s="1"/>
      <c r="W212" s="6"/>
      <c r="X212" s="6"/>
      <c r="Y212" s="63"/>
      <c r="AP212" s="101"/>
      <c r="AQ212" s="5"/>
      <c r="AR212" s="5"/>
      <c r="AS212" s="276"/>
    </row>
    <row r="213" spans="9:45" x14ac:dyDescent="0.25">
      <c r="I213" s="3"/>
      <c r="M213" s="3"/>
      <c r="Q213" s="3"/>
      <c r="R213" s="3"/>
      <c r="S213" s="3"/>
      <c r="T213" s="1"/>
      <c r="W213" s="6"/>
      <c r="X213" s="6"/>
      <c r="Y213" s="63"/>
      <c r="AP213" s="101"/>
      <c r="AQ213" s="5"/>
      <c r="AR213" s="5"/>
      <c r="AS213" s="276"/>
    </row>
    <row r="214" spans="9:45" x14ac:dyDescent="0.25">
      <c r="I214" s="3"/>
      <c r="M214" s="3"/>
      <c r="Q214" s="3"/>
      <c r="R214" s="3"/>
      <c r="S214" s="3"/>
      <c r="T214" s="1"/>
      <c r="W214" s="6"/>
      <c r="X214" s="6"/>
      <c r="Y214" s="63"/>
      <c r="AP214" s="101"/>
      <c r="AQ214" s="5"/>
      <c r="AR214" s="5"/>
      <c r="AS214" s="276"/>
    </row>
    <row r="215" spans="9:45" x14ac:dyDescent="0.25">
      <c r="I215" s="3"/>
      <c r="M215" s="3"/>
      <c r="Q215" s="3"/>
      <c r="R215" s="3"/>
      <c r="S215" s="3"/>
      <c r="T215" s="1"/>
      <c r="W215" s="6"/>
      <c r="X215" s="6"/>
      <c r="Y215" s="63"/>
      <c r="AP215" s="101"/>
      <c r="AQ215" s="5"/>
      <c r="AR215" s="5"/>
      <c r="AS215" s="276"/>
    </row>
    <row r="216" spans="9:45" x14ac:dyDescent="0.25">
      <c r="I216" s="3"/>
      <c r="M216" s="3"/>
      <c r="Q216" s="3"/>
      <c r="R216" s="3"/>
      <c r="S216" s="3"/>
      <c r="T216" s="1"/>
      <c r="W216" s="6"/>
      <c r="X216" s="6"/>
      <c r="Y216" s="63"/>
      <c r="AP216" s="101"/>
      <c r="AQ216" s="5"/>
      <c r="AR216" s="5"/>
      <c r="AS216" s="276"/>
    </row>
    <row r="217" spans="9:45" x14ac:dyDescent="0.25">
      <c r="I217" s="3"/>
      <c r="M217" s="3"/>
      <c r="Q217" s="3"/>
      <c r="R217" s="3"/>
      <c r="S217" s="3"/>
      <c r="T217" s="1"/>
      <c r="W217" s="6"/>
      <c r="X217" s="6"/>
      <c r="Y217" s="63"/>
      <c r="AP217" s="101"/>
      <c r="AQ217" s="5"/>
      <c r="AR217" s="5"/>
      <c r="AS217" s="276"/>
    </row>
    <row r="218" spans="9:45" x14ac:dyDescent="0.25">
      <c r="I218" s="3"/>
      <c r="M218" s="3"/>
      <c r="Q218" s="3"/>
      <c r="R218" s="3"/>
      <c r="S218" s="3"/>
      <c r="T218" s="1"/>
      <c r="W218" s="6"/>
      <c r="X218" s="6"/>
      <c r="Y218" s="63"/>
      <c r="AP218" s="101"/>
      <c r="AQ218" s="5"/>
      <c r="AR218" s="5"/>
      <c r="AS218" s="276"/>
    </row>
    <row r="219" spans="9:45" x14ac:dyDescent="0.25">
      <c r="I219" s="3"/>
      <c r="M219" s="3"/>
      <c r="Q219" s="3"/>
      <c r="R219" s="3"/>
      <c r="S219" s="3"/>
      <c r="T219" s="1"/>
      <c r="W219" s="6"/>
      <c r="X219" s="6"/>
      <c r="Y219" s="63"/>
      <c r="AP219" s="101"/>
      <c r="AQ219" s="5"/>
      <c r="AR219" s="5"/>
      <c r="AS219" s="276"/>
    </row>
    <row r="220" spans="9:45" x14ac:dyDescent="0.25">
      <c r="I220" s="3"/>
      <c r="M220" s="3"/>
      <c r="Q220" s="3"/>
      <c r="R220" s="3"/>
      <c r="S220" s="3"/>
      <c r="T220" s="1"/>
      <c r="W220" s="6"/>
      <c r="X220" s="6"/>
      <c r="Y220" s="63"/>
      <c r="AP220" s="101"/>
      <c r="AQ220" s="5"/>
      <c r="AR220" s="5"/>
      <c r="AS220" s="276"/>
    </row>
    <row r="221" spans="9:45" x14ac:dyDescent="0.25">
      <c r="I221" s="3"/>
      <c r="M221" s="3"/>
      <c r="Q221" s="3"/>
      <c r="R221" s="3"/>
      <c r="S221" s="3"/>
      <c r="T221" s="1"/>
      <c r="W221" s="6"/>
      <c r="X221" s="6"/>
      <c r="Y221" s="63"/>
      <c r="AP221" s="101"/>
      <c r="AQ221" s="5"/>
      <c r="AR221" s="5"/>
      <c r="AS221" s="276"/>
    </row>
    <row r="222" spans="9:45" x14ac:dyDescent="0.25">
      <c r="I222" s="3"/>
      <c r="M222" s="3"/>
      <c r="Q222" s="3"/>
      <c r="R222" s="3"/>
      <c r="S222" s="3"/>
      <c r="T222" s="1"/>
      <c r="W222" s="6"/>
      <c r="X222" s="6"/>
      <c r="Y222" s="63"/>
      <c r="AP222" s="101"/>
      <c r="AQ222" s="5"/>
      <c r="AR222" s="5"/>
      <c r="AS222" s="276"/>
    </row>
    <row r="223" spans="9:45" x14ac:dyDescent="0.25">
      <c r="I223" s="3"/>
      <c r="M223" s="3"/>
      <c r="Q223" s="3"/>
      <c r="R223" s="3"/>
      <c r="S223" s="3"/>
      <c r="T223" s="1"/>
      <c r="W223" s="6"/>
      <c r="X223" s="6"/>
      <c r="Y223" s="63"/>
      <c r="AP223" s="101"/>
      <c r="AQ223" s="5"/>
      <c r="AR223" s="5"/>
      <c r="AS223" s="276"/>
    </row>
    <row r="224" spans="9:45" x14ac:dyDescent="0.25">
      <c r="I224" s="3"/>
      <c r="M224" s="3"/>
      <c r="Q224" s="3"/>
      <c r="R224" s="3"/>
      <c r="S224" s="3"/>
      <c r="T224" s="1"/>
      <c r="W224" s="6"/>
      <c r="X224" s="6"/>
      <c r="Y224" s="63"/>
      <c r="AP224" s="101"/>
      <c r="AQ224" s="5"/>
      <c r="AR224" s="5"/>
      <c r="AS224" s="276"/>
    </row>
    <row r="225" spans="9:45" x14ac:dyDescent="0.25">
      <c r="I225" s="3"/>
      <c r="M225" s="3"/>
      <c r="Q225" s="3"/>
      <c r="R225" s="3"/>
      <c r="S225" s="3"/>
      <c r="T225" s="1"/>
      <c r="W225" s="6"/>
      <c r="X225" s="6"/>
      <c r="Y225" s="63"/>
      <c r="AP225" s="101"/>
      <c r="AQ225" s="5"/>
      <c r="AR225" s="5"/>
      <c r="AS225" s="276"/>
    </row>
    <row r="226" spans="9:45" x14ac:dyDescent="0.25">
      <c r="I226" s="3"/>
      <c r="M226" s="3"/>
      <c r="Q226" s="3"/>
      <c r="R226" s="3"/>
      <c r="S226" s="3"/>
      <c r="T226" s="1"/>
      <c r="W226" s="6"/>
      <c r="X226" s="6"/>
      <c r="Y226" s="63"/>
      <c r="AP226" s="101"/>
      <c r="AQ226" s="5"/>
      <c r="AR226" s="5"/>
      <c r="AS226" s="276"/>
    </row>
    <row r="227" spans="9:45" x14ac:dyDescent="0.25">
      <c r="I227" s="3"/>
      <c r="M227" s="3"/>
      <c r="Q227" s="3"/>
      <c r="R227" s="3"/>
      <c r="S227" s="3"/>
      <c r="T227" s="1"/>
      <c r="W227" s="6"/>
      <c r="X227" s="6"/>
      <c r="Y227" s="63"/>
      <c r="AP227" s="101"/>
      <c r="AQ227" s="5"/>
      <c r="AR227" s="5"/>
      <c r="AS227" s="276"/>
    </row>
    <row r="228" spans="9:45" x14ac:dyDescent="0.25">
      <c r="I228" s="3"/>
      <c r="M228" s="3"/>
      <c r="Q228" s="3"/>
      <c r="R228" s="3"/>
      <c r="S228" s="3"/>
      <c r="T228" s="1"/>
      <c r="W228" s="6"/>
      <c r="X228" s="6"/>
      <c r="Y228" s="63"/>
      <c r="AP228" s="101"/>
      <c r="AQ228" s="5"/>
      <c r="AR228" s="5"/>
      <c r="AS228" s="276"/>
    </row>
    <row r="229" spans="9:45" x14ac:dyDescent="0.25">
      <c r="I229" s="3"/>
      <c r="M229" s="3"/>
      <c r="Q229" s="3"/>
      <c r="R229" s="3"/>
      <c r="S229" s="3"/>
      <c r="T229" s="1"/>
      <c r="W229" s="6"/>
      <c r="X229" s="6"/>
      <c r="Y229" s="63"/>
      <c r="AP229" s="101"/>
      <c r="AQ229" s="5"/>
      <c r="AR229" s="5"/>
      <c r="AS229" s="276"/>
    </row>
    <row r="230" spans="9:45" x14ac:dyDescent="0.25">
      <c r="I230" s="3"/>
      <c r="M230" s="3"/>
      <c r="Q230" s="3"/>
      <c r="R230" s="3"/>
      <c r="S230" s="3"/>
      <c r="T230" s="1"/>
      <c r="W230" s="6"/>
      <c r="X230" s="6"/>
      <c r="Y230" s="63"/>
      <c r="AP230" s="101"/>
      <c r="AQ230" s="5"/>
      <c r="AR230" s="5"/>
      <c r="AS230" s="276"/>
    </row>
    <row r="231" spans="9:45" x14ac:dyDescent="0.25">
      <c r="I231" s="3"/>
      <c r="M231" s="3"/>
      <c r="Q231" s="3"/>
      <c r="R231" s="3"/>
      <c r="S231" s="3"/>
      <c r="T231" s="1"/>
      <c r="W231" s="6"/>
      <c r="X231" s="6"/>
      <c r="Y231" s="63"/>
      <c r="AP231" s="101"/>
      <c r="AQ231" s="5"/>
      <c r="AR231" s="5"/>
      <c r="AS231" s="276"/>
    </row>
    <row r="232" spans="9:45" x14ac:dyDescent="0.25">
      <c r="I232" s="3"/>
      <c r="M232" s="3"/>
      <c r="Q232" s="3"/>
      <c r="R232" s="3"/>
      <c r="S232" s="3"/>
      <c r="T232" s="1"/>
      <c r="W232" s="6"/>
      <c r="X232" s="6"/>
      <c r="Y232" s="63"/>
      <c r="AP232" s="101"/>
      <c r="AQ232" s="5"/>
      <c r="AR232" s="5"/>
      <c r="AS232" s="276"/>
    </row>
    <row r="233" spans="9:45" x14ac:dyDescent="0.25">
      <c r="I233" s="3"/>
      <c r="M233" s="3"/>
      <c r="Q233" s="3"/>
      <c r="R233" s="3"/>
      <c r="S233" s="3"/>
      <c r="T233" s="1"/>
      <c r="W233" s="6"/>
      <c r="X233" s="6"/>
      <c r="Y233" s="63"/>
      <c r="AP233" s="101"/>
      <c r="AQ233" s="5"/>
      <c r="AR233" s="5"/>
      <c r="AS233" s="276"/>
    </row>
    <row r="234" spans="9:45" x14ac:dyDescent="0.25">
      <c r="I234" s="3"/>
      <c r="M234" s="3"/>
      <c r="Q234" s="3"/>
      <c r="R234" s="3"/>
      <c r="S234" s="3"/>
      <c r="T234" s="1"/>
      <c r="W234" s="6"/>
      <c r="X234" s="6"/>
      <c r="Y234" s="63"/>
      <c r="AP234" s="101"/>
      <c r="AQ234" s="5"/>
      <c r="AR234" s="5"/>
      <c r="AS234" s="276"/>
    </row>
    <row r="235" spans="9:45" x14ac:dyDescent="0.25">
      <c r="I235" s="3"/>
      <c r="M235" s="3"/>
      <c r="Q235" s="3"/>
      <c r="R235" s="3"/>
      <c r="S235" s="3"/>
      <c r="T235" s="1"/>
      <c r="W235" s="6"/>
      <c r="X235" s="6"/>
      <c r="Y235" s="63"/>
      <c r="AP235" s="101"/>
      <c r="AQ235" s="5"/>
      <c r="AR235" s="5"/>
      <c r="AS235" s="276"/>
    </row>
    <row r="236" spans="9:45" x14ac:dyDescent="0.25">
      <c r="I236" s="3"/>
      <c r="M236" s="3"/>
      <c r="Q236" s="3"/>
      <c r="R236" s="3"/>
      <c r="S236" s="3"/>
      <c r="T236" s="1"/>
      <c r="W236" s="6"/>
      <c r="X236" s="6"/>
      <c r="Y236" s="63"/>
      <c r="AP236" s="101"/>
      <c r="AQ236" s="5"/>
      <c r="AR236" s="5"/>
      <c r="AS236" s="276"/>
    </row>
    <row r="237" spans="9:45" x14ac:dyDescent="0.25">
      <c r="I237" s="3"/>
      <c r="M237" s="3"/>
      <c r="Q237" s="3"/>
      <c r="R237" s="3"/>
      <c r="S237" s="3"/>
      <c r="T237" s="1"/>
      <c r="W237" s="6"/>
      <c r="X237" s="6"/>
      <c r="Y237" s="63"/>
      <c r="AP237" s="101"/>
      <c r="AQ237" s="5"/>
      <c r="AR237" s="5"/>
      <c r="AS237" s="276"/>
    </row>
    <row r="238" spans="9:45" x14ac:dyDescent="0.25">
      <c r="I238" s="3"/>
      <c r="M238" s="3"/>
      <c r="Q238" s="3"/>
      <c r="R238" s="3"/>
      <c r="S238" s="3"/>
      <c r="T238" s="1"/>
      <c r="W238" s="6"/>
      <c r="X238" s="6"/>
      <c r="Y238" s="63"/>
      <c r="AP238" s="101"/>
      <c r="AQ238" s="5"/>
      <c r="AR238" s="5"/>
      <c r="AS238" s="276"/>
    </row>
    <row r="239" spans="9:45" x14ac:dyDescent="0.25">
      <c r="I239" s="3"/>
      <c r="M239" s="3"/>
      <c r="Q239" s="3"/>
      <c r="R239" s="3"/>
      <c r="S239" s="3"/>
      <c r="T239" s="1"/>
      <c r="W239" s="6"/>
      <c r="X239" s="6"/>
      <c r="Y239" s="63"/>
      <c r="AP239" s="101"/>
      <c r="AQ239" s="5"/>
      <c r="AR239" s="5"/>
      <c r="AS239" s="276"/>
    </row>
    <row r="240" spans="9:45" x14ac:dyDescent="0.25">
      <c r="I240" s="3"/>
      <c r="M240" s="3"/>
      <c r="Q240" s="3"/>
      <c r="R240" s="3"/>
      <c r="S240" s="3"/>
      <c r="T240" s="1"/>
      <c r="W240" s="6"/>
      <c r="X240" s="6"/>
      <c r="Y240" s="63"/>
      <c r="AP240" s="101"/>
      <c r="AQ240" s="5"/>
      <c r="AR240" s="5"/>
      <c r="AS240" s="276"/>
    </row>
    <row r="241" spans="9:45" x14ac:dyDescent="0.25">
      <c r="I241" s="3"/>
      <c r="M241" s="3"/>
      <c r="Q241" s="3"/>
      <c r="R241" s="3"/>
      <c r="S241" s="3"/>
      <c r="T241" s="1"/>
      <c r="W241" s="6"/>
      <c r="X241" s="6"/>
      <c r="Y241" s="63"/>
      <c r="AP241" s="101"/>
      <c r="AQ241" s="5"/>
      <c r="AR241" s="5"/>
      <c r="AS241" s="276"/>
    </row>
    <row r="242" spans="9:45" x14ac:dyDescent="0.25">
      <c r="I242" s="3"/>
      <c r="M242" s="3"/>
      <c r="Q242" s="3"/>
      <c r="R242" s="3"/>
      <c r="S242" s="3"/>
      <c r="T242" s="1"/>
      <c r="W242" s="6"/>
      <c r="X242" s="6"/>
      <c r="Y242" s="63"/>
      <c r="AP242" s="101"/>
      <c r="AQ242" s="5"/>
      <c r="AR242" s="5"/>
      <c r="AS242" s="276"/>
    </row>
    <row r="243" spans="9:45" x14ac:dyDescent="0.25">
      <c r="I243" s="3"/>
      <c r="M243" s="3"/>
      <c r="Q243" s="3"/>
      <c r="R243" s="3"/>
      <c r="S243" s="3"/>
      <c r="T243" s="1"/>
      <c r="W243" s="6"/>
      <c r="X243" s="6"/>
      <c r="Y243" s="63"/>
      <c r="AP243" s="101"/>
      <c r="AQ243" s="5"/>
      <c r="AR243" s="5"/>
      <c r="AS243" s="276"/>
    </row>
    <row r="244" spans="9:45" x14ac:dyDescent="0.25">
      <c r="I244" s="3"/>
      <c r="M244" s="3"/>
      <c r="Q244" s="3"/>
      <c r="R244" s="3"/>
      <c r="S244" s="3"/>
      <c r="T244" s="1"/>
      <c r="W244" s="6"/>
      <c r="X244" s="6"/>
      <c r="Y244" s="63"/>
      <c r="AP244" s="101"/>
      <c r="AQ244" s="5"/>
      <c r="AR244" s="5"/>
      <c r="AS244" s="276"/>
    </row>
    <row r="245" spans="9:45" x14ac:dyDescent="0.25">
      <c r="I245" s="3"/>
      <c r="M245" s="3"/>
      <c r="Q245" s="3"/>
      <c r="R245" s="3"/>
      <c r="S245" s="3"/>
      <c r="T245" s="1"/>
      <c r="W245" s="6"/>
      <c r="X245" s="6"/>
      <c r="Y245" s="63"/>
      <c r="AP245" s="101"/>
      <c r="AQ245" s="5"/>
      <c r="AR245" s="5"/>
      <c r="AS245" s="276"/>
    </row>
    <row r="246" spans="9:45" x14ac:dyDescent="0.25">
      <c r="I246" s="3"/>
      <c r="M246" s="3"/>
      <c r="Q246" s="3"/>
      <c r="R246" s="3"/>
      <c r="S246" s="3"/>
      <c r="T246" s="1"/>
      <c r="W246" s="6"/>
      <c r="X246" s="6"/>
      <c r="Y246" s="63"/>
      <c r="AP246" s="101"/>
      <c r="AQ246" s="5"/>
      <c r="AR246" s="5"/>
      <c r="AS246" s="276"/>
    </row>
    <row r="247" spans="9:45" x14ac:dyDescent="0.25">
      <c r="I247" s="3"/>
      <c r="M247" s="3"/>
      <c r="Q247" s="3"/>
      <c r="R247" s="3"/>
      <c r="S247" s="3"/>
      <c r="T247" s="1"/>
      <c r="W247" s="6"/>
      <c r="X247" s="6"/>
      <c r="Y247" s="63"/>
      <c r="AP247" s="101"/>
      <c r="AQ247" s="5"/>
      <c r="AR247" s="5"/>
      <c r="AS247" s="276"/>
    </row>
    <row r="248" spans="9:45" x14ac:dyDescent="0.25">
      <c r="I248" s="3"/>
      <c r="M248" s="3"/>
      <c r="Q248" s="3"/>
      <c r="R248" s="3"/>
      <c r="S248" s="3"/>
      <c r="T248" s="1"/>
      <c r="W248" s="6"/>
      <c r="X248" s="6"/>
      <c r="Y248" s="63"/>
      <c r="AP248" s="101"/>
      <c r="AQ248" s="5"/>
      <c r="AR248" s="5"/>
      <c r="AS248" s="276"/>
    </row>
    <row r="249" spans="9:45" x14ac:dyDescent="0.25">
      <c r="I249" s="3"/>
      <c r="M249" s="3"/>
      <c r="Q249" s="3"/>
      <c r="R249" s="3"/>
      <c r="S249" s="3"/>
      <c r="T249" s="1"/>
      <c r="W249" s="6"/>
      <c r="X249" s="6"/>
      <c r="Y249" s="63"/>
      <c r="AP249" s="101"/>
      <c r="AQ249" s="5"/>
      <c r="AR249" s="5"/>
      <c r="AS249" s="276"/>
    </row>
    <row r="250" spans="9:45" x14ac:dyDescent="0.25">
      <c r="I250" s="3"/>
      <c r="M250" s="3"/>
      <c r="Q250" s="3"/>
      <c r="R250" s="3"/>
      <c r="S250" s="3"/>
      <c r="T250" s="1"/>
      <c r="W250" s="6"/>
      <c r="X250" s="6"/>
      <c r="Y250" s="63"/>
      <c r="AP250" s="101"/>
      <c r="AQ250" s="5"/>
      <c r="AR250" s="5"/>
      <c r="AS250" s="276"/>
    </row>
    <row r="251" spans="9:45" x14ac:dyDescent="0.25">
      <c r="I251" s="3"/>
      <c r="M251" s="3"/>
      <c r="Q251" s="3"/>
      <c r="R251" s="3"/>
      <c r="S251" s="3"/>
      <c r="T251" s="1"/>
      <c r="W251" s="6"/>
      <c r="X251" s="6"/>
      <c r="Y251" s="63"/>
      <c r="AP251" s="101"/>
      <c r="AQ251" s="5"/>
      <c r="AR251" s="5"/>
      <c r="AS251" s="276"/>
    </row>
    <row r="252" spans="9:45" x14ac:dyDescent="0.25">
      <c r="I252" s="3"/>
      <c r="M252" s="3"/>
      <c r="Q252" s="3"/>
      <c r="R252" s="3"/>
      <c r="S252" s="3"/>
      <c r="T252" s="1"/>
      <c r="W252" s="6"/>
      <c r="X252" s="6"/>
      <c r="Y252" s="63"/>
      <c r="AP252" s="101"/>
      <c r="AQ252" s="5"/>
      <c r="AR252" s="5"/>
      <c r="AS252" s="276"/>
    </row>
    <row r="253" spans="9:45" x14ac:dyDescent="0.25">
      <c r="I253" s="3"/>
      <c r="M253" s="3"/>
      <c r="Q253" s="3"/>
      <c r="R253" s="3"/>
      <c r="S253" s="3"/>
      <c r="T253" s="1"/>
      <c r="W253" s="6"/>
      <c r="X253" s="6"/>
      <c r="Y253" s="63"/>
      <c r="AP253" s="101"/>
      <c r="AQ253" s="5"/>
      <c r="AR253" s="5"/>
      <c r="AS253" s="276"/>
    </row>
    <row r="254" spans="9:45" x14ac:dyDescent="0.25">
      <c r="I254" s="3"/>
      <c r="M254" s="3"/>
      <c r="Q254" s="3"/>
      <c r="R254" s="3"/>
      <c r="S254" s="3"/>
      <c r="T254" s="1"/>
      <c r="W254" s="6"/>
      <c r="X254" s="6"/>
      <c r="Y254" s="63"/>
      <c r="AP254" s="101"/>
      <c r="AQ254" s="5"/>
      <c r="AR254" s="5"/>
      <c r="AS254" s="276"/>
    </row>
    <row r="255" spans="9:45" x14ac:dyDescent="0.25">
      <c r="I255" s="3"/>
      <c r="M255" s="3"/>
      <c r="Q255" s="3"/>
      <c r="R255" s="3"/>
      <c r="S255" s="3"/>
      <c r="T255" s="1"/>
      <c r="W255" s="6"/>
      <c r="X255" s="6"/>
      <c r="Y255" s="63"/>
      <c r="AP255" s="101"/>
      <c r="AQ255" s="5"/>
      <c r="AR255" s="5"/>
      <c r="AS255" s="276"/>
    </row>
    <row r="256" spans="9:45" x14ac:dyDescent="0.25">
      <c r="I256" s="3"/>
      <c r="M256" s="3"/>
      <c r="Q256" s="3"/>
      <c r="R256" s="3"/>
      <c r="S256" s="3"/>
      <c r="T256" s="1"/>
      <c r="W256" s="6"/>
      <c r="X256" s="6"/>
      <c r="Y256" s="63"/>
      <c r="AP256" s="101"/>
      <c r="AQ256" s="5"/>
      <c r="AR256" s="5"/>
      <c r="AS256" s="276"/>
    </row>
    <row r="257" spans="9:45" x14ac:dyDescent="0.25">
      <c r="I257" s="3"/>
      <c r="M257" s="3"/>
      <c r="Q257" s="3"/>
      <c r="R257" s="3"/>
      <c r="S257" s="3"/>
      <c r="T257" s="1"/>
      <c r="W257" s="6"/>
      <c r="X257" s="6"/>
      <c r="Y257" s="63"/>
      <c r="AP257" s="101"/>
      <c r="AQ257" s="5"/>
      <c r="AR257" s="5"/>
      <c r="AS257" s="276"/>
    </row>
    <row r="258" spans="9:45" x14ac:dyDescent="0.25">
      <c r="I258" s="3"/>
      <c r="M258" s="3"/>
      <c r="Q258" s="3"/>
      <c r="R258" s="3"/>
      <c r="S258" s="3"/>
      <c r="T258" s="1"/>
      <c r="W258" s="6"/>
      <c r="X258" s="6"/>
      <c r="Y258" s="63"/>
      <c r="AP258" s="101"/>
      <c r="AQ258" s="5"/>
      <c r="AR258" s="5"/>
      <c r="AS258" s="276"/>
    </row>
    <row r="259" spans="9:45" x14ac:dyDescent="0.25">
      <c r="I259" s="3"/>
      <c r="M259" s="3"/>
      <c r="Q259" s="3"/>
      <c r="R259" s="3"/>
      <c r="S259" s="3"/>
      <c r="T259" s="1"/>
      <c r="W259" s="6"/>
      <c r="X259" s="6"/>
      <c r="Y259" s="63"/>
      <c r="AP259" s="101"/>
      <c r="AQ259" s="5"/>
      <c r="AR259" s="5"/>
      <c r="AS259" s="276"/>
    </row>
    <row r="260" spans="9:45" x14ac:dyDescent="0.25">
      <c r="I260" s="3"/>
      <c r="M260" s="3"/>
      <c r="Q260" s="3"/>
      <c r="R260" s="3"/>
      <c r="S260" s="3"/>
      <c r="T260" s="1"/>
      <c r="W260" s="6"/>
      <c r="X260" s="6"/>
      <c r="Y260" s="63"/>
      <c r="AP260" s="101"/>
      <c r="AQ260" s="5"/>
      <c r="AR260" s="5"/>
      <c r="AS260" s="276"/>
    </row>
    <row r="261" spans="9:45" x14ac:dyDescent="0.25">
      <c r="I261" s="3"/>
      <c r="M261" s="3"/>
      <c r="Q261" s="3"/>
      <c r="R261" s="3"/>
      <c r="S261" s="3"/>
      <c r="T261" s="1"/>
      <c r="W261" s="6"/>
      <c r="X261" s="6"/>
      <c r="Y261" s="63"/>
      <c r="AP261" s="101"/>
      <c r="AQ261" s="5"/>
      <c r="AR261" s="5"/>
      <c r="AS261" s="276"/>
    </row>
    <row r="262" spans="9:45" x14ac:dyDescent="0.25">
      <c r="I262" s="3"/>
      <c r="M262" s="3"/>
      <c r="Q262" s="3"/>
      <c r="R262" s="3"/>
      <c r="S262" s="3"/>
      <c r="T262" s="1"/>
      <c r="W262" s="6"/>
      <c r="X262" s="6"/>
      <c r="Y262" s="63"/>
      <c r="AP262" s="101"/>
      <c r="AQ262" s="5"/>
      <c r="AR262" s="5"/>
      <c r="AS262" s="276"/>
    </row>
    <row r="263" spans="9:45" x14ac:dyDescent="0.25">
      <c r="I263" s="3"/>
      <c r="M263" s="3"/>
      <c r="Q263" s="3"/>
      <c r="R263" s="3"/>
      <c r="S263" s="3"/>
      <c r="T263" s="1"/>
      <c r="W263" s="6"/>
      <c r="X263" s="6"/>
      <c r="Y263" s="63"/>
      <c r="AP263" s="101"/>
      <c r="AQ263" s="5"/>
      <c r="AR263" s="5"/>
      <c r="AS263" s="276"/>
    </row>
    <row r="264" spans="9:45" x14ac:dyDescent="0.25">
      <c r="I264" s="3"/>
      <c r="M264" s="3"/>
      <c r="Q264" s="3"/>
      <c r="R264" s="3"/>
      <c r="S264" s="3"/>
      <c r="T264" s="1"/>
      <c r="W264" s="6"/>
      <c r="X264" s="6"/>
      <c r="Y264" s="63"/>
      <c r="AP264" s="101"/>
      <c r="AQ264" s="5"/>
      <c r="AR264" s="5"/>
      <c r="AS264" s="276"/>
    </row>
    <row r="265" spans="9:45" x14ac:dyDescent="0.25">
      <c r="I265" s="3"/>
      <c r="M265" s="3"/>
      <c r="Q265" s="3"/>
      <c r="R265" s="3"/>
      <c r="S265" s="3"/>
      <c r="T265" s="1"/>
      <c r="W265" s="6"/>
      <c r="X265" s="6"/>
      <c r="Y265" s="63"/>
      <c r="AP265" s="101"/>
      <c r="AQ265" s="5"/>
      <c r="AR265" s="5"/>
      <c r="AS265" s="276"/>
    </row>
    <row r="266" spans="9:45" x14ac:dyDescent="0.25">
      <c r="I266" s="3"/>
      <c r="M266" s="3"/>
      <c r="Q266" s="3"/>
      <c r="R266" s="3"/>
      <c r="S266" s="3"/>
      <c r="T266" s="1"/>
      <c r="W266" s="6"/>
      <c r="X266" s="6"/>
      <c r="Y266" s="63"/>
      <c r="AP266" s="101"/>
      <c r="AQ266" s="5"/>
      <c r="AR266" s="5"/>
      <c r="AS266" s="276"/>
    </row>
    <row r="267" spans="9:45" x14ac:dyDescent="0.25">
      <c r="I267" s="3"/>
      <c r="M267" s="3"/>
      <c r="Q267" s="3"/>
      <c r="R267" s="3"/>
      <c r="S267" s="3"/>
      <c r="T267" s="1"/>
      <c r="W267" s="6"/>
      <c r="X267" s="6"/>
      <c r="Y267" s="63"/>
      <c r="AP267" s="101"/>
      <c r="AQ267" s="5"/>
      <c r="AR267" s="5"/>
      <c r="AS267" s="276"/>
    </row>
    <row r="268" spans="9:45" x14ac:dyDescent="0.25">
      <c r="I268" s="3"/>
      <c r="M268" s="3"/>
      <c r="Q268" s="3"/>
      <c r="R268" s="3"/>
      <c r="S268" s="3"/>
      <c r="T268" s="1"/>
      <c r="W268" s="6"/>
      <c r="X268" s="6"/>
      <c r="Y268" s="63"/>
      <c r="AP268" s="101"/>
      <c r="AQ268" s="5"/>
      <c r="AR268" s="5"/>
      <c r="AS268" s="276"/>
    </row>
    <row r="269" spans="9:45" x14ac:dyDescent="0.25">
      <c r="I269" s="3"/>
      <c r="M269" s="3"/>
      <c r="Q269" s="3"/>
      <c r="R269" s="3"/>
      <c r="S269" s="3"/>
      <c r="T269" s="1"/>
      <c r="W269" s="6"/>
      <c r="X269" s="6"/>
      <c r="Y269" s="63"/>
      <c r="AP269" s="101"/>
      <c r="AQ269" s="5"/>
      <c r="AR269" s="5"/>
      <c r="AS269" s="276"/>
    </row>
    <row r="270" spans="9:45" x14ac:dyDescent="0.25">
      <c r="I270" s="3"/>
      <c r="M270" s="3"/>
      <c r="Q270" s="3"/>
      <c r="R270" s="3"/>
      <c r="S270" s="3"/>
      <c r="T270" s="1"/>
      <c r="W270" s="6"/>
      <c r="X270" s="6"/>
      <c r="Y270" s="63"/>
      <c r="AP270" s="101"/>
      <c r="AQ270" s="5"/>
      <c r="AR270" s="5"/>
      <c r="AS270" s="276"/>
    </row>
    <row r="271" spans="9:45" x14ac:dyDescent="0.25">
      <c r="I271" s="3"/>
      <c r="M271" s="3"/>
      <c r="Q271" s="3"/>
      <c r="R271" s="3"/>
      <c r="S271" s="3"/>
      <c r="T271" s="1"/>
      <c r="W271" s="6"/>
      <c r="X271" s="6"/>
      <c r="Y271" s="63"/>
      <c r="AP271" s="101"/>
      <c r="AQ271" s="5"/>
      <c r="AR271" s="5"/>
      <c r="AS271" s="276"/>
    </row>
    <row r="272" spans="9:45" x14ac:dyDescent="0.25">
      <c r="I272" s="3"/>
      <c r="M272" s="3"/>
      <c r="Q272" s="3"/>
      <c r="R272" s="3"/>
      <c r="S272" s="3"/>
      <c r="T272" s="1"/>
      <c r="W272" s="6"/>
      <c r="X272" s="6"/>
      <c r="Y272" s="63"/>
      <c r="AP272" s="101"/>
      <c r="AQ272" s="5"/>
      <c r="AR272" s="5"/>
      <c r="AS272" s="276"/>
    </row>
    <row r="273" spans="9:45" x14ac:dyDescent="0.25">
      <c r="I273" s="3"/>
      <c r="M273" s="3"/>
      <c r="Q273" s="3"/>
      <c r="R273" s="3"/>
      <c r="S273" s="3"/>
      <c r="T273" s="1"/>
      <c r="W273" s="6"/>
      <c r="X273" s="6"/>
      <c r="Y273" s="63"/>
      <c r="AP273" s="101"/>
      <c r="AQ273" s="5"/>
      <c r="AR273" s="5"/>
      <c r="AS273" s="276"/>
    </row>
    <row r="274" spans="9:45" x14ac:dyDescent="0.25">
      <c r="I274" s="3"/>
      <c r="M274" s="3"/>
      <c r="Q274" s="3"/>
      <c r="R274" s="3"/>
      <c r="S274" s="3"/>
      <c r="T274" s="1"/>
      <c r="W274" s="6"/>
      <c r="X274" s="6"/>
      <c r="Y274" s="63"/>
      <c r="AP274" s="101"/>
      <c r="AQ274" s="5"/>
      <c r="AR274" s="5"/>
      <c r="AS274" s="276"/>
    </row>
    <row r="275" spans="9:45" x14ac:dyDescent="0.25">
      <c r="I275" s="3"/>
      <c r="M275" s="3"/>
      <c r="Q275" s="3"/>
      <c r="R275" s="3"/>
      <c r="S275" s="3"/>
      <c r="T275" s="1"/>
      <c r="W275" s="6"/>
      <c r="X275" s="6"/>
      <c r="Y275" s="63"/>
      <c r="AP275" s="101"/>
      <c r="AQ275" s="5"/>
      <c r="AR275" s="5"/>
      <c r="AS275" s="276"/>
    </row>
    <row r="276" spans="9:45" x14ac:dyDescent="0.25">
      <c r="I276" s="3"/>
      <c r="M276" s="3"/>
      <c r="Q276" s="3"/>
      <c r="R276" s="3"/>
      <c r="S276" s="3"/>
      <c r="T276" s="1"/>
      <c r="W276" s="6"/>
      <c r="X276" s="6"/>
      <c r="Y276" s="63"/>
      <c r="AP276" s="101"/>
      <c r="AQ276" s="5"/>
      <c r="AR276" s="5"/>
      <c r="AS276" s="276"/>
    </row>
    <row r="277" spans="9:45" x14ac:dyDescent="0.25">
      <c r="I277" s="3"/>
      <c r="M277" s="3"/>
      <c r="Q277" s="3"/>
      <c r="R277" s="3"/>
      <c r="S277" s="3"/>
      <c r="T277" s="1"/>
      <c r="W277" s="6"/>
      <c r="X277" s="6"/>
      <c r="Y277" s="63"/>
      <c r="AP277" s="101"/>
      <c r="AQ277" s="5"/>
      <c r="AR277" s="5"/>
      <c r="AS277" s="276"/>
    </row>
    <row r="278" spans="9:45" x14ac:dyDescent="0.25">
      <c r="I278" s="3"/>
      <c r="M278" s="3"/>
      <c r="Q278" s="3"/>
      <c r="R278" s="3"/>
      <c r="S278" s="3"/>
      <c r="T278" s="1"/>
      <c r="W278" s="6"/>
      <c r="X278" s="6"/>
      <c r="Y278" s="63"/>
      <c r="AP278" s="101"/>
      <c r="AQ278" s="5"/>
      <c r="AR278" s="5"/>
      <c r="AS278" s="276"/>
    </row>
    <row r="279" spans="9:45" x14ac:dyDescent="0.25">
      <c r="I279" s="3"/>
      <c r="M279" s="3"/>
      <c r="Q279" s="3"/>
      <c r="R279" s="3"/>
      <c r="S279" s="3"/>
      <c r="T279" s="1"/>
      <c r="W279" s="6"/>
      <c r="X279" s="6"/>
      <c r="Y279" s="63"/>
      <c r="AP279" s="101"/>
      <c r="AQ279" s="5"/>
      <c r="AR279" s="5"/>
      <c r="AS279" s="276"/>
    </row>
    <row r="280" spans="9:45" x14ac:dyDescent="0.25">
      <c r="I280" s="3"/>
      <c r="M280" s="3"/>
      <c r="Q280" s="3"/>
      <c r="R280" s="3"/>
      <c r="S280" s="3"/>
      <c r="T280" s="1"/>
      <c r="W280" s="6"/>
      <c r="X280" s="6"/>
      <c r="Y280" s="63"/>
      <c r="AP280" s="101"/>
      <c r="AQ280" s="5"/>
      <c r="AR280" s="5"/>
      <c r="AS280" s="276"/>
    </row>
    <row r="281" spans="9:45" x14ac:dyDescent="0.25">
      <c r="I281" s="3"/>
      <c r="M281" s="3"/>
      <c r="Q281" s="3"/>
      <c r="R281" s="3"/>
      <c r="S281" s="3"/>
      <c r="T281" s="1"/>
      <c r="W281" s="6"/>
      <c r="X281" s="6"/>
      <c r="Y281" s="63"/>
      <c r="AP281" s="101"/>
      <c r="AQ281" s="5"/>
      <c r="AR281" s="5"/>
      <c r="AS281" s="276"/>
    </row>
    <row r="282" spans="9:45" x14ac:dyDescent="0.25">
      <c r="I282" s="3"/>
      <c r="M282" s="3"/>
      <c r="Q282" s="3"/>
      <c r="R282" s="3"/>
      <c r="S282" s="3"/>
      <c r="T282" s="1"/>
      <c r="W282" s="6"/>
      <c r="X282" s="6"/>
      <c r="Y282" s="63"/>
      <c r="AP282" s="101"/>
      <c r="AQ282" s="5"/>
      <c r="AR282" s="5"/>
      <c r="AS282" s="276"/>
    </row>
    <row r="283" spans="9:45" x14ac:dyDescent="0.25">
      <c r="I283" s="3"/>
      <c r="M283" s="3"/>
      <c r="Q283" s="3"/>
      <c r="R283" s="3"/>
      <c r="S283" s="3"/>
      <c r="T283" s="1"/>
      <c r="W283" s="6"/>
      <c r="X283" s="6"/>
      <c r="Y283" s="63"/>
      <c r="AP283" s="101"/>
      <c r="AQ283" s="5"/>
      <c r="AR283" s="5"/>
      <c r="AS283" s="276"/>
    </row>
    <row r="284" spans="9:45" x14ac:dyDescent="0.25">
      <c r="I284" s="3"/>
      <c r="M284" s="3"/>
      <c r="Q284" s="3"/>
      <c r="R284" s="3"/>
      <c r="S284" s="3"/>
      <c r="T284" s="1"/>
      <c r="W284" s="6"/>
      <c r="X284" s="6"/>
      <c r="Y284" s="63"/>
      <c r="AP284" s="101"/>
      <c r="AQ284" s="5"/>
      <c r="AR284" s="5"/>
      <c r="AS284" s="276"/>
    </row>
    <row r="285" spans="9:45" x14ac:dyDescent="0.25">
      <c r="I285" s="3"/>
      <c r="M285" s="3"/>
      <c r="Q285" s="3"/>
      <c r="R285" s="3"/>
      <c r="S285" s="3"/>
      <c r="T285" s="1"/>
      <c r="W285" s="6"/>
      <c r="X285" s="6"/>
      <c r="Y285" s="63"/>
      <c r="AP285" s="101"/>
      <c r="AQ285" s="5"/>
      <c r="AR285" s="5"/>
      <c r="AS285" s="276"/>
    </row>
    <row r="286" spans="9:45" x14ac:dyDescent="0.25">
      <c r="I286" s="3"/>
      <c r="M286" s="3"/>
      <c r="Q286" s="3"/>
      <c r="R286" s="3"/>
      <c r="S286" s="3"/>
      <c r="T286" s="1"/>
      <c r="W286" s="6"/>
      <c r="X286" s="6"/>
      <c r="Y286" s="63"/>
      <c r="AP286" s="101"/>
      <c r="AQ286" s="5"/>
      <c r="AR286" s="5"/>
      <c r="AS286" s="276"/>
    </row>
    <row r="287" spans="9:45" x14ac:dyDescent="0.25">
      <c r="I287" s="3"/>
      <c r="M287" s="3"/>
      <c r="Q287" s="3"/>
      <c r="R287" s="3"/>
      <c r="S287" s="3"/>
      <c r="T287" s="1"/>
      <c r="W287" s="6"/>
      <c r="X287" s="6"/>
      <c r="Y287" s="63"/>
      <c r="AP287" s="101"/>
      <c r="AQ287" s="5"/>
      <c r="AR287" s="5"/>
      <c r="AS287" s="276"/>
    </row>
    <row r="288" spans="9:45" x14ac:dyDescent="0.25">
      <c r="I288" s="3"/>
      <c r="M288" s="3"/>
      <c r="Q288" s="3"/>
      <c r="R288" s="3"/>
      <c r="S288" s="3"/>
      <c r="T288" s="1"/>
      <c r="W288" s="6"/>
      <c r="X288" s="6"/>
      <c r="Y288" s="63"/>
      <c r="AP288" s="101"/>
      <c r="AQ288" s="5"/>
      <c r="AR288" s="5"/>
      <c r="AS288" s="276"/>
    </row>
    <row r="289" spans="9:45" x14ac:dyDescent="0.25">
      <c r="I289" s="3"/>
      <c r="M289" s="3"/>
      <c r="Q289" s="3"/>
      <c r="R289" s="3"/>
      <c r="S289" s="3"/>
      <c r="T289" s="1"/>
      <c r="W289" s="6"/>
      <c r="X289" s="6"/>
      <c r="Y289" s="63"/>
      <c r="AP289" s="101"/>
      <c r="AQ289" s="5"/>
      <c r="AR289" s="5"/>
      <c r="AS289" s="276"/>
    </row>
    <row r="290" spans="9:45" x14ac:dyDescent="0.25">
      <c r="I290" s="3"/>
      <c r="M290" s="3"/>
      <c r="Q290" s="3"/>
      <c r="R290" s="3"/>
      <c r="S290" s="3"/>
      <c r="T290" s="1"/>
      <c r="W290" s="6"/>
      <c r="X290" s="6"/>
      <c r="Y290" s="63"/>
      <c r="AP290" s="101"/>
      <c r="AQ290" s="5"/>
      <c r="AR290" s="5"/>
      <c r="AS290" s="276"/>
    </row>
    <row r="291" spans="9:45" x14ac:dyDescent="0.25">
      <c r="I291" s="3"/>
      <c r="M291" s="3"/>
      <c r="Q291" s="3"/>
      <c r="R291" s="3"/>
      <c r="S291" s="3"/>
      <c r="T291" s="1"/>
      <c r="W291" s="6"/>
      <c r="X291" s="6"/>
      <c r="Y291" s="63"/>
      <c r="AP291" s="101"/>
      <c r="AQ291" s="5"/>
      <c r="AR291" s="5"/>
      <c r="AS291" s="276"/>
    </row>
    <row r="292" spans="9:45" x14ac:dyDescent="0.25">
      <c r="I292" s="3"/>
      <c r="M292" s="3"/>
      <c r="Q292" s="3"/>
      <c r="R292" s="3"/>
      <c r="S292" s="3"/>
      <c r="T292" s="1"/>
      <c r="W292" s="6"/>
      <c r="X292" s="6"/>
      <c r="Y292" s="63"/>
      <c r="AP292" s="101"/>
      <c r="AQ292" s="5"/>
      <c r="AR292" s="5"/>
      <c r="AS292" s="276"/>
    </row>
    <row r="293" spans="9:45" x14ac:dyDescent="0.25">
      <c r="I293" s="3"/>
      <c r="M293" s="3"/>
      <c r="Q293" s="3"/>
      <c r="R293" s="3"/>
      <c r="S293" s="3"/>
      <c r="T293" s="1"/>
      <c r="W293" s="6"/>
      <c r="X293" s="6"/>
      <c r="Y293" s="63"/>
      <c r="AP293" s="101"/>
      <c r="AQ293" s="5"/>
      <c r="AR293" s="5"/>
      <c r="AS293" s="276"/>
    </row>
    <row r="294" spans="9:45" x14ac:dyDescent="0.25">
      <c r="I294" s="3"/>
      <c r="M294" s="3"/>
      <c r="Q294" s="3"/>
      <c r="R294" s="3"/>
      <c r="S294" s="3"/>
      <c r="T294" s="1"/>
      <c r="W294" s="6"/>
      <c r="X294" s="6"/>
      <c r="Y294" s="63"/>
      <c r="AP294" s="101"/>
      <c r="AQ294" s="5"/>
      <c r="AR294" s="5"/>
      <c r="AS294" s="276"/>
    </row>
    <row r="295" spans="9:45" x14ac:dyDescent="0.25">
      <c r="I295" s="3"/>
      <c r="M295" s="3"/>
      <c r="Q295" s="3"/>
      <c r="R295" s="3"/>
      <c r="S295" s="3"/>
      <c r="T295" s="1"/>
      <c r="W295" s="6"/>
      <c r="X295" s="6"/>
      <c r="Y295" s="63"/>
      <c r="AP295" s="101"/>
      <c r="AQ295" s="5"/>
      <c r="AR295" s="5"/>
      <c r="AS295" s="276"/>
    </row>
    <row r="296" spans="9:45" x14ac:dyDescent="0.25">
      <c r="I296" s="3"/>
      <c r="M296" s="3"/>
      <c r="Q296" s="3"/>
      <c r="R296" s="3"/>
      <c r="S296" s="3"/>
      <c r="T296" s="1"/>
      <c r="W296" s="6"/>
      <c r="X296" s="6"/>
      <c r="Y296" s="63"/>
      <c r="AP296" s="101"/>
      <c r="AQ296" s="5"/>
      <c r="AR296" s="5"/>
      <c r="AS296" s="276"/>
    </row>
    <row r="297" spans="9:45" x14ac:dyDescent="0.25">
      <c r="I297" s="3"/>
      <c r="M297" s="3"/>
      <c r="Q297" s="3"/>
      <c r="R297" s="3"/>
      <c r="S297" s="3"/>
      <c r="T297" s="1"/>
      <c r="W297" s="6"/>
      <c r="X297" s="6"/>
      <c r="Y297" s="63"/>
      <c r="AP297" s="101"/>
      <c r="AQ297" s="5"/>
      <c r="AR297" s="5"/>
      <c r="AS297" s="276"/>
    </row>
    <row r="298" spans="9:45" x14ac:dyDescent="0.25">
      <c r="I298" s="3"/>
      <c r="M298" s="3"/>
      <c r="Q298" s="3"/>
      <c r="R298" s="3"/>
      <c r="S298" s="3"/>
      <c r="T298" s="1"/>
      <c r="W298" s="6"/>
      <c r="X298" s="6"/>
      <c r="Y298" s="63"/>
      <c r="AP298" s="101"/>
      <c r="AQ298" s="5"/>
      <c r="AR298" s="5"/>
      <c r="AS298" s="276"/>
    </row>
    <row r="299" spans="9:45" x14ac:dyDescent="0.25">
      <c r="I299" s="3"/>
      <c r="M299" s="3"/>
      <c r="Q299" s="3"/>
      <c r="R299" s="3"/>
      <c r="S299" s="3"/>
      <c r="T299" s="1"/>
      <c r="W299" s="6"/>
      <c r="X299" s="6"/>
      <c r="Y299" s="63"/>
      <c r="AP299" s="101"/>
      <c r="AQ299" s="5"/>
      <c r="AR299" s="5"/>
      <c r="AS299" s="276"/>
    </row>
    <row r="300" spans="9:45" x14ac:dyDescent="0.25">
      <c r="I300" s="3"/>
      <c r="M300" s="3"/>
      <c r="Q300" s="3"/>
      <c r="R300" s="3"/>
      <c r="S300" s="3"/>
      <c r="T300" s="1"/>
      <c r="W300" s="6"/>
      <c r="X300" s="6"/>
      <c r="Y300" s="63"/>
      <c r="AP300" s="101"/>
      <c r="AQ300" s="5"/>
      <c r="AR300" s="5"/>
      <c r="AS300" s="276"/>
    </row>
    <row r="301" spans="9:45" x14ac:dyDescent="0.25">
      <c r="I301" s="3"/>
      <c r="M301" s="3"/>
      <c r="Q301" s="3"/>
      <c r="R301" s="3"/>
      <c r="S301" s="3"/>
      <c r="T301" s="1"/>
      <c r="W301" s="6"/>
      <c r="X301" s="6"/>
      <c r="Y301" s="63"/>
      <c r="AP301" s="101"/>
      <c r="AQ301" s="5"/>
      <c r="AR301" s="5"/>
      <c r="AS301" s="276"/>
    </row>
    <row r="302" spans="9:45" x14ac:dyDescent="0.25">
      <c r="I302" s="3"/>
      <c r="M302" s="3"/>
      <c r="Q302" s="3"/>
      <c r="R302" s="3"/>
      <c r="S302" s="3"/>
      <c r="T302" s="1"/>
      <c r="W302" s="6"/>
      <c r="X302" s="6"/>
      <c r="Y302" s="63"/>
      <c r="AP302" s="101"/>
      <c r="AQ302" s="5"/>
      <c r="AR302" s="5"/>
      <c r="AS302" s="276"/>
    </row>
    <row r="303" spans="9:45" x14ac:dyDescent="0.25">
      <c r="I303" s="3"/>
      <c r="M303" s="3"/>
      <c r="Q303" s="3"/>
      <c r="R303" s="3"/>
      <c r="S303" s="3"/>
      <c r="T303" s="1"/>
      <c r="W303" s="6"/>
      <c r="X303" s="6"/>
      <c r="Y303" s="63"/>
      <c r="AP303" s="101"/>
      <c r="AQ303" s="5"/>
      <c r="AR303" s="5"/>
      <c r="AS303" s="276"/>
    </row>
    <row r="304" spans="9:45" x14ac:dyDescent="0.25">
      <c r="I304" s="3"/>
      <c r="M304" s="3"/>
      <c r="Q304" s="3"/>
      <c r="R304" s="3"/>
      <c r="S304" s="3"/>
      <c r="T304" s="1"/>
      <c r="W304" s="6"/>
      <c r="X304" s="6"/>
      <c r="Y304" s="63"/>
      <c r="AP304" s="101"/>
      <c r="AQ304" s="5"/>
      <c r="AR304" s="5"/>
      <c r="AS304" s="276"/>
    </row>
    <row r="305" spans="9:45" x14ac:dyDescent="0.25">
      <c r="I305" s="3"/>
      <c r="M305" s="3"/>
      <c r="Q305" s="3"/>
      <c r="R305" s="3"/>
      <c r="S305" s="3"/>
      <c r="T305" s="1"/>
      <c r="W305" s="6"/>
      <c r="X305" s="6"/>
      <c r="Y305" s="63"/>
      <c r="AP305" s="101"/>
      <c r="AQ305" s="5"/>
      <c r="AR305" s="5"/>
      <c r="AS305" s="276"/>
    </row>
    <row r="306" spans="9:45" x14ac:dyDescent="0.25">
      <c r="I306" s="3"/>
      <c r="M306" s="3"/>
      <c r="Q306" s="3"/>
      <c r="R306" s="3"/>
      <c r="S306" s="3"/>
      <c r="T306" s="1"/>
      <c r="W306" s="6"/>
      <c r="X306" s="6"/>
      <c r="Y306" s="63"/>
      <c r="AP306" s="101"/>
      <c r="AQ306" s="5"/>
      <c r="AR306" s="5"/>
      <c r="AS306" s="276"/>
    </row>
    <row r="307" spans="9:45" x14ac:dyDescent="0.25">
      <c r="I307" s="3"/>
      <c r="M307" s="3"/>
      <c r="Q307" s="3"/>
      <c r="R307" s="3"/>
      <c r="S307" s="3"/>
      <c r="T307" s="1"/>
      <c r="W307" s="6"/>
      <c r="X307" s="6"/>
      <c r="Y307" s="63"/>
      <c r="AP307" s="101"/>
      <c r="AQ307" s="5"/>
      <c r="AR307" s="5"/>
      <c r="AS307" s="276"/>
    </row>
    <row r="308" spans="9:45" x14ac:dyDescent="0.25">
      <c r="I308" s="3"/>
      <c r="M308" s="3"/>
      <c r="Q308" s="3"/>
      <c r="R308" s="3"/>
      <c r="S308" s="3"/>
      <c r="T308" s="1"/>
      <c r="W308" s="6"/>
      <c r="X308" s="6"/>
      <c r="Y308" s="63"/>
      <c r="AP308" s="101"/>
      <c r="AQ308" s="5"/>
      <c r="AR308" s="5"/>
      <c r="AS308" s="276"/>
    </row>
    <row r="309" spans="9:45" x14ac:dyDescent="0.25">
      <c r="I309" s="3"/>
      <c r="M309" s="3"/>
      <c r="Q309" s="3"/>
      <c r="R309" s="3"/>
      <c r="S309" s="3"/>
      <c r="T309" s="1"/>
      <c r="W309" s="6"/>
      <c r="X309" s="6"/>
      <c r="Y309" s="63"/>
      <c r="AP309" s="101"/>
      <c r="AQ309" s="5"/>
      <c r="AR309" s="5"/>
      <c r="AS309" s="276"/>
    </row>
    <row r="310" spans="9:45" x14ac:dyDescent="0.25">
      <c r="I310" s="3"/>
      <c r="M310" s="3"/>
      <c r="Q310" s="3"/>
      <c r="R310" s="3"/>
      <c r="S310" s="3"/>
      <c r="T310" s="1"/>
      <c r="W310" s="6"/>
      <c r="X310" s="6"/>
      <c r="Y310" s="63"/>
      <c r="AP310" s="101"/>
      <c r="AQ310" s="5"/>
      <c r="AR310" s="5"/>
      <c r="AS310" s="276"/>
    </row>
    <row r="311" spans="9:45" x14ac:dyDescent="0.25">
      <c r="I311" s="3"/>
      <c r="M311" s="3"/>
      <c r="Q311" s="3"/>
      <c r="R311" s="3"/>
      <c r="S311" s="3"/>
      <c r="T311" s="1"/>
      <c r="W311" s="6"/>
      <c r="X311" s="6"/>
      <c r="Y311" s="63"/>
      <c r="AP311" s="101"/>
      <c r="AQ311" s="5"/>
      <c r="AR311" s="5"/>
      <c r="AS311" s="276"/>
    </row>
    <row r="312" spans="9:45" x14ac:dyDescent="0.25">
      <c r="I312" s="3"/>
      <c r="M312" s="3"/>
      <c r="Q312" s="3"/>
      <c r="R312" s="3"/>
      <c r="S312" s="3"/>
      <c r="T312" s="1"/>
      <c r="W312" s="6"/>
      <c r="X312" s="6"/>
      <c r="Y312" s="63"/>
      <c r="AP312" s="101"/>
      <c r="AQ312" s="5"/>
      <c r="AR312" s="5"/>
      <c r="AS312" s="276"/>
    </row>
    <row r="313" spans="9:45" x14ac:dyDescent="0.25">
      <c r="I313" s="3"/>
      <c r="M313" s="3"/>
      <c r="Q313" s="3"/>
      <c r="R313" s="3"/>
      <c r="S313" s="3"/>
      <c r="T313" s="1"/>
      <c r="W313" s="6"/>
      <c r="X313" s="6"/>
      <c r="Y313" s="63"/>
      <c r="AP313" s="101"/>
      <c r="AQ313" s="5"/>
      <c r="AR313" s="5"/>
      <c r="AS313" s="276"/>
    </row>
    <row r="314" spans="9:45" x14ac:dyDescent="0.25">
      <c r="I314" s="3"/>
      <c r="M314" s="3"/>
      <c r="Q314" s="3"/>
      <c r="R314" s="3"/>
      <c r="S314" s="3"/>
      <c r="T314" s="1"/>
      <c r="W314" s="6"/>
      <c r="X314" s="6"/>
      <c r="Y314" s="63"/>
      <c r="AP314" s="101"/>
      <c r="AQ314" s="5"/>
      <c r="AR314" s="5"/>
      <c r="AS314" s="276"/>
    </row>
    <row r="315" spans="9:45" x14ac:dyDescent="0.25">
      <c r="I315" s="3"/>
      <c r="M315" s="3"/>
      <c r="Q315" s="3"/>
      <c r="R315" s="3"/>
      <c r="S315" s="3"/>
      <c r="T315" s="1"/>
      <c r="W315" s="6"/>
      <c r="X315" s="6"/>
      <c r="Y315" s="63"/>
      <c r="AP315" s="101"/>
      <c r="AQ315" s="5"/>
      <c r="AR315" s="5"/>
      <c r="AS315" s="276"/>
    </row>
    <row r="316" spans="9:45" x14ac:dyDescent="0.25">
      <c r="I316" s="3"/>
      <c r="M316" s="3"/>
      <c r="Q316" s="3"/>
      <c r="R316" s="3"/>
      <c r="S316" s="3"/>
      <c r="T316" s="1"/>
      <c r="W316" s="6"/>
      <c r="X316" s="6"/>
      <c r="Y316" s="63"/>
      <c r="AP316" s="101"/>
      <c r="AQ316" s="5"/>
      <c r="AR316" s="5"/>
      <c r="AS316" s="276"/>
    </row>
    <row r="317" spans="9:45" x14ac:dyDescent="0.25">
      <c r="I317" s="3"/>
      <c r="M317" s="3"/>
      <c r="Q317" s="3"/>
      <c r="R317" s="3"/>
      <c r="S317" s="3"/>
      <c r="T317" s="1"/>
      <c r="W317" s="6"/>
      <c r="X317" s="6"/>
      <c r="Y317" s="63"/>
      <c r="AP317" s="101"/>
      <c r="AQ317" s="5"/>
      <c r="AR317" s="5"/>
      <c r="AS317" s="276"/>
    </row>
    <row r="318" spans="9:45" x14ac:dyDescent="0.25">
      <c r="I318" s="3"/>
      <c r="M318" s="3"/>
      <c r="Q318" s="3"/>
      <c r="R318" s="3"/>
      <c r="S318" s="3"/>
      <c r="T318" s="1"/>
      <c r="W318" s="6"/>
      <c r="X318" s="6"/>
      <c r="Y318" s="63"/>
      <c r="AP318" s="101"/>
      <c r="AQ318" s="5"/>
      <c r="AR318" s="5"/>
      <c r="AS318" s="276"/>
    </row>
    <row r="319" spans="9:45" x14ac:dyDescent="0.25">
      <c r="I319" s="3"/>
      <c r="M319" s="3"/>
      <c r="Q319" s="3"/>
      <c r="R319" s="3"/>
      <c r="S319" s="3"/>
      <c r="T319" s="1"/>
      <c r="W319" s="6"/>
      <c r="X319" s="6"/>
      <c r="Y319" s="63"/>
      <c r="AP319" s="101"/>
      <c r="AQ319" s="5"/>
      <c r="AR319" s="5"/>
      <c r="AS319" s="276"/>
    </row>
    <row r="320" spans="9:45" x14ac:dyDescent="0.25">
      <c r="I320" s="3"/>
      <c r="M320" s="3"/>
      <c r="Q320" s="3"/>
      <c r="R320" s="3"/>
      <c r="S320" s="3"/>
      <c r="T320" s="1"/>
      <c r="W320" s="6"/>
      <c r="X320" s="6"/>
      <c r="Y320" s="63"/>
      <c r="AP320" s="101"/>
      <c r="AQ320" s="5"/>
      <c r="AR320" s="5"/>
      <c r="AS320" s="276"/>
    </row>
    <row r="321" spans="9:45" x14ac:dyDescent="0.25">
      <c r="I321" s="3"/>
      <c r="M321" s="3"/>
      <c r="Q321" s="3"/>
      <c r="R321" s="3"/>
      <c r="S321" s="3"/>
      <c r="T321" s="1"/>
      <c r="W321" s="6"/>
      <c r="X321" s="6"/>
      <c r="Y321" s="63"/>
      <c r="AP321" s="101"/>
      <c r="AQ321" s="5"/>
      <c r="AR321" s="5"/>
      <c r="AS321" s="276"/>
    </row>
    <row r="322" spans="9:45" x14ac:dyDescent="0.25">
      <c r="I322" s="3"/>
      <c r="M322" s="3"/>
      <c r="Q322" s="3"/>
      <c r="R322" s="3"/>
      <c r="S322" s="3"/>
      <c r="T322" s="1"/>
      <c r="W322" s="6"/>
      <c r="X322" s="6"/>
      <c r="Y322" s="63"/>
      <c r="AP322" s="101"/>
      <c r="AQ322" s="5"/>
      <c r="AR322" s="5"/>
      <c r="AS322" s="276"/>
    </row>
    <row r="323" spans="9:45" x14ac:dyDescent="0.25">
      <c r="I323" s="3"/>
      <c r="M323" s="3"/>
      <c r="Q323" s="3"/>
      <c r="R323" s="3"/>
      <c r="S323" s="3"/>
      <c r="T323" s="1"/>
      <c r="W323" s="6"/>
      <c r="X323" s="6"/>
      <c r="Y323" s="63"/>
      <c r="AP323" s="101"/>
      <c r="AQ323" s="5"/>
      <c r="AR323" s="5"/>
      <c r="AS323" s="276"/>
    </row>
    <row r="324" spans="9:45" x14ac:dyDescent="0.25">
      <c r="I324" s="3"/>
      <c r="M324" s="3"/>
      <c r="Q324" s="3"/>
      <c r="R324" s="3"/>
      <c r="S324" s="3"/>
      <c r="T324" s="1"/>
      <c r="W324" s="6"/>
      <c r="X324" s="6"/>
      <c r="Y324" s="63"/>
      <c r="AP324" s="101"/>
      <c r="AQ324" s="5"/>
      <c r="AR324" s="5"/>
      <c r="AS324" s="276"/>
    </row>
    <row r="325" spans="9:45" x14ac:dyDescent="0.25">
      <c r="I325" s="3"/>
      <c r="M325" s="3"/>
      <c r="Q325" s="3"/>
      <c r="R325" s="3"/>
      <c r="S325" s="3"/>
      <c r="T325" s="1"/>
      <c r="W325" s="6"/>
      <c r="X325" s="6"/>
      <c r="Y325" s="63"/>
      <c r="AP325" s="101"/>
      <c r="AQ325" s="5"/>
      <c r="AR325" s="5"/>
      <c r="AS325" s="276"/>
    </row>
    <row r="326" spans="9:45" x14ac:dyDescent="0.25">
      <c r="I326" s="3"/>
      <c r="M326" s="3"/>
      <c r="Q326" s="3"/>
      <c r="R326" s="3"/>
      <c r="S326" s="3"/>
      <c r="T326" s="1"/>
      <c r="W326" s="6"/>
      <c r="X326" s="6"/>
      <c r="Y326" s="63"/>
      <c r="AP326" s="101"/>
      <c r="AQ326" s="5"/>
      <c r="AR326" s="5"/>
      <c r="AS326" s="276"/>
    </row>
    <row r="327" spans="9:45" x14ac:dyDescent="0.25">
      <c r="I327" s="3"/>
      <c r="M327" s="3"/>
      <c r="Q327" s="3"/>
      <c r="R327" s="3"/>
      <c r="S327" s="3"/>
      <c r="T327" s="1"/>
      <c r="W327" s="6"/>
      <c r="X327" s="6"/>
      <c r="Y327" s="63"/>
      <c r="AP327" s="101"/>
      <c r="AQ327" s="5"/>
      <c r="AR327" s="5"/>
      <c r="AS327" s="276"/>
    </row>
    <row r="328" spans="9:45" x14ac:dyDescent="0.25">
      <c r="I328" s="3"/>
      <c r="M328" s="3"/>
      <c r="Q328" s="3"/>
      <c r="R328" s="3"/>
      <c r="S328" s="3"/>
      <c r="T328" s="1"/>
      <c r="W328" s="6"/>
      <c r="X328" s="6"/>
      <c r="Y328" s="63"/>
      <c r="AP328" s="101"/>
      <c r="AQ328" s="5"/>
      <c r="AR328" s="5"/>
      <c r="AS328" s="276"/>
    </row>
    <row r="329" spans="9:45" x14ac:dyDescent="0.25">
      <c r="I329" s="3"/>
      <c r="M329" s="3"/>
      <c r="Q329" s="3"/>
      <c r="R329" s="3"/>
      <c r="S329" s="3"/>
      <c r="T329" s="1"/>
      <c r="W329" s="6"/>
      <c r="X329" s="6"/>
      <c r="Y329" s="63"/>
      <c r="AP329" s="101"/>
      <c r="AQ329" s="5"/>
      <c r="AR329" s="5"/>
      <c r="AS329" s="276"/>
    </row>
    <row r="330" spans="9:45" x14ac:dyDescent="0.25">
      <c r="I330" s="3"/>
      <c r="M330" s="3"/>
      <c r="Q330" s="3"/>
      <c r="R330" s="3"/>
      <c r="S330" s="3"/>
      <c r="T330" s="1"/>
      <c r="W330" s="6"/>
      <c r="X330" s="6"/>
      <c r="Y330" s="63"/>
      <c r="AP330" s="101"/>
      <c r="AQ330" s="5"/>
      <c r="AR330" s="5"/>
      <c r="AS330" s="276"/>
    </row>
    <row r="331" spans="9:45" x14ac:dyDescent="0.25">
      <c r="I331" s="3"/>
      <c r="M331" s="3"/>
      <c r="Q331" s="3"/>
      <c r="R331" s="3"/>
      <c r="S331" s="3"/>
      <c r="T331" s="1"/>
      <c r="W331" s="6"/>
      <c r="X331" s="6"/>
      <c r="Y331" s="63"/>
      <c r="AP331" s="101"/>
      <c r="AQ331" s="5"/>
      <c r="AR331" s="5"/>
      <c r="AS331" s="276"/>
    </row>
    <row r="332" spans="9:45" x14ac:dyDescent="0.25">
      <c r="I332" s="3"/>
      <c r="M332" s="3"/>
      <c r="Q332" s="3"/>
      <c r="R332" s="3"/>
      <c r="S332" s="3"/>
      <c r="T332" s="1"/>
      <c r="W332" s="6"/>
      <c r="X332" s="6"/>
      <c r="Y332" s="63"/>
      <c r="AP332" s="101"/>
      <c r="AQ332" s="5"/>
      <c r="AR332" s="5"/>
      <c r="AS332" s="276"/>
    </row>
    <row r="333" spans="9:45" x14ac:dyDescent="0.25">
      <c r="I333" s="3"/>
      <c r="M333" s="3"/>
      <c r="Q333" s="3"/>
      <c r="R333" s="3"/>
      <c r="S333" s="3"/>
      <c r="T333" s="1"/>
      <c r="W333" s="6"/>
      <c r="X333" s="6"/>
      <c r="Y333" s="63"/>
      <c r="AP333" s="101"/>
      <c r="AQ333" s="5"/>
      <c r="AR333" s="5"/>
      <c r="AS333" s="276"/>
    </row>
    <row r="334" spans="9:45" x14ac:dyDescent="0.25">
      <c r="I334" s="3"/>
      <c r="M334" s="3"/>
      <c r="Q334" s="3"/>
      <c r="R334" s="3"/>
      <c r="S334" s="3"/>
      <c r="T334" s="1"/>
      <c r="W334" s="6"/>
      <c r="X334" s="6"/>
      <c r="Y334" s="63"/>
      <c r="AP334" s="101"/>
      <c r="AQ334" s="5"/>
      <c r="AR334" s="5"/>
      <c r="AS334" s="276"/>
    </row>
    <row r="335" spans="9:45" x14ac:dyDescent="0.25">
      <c r="I335" s="3"/>
      <c r="M335" s="3"/>
      <c r="Q335" s="3"/>
      <c r="R335" s="3"/>
      <c r="S335" s="3"/>
      <c r="T335" s="1"/>
      <c r="W335" s="6"/>
      <c r="X335" s="6"/>
      <c r="Y335" s="63"/>
      <c r="AP335" s="101"/>
      <c r="AQ335" s="5"/>
      <c r="AR335" s="5"/>
      <c r="AS335" s="276"/>
    </row>
    <row r="336" spans="9:45" x14ac:dyDescent="0.25">
      <c r="I336" s="3"/>
      <c r="M336" s="3"/>
      <c r="Q336" s="3"/>
      <c r="R336" s="3"/>
      <c r="S336" s="3"/>
      <c r="T336" s="1"/>
      <c r="W336" s="6"/>
      <c r="X336" s="6"/>
      <c r="Y336" s="63"/>
      <c r="AP336" s="101"/>
      <c r="AQ336" s="5"/>
      <c r="AR336" s="5"/>
      <c r="AS336" s="276"/>
    </row>
    <row r="337" spans="9:45" x14ac:dyDescent="0.25">
      <c r="I337" s="3"/>
      <c r="M337" s="3"/>
      <c r="Q337" s="3"/>
      <c r="R337" s="3"/>
      <c r="S337" s="3"/>
      <c r="T337" s="1"/>
      <c r="W337" s="6"/>
      <c r="X337" s="6"/>
      <c r="Y337" s="63"/>
      <c r="AP337" s="101"/>
      <c r="AQ337" s="5"/>
      <c r="AR337" s="5"/>
      <c r="AS337" s="276"/>
    </row>
    <row r="338" spans="9:45" x14ac:dyDescent="0.25">
      <c r="I338" s="3"/>
      <c r="M338" s="3"/>
      <c r="Q338" s="3"/>
      <c r="R338" s="3"/>
      <c r="S338" s="3"/>
      <c r="T338" s="1"/>
      <c r="W338" s="6"/>
      <c r="X338" s="6"/>
      <c r="Y338" s="63"/>
      <c r="AP338" s="101"/>
      <c r="AQ338" s="5"/>
      <c r="AR338" s="5"/>
      <c r="AS338" s="276"/>
    </row>
    <row r="339" spans="9:45" x14ac:dyDescent="0.25">
      <c r="I339" s="3"/>
      <c r="M339" s="3"/>
      <c r="Q339" s="3"/>
      <c r="R339" s="3"/>
      <c r="S339" s="3"/>
      <c r="T339" s="1"/>
      <c r="W339" s="6"/>
      <c r="X339" s="6"/>
      <c r="Y339" s="63"/>
      <c r="AP339" s="101"/>
      <c r="AQ339" s="5"/>
      <c r="AR339" s="5"/>
      <c r="AS339" s="276"/>
    </row>
    <row r="340" spans="9:45" x14ac:dyDescent="0.25">
      <c r="I340" s="3"/>
      <c r="M340" s="3"/>
      <c r="Q340" s="3"/>
      <c r="R340" s="3"/>
      <c r="S340" s="3"/>
      <c r="T340" s="1"/>
      <c r="W340" s="6"/>
      <c r="X340" s="6"/>
      <c r="Y340" s="63"/>
      <c r="AP340" s="101"/>
      <c r="AQ340" s="5"/>
      <c r="AR340" s="5"/>
      <c r="AS340" s="276"/>
    </row>
    <row r="341" spans="9:45" x14ac:dyDescent="0.25">
      <c r="I341" s="3"/>
      <c r="M341" s="3"/>
      <c r="Q341" s="3"/>
      <c r="R341" s="3"/>
      <c r="S341" s="3"/>
      <c r="T341" s="1"/>
      <c r="W341" s="6"/>
      <c r="X341" s="6"/>
      <c r="Y341" s="63"/>
      <c r="AP341" s="101"/>
      <c r="AQ341" s="5"/>
      <c r="AR341" s="5"/>
      <c r="AS341" s="276"/>
    </row>
    <row r="342" spans="9:45" x14ac:dyDescent="0.25">
      <c r="I342" s="3"/>
      <c r="M342" s="3"/>
      <c r="Q342" s="3"/>
      <c r="R342" s="3"/>
      <c r="S342" s="3"/>
      <c r="T342" s="1"/>
      <c r="W342" s="6"/>
      <c r="X342" s="6"/>
      <c r="Y342" s="63"/>
      <c r="AP342" s="101"/>
      <c r="AQ342" s="5"/>
      <c r="AR342" s="5"/>
      <c r="AS342" s="276"/>
    </row>
    <row r="343" spans="9:45" x14ac:dyDescent="0.25">
      <c r="W343" s="6"/>
      <c r="X343" s="6"/>
      <c r="AP343" s="101"/>
    </row>
    <row r="344" spans="9:45" x14ac:dyDescent="0.25">
      <c r="W344" s="6"/>
      <c r="X344" s="6"/>
      <c r="AP344" s="101"/>
    </row>
    <row r="345" spans="9:45" x14ac:dyDescent="0.25">
      <c r="W345" s="6"/>
      <c r="X345" s="6"/>
      <c r="AP345" s="101"/>
    </row>
    <row r="346" spans="9:45" x14ac:dyDescent="0.25">
      <c r="W346" s="6"/>
      <c r="X346" s="6"/>
      <c r="AP346" s="101"/>
    </row>
    <row r="347" spans="9:45" x14ac:dyDescent="0.25">
      <c r="W347" s="6"/>
      <c r="X347" s="6"/>
      <c r="AP347" s="101"/>
    </row>
    <row r="348" spans="9:45" x14ac:dyDescent="0.25">
      <c r="W348" s="6"/>
      <c r="X348" s="6"/>
      <c r="AP348" s="101"/>
    </row>
    <row r="349" spans="9:45" x14ac:dyDescent="0.25">
      <c r="W349" s="6"/>
      <c r="X349" s="6"/>
      <c r="AP349" s="101"/>
    </row>
    <row r="350" spans="9:45" x14ac:dyDescent="0.25">
      <c r="W350" s="6"/>
      <c r="X350" s="6"/>
      <c r="AP350" s="101"/>
    </row>
    <row r="351" spans="9:45" x14ac:dyDescent="0.25">
      <c r="W351" s="6"/>
      <c r="X351" s="6"/>
      <c r="AP351" s="101"/>
    </row>
    <row r="352" spans="9:45" x14ac:dyDescent="0.25">
      <c r="W352" s="6"/>
      <c r="X352" s="6"/>
      <c r="AP352" s="101"/>
    </row>
    <row r="353" spans="23:42" x14ac:dyDescent="0.25">
      <c r="W353" s="6"/>
      <c r="X353" s="6"/>
      <c r="AP353" s="101"/>
    </row>
    <row r="354" spans="23:42" x14ac:dyDescent="0.25">
      <c r="W354" s="6"/>
      <c r="X354" s="6"/>
      <c r="AP354" s="101"/>
    </row>
    <row r="355" spans="23:42" x14ac:dyDescent="0.25">
      <c r="W355" s="6"/>
      <c r="X355" s="6"/>
      <c r="AP355" s="101"/>
    </row>
    <row r="356" spans="23:42" x14ac:dyDescent="0.25">
      <c r="W356" s="6"/>
      <c r="X356" s="6"/>
      <c r="AP356" s="101"/>
    </row>
    <row r="357" spans="23:42" x14ac:dyDescent="0.25">
      <c r="W357" s="6"/>
      <c r="X357" s="6"/>
      <c r="AP357" s="101"/>
    </row>
    <row r="358" spans="23:42" x14ac:dyDescent="0.25">
      <c r="W358" s="6"/>
      <c r="X358" s="6"/>
      <c r="AP358" s="101"/>
    </row>
    <row r="359" spans="23:42" x14ac:dyDescent="0.25">
      <c r="W359" s="6"/>
      <c r="X359" s="6"/>
      <c r="AP359" s="101"/>
    </row>
    <row r="360" spans="23:42" x14ac:dyDescent="0.25">
      <c r="W360" s="6"/>
      <c r="X360" s="6"/>
      <c r="AP360" s="101"/>
    </row>
    <row r="361" spans="23:42" x14ac:dyDescent="0.25">
      <c r="W361" s="6"/>
      <c r="X361" s="6"/>
      <c r="AP361" s="101"/>
    </row>
    <row r="362" spans="23:42" x14ac:dyDescent="0.25">
      <c r="W362" s="6"/>
      <c r="X362" s="6"/>
      <c r="AP362" s="101"/>
    </row>
    <row r="363" spans="23:42" x14ac:dyDescent="0.25">
      <c r="W363" s="6"/>
      <c r="X363" s="6"/>
      <c r="AP363" s="101"/>
    </row>
    <row r="364" spans="23:42" x14ac:dyDescent="0.25">
      <c r="W364" s="6"/>
      <c r="X364" s="6"/>
      <c r="AP364" s="101"/>
    </row>
    <row r="365" spans="23:42" x14ac:dyDescent="0.25">
      <c r="W365" s="6"/>
      <c r="X365" s="6"/>
      <c r="AP365" s="101"/>
    </row>
    <row r="366" spans="23:42" x14ac:dyDescent="0.25">
      <c r="W366" s="6"/>
      <c r="X366" s="6"/>
      <c r="AP366" s="101"/>
    </row>
    <row r="367" spans="23:42" x14ac:dyDescent="0.25">
      <c r="W367" s="6"/>
      <c r="X367" s="6"/>
      <c r="AP367" s="101"/>
    </row>
    <row r="368" spans="23:42" x14ac:dyDescent="0.25">
      <c r="W368" s="6"/>
      <c r="X368" s="6"/>
      <c r="AP368" s="101"/>
    </row>
    <row r="369" spans="23:42" x14ac:dyDescent="0.25">
      <c r="W369" s="6"/>
      <c r="X369" s="6"/>
      <c r="AP369" s="101"/>
    </row>
    <row r="370" spans="23:42" x14ac:dyDescent="0.25">
      <c r="W370" s="6"/>
      <c r="X370" s="6"/>
      <c r="AP370" s="101"/>
    </row>
    <row r="371" spans="23:42" x14ac:dyDescent="0.25">
      <c r="W371" s="6"/>
      <c r="X371" s="6"/>
      <c r="AP371" s="101"/>
    </row>
    <row r="372" spans="23:42" x14ac:dyDescent="0.25">
      <c r="W372" s="6"/>
      <c r="X372" s="6"/>
      <c r="AP372" s="101"/>
    </row>
    <row r="373" spans="23:42" x14ac:dyDescent="0.25">
      <c r="W373" s="6"/>
      <c r="X373" s="6"/>
      <c r="AP373" s="101"/>
    </row>
    <row r="374" spans="23:42" x14ac:dyDescent="0.25">
      <c r="W374" s="6"/>
      <c r="X374" s="6"/>
      <c r="AP374" s="101"/>
    </row>
    <row r="375" spans="23:42" x14ac:dyDescent="0.25">
      <c r="W375" s="6"/>
      <c r="X375" s="6"/>
      <c r="AP375" s="101"/>
    </row>
    <row r="376" spans="23:42" x14ac:dyDescent="0.25">
      <c r="W376" s="6"/>
      <c r="X376" s="6"/>
      <c r="AP376" s="101"/>
    </row>
    <row r="377" spans="23:42" x14ac:dyDescent="0.25">
      <c r="W377" s="6"/>
      <c r="X377" s="6"/>
      <c r="AP377" s="101"/>
    </row>
    <row r="378" spans="23:42" x14ac:dyDescent="0.25">
      <c r="W378" s="6"/>
      <c r="X378" s="6"/>
      <c r="AP378" s="101"/>
    </row>
    <row r="379" spans="23:42" x14ac:dyDescent="0.25">
      <c r="W379" s="6"/>
      <c r="X379" s="6"/>
      <c r="AP379" s="101"/>
    </row>
    <row r="380" spans="23:42" x14ac:dyDescent="0.25">
      <c r="W380" s="6"/>
      <c r="X380" s="6"/>
      <c r="AP380" s="101"/>
    </row>
    <row r="381" spans="23:42" x14ac:dyDescent="0.25">
      <c r="W381" s="6"/>
      <c r="X381" s="6"/>
      <c r="AP381" s="101"/>
    </row>
    <row r="382" spans="23:42" x14ac:dyDescent="0.25">
      <c r="W382" s="6"/>
      <c r="X382" s="6"/>
      <c r="AP382" s="101"/>
    </row>
    <row r="383" spans="23:42" x14ac:dyDescent="0.25">
      <c r="W383" s="6"/>
      <c r="X383" s="6"/>
      <c r="AP383" s="101"/>
    </row>
    <row r="384" spans="23:42" x14ac:dyDescent="0.25">
      <c r="W384" s="6"/>
      <c r="X384" s="6"/>
      <c r="AP384" s="101"/>
    </row>
    <row r="385" spans="23:42" x14ac:dyDescent="0.25">
      <c r="W385" s="6"/>
      <c r="X385" s="6"/>
      <c r="AP385" s="101"/>
    </row>
    <row r="386" spans="23:42" x14ac:dyDescent="0.25">
      <c r="W386" s="6"/>
      <c r="X386" s="6"/>
      <c r="AP386" s="101"/>
    </row>
    <row r="387" spans="23:42" x14ac:dyDescent="0.25">
      <c r="W387" s="6"/>
      <c r="X387" s="6"/>
      <c r="AP387" s="101"/>
    </row>
    <row r="388" spans="23:42" x14ac:dyDescent="0.25">
      <c r="W388" s="6"/>
      <c r="X388" s="6"/>
      <c r="AP388" s="101"/>
    </row>
    <row r="389" spans="23:42" x14ac:dyDescent="0.25">
      <c r="W389" s="6"/>
      <c r="X389" s="6"/>
      <c r="AP389" s="101"/>
    </row>
    <row r="390" spans="23:42" x14ac:dyDescent="0.25">
      <c r="W390" s="6"/>
      <c r="X390" s="6"/>
      <c r="AP390" s="101"/>
    </row>
    <row r="391" spans="23:42" x14ac:dyDescent="0.25">
      <c r="W391" s="6"/>
      <c r="X391" s="6"/>
      <c r="AP391" s="101"/>
    </row>
    <row r="392" spans="23:42" x14ac:dyDescent="0.25">
      <c r="W392" s="6"/>
      <c r="X392" s="6"/>
      <c r="AP392" s="101"/>
    </row>
    <row r="393" spans="23:42" x14ac:dyDescent="0.25">
      <c r="W393" s="6"/>
      <c r="X393" s="6"/>
      <c r="AP393" s="101"/>
    </row>
    <row r="394" spans="23:42" x14ac:dyDescent="0.25">
      <c r="W394" s="6"/>
      <c r="X394" s="6"/>
      <c r="AP394" s="101"/>
    </row>
    <row r="395" spans="23:42" x14ac:dyDescent="0.25">
      <c r="W395" s="6"/>
      <c r="X395" s="6"/>
      <c r="AP395" s="101"/>
    </row>
    <row r="396" spans="23:42" x14ac:dyDescent="0.25">
      <c r="W396" s="6"/>
      <c r="X396" s="6"/>
      <c r="AP396" s="101"/>
    </row>
    <row r="397" spans="23:42" x14ac:dyDescent="0.25">
      <c r="W397" s="6"/>
      <c r="X397" s="6"/>
      <c r="AP397" s="101"/>
    </row>
    <row r="398" spans="23:42" x14ac:dyDescent="0.25">
      <c r="W398" s="6"/>
      <c r="X398" s="6"/>
      <c r="AP398" s="101"/>
    </row>
    <row r="399" spans="23:42" x14ac:dyDescent="0.25">
      <c r="W399" s="6"/>
      <c r="X399" s="6"/>
      <c r="AP399" s="101"/>
    </row>
    <row r="400" spans="23:42" x14ac:dyDescent="0.25">
      <c r="W400" s="6"/>
      <c r="X400" s="6"/>
      <c r="AP400" s="101"/>
    </row>
    <row r="401" spans="23:42" x14ac:dyDescent="0.25">
      <c r="W401" s="6"/>
      <c r="X401" s="6"/>
      <c r="AP401" s="101"/>
    </row>
    <row r="402" spans="23:42" x14ac:dyDescent="0.25">
      <c r="W402" s="6"/>
      <c r="X402" s="6"/>
      <c r="AP402" s="101"/>
    </row>
    <row r="403" spans="23:42" x14ac:dyDescent="0.25">
      <c r="W403" s="6"/>
      <c r="X403" s="6"/>
      <c r="AP403" s="101"/>
    </row>
    <row r="404" spans="23:42" x14ac:dyDescent="0.25">
      <c r="W404" s="6"/>
      <c r="X404" s="6"/>
      <c r="AP404" s="101"/>
    </row>
    <row r="405" spans="23:42" x14ac:dyDescent="0.25">
      <c r="W405" s="6"/>
      <c r="X405" s="6"/>
      <c r="AP405" s="101"/>
    </row>
    <row r="406" spans="23:42" x14ac:dyDescent="0.25">
      <c r="W406" s="6"/>
      <c r="X406" s="6"/>
      <c r="AP406" s="101"/>
    </row>
    <row r="407" spans="23:42" x14ac:dyDescent="0.25">
      <c r="W407" s="6"/>
      <c r="X407" s="6"/>
      <c r="AP407" s="101"/>
    </row>
    <row r="408" spans="23:42" x14ac:dyDescent="0.25">
      <c r="W408" s="6"/>
      <c r="X408" s="6"/>
      <c r="AP408" s="101"/>
    </row>
    <row r="409" spans="23:42" x14ac:dyDescent="0.25">
      <c r="W409" s="6"/>
      <c r="X409" s="6"/>
      <c r="AP409" s="101"/>
    </row>
    <row r="410" spans="23:42" x14ac:dyDescent="0.25">
      <c r="W410" s="6"/>
      <c r="X410" s="6"/>
      <c r="AP410" s="101"/>
    </row>
    <row r="411" spans="23:42" x14ac:dyDescent="0.25">
      <c r="W411" s="6"/>
      <c r="X411" s="6"/>
      <c r="AP411" s="101"/>
    </row>
    <row r="412" spans="23:42" x14ac:dyDescent="0.25">
      <c r="W412" s="6"/>
      <c r="X412" s="6"/>
      <c r="AP412" s="101"/>
    </row>
    <row r="413" spans="23:42" x14ac:dyDescent="0.25">
      <c r="W413" s="6"/>
      <c r="X413" s="6"/>
      <c r="AP413" s="101"/>
    </row>
    <row r="414" spans="23:42" x14ac:dyDescent="0.25">
      <c r="W414" s="6"/>
      <c r="X414" s="6"/>
      <c r="AP414" s="101"/>
    </row>
    <row r="415" spans="23:42" x14ac:dyDescent="0.25">
      <c r="W415" s="6"/>
      <c r="X415" s="6"/>
      <c r="AP415" s="101"/>
    </row>
    <row r="416" spans="23:42" x14ac:dyDescent="0.25">
      <c r="W416" s="6"/>
      <c r="X416" s="6"/>
      <c r="AP416" s="101"/>
    </row>
    <row r="417" spans="23:42" x14ac:dyDescent="0.25">
      <c r="W417" s="6"/>
      <c r="X417" s="6"/>
      <c r="AP417" s="101"/>
    </row>
    <row r="418" spans="23:42" x14ac:dyDescent="0.25">
      <c r="W418" s="6"/>
      <c r="X418" s="6"/>
      <c r="AP418" s="101"/>
    </row>
    <row r="419" spans="23:42" x14ac:dyDescent="0.25">
      <c r="W419" s="6"/>
      <c r="X419" s="6"/>
      <c r="AP419" s="101"/>
    </row>
    <row r="420" spans="23:42" x14ac:dyDescent="0.25">
      <c r="W420" s="6"/>
      <c r="X420" s="6"/>
      <c r="AP420" s="101"/>
    </row>
    <row r="421" spans="23:42" x14ac:dyDescent="0.25">
      <c r="W421" s="6"/>
      <c r="X421" s="6"/>
      <c r="AP421" s="101"/>
    </row>
    <row r="422" spans="23:42" x14ac:dyDescent="0.25">
      <c r="W422" s="6"/>
      <c r="X422" s="6"/>
      <c r="AP422" s="101"/>
    </row>
    <row r="423" spans="23:42" x14ac:dyDescent="0.25">
      <c r="W423" s="6"/>
      <c r="X423" s="6"/>
      <c r="AP423" s="101"/>
    </row>
    <row r="424" spans="23:42" x14ac:dyDescent="0.25">
      <c r="W424" s="6"/>
      <c r="X424" s="6"/>
      <c r="AP424" s="101"/>
    </row>
    <row r="425" spans="23:42" x14ac:dyDescent="0.25">
      <c r="W425" s="6"/>
      <c r="X425" s="6"/>
      <c r="AP425" s="101"/>
    </row>
    <row r="426" spans="23:42" x14ac:dyDescent="0.25">
      <c r="W426" s="6"/>
      <c r="X426" s="6"/>
      <c r="AP426" s="101"/>
    </row>
    <row r="427" spans="23:42" x14ac:dyDescent="0.25">
      <c r="W427" s="6"/>
      <c r="X427" s="6"/>
      <c r="AP427" s="101"/>
    </row>
    <row r="428" spans="23:42" x14ac:dyDescent="0.25">
      <c r="W428" s="6"/>
      <c r="X428" s="6"/>
      <c r="AP428" s="101"/>
    </row>
    <row r="429" spans="23:42" x14ac:dyDescent="0.25">
      <c r="W429" s="6"/>
      <c r="X429" s="6"/>
      <c r="AP429" s="101"/>
    </row>
    <row r="430" spans="23:42" x14ac:dyDescent="0.25">
      <c r="W430" s="6"/>
      <c r="X430" s="6"/>
      <c r="AP430" s="101"/>
    </row>
    <row r="431" spans="23:42" x14ac:dyDescent="0.25">
      <c r="W431" s="6"/>
      <c r="X431" s="6"/>
      <c r="AP431" s="101"/>
    </row>
    <row r="432" spans="23:42" x14ac:dyDescent="0.25">
      <c r="W432" s="6"/>
      <c r="X432" s="6"/>
      <c r="AP432" s="101"/>
    </row>
    <row r="433" spans="23:42" x14ac:dyDescent="0.25">
      <c r="W433" s="6"/>
      <c r="X433" s="6"/>
      <c r="AP433" s="101"/>
    </row>
    <row r="434" spans="23:42" x14ac:dyDescent="0.25">
      <c r="W434" s="6"/>
      <c r="X434" s="6"/>
      <c r="AP434" s="101"/>
    </row>
    <row r="435" spans="23:42" x14ac:dyDescent="0.25">
      <c r="W435" s="6"/>
      <c r="X435" s="6"/>
      <c r="AP435" s="101"/>
    </row>
    <row r="436" spans="23:42" x14ac:dyDescent="0.25">
      <c r="W436" s="6"/>
      <c r="X436" s="6"/>
      <c r="AP436" s="101"/>
    </row>
    <row r="437" spans="23:42" x14ac:dyDescent="0.25">
      <c r="W437" s="6"/>
      <c r="X437" s="6"/>
      <c r="AP437" s="101"/>
    </row>
    <row r="438" spans="23:42" x14ac:dyDescent="0.25">
      <c r="W438" s="6"/>
      <c r="X438" s="6"/>
      <c r="AP438" s="101"/>
    </row>
    <row r="439" spans="23:42" x14ac:dyDescent="0.25">
      <c r="W439" s="6"/>
      <c r="X439" s="6"/>
      <c r="AP439" s="101"/>
    </row>
    <row r="440" spans="23:42" x14ac:dyDescent="0.25">
      <c r="W440" s="6"/>
      <c r="X440" s="6"/>
      <c r="AP440" s="101"/>
    </row>
    <row r="441" spans="23:42" x14ac:dyDescent="0.25">
      <c r="W441" s="6"/>
      <c r="X441" s="6"/>
      <c r="AP441" s="101"/>
    </row>
    <row r="442" spans="23:42" x14ac:dyDescent="0.25">
      <c r="W442" s="6"/>
      <c r="X442" s="6"/>
      <c r="AP442" s="101"/>
    </row>
    <row r="443" spans="23:42" x14ac:dyDescent="0.25">
      <c r="W443" s="6"/>
      <c r="X443" s="6"/>
      <c r="AP443" s="101"/>
    </row>
    <row r="444" spans="23:42" x14ac:dyDescent="0.25">
      <c r="W444" s="6"/>
      <c r="X444" s="6"/>
      <c r="AP444" s="101"/>
    </row>
    <row r="445" spans="23:42" x14ac:dyDescent="0.25">
      <c r="W445" s="6"/>
      <c r="X445" s="6"/>
      <c r="AP445" s="101"/>
    </row>
    <row r="446" spans="23:42" x14ac:dyDescent="0.25">
      <c r="W446" s="6"/>
      <c r="X446" s="6"/>
      <c r="AP446" s="101"/>
    </row>
    <row r="447" spans="23:42" x14ac:dyDescent="0.25">
      <c r="W447" s="6"/>
      <c r="X447" s="6"/>
      <c r="AP447" s="101"/>
    </row>
    <row r="448" spans="23:42" x14ac:dyDescent="0.25">
      <c r="W448" s="6"/>
      <c r="X448" s="6"/>
      <c r="AP448" s="101"/>
    </row>
    <row r="449" spans="23:42" x14ac:dyDescent="0.25">
      <c r="W449" s="6"/>
      <c r="X449" s="6"/>
      <c r="AP449" s="101"/>
    </row>
    <row r="450" spans="23:42" x14ac:dyDescent="0.25">
      <c r="W450" s="6"/>
      <c r="X450" s="6"/>
      <c r="AP450" s="101"/>
    </row>
    <row r="451" spans="23:42" x14ac:dyDescent="0.25">
      <c r="W451" s="6"/>
      <c r="X451" s="6"/>
      <c r="AP451" s="101"/>
    </row>
    <row r="452" spans="23:42" x14ac:dyDescent="0.25">
      <c r="W452" s="6"/>
      <c r="X452" s="6"/>
      <c r="AP452" s="101"/>
    </row>
    <row r="453" spans="23:42" x14ac:dyDescent="0.25">
      <c r="W453" s="6"/>
      <c r="X453" s="6"/>
      <c r="AP453" s="101"/>
    </row>
    <row r="454" spans="23:42" x14ac:dyDescent="0.25">
      <c r="W454" s="6"/>
      <c r="X454" s="6"/>
      <c r="AP454" s="101"/>
    </row>
    <row r="455" spans="23:42" x14ac:dyDescent="0.25">
      <c r="W455" s="6"/>
      <c r="X455" s="6"/>
      <c r="AP455" s="101"/>
    </row>
    <row r="456" spans="23:42" x14ac:dyDescent="0.25">
      <c r="W456" s="6"/>
      <c r="X456" s="6"/>
      <c r="AP456" s="101"/>
    </row>
    <row r="457" spans="23:42" x14ac:dyDescent="0.25">
      <c r="W457" s="6"/>
      <c r="X457" s="6"/>
      <c r="AP457" s="101"/>
    </row>
    <row r="458" spans="23:42" x14ac:dyDescent="0.25">
      <c r="W458" s="6"/>
      <c r="X458" s="6"/>
      <c r="AP458" s="101"/>
    </row>
    <row r="459" spans="23:42" x14ac:dyDescent="0.25">
      <c r="W459" s="6"/>
      <c r="X459" s="6"/>
      <c r="AP459" s="101"/>
    </row>
    <row r="460" spans="23:42" x14ac:dyDescent="0.25">
      <c r="W460" s="6"/>
      <c r="X460" s="6"/>
      <c r="AP460" s="101"/>
    </row>
    <row r="461" spans="23:42" x14ac:dyDescent="0.25">
      <c r="W461" s="6"/>
      <c r="X461" s="6"/>
      <c r="AP461" s="101"/>
    </row>
    <row r="462" spans="23:42" x14ac:dyDescent="0.25">
      <c r="W462" s="6"/>
      <c r="X462" s="6"/>
      <c r="AP462" s="101"/>
    </row>
    <row r="463" spans="23:42" x14ac:dyDescent="0.25">
      <c r="W463" s="6"/>
      <c r="X463" s="6"/>
      <c r="AP463" s="101"/>
    </row>
    <row r="464" spans="23:42" x14ac:dyDescent="0.25">
      <c r="W464" s="6"/>
      <c r="X464" s="6"/>
      <c r="AP464" s="101"/>
    </row>
    <row r="465" spans="23:42" x14ac:dyDescent="0.25">
      <c r="W465" s="6"/>
      <c r="X465" s="6"/>
      <c r="AP465" s="101"/>
    </row>
    <row r="466" spans="23:42" x14ac:dyDescent="0.25">
      <c r="W466" s="6"/>
      <c r="X466" s="6"/>
      <c r="AP466" s="101"/>
    </row>
    <row r="467" spans="23:42" x14ac:dyDescent="0.25">
      <c r="W467" s="6"/>
      <c r="X467" s="6"/>
      <c r="AP467" s="101"/>
    </row>
    <row r="468" spans="23:42" x14ac:dyDescent="0.25">
      <c r="W468" s="6"/>
      <c r="X468" s="6"/>
      <c r="AP468" s="101"/>
    </row>
    <row r="469" spans="23:42" x14ac:dyDescent="0.25">
      <c r="W469" s="6"/>
      <c r="X469" s="6"/>
      <c r="AP469" s="101"/>
    </row>
    <row r="470" spans="23:42" x14ac:dyDescent="0.25">
      <c r="W470" s="6"/>
      <c r="X470" s="6"/>
      <c r="AP470" s="101"/>
    </row>
    <row r="471" spans="23:42" x14ac:dyDescent="0.25">
      <c r="W471" s="6"/>
      <c r="X471" s="6"/>
      <c r="AP471" s="101"/>
    </row>
    <row r="472" spans="23:42" x14ac:dyDescent="0.25">
      <c r="W472" s="6"/>
      <c r="X472" s="6"/>
      <c r="AP472" s="101"/>
    </row>
    <row r="473" spans="23:42" x14ac:dyDescent="0.25">
      <c r="W473" s="6"/>
      <c r="X473" s="6"/>
      <c r="AP473" s="101"/>
    </row>
    <row r="474" spans="23:42" x14ac:dyDescent="0.25">
      <c r="W474" s="6"/>
      <c r="X474" s="6"/>
      <c r="AP474" s="101"/>
    </row>
    <row r="475" spans="23:42" x14ac:dyDescent="0.25">
      <c r="W475" s="6"/>
      <c r="X475" s="6"/>
      <c r="AP475" s="101"/>
    </row>
    <row r="476" spans="23:42" x14ac:dyDescent="0.25">
      <c r="W476" s="6"/>
      <c r="X476" s="6"/>
      <c r="AP476" s="101"/>
    </row>
    <row r="477" spans="23:42" x14ac:dyDescent="0.25">
      <c r="W477" s="6"/>
      <c r="X477" s="6"/>
      <c r="AP477" s="101"/>
    </row>
    <row r="478" spans="23:42" x14ac:dyDescent="0.25">
      <c r="W478" s="6"/>
      <c r="X478" s="6"/>
      <c r="AP478" s="101"/>
    </row>
    <row r="479" spans="23:42" x14ac:dyDescent="0.25">
      <c r="W479" s="6"/>
      <c r="X479" s="6"/>
      <c r="AP479" s="101"/>
    </row>
    <row r="480" spans="23:42" x14ac:dyDescent="0.25">
      <c r="W480" s="6"/>
      <c r="X480" s="6"/>
      <c r="AP480" s="101"/>
    </row>
    <row r="481" spans="23:42" x14ac:dyDescent="0.25">
      <c r="W481" s="6"/>
      <c r="X481" s="6"/>
      <c r="AP481" s="101"/>
    </row>
    <row r="482" spans="23:42" x14ac:dyDescent="0.25">
      <c r="W482" s="6"/>
      <c r="X482" s="6"/>
      <c r="AP482" s="101"/>
    </row>
    <row r="483" spans="23:42" x14ac:dyDescent="0.25">
      <c r="W483" s="6"/>
      <c r="X483" s="6"/>
      <c r="AP483" s="101"/>
    </row>
    <row r="484" spans="23:42" x14ac:dyDescent="0.25">
      <c r="W484" s="6"/>
      <c r="X484" s="6"/>
      <c r="AP484" s="101"/>
    </row>
    <row r="485" spans="23:42" x14ac:dyDescent="0.25">
      <c r="W485" s="6"/>
      <c r="X485" s="6"/>
      <c r="AP485" s="101"/>
    </row>
    <row r="486" spans="23:42" x14ac:dyDescent="0.25">
      <c r="W486" s="6"/>
      <c r="X486" s="6"/>
      <c r="AP486" s="101"/>
    </row>
    <row r="487" spans="23:42" x14ac:dyDescent="0.25">
      <c r="W487" s="6"/>
      <c r="X487" s="6"/>
      <c r="AP487" s="101"/>
    </row>
    <row r="488" spans="23:42" x14ac:dyDescent="0.25">
      <c r="W488" s="6"/>
      <c r="X488" s="6"/>
      <c r="AP488" s="101"/>
    </row>
    <row r="489" spans="23:42" x14ac:dyDescent="0.25">
      <c r="W489" s="6"/>
      <c r="X489" s="6"/>
      <c r="AP489" s="101"/>
    </row>
    <row r="490" spans="23:42" x14ac:dyDescent="0.25">
      <c r="W490" s="6"/>
      <c r="X490" s="6"/>
      <c r="AP490" s="101"/>
    </row>
    <row r="491" spans="23:42" x14ac:dyDescent="0.25">
      <c r="W491" s="6"/>
      <c r="X491" s="6"/>
      <c r="AP491" s="101"/>
    </row>
    <row r="492" spans="23:42" x14ac:dyDescent="0.25">
      <c r="W492" s="6"/>
      <c r="X492" s="6"/>
      <c r="AP492" s="101"/>
    </row>
    <row r="493" spans="23:42" x14ac:dyDescent="0.25">
      <c r="W493" s="6"/>
      <c r="X493" s="6"/>
      <c r="AP493" s="101"/>
    </row>
    <row r="494" spans="23:42" x14ac:dyDescent="0.25">
      <c r="W494" s="6"/>
      <c r="X494" s="6"/>
      <c r="AP494" s="101"/>
    </row>
    <row r="495" spans="23:42" x14ac:dyDescent="0.25">
      <c r="W495" s="6"/>
      <c r="X495" s="6"/>
      <c r="AP495" s="101"/>
    </row>
    <row r="496" spans="23:42" x14ac:dyDescent="0.25">
      <c r="W496" s="6"/>
      <c r="X496" s="6"/>
      <c r="AP496" s="101"/>
    </row>
    <row r="497" spans="23:42" x14ac:dyDescent="0.25">
      <c r="W497" s="6"/>
      <c r="X497" s="6"/>
      <c r="AP497" s="101"/>
    </row>
    <row r="498" spans="23:42" x14ac:dyDescent="0.25">
      <c r="W498" s="6"/>
      <c r="X498" s="6"/>
      <c r="AP498" s="101"/>
    </row>
    <row r="499" spans="23:42" x14ac:dyDescent="0.25">
      <c r="W499" s="6"/>
      <c r="X499" s="6"/>
      <c r="AP499" s="101"/>
    </row>
    <row r="500" spans="23:42" x14ac:dyDescent="0.25">
      <c r="W500" s="6"/>
      <c r="X500" s="6"/>
      <c r="AP500" s="101"/>
    </row>
    <row r="501" spans="23:42" x14ac:dyDescent="0.25">
      <c r="W501" s="6"/>
      <c r="X501" s="6"/>
      <c r="AP501" s="101"/>
    </row>
    <row r="502" spans="23:42" x14ac:dyDescent="0.25">
      <c r="W502" s="6"/>
      <c r="X502" s="6"/>
      <c r="AP502" s="101"/>
    </row>
    <row r="503" spans="23:42" x14ac:dyDescent="0.25">
      <c r="W503" s="6"/>
      <c r="X503" s="6"/>
      <c r="AP503" s="101"/>
    </row>
    <row r="504" spans="23:42" x14ac:dyDescent="0.25">
      <c r="W504" s="6"/>
      <c r="X504" s="6"/>
      <c r="AP504" s="101"/>
    </row>
    <row r="505" spans="23:42" x14ac:dyDescent="0.25">
      <c r="W505" s="6"/>
      <c r="X505" s="6"/>
      <c r="AP505" s="101"/>
    </row>
    <row r="506" spans="23:42" x14ac:dyDescent="0.25">
      <c r="W506" s="6"/>
      <c r="X506" s="6"/>
      <c r="AP506" s="101"/>
    </row>
    <row r="507" spans="23:42" x14ac:dyDescent="0.25">
      <c r="W507" s="6"/>
      <c r="X507" s="6"/>
      <c r="AP507" s="101"/>
    </row>
    <row r="508" spans="23:42" x14ac:dyDescent="0.25">
      <c r="W508" s="6"/>
      <c r="X508" s="6"/>
      <c r="AP508" s="101"/>
    </row>
    <row r="509" spans="23:42" x14ac:dyDescent="0.25">
      <c r="W509" s="6"/>
      <c r="X509" s="6"/>
      <c r="AP509" s="101"/>
    </row>
    <row r="510" spans="23:42" x14ac:dyDescent="0.25">
      <c r="W510" s="6"/>
      <c r="X510" s="6"/>
      <c r="AP510" s="101"/>
    </row>
    <row r="511" spans="23:42" x14ac:dyDescent="0.25">
      <c r="W511" s="6"/>
      <c r="X511" s="6"/>
      <c r="AP511" s="101"/>
    </row>
    <row r="512" spans="23:42" x14ac:dyDescent="0.25">
      <c r="W512" s="6"/>
      <c r="X512" s="6"/>
      <c r="AP512" s="101"/>
    </row>
    <row r="513" spans="23:42" x14ac:dyDescent="0.25">
      <c r="W513" s="6"/>
      <c r="X513" s="6"/>
      <c r="AP513" s="101"/>
    </row>
    <row r="514" spans="23:42" x14ac:dyDescent="0.25">
      <c r="W514" s="6"/>
      <c r="X514" s="6"/>
      <c r="AP514" s="101"/>
    </row>
    <row r="515" spans="23:42" x14ac:dyDescent="0.25">
      <c r="W515" s="6"/>
      <c r="X515" s="6"/>
      <c r="AP515" s="101"/>
    </row>
    <row r="516" spans="23:42" x14ac:dyDescent="0.25">
      <c r="W516" s="6"/>
      <c r="X516" s="6"/>
      <c r="AP516" s="101"/>
    </row>
    <row r="517" spans="23:42" x14ac:dyDescent="0.25">
      <c r="W517" s="6"/>
      <c r="X517" s="6"/>
      <c r="AP517" s="101"/>
    </row>
    <row r="518" spans="23:42" x14ac:dyDescent="0.25">
      <c r="W518" s="6"/>
      <c r="X518" s="6"/>
      <c r="AP518" s="101"/>
    </row>
    <row r="519" spans="23:42" x14ac:dyDescent="0.25">
      <c r="W519" s="6"/>
      <c r="X519" s="6"/>
      <c r="AP519" s="101"/>
    </row>
    <row r="520" spans="23:42" x14ac:dyDescent="0.25">
      <c r="W520" s="6"/>
      <c r="X520" s="6"/>
      <c r="AP520" s="101"/>
    </row>
    <row r="521" spans="23:42" x14ac:dyDescent="0.25">
      <c r="W521" s="6"/>
      <c r="X521" s="6"/>
      <c r="AP521" s="101"/>
    </row>
    <row r="522" spans="23:42" x14ac:dyDescent="0.25">
      <c r="W522" s="6"/>
      <c r="X522" s="6"/>
      <c r="AP522" s="101"/>
    </row>
    <row r="523" spans="23:42" x14ac:dyDescent="0.25">
      <c r="W523" s="6"/>
      <c r="X523" s="6"/>
      <c r="AP523" s="101"/>
    </row>
    <row r="524" spans="23:42" x14ac:dyDescent="0.25">
      <c r="W524" s="6"/>
      <c r="X524" s="6"/>
      <c r="AP524" s="101"/>
    </row>
    <row r="525" spans="23:42" x14ac:dyDescent="0.25">
      <c r="W525" s="6"/>
      <c r="X525" s="6"/>
      <c r="AP525" s="101"/>
    </row>
    <row r="526" spans="23:42" x14ac:dyDescent="0.25">
      <c r="W526" s="6"/>
      <c r="X526" s="6"/>
      <c r="AP526" s="101"/>
    </row>
    <row r="527" spans="23:42" x14ac:dyDescent="0.25">
      <c r="W527" s="6"/>
      <c r="X527" s="6"/>
      <c r="AP527" s="101"/>
    </row>
    <row r="528" spans="23:42" x14ac:dyDescent="0.25">
      <c r="W528" s="6"/>
      <c r="X528" s="6"/>
      <c r="AP528" s="101"/>
    </row>
    <row r="529" spans="23:42" x14ac:dyDescent="0.25">
      <c r="W529" s="6"/>
      <c r="X529" s="6"/>
      <c r="AP529" s="101"/>
    </row>
    <row r="530" spans="23:42" x14ac:dyDescent="0.25">
      <c r="W530" s="6"/>
      <c r="X530" s="6"/>
      <c r="AP530" s="101"/>
    </row>
    <row r="531" spans="23:42" x14ac:dyDescent="0.25">
      <c r="W531" s="6"/>
      <c r="X531" s="6"/>
      <c r="AP531" s="101"/>
    </row>
    <row r="532" spans="23:42" x14ac:dyDescent="0.25">
      <c r="W532" s="6"/>
      <c r="X532" s="6"/>
      <c r="AP532" s="101"/>
    </row>
    <row r="533" spans="23:42" x14ac:dyDescent="0.25">
      <c r="W533" s="6"/>
      <c r="X533" s="6"/>
      <c r="AP533" s="101"/>
    </row>
    <row r="534" spans="23:42" x14ac:dyDescent="0.25">
      <c r="W534" s="6"/>
      <c r="X534" s="6"/>
      <c r="AP534" s="101"/>
    </row>
    <row r="535" spans="23:42" x14ac:dyDescent="0.25">
      <c r="W535" s="6"/>
      <c r="X535" s="6"/>
      <c r="AP535" s="101"/>
    </row>
    <row r="536" spans="23:42" x14ac:dyDescent="0.25">
      <c r="W536" s="6"/>
      <c r="X536" s="6"/>
      <c r="AP536" s="101"/>
    </row>
    <row r="537" spans="23:42" x14ac:dyDescent="0.25">
      <c r="W537" s="6"/>
      <c r="X537" s="6"/>
      <c r="AP537" s="101"/>
    </row>
    <row r="538" spans="23:42" x14ac:dyDescent="0.25">
      <c r="W538" s="6"/>
      <c r="X538" s="6"/>
      <c r="AP538" s="101"/>
    </row>
    <row r="539" spans="23:42" x14ac:dyDescent="0.25">
      <c r="W539" s="6"/>
      <c r="X539" s="6"/>
      <c r="AP539" s="101"/>
    </row>
    <row r="540" spans="23:42" x14ac:dyDescent="0.25">
      <c r="W540" s="6"/>
      <c r="X540" s="6"/>
      <c r="AP540" s="101"/>
    </row>
    <row r="541" spans="23:42" x14ac:dyDescent="0.25">
      <c r="W541" s="6"/>
      <c r="X541" s="6"/>
      <c r="AP541" s="101"/>
    </row>
    <row r="542" spans="23:42" x14ac:dyDescent="0.25">
      <c r="W542" s="6"/>
      <c r="X542" s="6"/>
      <c r="AP542" s="101"/>
    </row>
    <row r="543" spans="23:42" x14ac:dyDescent="0.25">
      <c r="W543" s="6"/>
      <c r="X543" s="6"/>
      <c r="AP543" s="101"/>
    </row>
    <row r="544" spans="23:42" x14ac:dyDescent="0.25">
      <c r="W544" s="6"/>
      <c r="X544" s="6"/>
      <c r="AP544" s="101"/>
    </row>
    <row r="545" spans="23:42" x14ac:dyDescent="0.25">
      <c r="W545" s="6"/>
      <c r="X545" s="6"/>
      <c r="AP545" s="101"/>
    </row>
    <row r="546" spans="23:42" x14ac:dyDescent="0.25">
      <c r="W546" s="6"/>
      <c r="X546" s="6"/>
      <c r="AP546" s="101"/>
    </row>
    <row r="547" spans="23:42" x14ac:dyDescent="0.25">
      <c r="W547" s="6"/>
      <c r="X547" s="6"/>
      <c r="AP547" s="101"/>
    </row>
    <row r="548" spans="23:42" x14ac:dyDescent="0.25">
      <c r="W548" s="6"/>
      <c r="X548" s="6"/>
      <c r="AP548" s="101"/>
    </row>
    <row r="549" spans="23:42" x14ac:dyDescent="0.25">
      <c r="W549" s="6"/>
      <c r="X549" s="6"/>
      <c r="AP549" s="101"/>
    </row>
    <row r="550" spans="23:42" x14ac:dyDescent="0.25">
      <c r="W550" s="6"/>
      <c r="X550" s="6"/>
      <c r="AP550" s="101"/>
    </row>
    <row r="551" spans="23:42" x14ac:dyDescent="0.25">
      <c r="W551" s="6"/>
      <c r="X551" s="6"/>
      <c r="AP551" s="101"/>
    </row>
    <row r="552" spans="23:42" x14ac:dyDescent="0.25">
      <c r="W552" s="6"/>
      <c r="X552" s="6"/>
      <c r="AP552" s="101"/>
    </row>
    <row r="553" spans="23:42" x14ac:dyDescent="0.25">
      <c r="W553" s="6"/>
      <c r="X553" s="6"/>
      <c r="AP553" s="101"/>
    </row>
    <row r="554" spans="23:42" x14ac:dyDescent="0.25">
      <c r="W554" s="6"/>
      <c r="X554" s="6"/>
      <c r="AP554" s="101"/>
    </row>
    <row r="555" spans="23:42" x14ac:dyDescent="0.25">
      <c r="W555" s="6"/>
      <c r="X555" s="6"/>
      <c r="AP555" s="101"/>
    </row>
    <row r="556" spans="23:42" x14ac:dyDescent="0.25">
      <c r="W556" s="6"/>
      <c r="X556" s="6"/>
      <c r="AP556" s="101"/>
    </row>
    <row r="557" spans="23:42" x14ac:dyDescent="0.25">
      <c r="W557" s="6"/>
      <c r="X557" s="6"/>
      <c r="AP557" s="101"/>
    </row>
    <row r="558" spans="23:42" x14ac:dyDescent="0.25">
      <c r="W558" s="6"/>
      <c r="X558" s="6"/>
      <c r="AP558" s="101"/>
    </row>
    <row r="559" spans="23:42" x14ac:dyDescent="0.25">
      <c r="W559" s="6"/>
      <c r="X559" s="6"/>
      <c r="AP559" s="101"/>
    </row>
    <row r="560" spans="23:42" x14ac:dyDescent="0.25">
      <c r="W560" s="6"/>
      <c r="X560" s="6"/>
      <c r="AP560" s="101"/>
    </row>
    <row r="561" spans="23:42" x14ac:dyDescent="0.25">
      <c r="W561" s="6"/>
      <c r="X561" s="6"/>
      <c r="AP561" s="101"/>
    </row>
    <row r="562" spans="23:42" x14ac:dyDescent="0.25">
      <c r="W562" s="6"/>
      <c r="X562" s="6"/>
      <c r="AP562" s="101"/>
    </row>
    <row r="563" spans="23:42" x14ac:dyDescent="0.25">
      <c r="W563" s="6"/>
      <c r="X563" s="6"/>
      <c r="AP563" s="101"/>
    </row>
    <row r="564" spans="23:42" x14ac:dyDescent="0.25">
      <c r="W564" s="6"/>
      <c r="X564" s="6"/>
      <c r="AP564" s="101"/>
    </row>
    <row r="565" spans="23:42" x14ac:dyDescent="0.25">
      <c r="W565" s="6"/>
      <c r="X565" s="6"/>
      <c r="AP565" s="101"/>
    </row>
    <row r="566" spans="23:42" x14ac:dyDescent="0.25">
      <c r="W566" s="6"/>
      <c r="X566" s="6"/>
      <c r="AP566" s="101"/>
    </row>
    <row r="567" spans="23:42" x14ac:dyDescent="0.25">
      <c r="W567" s="6"/>
      <c r="X567" s="6"/>
      <c r="AP567" s="101"/>
    </row>
    <row r="568" spans="23:42" x14ac:dyDescent="0.25">
      <c r="W568" s="6"/>
      <c r="X568" s="6"/>
      <c r="AP568" s="101"/>
    </row>
    <row r="569" spans="23:42" x14ac:dyDescent="0.25">
      <c r="W569" s="6"/>
      <c r="X569" s="6"/>
      <c r="AP569" s="101"/>
    </row>
    <row r="570" spans="23:42" x14ac:dyDescent="0.25">
      <c r="W570" s="6"/>
      <c r="X570" s="6"/>
      <c r="AP570" s="101"/>
    </row>
    <row r="571" spans="23:42" x14ac:dyDescent="0.25">
      <c r="W571" s="6"/>
      <c r="X571" s="6"/>
      <c r="AP571" s="101"/>
    </row>
    <row r="572" spans="23:42" x14ac:dyDescent="0.25">
      <c r="W572" s="6"/>
      <c r="X572" s="6"/>
      <c r="AP572" s="101"/>
    </row>
    <row r="573" spans="23:42" x14ac:dyDescent="0.25">
      <c r="W573" s="6"/>
      <c r="X573" s="6"/>
      <c r="AP573" s="101"/>
    </row>
    <row r="574" spans="23:42" x14ac:dyDescent="0.25">
      <c r="W574" s="6"/>
      <c r="X574" s="6"/>
      <c r="AP574" s="101"/>
    </row>
    <row r="575" spans="23:42" x14ac:dyDescent="0.25">
      <c r="W575" s="6"/>
      <c r="X575" s="6"/>
      <c r="AP575" s="101"/>
    </row>
    <row r="576" spans="23:42" x14ac:dyDescent="0.25">
      <c r="W576" s="6"/>
      <c r="X576" s="6"/>
      <c r="AP576" s="101"/>
    </row>
    <row r="577" spans="23:42" x14ac:dyDescent="0.25">
      <c r="W577" s="6"/>
      <c r="X577" s="6"/>
      <c r="AP577" s="101"/>
    </row>
    <row r="578" spans="23:42" x14ac:dyDescent="0.25">
      <c r="W578" s="6"/>
      <c r="X578" s="6"/>
      <c r="AP578" s="101"/>
    </row>
    <row r="579" spans="23:42" x14ac:dyDescent="0.25">
      <c r="W579" s="6"/>
      <c r="X579" s="6"/>
      <c r="AP579" s="101"/>
    </row>
    <row r="580" spans="23:42" x14ac:dyDescent="0.25">
      <c r="W580" s="6"/>
      <c r="X580" s="6"/>
      <c r="AP580" s="101"/>
    </row>
    <row r="581" spans="23:42" x14ac:dyDescent="0.25">
      <c r="W581" s="6"/>
      <c r="X581" s="6"/>
      <c r="AP581" s="101"/>
    </row>
    <row r="582" spans="23:42" x14ac:dyDescent="0.25">
      <c r="W582" s="6"/>
      <c r="X582" s="6"/>
      <c r="AP582" s="101"/>
    </row>
    <row r="583" spans="23:42" x14ac:dyDescent="0.25">
      <c r="W583" s="6"/>
      <c r="X583" s="6"/>
      <c r="AP583" s="101"/>
    </row>
    <row r="584" spans="23:42" x14ac:dyDescent="0.25">
      <c r="W584" s="6"/>
      <c r="X584" s="6"/>
      <c r="AP584" s="101"/>
    </row>
    <row r="585" spans="23:42" x14ac:dyDescent="0.25">
      <c r="W585" s="6"/>
      <c r="X585" s="6"/>
      <c r="AP585" s="101"/>
    </row>
    <row r="586" spans="23:42" x14ac:dyDescent="0.25">
      <c r="W586" s="6"/>
      <c r="X586" s="6"/>
      <c r="AP586" s="101"/>
    </row>
    <row r="587" spans="23:42" x14ac:dyDescent="0.25">
      <c r="W587" s="6"/>
      <c r="X587" s="6"/>
      <c r="AP587" s="101"/>
    </row>
    <row r="588" spans="23:42" x14ac:dyDescent="0.25">
      <c r="W588" s="6"/>
      <c r="X588" s="6"/>
      <c r="AP588" s="101"/>
    </row>
    <row r="589" spans="23:42" x14ac:dyDescent="0.25">
      <c r="W589" s="6"/>
      <c r="X589" s="6"/>
      <c r="AP589" s="101"/>
    </row>
    <row r="590" spans="23:42" x14ac:dyDescent="0.25">
      <c r="W590" s="6"/>
      <c r="X590" s="6"/>
      <c r="AP590" s="101"/>
    </row>
    <row r="591" spans="23:42" x14ac:dyDescent="0.25">
      <c r="W591" s="6"/>
      <c r="X591" s="6"/>
      <c r="AP591" s="101"/>
    </row>
    <row r="592" spans="23:42" x14ac:dyDescent="0.25">
      <c r="W592" s="6"/>
      <c r="X592" s="6"/>
      <c r="AP592" s="101"/>
    </row>
    <row r="593" spans="23:42" x14ac:dyDescent="0.25">
      <c r="W593" s="6"/>
      <c r="X593" s="6"/>
      <c r="AP593" s="101"/>
    </row>
    <row r="594" spans="23:42" x14ac:dyDescent="0.25">
      <c r="W594" s="6"/>
      <c r="X594" s="6"/>
      <c r="AP594" s="101"/>
    </row>
    <row r="595" spans="23:42" x14ac:dyDescent="0.25">
      <c r="W595" s="6"/>
      <c r="X595" s="6"/>
      <c r="AP595" s="101"/>
    </row>
    <row r="596" spans="23:42" x14ac:dyDescent="0.25">
      <c r="W596" s="6"/>
      <c r="X596" s="6"/>
      <c r="AP596" s="101"/>
    </row>
    <row r="597" spans="23:42" x14ac:dyDescent="0.25">
      <c r="W597" s="6"/>
      <c r="X597" s="6"/>
      <c r="AP597" s="101"/>
    </row>
    <row r="598" spans="23:42" x14ac:dyDescent="0.25">
      <c r="W598" s="6"/>
      <c r="X598" s="6"/>
      <c r="AP598" s="101"/>
    </row>
    <row r="599" spans="23:42" x14ac:dyDescent="0.25">
      <c r="W599" s="6"/>
      <c r="X599" s="6"/>
      <c r="AP599" s="101"/>
    </row>
    <row r="600" spans="23:42" x14ac:dyDescent="0.25">
      <c r="W600" s="6"/>
      <c r="X600" s="6"/>
      <c r="AP600" s="101"/>
    </row>
    <row r="601" spans="23:42" x14ac:dyDescent="0.25">
      <c r="W601" s="6"/>
      <c r="X601" s="6"/>
      <c r="AP601" s="101"/>
    </row>
    <row r="602" spans="23:42" x14ac:dyDescent="0.25">
      <c r="W602" s="6"/>
      <c r="X602" s="6"/>
      <c r="AP602" s="101"/>
    </row>
    <row r="603" spans="23:42" x14ac:dyDescent="0.25">
      <c r="W603" s="6"/>
      <c r="X603" s="6"/>
      <c r="AP603" s="101"/>
    </row>
    <row r="604" spans="23:42" x14ac:dyDescent="0.25">
      <c r="W604" s="6"/>
      <c r="X604" s="6"/>
      <c r="AP604" s="101"/>
    </row>
    <row r="605" spans="23:42" x14ac:dyDescent="0.25">
      <c r="W605" s="6"/>
      <c r="X605" s="6"/>
      <c r="AP605" s="101"/>
    </row>
    <row r="606" spans="23:42" x14ac:dyDescent="0.25">
      <c r="W606" s="6"/>
      <c r="X606" s="6"/>
      <c r="AP606" s="101"/>
    </row>
    <row r="607" spans="23:42" x14ac:dyDescent="0.25">
      <c r="W607" s="6"/>
      <c r="X607" s="6"/>
      <c r="AP607" s="101"/>
    </row>
    <row r="608" spans="23:42" x14ac:dyDescent="0.25">
      <c r="W608" s="6"/>
      <c r="X608" s="6"/>
      <c r="AP608" s="101"/>
    </row>
    <row r="609" spans="23:42" x14ac:dyDescent="0.25">
      <c r="W609" s="6"/>
      <c r="X609" s="6"/>
      <c r="AP609" s="101"/>
    </row>
    <row r="610" spans="23:42" x14ac:dyDescent="0.25">
      <c r="W610" s="6"/>
      <c r="X610" s="6"/>
      <c r="AP610" s="101"/>
    </row>
    <row r="611" spans="23:42" x14ac:dyDescent="0.25">
      <c r="W611" s="6"/>
      <c r="X611" s="6"/>
      <c r="AP611" s="101"/>
    </row>
    <row r="612" spans="23:42" x14ac:dyDescent="0.25">
      <c r="W612" s="6"/>
      <c r="X612" s="6"/>
      <c r="AP612" s="101"/>
    </row>
    <row r="613" spans="23:42" x14ac:dyDescent="0.25">
      <c r="W613" s="6"/>
      <c r="X613" s="6"/>
      <c r="AP613" s="101"/>
    </row>
    <row r="614" spans="23:42" x14ac:dyDescent="0.25">
      <c r="W614" s="6"/>
      <c r="X614" s="6"/>
      <c r="AP614" s="101"/>
    </row>
    <row r="615" spans="23:42" x14ac:dyDescent="0.25">
      <c r="W615" s="6"/>
      <c r="X615" s="6"/>
      <c r="AP615" s="101"/>
    </row>
    <row r="616" spans="23:42" x14ac:dyDescent="0.25">
      <c r="W616" s="6"/>
      <c r="X616" s="6"/>
      <c r="AP616" s="101"/>
    </row>
    <row r="617" spans="23:42" x14ac:dyDescent="0.25">
      <c r="W617" s="6"/>
      <c r="X617" s="6"/>
      <c r="AP617" s="101"/>
    </row>
    <row r="618" spans="23:42" x14ac:dyDescent="0.25">
      <c r="W618" s="6"/>
      <c r="X618" s="6"/>
      <c r="AP618" s="101"/>
    </row>
    <row r="619" spans="23:42" x14ac:dyDescent="0.25">
      <c r="W619" s="6"/>
      <c r="X619" s="6"/>
      <c r="AP619" s="101"/>
    </row>
    <row r="620" spans="23:42" x14ac:dyDescent="0.25">
      <c r="W620" s="6"/>
      <c r="X620" s="6"/>
      <c r="AP620" s="101"/>
    </row>
    <row r="621" spans="23:42" x14ac:dyDescent="0.25">
      <c r="W621" s="6"/>
      <c r="X621" s="6"/>
      <c r="AP621" s="101"/>
    </row>
    <row r="622" spans="23:42" x14ac:dyDescent="0.25">
      <c r="W622" s="6"/>
      <c r="X622" s="6"/>
      <c r="AP622" s="101"/>
    </row>
    <row r="623" spans="23:42" x14ac:dyDescent="0.25">
      <c r="W623" s="6"/>
      <c r="X623" s="6"/>
      <c r="AP623" s="101"/>
    </row>
    <row r="624" spans="23:42" x14ac:dyDescent="0.25">
      <c r="W624" s="6"/>
      <c r="X624" s="6"/>
      <c r="AP624" s="101"/>
    </row>
    <row r="625" spans="23:42" x14ac:dyDescent="0.25">
      <c r="W625" s="6"/>
      <c r="X625" s="6"/>
      <c r="AP625" s="101"/>
    </row>
    <row r="626" spans="23:42" x14ac:dyDescent="0.25">
      <c r="W626" s="6"/>
      <c r="X626" s="6"/>
      <c r="AP626" s="101"/>
    </row>
    <row r="627" spans="23:42" x14ac:dyDescent="0.25">
      <c r="W627" s="6"/>
      <c r="X627" s="6"/>
      <c r="AP627" s="101"/>
    </row>
    <row r="628" spans="23:42" x14ac:dyDescent="0.25">
      <c r="W628" s="6"/>
      <c r="X628" s="6"/>
      <c r="AP628" s="101"/>
    </row>
    <row r="629" spans="23:42" x14ac:dyDescent="0.25">
      <c r="W629" s="6"/>
      <c r="X629" s="6"/>
      <c r="AP629" s="101"/>
    </row>
    <row r="630" spans="23:42" x14ac:dyDescent="0.25">
      <c r="W630" s="6"/>
      <c r="X630" s="6"/>
      <c r="AP630" s="101"/>
    </row>
    <row r="631" spans="23:42" x14ac:dyDescent="0.25">
      <c r="W631" s="6"/>
      <c r="X631" s="6"/>
      <c r="AP631" s="101"/>
    </row>
    <row r="632" spans="23:42" x14ac:dyDescent="0.25">
      <c r="W632" s="6"/>
      <c r="X632" s="6"/>
      <c r="AP632" s="101"/>
    </row>
    <row r="633" spans="23:42" x14ac:dyDescent="0.25">
      <c r="W633" s="6"/>
      <c r="X633" s="6"/>
      <c r="AP633" s="101"/>
    </row>
    <row r="634" spans="23:42" x14ac:dyDescent="0.25">
      <c r="W634" s="6"/>
      <c r="X634" s="6"/>
      <c r="AP634" s="101"/>
    </row>
    <row r="635" spans="23:42" x14ac:dyDescent="0.25">
      <c r="W635" s="6"/>
      <c r="X635" s="6"/>
      <c r="AP635" s="101"/>
    </row>
    <row r="636" spans="23:42" x14ac:dyDescent="0.25">
      <c r="W636" s="6"/>
      <c r="X636" s="6"/>
      <c r="AP636" s="101"/>
    </row>
    <row r="637" spans="23:42" x14ac:dyDescent="0.25">
      <c r="W637" s="6"/>
      <c r="X637" s="6"/>
      <c r="AP637" s="101"/>
    </row>
    <row r="638" spans="23:42" x14ac:dyDescent="0.25">
      <c r="W638" s="6"/>
      <c r="X638" s="6"/>
      <c r="AP638" s="101"/>
    </row>
    <row r="639" spans="23:42" x14ac:dyDescent="0.25">
      <c r="W639" s="6"/>
      <c r="X639" s="6"/>
      <c r="AP639" s="101"/>
    </row>
    <row r="640" spans="23:42" x14ac:dyDescent="0.25">
      <c r="W640" s="6"/>
      <c r="X640" s="6"/>
      <c r="AP640" s="101"/>
    </row>
    <row r="641" spans="23:42" x14ac:dyDescent="0.25">
      <c r="W641" s="6"/>
      <c r="X641" s="6"/>
      <c r="AP641" s="101"/>
    </row>
    <row r="642" spans="23:42" x14ac:dyDescent="0.25">
      <c r="W642" s="6"/>
      <c r="X642" s="6"/>
      <c r="AP642" s="101"/>
    </row>
    <row r="643" spans="23:42" x14ac:dyDescent="0.25">
      <c r="W643" s="6"/>
      <c r="X643" s="6"/>
      <c r="AP643" s="101"/>
    </row>
    <row r="644" spans="23:42" x14ac:dyDescent="0.25">
      <c r="W644" s="6"/>
      <c r="X644" s="6"/>
      <c r="AP644" s="101"/>
    </row>
    <row r="645" spans="23:42" x14ac:dyDescent="0.25">
      <c r="W645" s="6"/>
      <c r="X645" s="6"/>
      <c r="AP645" s="101"/>
    </row>
    <row r="646" spans="23:42" x14ac:dyDescent="0.25">
      <c r="W646" s="6"/>
      <c r="X646" s="6"/>
      <c r="AP646" s="101"/>
    </row>
    <row r="647" spans="23:42" x14ac:dyDescent="0.25">
      <c r="W647" s="6"/>
      <c r="X647" s="6"/>
      <c r="AP647" s="101"/>
    </row>
    <row r="648" spans="23:42" x14ac:dyDescent="0.25">
      <c r="W648" s="6"/>
      <c r="X648" s="6"/>
      <c r="AP648" s="101"/>
    </row>
    <row r="649" spans="23:42" x14ac:dyDescent="0.25">
      <c r="W649" s="6"/>
      <c r="X649" s="6"/>
      <c r="AP649" s="101"/>
    </row>
    <row r="650" spans="23:42" x14ac:dyDescent="0.25">
      <c r="W650" s="6"/>
      <c r="X650" s="6"/>
      <c r="AP650" s="101"/>
    </row>
    <row r="651" spans="23:42" x14ac:dyDescent="0.25">
      <c r="W651" s="6"/>
      <c r="X651" s="6"/>
      <c r="AP651" s="101"/>
    </row>
    <row r="652" spans="23:42" x14ac:dyDescent="0.25">
      <c r="W652" s="6"/>
      <c r="X652" s="6"/>
      <c r="AP652" s="101"/>
    </row>
    <row r="653" spans="23:42" x14ac:dyDescent="0.25">
      <c r="W653" s="6"/>
      <c r="X653" s="6"/>
      <c r="AP653" s="101"/>
    </row>
    <row r="654" spans="23:42" x14ac:dyDescent="0.25">
      <c r="W654" s="6"/>
      <c r="X654" s="6"/>
      <c r="AP654" s="101"/>
    </row>
    <row r="655" spans="23:42" x14ac:dyDescent="0.25">
      <c r="W655" s="6"/>
      <c r="X655" s="6"/>
      <c r="AP655" s="101"/>
    </row>
    <row r="656" spans="23:42" x14ac:dyDescent="0.25">
      <c r="W656" s="6"/>
      <c r="X656" s="6"/>
      <c r="AP656" s="101"/>
    </row>
    <row r="657" spans="23:42" x14ac:dyDescent="0.25">
      <c r="W657" s="6"/>
      <c r="X657" s="6"/>
      <c r="AP657" s="101"/>
    </row>
    <row r="658" spans="23:42" x14ac:dyDescent="0.25">
      <c r="W658" s="6"/>
      <c r="X658" s="6"/>
      <c r="AP658" s="101"/>
    </row>
    <row r="659" spans="23:42" x14ac:dyDescent="0.25">
      <c r="W659" s="6"/>
      <c r="X659" s="6"/>
      <c r="AP659" s="101"/>
    </row>
    <row r="660" spans="23:42" x14ac:dyDescent="0.25">
      <c r="W660" s="6"/>
      <c r="X660" s="6"/>
      <c r="AP660" s="101"/>
    </row>
    <row r="661" spans="23:42" x14ac:dyDescent="0.25">
      <c r="W661" s="6"/>
      <c r="X661" s="6"/>
      <c r="AP661" s="101"/>
    </row>
    <row r="662" spans="23:42" x14ac:dyDescent="0.25">
      <c r="W662" s="6"/>
      <c r="X662" s="6"/>
      <c r="AP662" s="101"/>
    </row>
    <row r="663" spans="23:42" x14ac:dyDescent="0.25">
      <c r="W663" s="6"/>
      <c r="X663" s="6"/>
      <c r="AP663" s="101"/>
    </row>
    <row r="664" spans="23:42" x14ac:dyDescent="0.25">
      <c r="W664" s="6"/>
      <c r="X664" s="6"/>
      <c r="AP664" s="101"/>
    </row>
    <row r="665" spans="23:42" x14ac:dyDescent="0.25">
      <c r="W665" s="6"/>
      <c r="X665" s="6"/>
      <c r="AP665" s="101"/>
    </row>
    <row r="666" spans="23:42" x14ac:dyDescent="0.25">
      <c r="W666" s="6"/>
      <c r="X666" s="6"/>
      <c r="AP666" s="101"/>
    </row>
    <row r="667" spans="23:42" x14ac:dyDescent="0.25">
      <c r="W667" s="6"/>
      <c r="X667" s="6"/>
      <c r="AP667" s="101"/>
    </row>
    <row r="668" spans="23:42" x14ac:dyDescent="0.25">
      <c r="W668" s="6"/>
      <c r="X668" s="6"/>
      <c r="AP668" s="101"/>
    </row>
    <row r="669" spans="23:42" x14ac:dyDescent="0.25">
      <c r="W669" s="6"/>
      <c r="X669" s="6"/>
      <c r="AP669" s="101"/>
    </row>
    <row r="670" spans="23:42" x14ac:dyDescent="0.25">
      <c r="W670" s="6"/>
      <c r="X670" s="6"/>
      <c r="AP670" s="101"/>
    </row>
    <row r="671" spans="23:42" x14ac:dyDescent="0.25">
      <c r="W671" s="6"/>
      <c r="X671" s="6"/>
      <c r="AP671" s="101"/>
    </row>
    <row r="672" spans="23:42" x14ac:dyDescent="0.25">
      <c r="W672" s="6"/>
      <c r="X672" s="6"/>
      <c r="AP672" s="101"/>
    </row>
    <row r="673" spans="23:42" x14ac:dyDescent="0.25">
      <c r="W673" s="6"/>
      <c r="X673" s="6"/>
      <c r="AP673" s="101"/>
    </row>
    <row r="674" spans="23:42" x14ac:dyDescent="0.25">
      <c r="W674" s="6"/>
      <c r="X674" s="6"/>
      <c r="AP674" s="101"/>
    </row>
    <row r="675" spans="23:42" x14ac:dyDescent="0.25">
      <c r="W675" s="6"/>
      <c r="X675" s="6"/>
      <c r="AP675" s="101"/>
    </row>
    <row r="676" spans="23:42" x14ac:dyDescent="0.25">
      <c r="W676" s="6"/>
      <c r="X676" s="6"/>
      <c r="AP676" s="101"/>
    </row>
    <row r="677" spans="23:42" x14ac:dyDescent="0.25">
      <c r="W677" s="6"/>
      <c r="X677" s="6"/>
      <c r="AP677" s="101"/>
    </row>
    <row r="678" spans="23:42" x14ac:dyDescent="0.25">
      <c r="W678" s="6"/>
      <c r="X678" s="6"/>
      <c r="AP678" s="101"/>
    </row>
    <row r="679" spans="23:42" x14ac:dyDescent="0.25">
      <c r="W679" s="6"/>
      <c r="X679" s="6"/>
      <c r="AP679" s="101"/>
    </row>
    <row r="680" spans="23:42" x14ac:dyDescent="0.25">
      <c r="W680" s="6"/>
      <c r="X680" s="6"/>
      <c r="AP680" s="101"/>
    </row>
    <row r="681" spans="23:42" x14ac:dyDescent="0.25">
      <c r="W681" s="6"/>
      <c r="X681" s="6"/>
      <c r="AP681" s="101"/>
    </row>
    <row r="682" spans="23:42" x14ac:dyDescent="0.25">
      <c r="W682" s="6"/>
      <c r="X682" s="6"/>
      <c r="AP682" s="101"/>
    </row>
    <row r="683" spans="23:42" x14ac:dyDescent="0.25">
      <c r="W683" s="6"/>
      <c r="X683" s="6"/>
      <c r="AP683" s="101"/>
    </row>
    <row r="684" spans="23:42" x14ac:dyDescent="0.25">
      <c r="W684" s="6"/>
      <c r="X684" s="6"/>
      <c r="AP684" s="101"/>
    </row>
    <row r="685" spans="23:42" x14ac:dyDescent="0.25">
      <c r="W685" s="6"/>
      <c r="X685" s="6"/>
      <c r="AP685" s="101"/>
    </row>
    <row r="686" spans="23:42" x14ac:dyDescent="0.25">
      <c r="W686" s="6"/>
      <c r="X686" s="6"/>
      <c r="AP686" s="101"/>
    </row>
    <row r="687" spans="23:42" x14ac:dyDescent="0.25">
      <c r="W687" s="6"/>
      <c r="X687" s="6"/>
      <c r="AP687" s="101"/>
    </row>
    <row r="688" spans="23:42" x14ac:dyDescent="0.25">
      <c r="W688" s="6"/>
      <c r="X688" s="6"/>
      <c r="AP688" s="101"/>
    </row>
    <row r="689" spans="23:42" x14ac:dyDescent="0.25">
      <c r="W689" s="6"/>
      <c r="X689" s="6"/>
      <c r="AP689" s="101"/>
    </row>
    <row r="690" spans="23:42" x14ac:dyDescent="0.25">
      <c r="W690" s="6"/>
      <c r="X690" s="6"/>
      <c r="AP690" s="101"/>
    </row>
    <row r="691" spans="23:42" x14ac:dyDescent="0.25">
      <c r="W691" s="6"/>
      <c r="X691" s="6"/>
      <c r="AP691" s="101"/>
    </row>
    <row r="692" spans="23:42" x14ac:dyDescent="0.25">
      <c r="W692" s="6"/>
      <c r="X692" s="6"/>
      <c r="AP692" s="101"/>
    </row>
    <row r="693" spans="23:42" x14ac:dyDescent="0.25">
      <c r="W693" s="6"/>
      <c r="X693" s="6"/>
      <c r="AP693" s="101"/>
    </row>
    <row r="694" spans="23:42" x14ac:dyDescent="0.25">
      <c r="W694" s="6"/>
      <c r="X694" s="6"/>
      <c r="AP694" s="101"/>
    </row>
    <row r="695" spans="23:42" x14ac:dyDescent="0.25">
      <c r="W695" s="6"/>
      <c r="X695" s="6"/>
      <c r="AP695" s="101"/>
    </row>
    <row r="696" spans="23:42" x14ac:dyDescent="0.25">
      <c r="W696" s="6"/>
      <c r="X696" s="6"/>
      <c r="AP696" s="101"/>
    </row>
    <row r="697" spans="23:42" x14ac:dyDescent="0.25">
      <c r="W697" s="6"/>
      <c r="X697" s="6"/>
      <c r="AP697" s="101"/>
    </row>
    <row r="698" spans="23:42" x14ac:dyDescent="0.25">
      <c r="W698" s="6"/>
      <c r="X698" s="6"/>
      <c r="AP698" s="101"/>
    </row>
    <row r="699" spans="23:42" x14ac:dyDescent="0.25">
      <c r="W699" s="6"/>
      <c r="X699" s="6"/>
      <c r="AP699" s="101"/>
    </row>
    <row r="700" spans="23:42" x14ac:dyDescent="0.25">
      <c r="W700" s="6"/>
      <c r="X700" s="6"/>
      <c r="AP700" s="101"/>
    </row>
    <row r="701" spans="23:42" x14ac:dyDescent="0.25">
      <c r="W701" s="6"/>
      <c r="X701" s="6"/>
      <c r="AP701" s="101"/>
    </row>
    <row r="702" spans="23:42" x14ac:dyDescent="0.25">
      <c r="W702" s="6"/>
      <c r="X702" s="6"/>
      <c r="AP702" s="101"/>
    </row>
    <row r="703" spans="23:42" x14ac:dyDescent="0.25">
      <c r="W703" s="6"/>
      <c r="X703" s="6"/>
      <c r="AP703" s="101"/>
    </row>
    <row r="704" spans="23:42" x14ac:dyDescent="0.25">
      <c r="W704" s="6"/>
      <c r="X704" s="6"/>
      <c r="AP704" s="101"/>
    </row>
    <row r="705" spans="23:42" x14ac:dyDescent="0.25">
      <c r="W705" s="6"/>
      <c r="X705" s="6"/>
      <c r="AP705" s="101"/>
    </row>
    <row r="706" spans="23:42" x14ac:dyDescent="0.25">
      <c r="W706" s="6"/>
      <c r="X706" s="6"/>
      <c r="AP706" s="101"/>
    </row>
    <row r="707" spans="23:42" x14ac:dyDescent="0.25">
      <c r="W707" s="6"/>
      <c r="X707" s="6"/>
      <c r="AP707" s="101"/>
    </row>
    <row r="708" spans="23:42" x14ac:dyDescent="0.25">
      <c r="W708" s="6"/>
      <c r="X708" s="6"/>
      <c r="AP708" s="101"/>
    </row>
    <row r="709" spans="23:42" x14ac:dyDescent="0.25">
      <c r="W709" s="6"/>
      <c r="X709" s="6"/>
      <c r="AP709" s="101"/>
    </row>
    <row r="710" spans="23:42" x14ac:dyDescent="0.25">
      <c r="W710" s="6"/>
      <c r="X710" s="6"/>
      <c r="AP710" s="101"/>
    </row>
    <row r="711" spans="23:42" x14ac:dyDescent="0.25">
      <c r="W711" s="6"/>
      <c r="X711" s="6"/>
      <c r="AP711" s="101"/>
    </row>
    <row r="712" spans="23:42" x14ac:dyDescent="0.25">
      <c r="W712" s="6"/>
      <c r="X712" s="6"/>
      <c r="AP712" s="101"/>
    </row>
    <row r="713" spans="23:42" x14ac:dyDescent="0.25">
      <c r="W713" s="6"/>
      <c r="X713" s="6"/>
      <c r="AP713" s="101"/>
    </row>
    <row r="714" spans="23:42" x14ac:dyDescent="0.25">
      <c r="W714" s="6"/>
      <c r="X714" s="6"/>
      <c r="AP714" s="101"/>
    </row>
    <row r="715" spans="23:42" x14ac:dyDescent="0.25">
      <c r="W715" s="6"/>
      <c r="X715" s="6"/>
      <c r="AP715" s="101"/>
    </row>
    <row r="716" spans="23:42" x14ac:dyDescent="0.25">
      <c r="W716" s="6"/>
      <c r="X716" s="6"/>
      <c r="AP716" s="101"/>
    </row>
    <row r="717" spans="23:42" x14ac:dyDescent="0.25">
      <c r="W717" s="6"/>
      <c r="X717" s="6"/>
      <c r="AP717" s="101"/>
    </row>
    <row r="718" spans="23:42" x14ac:dyDescent="0.25">
      <c r="W718" s="6"/>
      <c r="X718" s="6"/>
      <c r="AP718" s="101"/>
    </row>
    <row r="719" spans="23:42" x14ac:dyDescent="0.25">
      <c r="W719" s="6"/>
      <c r="X719" s="6"/>
      <c r="AP719" s="101"/>
    </row>
    <row r="720" spans="23:42" x14ac:dyDescent="0.25">
      <c r="W720" s="6"/>
      <c r="X720" s="6"/>
      <c r="AP720" s="101"/>
    </row>
    <row r="721" spans="23:42" x14ac:dyDescent="0.25">
      <c r="W721" s="6"/>
      <c r="X721" s="6"/>
      <c r="AP721" s="101"/>
    </row>
    <row r="722" spans="23:42" x14ac:dyDescent="0.25">
      <c r="W722" s="6"/>
      <c r="X722" s="6"/>
      <c r="AP722" s="101"/>
    </row>
    <row r="723" spans="23:42" x14ac:dyDescent="0.25">
      <c r="W723" s="6"/>
      <c r="X723" s="6"/>
      <c r="AP723" s="101"/>
    </row>
    <row r="724" spans="23:42" x14ac:dyDescent="0.25">
      <c r="W724" s="6"/>
      <c r="X724" s="6"/>
      <c r="AP724" s="101"/>
    </row>
    <row r="725" spans="23:42" x14ac:dyDescent="0.25">
      <c r="W725" s="6"/>
      <c r="X725" s="6"/>
      <c r="AP725" s="101"/>
    </row>
    <row r="726" spans="23:42" x14ac:dyDescent="0.25">
      <c r="W726" s="6"/>
      <c r="X726" s="6"/>
      <c r="AP726" s="101"/>
    </row>
    <row r="727" spans="23:42" x14ac:dyDescent="0.25">
      <c r="W727" s="6"/>
      <c r="X727" s="6"/>
      <c r="AP727" s="101"/>
    </row>
    <row r="728" spans="23:42" x14ac:dyDescent="0.25">
      <c r="W728" s="6"/>
      <c r="X728" s="6"/>
      <c r="AP728" s="101"/>
    </row>
    <row r="729" spans="23:42" x14ac:dyDescent="0.25">
      <c r="W729" s="6"/>
      <c r="X729" s="6"/>
      <c r="AP729" s="101"/>
    </row>
    <row r="730" spans="23:42" x14ac:dyDescent="0.25">
      <c r="W730" s="6"/>
      <c r="X730" s="6"/>
      <c r="AP730" s="101"/>
    </row>
    <row r="731" spans="23:42" x14ac:dyDescent="0.25">
      <c r="W731" s="6"/>
      <c r="X731" s="6"/>
      <c r="AP731" s="101"/>
    </row>
    <row r="732" spans="23:42" x14ac:dyDescent="0.25">
      <c r="W732" s="6"/>
      <c r="X732" s="6"/>
      <c r="AP732" s="101"/>
    </row>
    <row r="733" spans="23:42" x14ac:dyDescent="0.25">
      <c r="W733" s="6"/>
      <c r="X733" s="6"/>
      <c r="AP733" s="101"/>
    </row>
    <row r="734" spans="23:42" x14ac:dyDescent="0.25">
      <c r="W734" s="6"/>
      <c r="X734" s="6"/>
      <c r="AP734" s="101"/>
    </row>
    <row r="735" spans="23:42" x14ac:dyDescent="0.25">
      <c r="W735" s="6"/>
      <c r="X735" s="6"/>
      <c r="AP735" s="101"/>
    </row>
    <row r="736" spans="23:42" x14ac:dyDescent="0.25">
      <c r="W736" s="6"/>
      <c r="X736" s="6"/>
      <c r="AP736" s="101"/>
    </row>
    <row r="737" spans="23:42" x14ac:dyDescent="0.25">
      <c r="W737" s="6"/>
      <c r="X737" s="6"/>
      <c r="AP737" s="101"/>
    </row>
    <row r="738" spans="23:42" x14ac:dyDescent="0.25">
      <c r="W738" s="6"/>
      <c r="X738" s="6"/>
      <c r="AP738" s="101"/>
    </row>
    <row r="739" spans="23:42" x14ac:dyDescent="0.25">
      <c r="W739" s="6"/>
      <c r="X739" s="6"/>
      <c r="AP739" s="101"/>
    </row>
    <row r="740" spans="23:42" x14ac:dyDescent="0.25">
      <c r="W740" s="6"/>
      <c r="X740" s="6"/>
      <c r="AP740" s="101"/>
    </row>
    <row r="741" spans="23:42" x14ac:dyDescent="0.25">
      <c r="W741" s="6"/>
      <c r="X741" s="6"/>
      <c r="AP741" s="101"/>
    </row>
    <row r="742" spans="23:42" x14ac:dyDescent="0.25">
      <c r="W742" s="6"/>
      <c r="X742" s="6"/>
      <c r="AP742" s="101"/>
    </row>
    <row r="743" spans="23:42" x14ac:dyDescent="0.25">
      <c r="W743" s="6"/>
      <c r="X743" s="6"/>
      <c r="AP743" s="101"/>
    </row>
    <row r="744" spans="23:42" x14ac:dyDescent="0.25">
      <c r="W744" s="6"/>
      <c r="X744" s="6"/>
      <c r="AP744" s="101"/>
    </row>
    <row r="745" spans="23:42" x14ac:dyDescent="0.25">
      <c r="W745" s="6"/>
      <c r="X745" s="6"/>
      <c r="AP745" s="101"/>
    </row>
    <row r="746" spans="23:42" x14ac:dyDescent="0.25">
      <c r="W746" s="6"/>
      <c r="X746" s="6"/>
      <c r="AP746" s="101"/>
    </row>
    <row r="747" spans="23:42" x14ac:dyDescent="0.25">
      <c r="W747" s="6"/>
      <c r="X747" s="6"/>
      <c r="AP747" s="101"/>
    </row>
    <row r="748" spans="23:42" x14ac:dyDescent="0.25">
      <c r="W748" s="6"/>
      <c r="X748" s="6"/>
      <c r="AP748" s="101"/>
    </row>
    <row r="749" spans="23:42" x14ac:dyDescent="0.25">
      <c r="W749" s="6"/>
      <c r="X749" s="6"/>
      <c r="AP749" s="101"/>
    </row>
    <row r="750" spans="23:42" x14ac:dyDescent="0.25">
      <c r="W750" s="6"/>
      <c r="X750" s="6"/>
      <c r="AP750" s="101"/>
    </row>
    <row r="751" spans="23:42" x14ac:dyDescent="0.25">
      <c r="W751" s="6"/>
      <c r="X751" s="6"/>
      <c r="AP751" s="101"/>
    </row>
    <row r="752" spans="23:42" x14ac:dyDescent="0.25">
      <c r="W752" s="6"/>
      <c r="X752" s="6"/>
      <c r="AP752" s="101"/>
    </row>
    <row r="753" spans="23:42" x14ac:dyDescent="0.25">
      <c r="W753" s="6"/>
      <c r="X753" s="6"/>
      <c r="AP753" s="101"/>
    </row>
    <row r="754" spans="23:42" x14ac:dyDescent="0.25">
      <c r="W754" s="6"/>
      <c r="X754" s="6"/>
      <c r="AP754" s="101"/>
    </row>
    <row r="755" spans="23:42" x14ac:dyDescent="0.25">
      <c r="W755" s="6"/>
      <c r="X755" s="6"/>
      <c r="AP755" s="101"/>
    </row>
    <row r="756" spans="23:42" x14ac:dyDescent="0.25">
      <c r="W756" s="6"/>
      <c r="X756" s="6"/>
      <c r="AP756" s="101"/>
    </row>
    <row r="757" spans="23:42" x14ac:dyDescent="0.25">
      <c r="W757" s="6"/>
      <c r="X757" s="6"/>
      <c r="AP757" s="101"/>
    </row>
    <row r="758" spans="23:42" x14ac:dyDescent="0.25">
      <c r="W758" s="6"/>
      <c r="X758" s="6"/>
      <c r="AP758" s="101"/>
    </row>
    <row r="759" spans="23:42" x14ac:dyDescent="0.25">
      <c r="W759" s="6"/>
      <c r="X759" s="6"/>
      <c r="AP759" s="101"/>
    </row>
    <row r="760" spans="23:42" x14ac:dyDescent="0.25">
      <c r="W760" s="6"/>
      <c r="X760" s="6"/>
      <c r="AP760" s="101"/>
    </row>
    <row r="761" spans="23:42" x14ac:dyDescent="0.25">
      <c r="W761" s="6"/>
      <c r="X761" s="6"/>
      <c r="AP761" s="101"/>
    </row>
    <row r="762" spans="23:42" x14ac:dyDescent="0.25">
      <c r="W762" s="6"/>
      <c r="X762" s="6"/>
      <c r="AP762" s="101"/>
    </row>
    <row r="763" spans="23:42" x14ac:dyDescent="0.25">
      <c r="W763" s="6"/>
      <c r="X763" s="6"/>
      <c r="AP763" s="101"/>
    </row>
    <row r="764" spans="23:42" x14ac:dyDescent="0.25">
      <c r="W764" s="6"/>
      <c r="X764" s="6"/>
      <c r="AP764" s="101"/>
    </row>
    <row r="765" spans="23:42" x14ac:dyDescent="0.25">
      <c r="W765" s="6"/>
      <c r="X765" s="6"/>
      <c r="AP765" s="101"/>
    </row>
    <row r="766" spans="23:42" x14ac:dyDescent="0.25">
      <c r="W766" s="6"/>
      <c r="X766" s="6"/>
      <c r="AP766" s="101"/>
    </row>
    <row r="767" spans="23:42" x14ac:dyDescent="0.25">
      <c r="W767" s="6"/>
      <c r="X767" s="6"/>
      <c r="AP767" s="101"/>
    </row>
    <row r="768" spans="23:42" x14ac:dyDescent="0.25">
      <c r="W768" s="6"/>
      <c r="X768" s="6"/>
      <c r="AP768" s="101"/>
    </row>
    <row r="769" spans="23:42" x14ac:dyDescent="0.25">
      <c r="W769" s="6"/>
      <c r="X769" s="6"/>
      <c r="AP769" s="101"/>
    </row>
    <row r="770" spans="23:42" x14ac:dyDescent="0.25">
      <c r="W770" s="6"/>
      <c r="X770" s="6"/>
      <c r="AP770" s="101"/>
    </row>
    <row r="771" spans="23:42" x14ac:dyDescent="0.25">
      <c r="W771" s="6"/>
      <c r="X771" s="6"/>
      <c r="AP771" s="101"/>
    </row>
    <row r="772" spans="23:42" x14ac:dyDescent="0.25">
      <c r="W772" s="6"/>
      <c r="X772" s="6"/>
      <c r="AP772" s="101"/>
    </row>
    <row r="773" spans="23:42" x14ac:dyDescent="0.25">
      <c r="W773" s="6"/>
      <c r="X773" s="6"/>
      <c r="AP773" s="101"/>
    </row>
    <row r="774" spans="23:42" x14ac:dyDescent="0.25">
      <c r="W774" s="6"/>
      <c r="X774" s="6"/>
      <c r="AP774" s="101"/>
    </row>
    <row r="775" spans="23:42" x14ac:dyDescent="0.25">
      <c r="W775" s="6"/>
      <c r="X775" s="6"/>
      <c r="AP775" s="101"/>
    </row>
    <row r="776" spans="23:42" x14ac:dyDescent="0.25">
      <c r="W776" s="6"/>
      <c r="X776" s="6"/>
      <c r="AP776" s="101"/>
    </row>
    <row r="777" spans="23:42" x14ac:dyDescent="0.25">
      <c r="W777" s="6"/>
      <c r="X777" s="6"/>
      <c r="AP777" s="101"/>
    </row>
    <row r="778" spans="23:42" x14ac:dyDescent="0.25">
      <c r="W778" s="6"/>
      <c r="X778" s="6"/>
      <c r="AP778" s="101"/>
    </row>
    <row r="779" spans="23:42" x14ac:dyDescent="0.25">
      <c r="W779" s="6"/>
      <c r="X779" s="6"/>
      <c r="AP779" s="101"/>
    </row>
    <row r="780" spans="23:42" x14ac:dyDescent="0.25">
      <c r="W780" s="6"/>
      <c r="X780" s="6"/>
      <c r="AP780" s="101"/>
    </row>
    <row r="781" spans="23:42" x14ac:dyDescent="0.25">
      <c r="W781" s="6"/>
      <c r="X781" s="6"/>
      <c r="AP781" s="101"/>
    </row>
    <row r="782" spans="23:42" x14ac:dyDescent="0.25">
      <c r="W782" s="6"/>
      <c r="X782" s="6"/>
      <c r="AP782" s="101"/>
    </row>
    <row r="783" spans="23:42" x14ac:dyDescent="0.25">
      <c r="W783" s="6"/>
      <c r="X783" s="6"/>
      <c r="AP783" s="101"/>
    </row>
    <row r="784" spans="23:42" x14ac:dyDescent="0.25">
      <c r="W784" s="6"/>
      <c r="X784" s="6"/>
      <c r="AP784" s="101"/>
    </row>
    <row r="785" spans="23:42" x14ac:dyDescent="0.25">
      <c r="W785" s="6"/>
      <c r="X785" s="6"/>
      <c r="AP785" s="101"/>
    </row>
    <row r="786" spans="23:42" x14ac:dyDescent="0.25">
      <c r="W786" s="6"/>
      <c r="X786" s="6"/>
      <c r="AP786" s="101"/>
    </row>
    <row r="787" spans="23:42" x14ac:dyDescent="0.25">
      <c r="W787" s="6"/>
      <c r="X787" s="6"/>
      <c r="AP787" s="101"/>
    </row>
    <row r="788" spans="23:42" x14ac:dyDescent="0.25">
      <c r="W788" s="6"/>
      <c r="X788" s="6"/>
      <c r="AP788" s="101"/>
    </row>
    <row r="789" spans="23:42" x14ac:dyDescent="0.25">
      <c r="W789" s="6"/>
      <c r="X789" s="6"/>
      <c r="AP789" s="101"/>
    </row>
    <row r="790" spans="23:42" x14ac:dyDescent="0.25">
      <c r="W790" s="6"/>
      <c r="X790" s="6"/>
      <c r="AP790" s="101"/>
    </row>
    <row r="791" spans="23:42" x14ac:dyDescent="0.25">
      <c r="W791" s="6"/>
      <c r="X791" s="6"/>
      <c r="AP791" s="101"/>
    </row>
    <row r="792" spans="23:42" x14ac:dyDescent="0.25">
      <c r="W792" s="6"/>
      <c r="X792" s="6"/>
      <c r="AP792" s="101"/>
    </row>
    <row r="793" spans="23:42" x14ac:dyDescent="0.25">
      <c r="W793" s="6"/>
      <c r="X793" s="6"/>
      <c r="AP793" s="101"/>
    </row>
    <row r="794" spans="23:42" x14ac:dyDescent="0.25">
      <c r="W794" s="6"/>
      <c r="X794" s="6"/>
      <c r="AP794" s="101"/>
    </row>
    <row r="795" spans="23:42" x14ac:dyDescent="0.25">
      <c r="W795" s="6"/>
      <c r="X795" s="6"/>
      <c r="AP795" s="101"/>
    </row>
    <row r="796" spans="23:42" x14ac:dyDescent="0.25">
      <c r="W796" s="6"/>
      <c r="X796" s="6"/>
      <c r="AP796" s="101"/>
    </row>
    <row r="797" spans="23:42" x14ac:dyDescent="0.25">
      <c r="W797" s="6"/>
      <c r="X797" s="6"/>
      <c r="AP797" s="101"/>
    </row>
    <row r="798" spans="23:42" x14ac:dyDescent="0.25">
      <c r="W798" s="6"/>
      <c r="X798" s="6"/>
      <c r="AP798" s="101"/>
    </row>
    <row r="799" spans="23:42" x14ac:dyDescent="0.25">
      <c r="W799" s="6"/>
      <c r="X799" s="6"/>
      <c r="AP799" s="101"/>
    </row>
    <row r="800" spans="23:42" x14ac:dyDescent="0.25">
      <c r="W800" s="6"/>
      <c r="X800" s="6"/>
      <c r="AP800" s="101"/>
    </row>
    <row r="801" spans="23:42" x14ac:dyDescent="0.25">
      <c r="W801" s="6"/>
      <c r="X801" s="6"/>
      <c r="AP801" s="101"/>
    </row>
    <row r="802" spans="23:42" x14ac:dyDescent="0.25">
      <c r="W802" s="6"/>
      <c r="X802" s="6"/>
      <c r="AP802" s="101"/>
    </row>
    <row r="803" spans="23:42" x14ac:dyDescent="0.25">
      <c r="W803" s="6"/>
      <c r="X803" s="6"/>
      <c r="AP803" s="101"/>
    </row>
    <row r="804" spans="23:42" x14ac:dyDescent="0.25">
      <c r="W804" s="6"/>
      <c r="X804" s="6"/>
      <c r="AP804" s="101"/>
    </row>
    <row r="805" spans="23:42" x14ac:dyDescent="0.25">
      <c r="W805" s="6"/>
      <c r="X805" s="6"/>
      <c r="AP805" s="101"/>
    </row>
    <row r="806" spans="23:42" x14ac:dyDescent="0.25">
      <c r="W806" s="6"/>
      <c r="X806" s="6"/>
      <c r="AP806" s="101"/>
    </row>
    <row r="807" spans="23:42" x14ac:dyDescent="0.25">
      <c r="W807" s="6"/>
      <c r="X807" s="6"/>
      <c r="AP807" s="101"/>
    </row>
    <row r="808" spans="23:42" x14ac:dyDescent="0.25">
      <c r="W808" s="6"/>
      <c r="X808" s="6"/>
      <c r="AP808" s="101"/>
    </row>
    <row r="809" spans="23:42" x14ac:dyDescent="0.25">
      <c r="W809" s="6"/>
      <c r="X809" s="6"/>
      <c r="AP809" s="101"/>
    </row>
    <row r="810" spans="23:42" x14ac:dyDescent="0.25">
      <c r="W810" s="6"/>
      <c r="X810" s="6"/>
      <c r="AP810" s="101"/>
    </row>
    <row r="811" spans="23:42" x14ac:dyDescent="0.25">
      <c r="W811" s="6"/>
      <c r="X811" s="6"/>
      <c r="AP811" s="101"/>
    </row>
    <row r="812" spans="23:42" x14ac:dyDescent="0.25">
      <c r="W812" s="6"/>
      <c r="X812" s="6"/>
      <c r="AP812" s="101"/>
    </row>
    <row r="813" spans="23:42" x14ac:dyDescent="0.25">
      <c r="W813" s="6"/>
      <c r="X813" s="6"/>
      <c r="AP813" s="101"/>
    </row>
    <row r="814" spans="23:42" x14ac:dyDescent="0.25">
      <c r="W814" s="6"/>
      <c r="X814" s="6"/>
      <c r="AP814" s="101"/>
    </row>
    <row r="815" spans="23:42" x14ac:dyDescent="0.25">
      <c r="W815" s="6"/>
      <c r="X815" s="6"/>
      <c r="AP815" s="101"/>
    </row>
    <row r="816" spans="23:42" x14ac:dyDescent="0.25">
      <c r="W816" s="6"/>
      <c r="X816" s="6"/>
      <c r="AP816" s="101"/>
    </row>
    <row r="817" spans="23:42" x14ac:dyDescent="0.25">
      <c r="W817" s="6"/>
      <c r="X817" s="6"/>
      <c r="AP817" s="101"/>
    </row>
    <row r="818" spans="23:42" x14ac:dyDescent="0.25">
      <c r="W818" s="6"/>
      <c r="X818" s="6"/>
      <c r="AP818" s="101"/>
    </row>
    <row r="819" spans="23:42" x14ac:dyDescent="0.25">
      <c r="W819" s="6"/>
      <c r="X819" s="6"/>
      <c r="AP819" s="101"/>
    </row>
    <row r="820" spans="23:42" x14ac:dyDescent="0.25">
      <c r="W820" s="6"/>
      <c r="X820" s="6"/>
      <c r="AP820" s="101"/>
    </row>
    <row r="821" spans="23:42" x14ac:dyDescent="0.25">
      <c r="W821" s="6"/>
      <c r="X821" s="6"/>
      <c r="AP821" s="101"/>
    </row>
    <row r="822" spans="23:42" x14ac:dyDescent="0.25">
      <c r="W822" s="6"/>
      <c r="X822" s="6"/>
      <c r="AP822" s="101"/>
    </row>
    <row r="823" spans="23:42" x14ac:dyDescent="0.25">
      <c r="W823" s="6"/>
      <c r="X823" s="6"/>
      <c r="AP823" s="101"/>
    </row>
    <row r="824" spans="23:42" x14ac:dyDescent="0.25">
      <c r="W824" s="6"/>
      <c r="X824" s="6"/>
      <c r="AP824" s="101"/>
    </row>
    <row r="825" spans="23:42" x14ac:dyDescent="0.25">
      <c r="W825" s="6"/>
      <c r="X825" s="6"/>
      <c r="AP825" s="101"/>
    </row>
    <row r="826" spans="23:42" x14ac:dyDescent="0.25">
      <c r="W826" s="6"/>
      <c r="X826" s="6"/>
      <c r="AP826" s="101"/>
    </row>
    <row r="827" spans="23:42" x14ac:dyDescent="0.25">
      <c r="W827" s="6"/>
      <c r="X827" s="6"/>
      <c r="AP827" s="101"/>
    </row>
    <row r="828" spans="23:42" x14ac:dyDescent="0.25">
      <c r="W828" s="6"/>
      <c r="X828" s="6"/>
      <c r="AP828" s="101"/>
    </row>
    <row r="829" spans="23:42" x14ac:dyDescent="0.25">
      <c r="W829" s="6"/>
      <c r="X829" s="6"/>
      <c r="AP829" s="101"/>
    </row>
    <row r="830" spans="23:42" x14ac:dyDescent="0.25">
      <c r="W830" s="6"/>
      <c r="X830" s="6"/>
      <c r="AP830" s="101"/>
    </row>
    <row r="831" spans="23:42" x14ac:dyDescent="0.25">
      <c r="W831" s="6"/>
      <c r="X831" s="6"/>
      <c r="AP831" s="101"/>
    </row>
    <row r="832" spans="23:42" x14ac:dyDescent="0.25">
      <c r="W832" s="6"/>
      <c r="X832" s="6"/>
      <c r="AP832" s="101"/>
    </row>
    <row r="833" spans="23:42" x14ac:dyDescent="0.25">
      <c r="W833" s="6"/>
      <c r="X833" s="6"/>
      <c r="AP833" s="101"/>
    </row>
    <row r="834" spans="23:42" x14ac:dyDescent="0.25">
      <c r="W834" s="6"/>
      <c r="X834" s="6"/>
      <c r="AP834" s="101"/>
    </row>
    <row r="835" spans="23:42" x14ac:dyDescent="0.25">
      <c r="W835" s="6"/>
      <c r="X835" s="6"/>
      <c r="AP835" s="101"/>
    </row>
    <row r="836" spans="23:42" x14ac:dyDescent="0.25">
      <c r="W836" s="6"/>
      <c r="X836" s="6"/>
      <c r="AP836" s="101"/>
    </row>
    <row r="837" spans="23:42" x14ac:dyDescent="0.25">
      <c r="W837" s="6"/>
      <c r="X837" s="6"/>
      <c r="AP837" s="101"/>
    </row>
    <row r="838" spans="23:42" x14ac:dyDescent="0.25">
      <c r="W838" s="6"/>
      <c r="X838" s="6"/>
      <c r="AP838" s="101"/>
    </row>
    <row r="839" spans="23:42" x14ac:dyDescent="0.25">
      <c r="W839" s="6"/>
      <c r="X839" s="6"/>
      <c r="AP839" s="101"/>
    </row>
    <row r="840" spans="23:42" x14ac:dyDescent="0.25">
      <c r="W840" s="6"/>
      <c r="X840" s="6"/>
      <c r="AP840" s="101"/>
    </row>
    <row r="841" spans="23:42" x14ac:dyDescent="0.25">
      <c r="W841" s="6"/>
      <c r="X841" s="6"/>
      <c r="AP841" s="101"/>
    </row>
    <row r="842" spans="23:42" x14ac:dyDescent="0.25">
      <c r="W842" s="6"/>
      <c r="X842" s="6"/>
      <c r="AP842" s="101"/>
    </row>
    <row r="843" spans="23:42" x14ac:dyDescent="0.25">
      <c r="W843" s="6"/>
      <c r="X843" s="6"/>
      <c r="AP843" s="101"/>
    </row>
    <row r="844" spans="23:42" x14ac:dyDescent="0.25">
      <c r="W844" s="6"/>
      <c r="X844" s="6"/>
      <c r="AP844" s="101"/>
    </row>
    <row r="845" spans="23:42" x14ac:dyDescent="0.25">
      <c r="W845" s="6"/>
      <c r="X845" s="6"/>
      <c r="AP845" s="101"/>
    </row>
    <row r="846" spans="23:42" x14ac:dyDescent="0.25">
      <c r="W846" s="6"/>
      <c r="X846" s="6"/>
      <c r="AP846" s="101"/>
    </row>
    <row r="847" spans="23:42" x14ac:dyDescent="0.25">
      <c r="W847" s="6"/>
      <c r="X847" s="6"/>
      <c r="AP847" s="101"/>
    </row>
    <row r="848" spans="23:42" x14ac:dyDescent="0.25">
      <c r="W848" s="6"/>
      <c r="X848" s="6"/>
      <c r="AP848" s="101"/>
    </row>
    <row r="849" spans="23:42" x14ac:dyDescent="0.25">
      <c r="W849" s="6"/>
      <c r="X849" s="6"/>
      <c r="AP849" s="101"/>
    </row>
    <row r="850" spans="23:42" x14ac:dyDescent="0.25">
      <c r="W850" s="6"/>
      <c r="X850" s="6"/>
      <c r="AP850" s="101"/>
    </row>
    <row r="851" spans="23:42" x14ac:dyDescent="0.25">
      <c r="W851" s="6"/>
      <c r="X851" s="6"/>
      <c r="AP851" s="101"/>
    </row>
    <row r="852" spans="23:42" x14ac:dyDescent="0.25">
      <c r="W852" s="6"/>
      <c r="X852" s="6"/>
      <c r="AP852" s="101"/>
    </row>
    <row r="853" spans="23:42" x14ac:dyDescent="0.25">
      <c r="W853" s="6"/>
      <c r="X853" s="6"/>
      <c r="AP853" s="101"/>
    </row>
    <row r="854" spans="23:42" x14ac:dyDescent="0.25">
      <c r="W854" s="6"/>
      <c r="X854" s="6"/>
      <c r="AP854" s="101"/>
    </row>
    <row r="855" spans="23:42" x14ac:dyDescent="0.25">
      <c r="W855" s="6"/>
      <c r="X855" s="6"/>
      <c r="AP855" s="101"/>
    </row>
    <row r="856" spans="23:42" x14ac:dyDescent="0.25">
      <c r="W856" s="6"/>
      <c r="X856" s="6"/>
      <c r="AP856" s="101"/>
    </row>
    <row r="857" spans="23:42" x14ac:dyDescent="0.25">
      <c r="W857" s="6"/>
      <c r="X857" s="6"/>
      <c r="AP857" s="101"/>
    </row>
    <row r="858" spans="23:42" x14ac:dyDescent="0.25">
      <c r="W858" s="6"/>
      <c r="X858" s="6"/>
      <c r="AP858" s="101"/>
    </row>
    <row r="859" spans="23:42" x14ac:dyDescent="0.25">
      <c r="W859" s="6"/>
      <c r="X859" s="6"/>
      <c r="AP859" s="101"/>
    </row>
    <row r="860" spans="23:42" x14ac:dyDescent="0.25">
      <c r="W860" s="6"/>
      <c r="X860" s="6"/>
      <c r="AP860" s="101"/>
    </row>
    <row r="861" spans="23:42" x14ac:dyDescent="0.25">
      <c r="W861" s="6"/>
      <c r="X861" s="6"/>
      <c r="AP861" s="101"/>
    </row>
    <row r="862" spans="23:42" x14ac:dyDescent="0.25">
      <c r="W862" s="6"/>
      <c r="X862" s="6"/>
      <c r="AP862" s="101"/>
    </row>
    <row r="863" spans="23:42" x14ac:dyDescent="0.25">
      <c r="W863" s="6"/>
      <c r="X863" s="6"/>
      <c r="AP863" s="101"/>
    </row>
    <row r="864" spans="23:42" x14ac:dyDescent="0.25">
      <c r="W864" s="6"/>
      <c r="X864" s="6"/>
      <c r="AP864" s="101"/>
    </row>
    <row r="865" spans="23:42" x14ac:dyDescent="0.25">
      <c r="W865" s="6"/>
      <c r="X865" s="6"/>
      <c r="AP865" s="101"/>
    </row>
    <row r="866" spans="23:42" x14ac:dyDescent="0.25">
      <c r="W866" s="6"/>
      <c r="X866" s="6"/>
      <c r="AP866" s="101"/>
    </row>
    <row r="867" spans="23:42" x14ac:dyDescent="0.25">
      <c r="W867" s="6"/>
      <c r="X867" s="6"/>
      <c r="AP867" s="101"/>
    </row>
    <row r="868" spans="23:42" x14ac:dyDescent="0.25">
      <c r="W868" s="6"/>
      <c r="X868" s="6"/>
      <c r="AP868" s="101"/>
    </row>
    <row r="869" spans="23:42" x14ac:dyDescent="0.25">
      <c r="W869" s="6"/>
      <c r="X869" s="6"/>
      <c r="AP869" s="101"/>
    </row>
    <row r="870" spans="23:42" x14ac:dyDescent="0.25">
      <c r="W870" s="6"/>
      <c r="X870" s="6"/>
      <c r="AP870" s="101"/>
    </row>
    <row r="871" spans="23:42" x14ac:dyDescent="0.25">
      <c r="W871" s="6"/>
      <c r="X871" s="6"/>
      <c r="AP871" s="101"/>
    </row>
    <row r="872" spans="23:42" x14ac:dyDescent="0.25">
      <c r="W872" s="6"/>
      <c r="X872" s="6"/>
      <c r="AP872" s="101"/>
    </row>
    <row r="873" spans="23:42" x14ac:dyDescent="0.25">
      <c r="W873" s="6"/>
      <c r="X873" s="6"/>
      <c r="AP873" s="101"/>
    </row>
    <row r="874" spans="23:42" x14ac:dyDescent="0.25">
      <c r="W874" s="6"/>
      <c r="X874" s="6"/>
      <c r="AP874" s="101"/>
    </row>
    <row r="875" spans="23:42" x14ac:dyDescent="0.25">
      <c r="W875" s="6"/>
      <c r="X875" s="6"/>
      <c r="AP875" s="101"/>
    </row>
    <row r="876" spans="23:42" x14ac:dyDescent="0.25">
      <c r="W876" s="6"/>
      <c r="X876" s="6"/>
      <c r="AP876" s="101"/>
    </row>
    <row r="877" spans="23:42" x14ac:dyDescent="0.25">
      <c r="W877" s="6"/>
      <c r="X877" s="6"/>
      <c r="AP877" s="101"/>
    </row>
    <row r="878" spans="23:42" x14ac:dyDescent="0.25">
      <c r="W878" s="6"/>
      <c r="X878" s="6"/>
      <c r="AP878" s="101"/>
    </row>
    <row r="879" spans="23:42" x14ac:dyDescent="0.25">
      <c r="W879" s="6"/>
      <c r="X879" s="6"/>
      <c r="AP879" s="101"/>
    </row>
    <row r="880" spans="23:42" x14ac:dyDescent="0.25">
      <c r="W880" s="6"/>
      <c r="X880" s="6"/>
      <c r="AP880" s="101"/>
    </row>
    <row r="881" spans="23:42" x14ac:dyDescent="0.25">
      <c r="W881" s="6"/>
      <c r="X881" s="6"/>
      <c r="AP881" s="101"/>
    </row>
    <row r="882" spans="23:42" x14ac:dyDescent="0.25">
      <c r="W882" s="6"/>
      <c r="X882" s="6"/>
      <c r="AP882" s="101"/>
    </row>
    <row r="883" spans="23:42" x14ac:dyDescent="0.25">
      <c r="W883" s="6"/>
      <c r="X883" s="6"/>
      <c r="AP883" s="101"/>
    </row>
    <row r="884" spans="23:42" x14ac:dyDescent="0.25">
      <c r="W884" s="6"/>
      <c r="X884" s="6"/>
      <c r="AP884" s="101"/>
    </row>
    <row r="885" spans="23:42" x14ac:dyDescent="0.25">
      <c r="W885" s="6"/>
      <c r="X885" s="6"/>
      <c r="AP885" s="101"/>
    </row>
    <row r="886" spans="23:42" x14ac:dyDescent="0.25">
      <c r="W886" s="6"/>
      <c r="X886" s="6"/>
      <c r="AP886" s="101"/>
    </row>
    <row r="887" spans="23:42" x14ac:dyDescent="0.25">
      <c r="W887" s="6"/>
      <c r="X887" s="6"/>
      <c r="AP887" s="101"/>
    </row>
    <row r="888" spans="23:42" x14ac:dyDescent="0.25">
      <c r="W888" s="6"/>
      <c r="X888" s="6"/>
      <c r="AP888" s="101"/>
    </row>
    <row r="889" spans="23:42" x14ac:dyDescent="0.25">
      <c r="W889" s="6"/>
      <c r="X889" s="6"/>
      <c r="AP889" s="101"/>
    </row>
    <row r="890" spans="23:42" x14ac:dyDescent="0.25">
      <c r="W890" s="6"/>
      <c r="X890" s="6"/>
      <c r="AP890" s="101"/>
    </row>
    <row r="891" spans="23:42" x14ac:dyDescent="0.25">
      <c r="W891" s="6"/>
      <c r="X891" s="6"/>
      <c r="AP891" s="101"/>
    </row>
    <row r="892" spans="23:42" x14ac:dyDescent="0.25">
      <c r="W892" s="6"/>
      <c r="X892" s="6"/>
      <c r="AP892" s="101"/>
    </row>
    <row r="893" spans="23:42" x14ac:dyDescent="0.25">
      <c r="W893" s="6"/>
      <c r="X893" s="6"/>
      <c r="AP893" s="101"/>
    </row>
    <row r="894" spans="23:42" x14ac:dyDescent="0.25">
      <c r="W894" s="6"/>
      <c r="X894" s="6"/>
      <c r="AP894" s="101"/>
    </row>
    <row r="895" spans="23:42" x14ac:dyDescent="0.25">
      <c r="W895" s="6"/>
      <c r="X895" s="6"/>
      <c r="AP895" s="101"/>
    </row>
    <row r="896" spans="23:42" x14ac:dyDescent="0.25">
      <c r="W896" s="6"/>
      <c r="X896" s="6"/>
      <c r="AP896" s="101"/>
    </row>
    <row r="897" spans="23:42" x14ac:dyDescent="0.25">
      <c r="W897" s="6"/>
      <c r="X897" s="6"/>
      <c r="AP897" s="101"/>
    </row>
    <row r="898" spans="23:42" x14ac:dyDescent="0.25">
      <c r="W898" s="6"/>
      <c r="X898" s="6"/>
      <c r="AP898" s="101"/>
    </row>
    <row r="899" spans="23:42" x14ac:dyDescent="0.25">
      <c r="W899" s="6"/>
      <c r="X899" s="6"/>
      <c r="AP899" s="101"/>
    </row>
    <row r="900" spans="23:42" x14ac:dyDescent="0.25">
      <c r="W900" s="6"/>
      <c r="X900" s="6"/>
      <c r="AP900" s="101"/>
    </row>
    <row r="901" spans="23:42" x14ac:dyDescent="0.25">
      <c r="W901" s="6"/>
      <c r="X901" s="6"/>
      <c r="AP901" s="101"/>
    </row>
    <row r="902" spans="23:42" x14ac:dyDescent="0.25">
      <c r="W902" s="6"/>
      <c r="X902" s="6"/>
      <c r="AP902" s="101"/>
    </row>
    <row r="903" spans="23:42" x14ac:dyDescent="0.25">
      <c r="W903" s="6"/>
      <c r="X903" s="6"/>
      <c r="AP903" s="101"/>
    </row>
    <row r="904" spans="23:42" x14ac:dyDescent="0.25">
      <c r="W904" s="6"/>
      <c r="X904" s="6"/>
      <c r="AP904" s="101"/>
    </row>
    <row r="905" spans="23:42" x14ac:dyDescent="0.25">
      <c r="W905" s="6"/>
      <c r="X905" s="6"/>
      <c r="AP905" s="101"/>
    </row>
    <row r="906" spans="23:42" x14ac:dyDescent="0.25">
      <c r="W906" s="6"/>
      <c r="X906" s="6"/>
      <c r="AP906" s="101"/>
    </row>
    <row r="907" spans="23:42" x14ac:dyDescent="0.25">
      <c r="W907" s="6"/>
      <c r="X907" s="6"/>
      <c r="AP907" s="101"/>
    </row>
    <row r="908" spans="23:42" x14ac:dyDescent="0.25">
      <c r="W908" s="6"/>
      <c r="X908" s="6"/>
      <c r="AP908" s="101"/>
    </row>
    <row r="909" spans="23:42" x14ac:dyDescent="0.25">
      <c r="W909" s="6"/>
      <c r="X909" s="6"/>
      <c r="AP909" s="101"/>
    </row>
    <row r="910" spans="23:42" x14ac:dyDescent="0.25">
      <c r="W910" s="6"/>
      <c r="X910" s="6"/>
      <c r="AP910" s="101"/>
    </row>
    <row r="911" spans="23:42" x14ac:dyDescent="0.25">
      <c r="W911" s="6"/>
      <c r="X911" s="6"/>
      <c r="AP911" s="101"/>
    </row>
    <row r="912" spans="23:42" x14ac:dyDescent="0.25">
      <c r="W912" s="6"/>
      <c r="X912" s="6"/>
      <c r="AP912" s="101"/>
    </row>
    <row r="913" spans="23:42" x14ac:dyDescent="0.25">
      <c r="W913" s="6"/>
      <c r="X913" s="6"/>
      <c r="AP913" s="101"/>
    </row>
    <row r="914" spans="23:42" x14ac:dyDescent="0.25">
      <c r="W914" s="6"/>
      <c r="X914" s="6"/>
      <c r="AP914" s="101"/>
    </row>
    <row r="915" spans="23:42" x14ac:dyDescent="0.25">
      <c r="W915" s="6"/>
      <c r="X915" s="6"/>
      <c r="AP915" s="101"/>
    </row>
    <row r="916" spans="23:42" x14ac:dyDescent="0.25">
      <c r="W916" s="6"/>
      <c r="X916" s="6"/>
      <c r="AP916" s="101"/>
    </row>
    <row r="917" spans="23:42" x14ac:dyDescent="0.25">
      <c r="W917" s="6"/>
      <c r="X917" s="6"/>
      <c r="AP917" s="101"/>
    </row>
    <row r="918" spans="23:42" x14ac:dyDescent="0.25">
      <c r="W918" s="6"/>
      <c r="X918" s="6"/>
      <c r="AP918" s="101"/>
    </row>
    <row r="919" spans="23:42" x14ac:dyDescent="0.25">
      <c r="W919" s="6"/>
      <c r="X919" s="6"/>
      <c r="AP919" s="101"/>
    </row>
    <row r="920" spans="23:42" x14ac:dyDescent="0.25">
      <c r="W920" s="6"/>
      <c r="X920" s="6"/>
      <c r="AP920" s="101"/>
    </row>
    <row r="921" spans="23:42" x14ac:dyDescent="0.25">
      <c r="W921" s="6"/>
      <c r="X921" s="6"/>
      <c r="AP921" s="101"/>
    </row>
    <row r="922" spans="23:42" x14ac:dyDescent="0.25">
      <c r="W922" s="6"/>
      <c r="X922" s="6"/>
      <c r="AP922" s="101"/>
    </row>
    <row r="923" spans="23:42" x14ac:dyDescent="0.25">
      <c r="W923" s="6"/>
      <c r="X923" s="6"/>
      <c r="AP923" s="101"/>
    </row>
    <row r="924" spans="23:42" x14ac:dyDescent="0.25">
      <c r="W924" s="6"/>
      <c r="X924" s="6"/>
      <c r="AP924" s="101"/>
    </row>
    <row r="925" spans="23:42" x14ac:dyDescent="0.25">
      <c r="W925" s="6"/>
      <c r="X925" s="6"/>
      <c r="AP925" s="101"/>
    </row>
    <row r="926" spans="23:42" x14ac:dyDescent="0.25">
      <c r="W926" s="6"/>
      <c r="X926" s="6"/>
      <c r="AP926" s="101"/>
    </row>
    <row r="927" spans="23:42" x14ac:dyDescent="0.25">
      <c r="W927" s="6"/>
      <c r="X927" s="6"/>
      <c r="AP927" s="101"/>
    </row>
    <row r="928" spans="23:42" x14ac:dyDescent="0.25">
      <c r="W928" s="6"/>
      <c r="X928" s="6"/>
      <c r="AP928" s="101"/>
    </row>
    <row r="929" spans="23:42" x14ac:dyDescent="0.25">
      <c r="W929" s="6"/>
      <c r="X929" s="6"/>
      <c r="AP929" s="101"/>
    </row>
    <row r="930" spans="23:42" x14ac:dyDescent="0.25">
      <c r="W930" s="6"/>
      <c r="X930" s="6"/>
      <c r="AP930" s="101"/>
    </row>
    <row r="931" spans="23:42" x14ac:dyDescent="0.25">
      <c r="W931" s="6"/>
      <c r="X931" s="6"/>
      <c r="AP931" s="101"/>
    </row>
    <row r="932" spans="23:42" x14ac:dyDescent="0.25">
      <c r="W932" s="6"/>
      <c r="X932" s="6"/>
      <c r="AP932" s="101"/>
    </row>
    <row r="933" spans="23:42" x14ac:dyDescent="0.25">
      <c r="W933" s="6"/>
      <c r="X933" s="6"/>
      <c r="AP933" s="101"/>
    </row>
    <row r="934" spans="23:42" x14ac:dyDescent="0.25">
      <c r="W934" s="6"/>
      <c r="X934" s="6"/>
      <c r="AP934" s="101"/>
    </row>
    <row r="935" spans="23:42" x14ac:dyDescent="0.25">
      <c r="W935" s="6"/>
      <c r="X935" s="6"/>
      <c r="AP935" s="101"/>
    </row>
    <row r="936" spans="23:42" x14ac:dyDescent="0.25">
      <c r="W936" s="6"/>
      <c r="X936" s="6"/>
      <c r="AP936" s="101"/>
    </row>
    <row r="937" spans="23:42" x14ac:dyDescent="0.25">
      <c r="W937" s="6"/>
      <c r="X937" s="6"/>
      <c r="AP937" s="101"/>
    </row>
    <row r="938" spans="23:42" x14ac:dyDescent="0.25">
      <c r="W938" s="6"/>
      <c r="X938" s="6"/>
      <c r="AP938" s="101"/>
    </row>
    <row r="939" spans="23:42" x14ac:dyDescent="0.25">
      <c r="W939" s="6"/>
      <c r="X939" s="6"/>
      <c r="AP939" s="101"/>
    </row>
    <row r="940" spans="23:42" x14ac:dyDescent="0.25">
      <c r="W940" s="6"/>
      <c r="X940" s="6"/>
      <c r="AP940" s="101"/>
    </row>
    <row r="941" spans="23:42" x14ac:dyDescent="0.25">
      <c r="W941" s="6"/>
      <c r="X941" s="6"/>
      <c r="AP941" s="101"/>
    </row>
    <row r="942" spans="23:42" x14ac:dyDescent="0.25">
      <c r="W942" s="6"/>
      <c r="X942" s="6"/>
      <c r="AP942" s="101"/>
    </row>
    <row r="943" spans="23:42" x14ac:dyDescent="0.25">
      <c r="W943" s="6"/>
      <c r="X943" s="6"/>
      <c r="AP943" s="101"/>
    </row>
    <row r="944" spans="23:42" x14ac:dyDescent="0.25">
      <c r="W944" s="6"/>
      <c r="X944" s="6"/>
      <c r="AP944" s="101"/>
    </row>
    <row r="945" spans="23:42" x14ac:dyDescent="0.25">
      <c r="W945" s="6"/>
      <c r="X945" s="6"/>
      <c r="AP945" s="101"/>
    </row>
    <row r="946" spans="23:42" x14ac:dyDescent="0.25">
      <c r="W946" s="6"/>
      <c r="X946" s="6"/>
      <c r="AP946" s="101"/>
    </row>
    <row r="947" spans="23:42" x14ac:dyDescent="0.25">
      <c r="W947" s="6"/>
      <c r="X947" s="6"/>
      <c r="AP947" s="101"/>
    </row>
    <row r="948" spans="23:42" x14ac:dyDescent="0.25">
      <c r="W948" s="6"/>
      <c r="X948" s="6"/>
      <c r="AP948" s="101"/>
    </row>
    <row r="949" spans="23:42" x14ac:dyDescent="0.25">
      <c r="W949" s="6"/>
      <c r="X949" s="6"/>
      <c r="AP949" s="101"/>
    </row>
    <row r="950" spans="23:42" x14ac:dyDescent="0.25">
      <c r="W950" s="6"/>
      <c r="X950" s="6"/>
      <c r="AP950" s="101"/>
    </row>
    <row r="951" spans="23:42" x14ac:dyDescent="0.25">
      <c r="W951" s="6"/>
      <c r="X951" s="6"/>
      <c r="AP951" s="101"/>
    </row>
    <row r="952" spans="23:42" x14ac:dyDescent="0.25">
      <c r="W952" s="6"/>
      <c r="X952" s="6"/>
      <c r="AP952" s="101"/>
    </row>
    <row r="953" spans="23:42" x14ac:dyDescent="0.25">
      <c r="W953" s="6"/>
      <c r="X953" s="6"/>
      <c r="AP953" s="101"/>
    </row>
    <row r="954" spans="23:42" x14ac:dyDescent="0.25">
      <c r="W954" s="6"/>
      <c r="X954" s="6"/>
      <c r="AP954" s="101"/>
    </row>
    <row r="955" spans="23:42" x14ac:dyDescent="0.25">
      <c r="W955" s="6"/>
      <c r="X955" s="6"/>
      <c r="AP955" s="101"/>
    </row>
    <row r="956" spans="23:42" x14ac:dyDescent="0.25">
      <c r="W956" s="6"/>
      <c r="X956" s="6"/>
      <c r="AP956" s="101"/>
    </row>
    <row r="957" spans="23:42" x14ac:dyDescent="0.25">
      <c r="W957" s="6"/>
      <c r="X957" s="6"/>
      <c r="AP957" s="101"/>
    </row>
    <row r="958" spans="23:42" x14ac:dyDescent="0.25">
      <c r="W958" s="6"/>
      <c r="X958" s="6"/>
      <c r="AP958" s="101"/>
    </row>
    <row r="959" spans="23:42" x14ac:dyDescent="0.25">
      <c r="W959" s="6"/>
      <c r="X959" s="6"/>
      <c r="AP959" s="101"/>
    </row>
    <row r="960" spans="23:42" x14ac:dyDescent="0.25">
      <c r="W960" s="6"/>
      <c r="X960" s="6"/>
      <c r="AP960" s="101"/>
    </row>
    <row r="961" spans="23:42" x14ac:dyDescent="0.25">
      <c r="W961" s="6"/>
      <c r="X961" s="6"/>
      <c r="AP961" s="101"/>
    </row>
    <row r="962" spans="23:42" x14ac:dyDescent="0.25">
      <c r="W962" s="6"/>
      <c r="X962" s="6"/>
      <c r="AP962" s="101"/>
    </row>
    <row r="963" spans="23:42" x14ac:dyDescent="0.25">
      <c r="W963" s="6"/>
      <c r="X963" s="6"/>
      <c r="AP963" s="101"/>
    </row>
    <row r="964" spans="23:42" x14ac:dyDescent="0.25">
      <c r="W964" s="6"/>
      <c r="X964" s="6"/>
      <c r="AP964" s="101"/>
    </row>
    <row r="965" spans="23:42" x14ac:dyDescent="0.25">
      <c r="W965" s="6"/>
      <c r="X965" s="6"/>
      <c r="AP965" s="101"/>
    </row>
    <row r="966" spans="23:42" x14ac:dyDescent="0.25">
      <c r="W966" s="6"/>
      <c r="X966" s="6"/>
      <c r="AP966" s="101"/>
    </row>
    <row r="967" spans="23:42" x14ac:dyDescent="0.25">
      <c r="W967" s="6"/>
      <c r="X967" s="6"/>
      <c r="AP967" s="101"/>
    </row>
    <row r="968" spans="23:42" x14ac:dyDescent="0.25">
      <c r="W968" s="6"/>
      <c r="X968" s="6"/>
      <c r="AP968" s="101"/>
    </row>
    <row r="969" spans="23:42" x14ac:dyDescent="0.25">
      <c r="W969" s="6"/>
      <c r="X969" s="6"/>
      <c r="AP969" s="101"/>
    </row>
    <row r="970" spans="23:42" x14ac:dyDescent="0.25">
      <c r="W970" s="6"/>
      <c r="X970" s="6"/>
      <c r="AP970" s="101"/>
    </row>
    <row r="971" spans="23:42" x14ac:dyDescent="0.25">
      <c r="W971" s="6"/>
      <c r="X971" s="6"/>
      <c r="AP971" s="101"/>
    </row>
    <row r="972" spans="23:42" x14ac:dyDescent="0.25">
      <c r="W972" s="6"/>
      <c r="X972" s="6"/>
      <c r="AP972" s="101"/>
    </row>
    <row r="973" spans="23:42" x14ac:dyDescent="0.25">
      <c r="W973" s="6"/>
      <c r="X973" s="6"/>
      <c r="AP973" s="101"/>
    </row>
    <row r="974" spans="23:42" x14ac:dyDescent="0.25">
      <c r="W974" s="6"/>
      <c r="X974" s="6"/>
      <c r="AP974" s="101"/>
    </row>
    <row r="975" spans="23:42" x14ac:dyDescent="0.25">
      <c r="W975" s="6"/>
      <c r="X975" s="6"/>
      <c r="AP975" s="101"/>
    </row>
    <row r="976" spans="23:42" x14ac:dyDescent="0.25">
      <c r="W976" s="6"/>
      <c r="X976" s="6"/>
      <c r="AP976" s="101"/>
    </row>
    <row r="977" spans="23:42" x14ac:dyDescent="0.25">
      <c r="W977" s="6"/>
      <c r="X977" s="6"/>
      <c r="AP977" s="101"/>
    </row>
    <row r="978" spans="23:42" x14ac:dyDescent="0.25">
      <c r="W978" s="6"/>
      <c r="X978" s="6"/>
      <c r="AP978" s="101"/>
    </row>
    <row r="979" spans="23:42" x14ac:dyDescent="0.25">
      <c r="W979" s="6"/>
      <c r="X979" s="6"/>
      <c r="AP979" s="101"/>
    </row>
    <row r="980" spans="23:42" x14ac:dyDescent="0.25">
      <c r="W980" s="6"/>
      <c r="X980" s="6"/>
      <c r="AP980" s="101"/>
    </row>
    <row r="981" spans="23:42" x14ac:dyDescent="0.25">
      <c r="W981" s="6"/>
      <c r="X981" s="6"/>
      <c r="AP981" s="101"/>
    </row>
    <row r="982" spans="23:42" x14ac:dyDescent="0.25">
      <c r="W982" s="6"/>
      <c r="X982" s="6"/>
      <c r="AP982" s="101"/>
    </row>
    <row r="983" spans="23:42" x14ac:dyDescent="0.25">
      <c r="W983" s="6"/>
      <c r="X983" s="6"/>
      <c r="AP983" s="101"/>
    </row>
    <row r="984" spans="23:42" x14ac:dyDescent="0.25">
      <c r="W984" s="6"/>
      <c r="X984" s="6"/>
      <c r="AP984" s="101"/>
    </row>
    <row r="985" spans="23:42" x14ac:dyDescent="0.25">
      <c r="W985" s="6"/>
      <c r="X985" s="6"/>
      <c r="AP985" s="101"/>
    </row>
    <row r="986" spans="23:42" x14ac:dyDescent="0.25">
      <c r="W986" s="6"/>
      <c r="X986" s="6"/>
      <c r="AP986" s="101"/>
    </row>
    <row r="987" spans="23:42" x14ac:dyDescent="0.25">
      <c r="W987" s="6"/>
      <c r="X987" s="6"/>
      <c r="AP987" s="101"/>
    </row>
    <row r="988" spans="23:42" x14ac:dyDescent="0.25">
      <c r="W988" s="6"/>
      <c r="X988" s="6"/>
      <c r="AP988" s="101"/>
    </row>
    <row r="989" spans="23:42" x14ac:dyDescent="0.25">
      <c r="W989" s="6"/>
      <c r="X989" s="6"/>
      <c r="AP989" s="101"/>
    </row>
    <row r="990" spans="23:42" x14ac:dyDescent="0.25">
      <c r="W990" s="6"/>
      <c r="X990" s="6"/>
      <c r="AP990" s="101"/>
    </row>
    <row r="991" spans="23:42" x14ac:dyDescent="0.25">
      <c r="W991" s="6"/>
      <c r="X991" s="6"/>
      <c r="AP991" s="101"/>
    </row>
    <row r="992" spans="23:42" x14ac:dyDescent="0.25">
      <c r="W992" s="6"/>
      <c r="X992" s="6"/>
      <c r="AP992" s="101"/>
    </row>
    <row r="993" spans="23:42" x14ac:dyDescent="0.25">
      <c r="W993" s="6"/>
      <c r="X993" s="6"/>
      <c r="AP993" s="101"/>
    </row>
    <row r="994" spans="23:42" x14ac:dyDescent="0.25">
      <c r="W994" s="6"/>
      <c r="X994" s="6"/>
      <c r="AP994" s="101"/>
    </row>
    <row r="995" spans="23:42" x14ac:dyDescent="0.25">
      <c r="W995" s="6"/>
      <c r="X995" s="6"/>
      <c r="AP995" s="101"/>
    </row>
    <row r="996" spans="23:42" x14ac:dyDescent="0.25">
      <c r="W996" s="6"/>
      <c r="X996" s="6"/>
      <c r="AP996" s="101"/>
    </row>
    <row r="997" spans="23:42" x14ac:dyDescent="0.25">
      <c r="W997" s="6"/>
      <c r="X997" s="6"/>
      <c r="AP997" s="101"/>
    </row>
    <row r="998" spans="23:42" x14ac:dyDescent="0.25">
      <c r="W998" s="6"/>
      <c r="X998" s="6"/>
      <c r="AP998" s="101"/>
    </row>
    <row r="999" spans="23:42" x14ac:dyDescent="0.25">
      <c r="W999" s="6"/>
      <c r="X999" s="6"/>
      <c r="AP999" s="101"/>
    </row>
    <row r="1000" spans="23:42" x14ac:dyDescent="0.25">
      <c r="W1000" s="6"/>
      <c r="X1000" s="6"/>
      <c r="AP1000" s="101"/>
    </row>
    <row r="1001" spans="23:42" x14ac:dyDescent="0.25">
      <c r="W1001" s="6"/>
      <c r="X1001" s="6"/>
      <c r="AP1001" s="101"/>
    </row>
    <row r="1002" spans="23:42" x14ac:dyDescent="0.25">
      <c r="W1002" s="6"/>
      <c r="X1002" s="6"/>
      <c r="AP1002" s="101"/>
    </row>
    <row r="1003" spans="23:42" x14ac:dyDescent="0.25">
      <c r="W1003" s="6"/>
      <c r="X1003" s="6"/>
      <c r="AP1003" s="101"/>
    </row>
    <row r="1004" spans="23:42" x14ac:dyDescent="0.25">
      <c r="W1004" s="6"/>
      <c r="X1004" s="6"/>
      <c r="AP1004" s="101"/>
    </row>
    <row r="1005" spans="23:42" x14ac:dyDescent="0.25">
      <c r="W1005" s="6"/>
      <c r="X1005" s="6"/>
      <c r="AP1005" s="101"/>
    </row>
    <row r="1006" spans="23:42" x14ac:dyDescent="0.25">
      <c r="W1006" s="6"/>
      <c r="X1006" s="6"/>
      <c r="AP1006" s="101"/>
    </row>
    <row r="1007" spans="23:42" x14ac:dyDescent="0.25">
      <c r="W1007" s="6"/>
      <c r="X1007" s="6"/>
      <c r="AP1007" s="101"/>
    </row>
    <row r="1008" spans="23:42" x14ac:dyDescent="0.25">
      <c r="W1008" s="6"/>
      <c r="X1008" s="6"/>
      <c r="AP1008" s="101"/>
    </row>
    <row r="1009" spans="23:42" x14ac:dyDescent="0.25">
      <c r="W1009" s="6"/>
      <c r="X1009" s="6"/>
      <c r="AP1009" s="101"/>
    </row>
    <row r="1010" spans="23:42" x14ac:dyDescent="0.25">
      <c r="W1010" s="6"/>
      <c r="X1010" s="6"/>
      <c r="AP1010" s="101"/>
    </row>
  </sheetData>
  <mergeCells count="234">
    <mergeCell ref="F11:F136"/>
    <mergeCell ref="AS131:AS136"/>
    <mergeCell ref="AT131:AT136"/>
    <mergeCell ref="AU131:AU136"/>
    <mergeCell ref="AV131:AV136"/>
    <mergeCell ref="AW131:AW136"/>
    <mergeCell ref="D131:D136"/>
    <mergeCell ref="E131:E136"/>
    <mergeCell ref="AV17:AV22"/>
    <mergeCell ref="AV23:AV28"/>
    <mergeCell ref="AU23:AU28"/>
    <mergeCell ref="AS23:AS28"/>
    <mergeCell ref="AS17:AS22"/>
    <mergeCell ref="AT29:AT34"/>
    <mergeCell ref="E95:E100"/>
    <mergeCell ref="AU119:AU124"/>
    <mergeCell ref="AV41:AV46"/>
    <mergeCell ref="AV47:AV52"/>
    <mergeCell ref="AV125:AV130"/>
    <mergeCell ref="AS125:AS130"/>
    <mergeCell ref="AT125:AT130"/>
    <mergeCell ref="AU125:AU130"/>
    <mergeCell ref="AT41:AT46"/>
    <mergeCell ref="AS41:AS46"/>
    <mergeCell ref="AS47:AS52"/>
    <mergeCell ref="A137:F139"/>
    <mergeCell ref="B107:B112"/>
    <mergeCell ref="B101:B106"/>
    <mergeCell ref="A71:A100"/>
    <mergeCell ref="B77:B82"/>
    <mergeCell ref="C77:C82"/>
    <mergeCell ref="C71:C76"/>
    <mergeCell ref="B95:B100"/>
    <mergeCell ref="B119:B124"/>
    <mergeCell ref="B113:B118"/>
    <mergeCell ref="C107:C112"/>
    <mergeCell ref="A101:A118"/>
    <mergeCell ref="E101:E106"/>
    <mergeCell ref="E107:E112"/>
    <mergeCell ref="D119:D124"/>
    <mergeCell ref="C101:C106"/>
    <mergeCell ref="C113:C118"/>
    <mergeCell ref="C83:C88"/>
    <mergeCell ref="B83:B88"/>
    <mergeCell ref="D95:D100"/>
    <mergeCell ref="B89:B94"/>
    <mergeCell ref="B131:B136"/>
    <mergeCell ref="C131:C136"/>
    <mergeCell ref="A131:A136"/>
    <mergeCell ref="AU41:AU46"/>
    <mergeCell ref="AU47:AU52"/>
    <mergeCell ref="AS119:AS124"/>
    <mergeCell ref="AT119:AT124"/>
    <mergeCell ref="AS107:AS112"/>
    <mergeCell ref="AS113:AS118"/>
    <mergeCell ref="AT113:AT118"/>
    <mergeCell ref="AU113:AU118"/>
    <mergeCell ref="AU107:AU112"/>
    <mergeCell ref="AT107:AT112"/>
    <mergeCell ref="AT47:AT52"/>
    <mergeCell ref="AT83:AT88"/>
    <mergeCell ref="AU83:AU88"/>
    <mergeCell ref="AT71:AT76"/>
    <mergeCell ref="AU71:AU76"/>
    <mergeCell ref="AS83:AS88"/>
    <mergeCell ref="AS65:AS70"/>
    <mergeCell ref="AS71:AS76"/>
    <mergeCell ref="AW125:AW130"/>
    <mergeCell ref="AW119:AW124"/>
    <mergeCell ref="AU59:AU64"/>
    <mergeCell ref="AT53:AT58"/>
    <mergeCell ref="AS53:AS58"/>
    <mergeCell ref="AT101:AT106"/>
    <mergeCell ref="AU101:AU106"/>
    <mergeCell ref="AT77:AT82"/>
    <mergeCell ref="AU77:AU82"/>
    <mergeCell ref="AS89:AS94"/>
    <mergeCell ref="AS95:AS100"/>
    <mergeCell ref="AT89:AT94"/>
    <mergeCell ref="AS101:AS106"/>
    <mergeCell ref="AU95:AU100"/>
    <mergeCell ref="AU89:AU94"/>
    <mergeCell ref="AT95:AT100"/>
    <mergeCell ref="AU65:AU70"/>
    <mergeCell ref="AV65:AV70"/>
    <mergeCell ref="AT65:AT70"/>
    <mergeCell ref="AS77:AS82"/>
    <mergeCell ref="AS59:AS64"/>
    <mergeCell ref="AT59:AT64"/>
    <mergeCell ref="AU53:AU58"/>
    <mergeCell ref="AW35:AW40"/>
    <mergeCell ref="AV35:AV40"/>
    <mergeCell ref="AW41:AW46"/>
    <mergeCell ref="AW53:AW58"/>
    <mergeCell ref="AW59:AW64"/>
    <mergeCell ref="AV59:AV64"/>
    <mergeCell ref="AW47:AW52"/>
    <mergeCell ref="AV119:AV124"/>
    <mergeCell ref="AW107:AW112"/>
    <mergeCell ref="AV107:AV112"/>
    <mergeCell ref="AW77:AW82"/>
    <mergeCell ref="AV77:AV82"/>
    <mergeCell ref="AW83:AW88"/>
    <mergeCell ref="AW89:AW94"/>
    <mergeCell ref="AW95:AW100"/>
    <mergeCell ref="AW101:AW106"/>
    <mergeCell ref="AW113:AW118"/>
    <mergeCell ref="AV113:AV118"/>
    <mergeCell ref="AV53:AV58"/>
    <mergeCell ref="AV89:AV94"/>
    <mergeCell ref="AV95:AV100"/>
    <mergeCell ref="AV71:AV76"/>
    <mergeCell ref="AV101:AV106"/>
    <mergeCell ref="AV83:AV88"/>
    <mergeCell ref="A47:A52"/>
    <mergeCell ref="E89:E94"/>
    <mergeCell ref="E83:E88"/>
    <mergeCell ref="E59:E64"/>
    <mergeCell ref="E53:E58"/>
    <mergeCell ref="E11:E16"/>
    <mergeCell ref="E17:E22"/>
    <mergeCell ref="E23:E28"/>
    <mergeCell ref="E77:E82"/>
    <mergeCell ref="E125:E130"/>
    <mergeCell ref="D107:D112"/>
    <mergeCell ref="D101:D106"/>
    <mergeCell ref="C125:C130"/>
    <mergeCell ref="A125:A130"/>
    <mergeCell ref="B125:B130"/>
    <mergeCell ref="A53:A70"/>
    <mergeCell ref="A119:A124"/>
    <mergeCell ref="C119:C124"/>
    <mergeCell ref="C95:C100"/>
    <mergeCell ref="C89:C94"/>
    <mergeCell ref="D125:D130"/>
    <mergeCell ref="E119:E124"/>
    <mergeCell ref="E113:E118"/>
    <mergeCell ref="A11:A28"/>
    <mergeCell ref="B23:B28"/>
    <mergeCell ref="B17:B22"/>
    <mergeCell ref="B11:B16"/>
    <mergeCell ref="C11:C16"/>
    <mergeCell ref="D11:D16"/>
    <mergeCell ref="D23:D28"/>
    <mergeCell ref="D17:D22"/>
    <mergeCell ref="A29:A46"/>
    <mergeCell ref="C17:C22"/>
    <mergeCell ref="C23:C28"/>
    <mergeCell ref="C29:C34"/>
    <mergeCell ref="B29:B34"/>
    <mergeCell ref="D29:D34"/>
    <mergeCell ref="B41:B46"/>
    <mergeCell ref="E65:E70"/>
    <mergeCell ref="E35:E40"/>
    <mergeCell ref="E29:E34"/>
    <mergeCell ref="E71:E76"/>
    <mergeCell ref="E47:E52"/>
    <mergeCell ref="AU11:AU16"/>
    <mergeCell ref="AW11:AW16"/>
    <mergeCell ref="AV11:AV16"/>
    <mergeCell ref="AT17:AT22"/>
    <mergeCell ref="AT23:AT28"/>
    <mergeCell ref="AT35:AT40"/>
    <mergeCell ref="AS11:AS16"/>
    <mergeCell ref="AT11:AT16"/>
    <mergeCell ref="AU17:AU22"/>
    <mergeCell ref="AU35:AU40"/>
    <mergeCell ref="AS35:AS40"/>
    <mergeCell ref="AW65:AW70"/>
    <mergeCell ref="AW71:AW76"/>
    <mergeCell ref="AW29:AW34"/>
    <mergeCell ref="AS29:AS34"/>
    <mergeCell ref="AV29:AV34"/>
    <mergeCell ref="AU29:AU34"/>
    <mergeCell ref="AW17:AW22"/>
    <mergeCell ref="AW23:AW28"/>
    <mergeCell ref="D59:D64"/>
    <mergeCell ref="D113:D118"/>
    <mergeCell ref="D77:D82"/>
    <mergeCell ref="D89:D94"/>
    <mergeCell ref="D83:D88"/>
    <mergeCell ref="C59:C64"/>
    <mergeCell ref="C65:C70"/>
    <mergeCell ref="B65:B70"/>
    <mergeCell ref="B71:B76"/>
    <mergeCell ref="D71:D76"/>
    <mergeCell ref="D65:D70"/>
    <mergeCell ref="B59:B64"/>
    <mergeCell ref="AL9:AP9"/>
    <mergeCell ref="AL8:AP8"/>
    <mergeCell ref="F2:AW2"/>
    <mergeCell ref="A5:P5"/>
    <mergeCell ref="Q5:AW5"/>
    <mergeCell ref="A2:E4"/>
    <mergeCell ref="F3:AW3"/>
    <mergeCell ref="F4:AN4"/>
    <mergeCell ref="AO4:AW4"/>
    <mergeCell ref="AE9:AK9"/>
    <mergeCell ref="E41:E46"/>
    <mergeCell ref="B47:B52"/>
    <mergeCell ref="B53:B58"/>
    <mergeCell ref="D41:D46"/>
    <mergeCell ref="D35:D40"/>
    <mergeCell ref="C47:C52"/>
    <mergeCell ref="B35:B40"/>
    <mergeCell ref="C35:C40"/>
    <mergeCell ref="C41:C46"/>
    <mergeCell ref="D47:D52"/>
    <mergeCell ref="C53:C58"/>
    <mergeCell ref="D53:D58"/>
    <mergeCell ref="H143:K143"/>
    <mergeCell ref="L143:N143"/>
    <mergeCell ref="H144:K144"/>
    <mergeCell ref="L144:N144"/>
    <mergeCell ref="A6:P6"/>
    <mergeCell ref="Q6:AW6"/>
    <mergeCell ref="A8:A10"/>
    <mergeCell ref="B8:D9"/>
    <mergeCell ref="E8:E10"/>
    <mergeCell ref="F8:F10"/>
    <mergeCell ref="G8:G10"/>
    <mergeCell ref="H8:H10"/>
    <mergeCell ref="J8:AK8"/>
    <mergeCell ref="AQ8:AQ10"/>
    <mergeCell ref="AR8:AR10"/>
    <mergeCell ref="AS8:AS10"/>
    <mergeCell ref="AT8:AT10"/>
    <mergeCell ref="AU8:AU10"/>
    <mergeCell ref="AV8:AV10"/>
    <mergeCell ref="AW8:AW10"/>
    <mergeCell ref="I9:L9"/>
    <mergeCell ref="M9:R9"/>
    <mergeCell ref="S9:X9"/>
    <mergeCell ref="Y9:AD9"/>
  </mergeCells>
  <printOptions horizontalCentered="1" verticalCentered="1"/>
  <pageMargins left="0.23622047244094491" right="0.23622047244094491" top="0" bottom="0.74803149606299213" header="0" footer="0"/>
  <pageSetup scale="47" orientation="landscape" r:id="rId1"/>
  <rowBreaks count="2" manualBreakCount="2">
    <brk id="100" man="1"/>
    <brk id="76" man="1"/>
  </rowBreaks>
  <ignoredErrors>
    <ignoredError sqref="AD27" unlockedFormula="1"/>
  </ignoredErrors>
  <drawing r:id="rId2"/>
  <legacyDrawing r:id="rId3"/>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AG1005"/>
  <sheetViews>
    <sheetView tabSelected="1" zoomScale="70" zoomScaleNormal="70" workbookViewId="0">
      <selection activeCell="D5" sqref="D5:V5"/>
    </sheetView>
  </sheetViews>
  <sheetFormatPr baseColWidth="10" defaultColWidth="14.42578125" defaultRowHeight="15" customHeight="1" x14ac:dyDescent="0.25"/>
  <cols>
    <col min="1" max="1" width="7.140625" style="11" customWidth="1"/>
    <col min="2" max="2" width="22.5703125" style="11" customWidth="1"/>
    <col min="3" max="3" width="34" style="84" customWidth="1"/>
    <col min="4" max="4" width="8" style="11" customWidth="1"/>
    <col min="5" max="5" width="7.42578125" style="11" customWidth="1"/>
    <col min="6" max="6" width="6.85546875" style="11" customWidth="1"/>
    <col min="7" max="7" width="9.140625" style="84" customWidth="1"/>
    <col min="8" max="8" width="8.7109375" style="84" customWidth="1"/>
    <col min="9" max="9" width="11" style="84" customWidth="1"/>
    <col min="10" max="10" width="9.140625" style="84" customWidth="1"/>
    <col min="11" max="12" width="8.7109375" style="84" customWidth="1"/>
    <col min="13" max="14" width="8.7109375" style="11" customWidth="1"/>
    <col min="15" max="15" width="9.42578125" style="18" customWidth="1"/>
    <col min="16" max="17" width="8.7109375" style="11" customWidth="1"/>
    <col min="18" max="18" width="8.7109375" style="84" customWidth="1"/>
    <col min="19" max="19" width="8.5703125" style="11" customWidth="1"/>
    <col min="20" max="20" width="10" style="11" customWidth="1"/>
    <col min="21" max="21" width="13.140625" style="11" customWidth="1"/>
    <col min="22" max="22" width="61.85546875" style="84" customWidth="1"/>
    <col min="23" max="23" width="31.42578125" style="11" customWidth="1"/>
    <col min="24" max="24" width="24.140625" style="11" customWidth="1"/>
    <col min="25" max="26" width="14.7109375" style="11" customWidth="1"/>
    <col min="27" max="16384" width="14.42578125" style="11"/>
  </cols>
  <sheetData>
    <row r="1" spans="1:26" ht="15" customHeight="1" thickBot="1" x14ac:dyDescent="0.3"/>
    <row r="2" spans="1:26" s="43" customFormat="1" ht="43.5" customHeight="1" x14ac:dyDescent="0.25">
      <c r="A2" s="882"/>
      <c r="B2" s="883"/>
      <c r="C2" s="883"/>
      <c r="D2" s="983" t="s">
        <v>362</v>
      </c>
      <c r="E2" s="984"/>
      <c r="F2" s="984"/>
      <c r="G2" s="984"/>
      <c r="H2" s="984"/>
      <c r="I2" s="984"/>
      <c r="J2" s="984"/>
      <c r="K2" s="984"/>
      <c r="L2" s="984"/>
      <c r="M2" s="984"/>
      <c r="N2" s="984"/>
      <c r="O2" s="984"/>
      <c r="P2" s="984"/>
      <c r="Q2" s="984"/>
      <c r="R2" s="984"/>
      <c r="S2" s="984"/>
      <c r="T2" s="984"/>
      <c r="U2" s="984"/>
      <c r="V2" s="985"/>
    </row>
    <row r="3" spans="1:26" s="43" customFormat="1" ht="59.25" customHeight="1" x14ac:dyDescent="0.25">
      <c r="A3" s="885"/>
      <c r="B3" s="886"/>
      <c r="C3" s="886"/>
      <c r="D3" s="986" t="s">
        <v>387</v>
      </c>
      <c r="E3" s="987"/>
      <c r="F3" s="987"/>
      <c r="G3" s="987"/>
      <c r="H3" s="987"/>
      <c r="I3" s="987"/>
      <c r="J3" s="987"/>
      <c r="K3" s="987"/>
      <c r="L3" s="987"/>
      <c r="M3" s="987"/>
      <c r="N3" s="987"/>
      <c r="O3" s="987"/>
      <c r="P3" s="987"/>
      <c r="Q3" s="987"/>
      <c r="R3" s="987"/>
      <c r="S3" s="987"/>
      <c r="T3" s="987"/>
      <c r="U3" s="987"/>
      <c r="V3" s="988"/>
    </row>
    <row r="4" spans="1:26" s="43" customFormat="1" ht="51" customHeight="1" thickBot="1" x14ac:dyDescent="0.3">
      <c r="A4" s="888"/>
      <c r="B4" s="889"/>
      <c r="C4" s="889"/>
      <c r="D4" s="989" t="s">
        <v>364</v>
      </c>
      <c r="E4" s="990"/>
      <c r="F4" s="990"/>
      <c r="G4" s="990"/>
      <c r="H4" s="990"/>
      <c r="I4" s="990"/>
      <c r="J4" s="990"/>
      <c r="K4" s="990"/>
      <c r="L4" s="990"/>
      <c r="M4" s="990"/>
      <c r="N4" s="990"/>
      <c r="O4" s="990"/>
      <c r="P4" s="990"/>
      <c r="Q4" s="990"/>
      <c r="R4" s="990"/>
      <c r="S4" s="990"/>
      <c r="T4" s="990"/>
      <c r="U4" s="991"/>
      <c r="V4" s="278" t="s">
        <v>365</v>
      </c>
    </row>
    <row r="5" spans="1:26" s="43" customFormat="1" ht="61.5" customHeight="1" thickBot="1" x14ac:dyDescent="0.3">
      <c r="A5" s="832" t="s">
        <v>0</v>
      </c>
      <c r="B5" s="833"/>
      <c r="C5" s="833"/>
      <c r="D5" s="992" t="s">
        <v>418</v>
      </c>
      <c r="E5" s="993"/>
      <c r="F5" s="993"/>
      <c r="G5" s="993"/>
      <c r="H5" s="993"/>
      <c r="I5" s="993"/>
      <c r="J5" s="993"/>
      <c r="K5" s="993"/>
      <c r="L5" s="993"/>
      <c r="M5" s="993"/>
      <c r="N5" s="993"/>
      <c r="O5" s="993"/>
      <c r="P5" s="993"/>
      <c r="Q5" s="993"/>
      <c r="R5" s="993"/>
      <c r="S5" s="993"/>
      <c r="T5" s="993"/>
      <c r="U5" s="993"/>
      <c r="V5" s="994"/>
    </row>
    <row r="6" spans="1:26" s="43" customFormat="1" ht="39.75" customHeight="1" thickBot="1" x14ac:dyDescent="0.3">
      <c r="A6" s="856" t="s">
        <v>1</v>
      </c>
      <c r="B6" s="857"/>
      <c r="C6" s="857"/>
      <c r="D6" s="835" t="s">
        <v>419</v>
      </c>
      <c r="E6" s="836"/>
      <c r="F6" s="836"/>
      <c r="G6" s="836"/>
      <c r="H6" s="836"/>
      <c r="I6" s="836"/>
      <c r="J6" s="836"/>
      <c r="K6" s="836"/>
      <c r="L6" s="836"/>
      <c r="M6" s="836"/>
      <c r="N6" s="836"/>
      <c r="O6" s="836"/>
      <c r="P6" s="836"/>
      <c r="Q6" s="836"/>
      <c r="R6" s="836"/>
      <c r="S6" s="836"/>
      <c r="T6" s="836"/>
      <c r="U6" s="836"/>
      <c r="V6" s="995"/>
    </row>
    <row r="7" spans="1:26" s="44" customFormat="1" ht="32.25" customHeight="1" x14ac:dyDescent="0.25">
      <c r="A7" s="996" t="s">
        <v>2</v>
      </c>
      <c r="B7" s="998" t="s">
        <v>3</v>
      </c>
      <c r="C7" s="1000" t="s">
        <v>4</v>
      </c>
      <c r="D7" s="1001" t="s">
        <v>5</v>
      </c>
      <c r="E7" s="1002"/>
      <c r="F7" s="1003" t="s">
        <v>525</v>
      </c>
      <c r="G7" s="1003"/>
      <c r="H7" s="1003"/>
      <c r="I7" s="1003"/>
      <c r="J7" s="1003"/>
      <c r="K7" s="1003"/>
      <c r="L7" s="1003"/>
      <c r="M7" s="1003"/>
      <c r="N7" s="1003"/>
      <c r="O7" s="1003"/>
      <c r="P7" s="1003"/>
      <c r="Q7" s="1003"/>
      <c r="R7" s="1003"/>
      <c r="S7" s="1003"/>
      <c r="T7" s="1003" t="s">
        <v>6</v>
      </c>
      <c r="U7" s="1003"/>
      <c r="V7" s="1000" t="s">
        <v>524</v>
      </c>
    </row>
    <row r="8" spans="1:26" s="44" customFormat="1" ht="29.25" customHeight="1" thickBot="1" x14ac:dyDescent="0.3">
      <c r="A8" s="997"/>
      <c r="B8" s="999"/>
      <c r="C8" s="982"/>
      <c r="D8" s="45" t="s">
        <v>7</v>
      </c>
      <c r="E8" s="45" t="s">
        <v>11</v>
      </c>
      <c r="F8" s="45" t="s">
        <v>12</v>
      </c>
      <c r="G8" s="272" t="s">
        <v>13</v>
      </c>
      <c r="H8" s="272" t="s">
        <v>14</v>
      </c>
      <c r="I8" s="272" t="s">
        <v>15</v>
      </c>
      <c r="J8" s="272" t="s">
        <v>16</v>
      </c>
      <c r="K8" s="275" t="s">
        <v>17</v>
      </c>
      <c r="L8" s="272" t="s">
        <v>18</v>
      </c>
      <c r="M8" s="46" t="s">
        <v>19</v>
      </c>
      <c r="N8" s="46" t="s">
        <v>20</v>
      </c>
      <c r="O8" s="46" t="s">
        <v>22</v>
      </c>
      <c r="P8" s="46" t="s">
        <v>23</v>
      </c>
      <c r="Q8" s="46" t="s">
        <v>25</v>
      </c>
      <c r="R8" s="46" t="s">
        <v>26</v>
      </c>
      <c r="S8" s="47" t="s">
        <v>27</v>
      </c>
      <c r="T8" s="47" t="s">
        <v>29</v>
      </c>
      <c r="U8" s="47" t="s">
        <v>30</v>
      </c>
      <c r="V8" s="982"/>
    </row>
    <row r="9" spans="1:26" ht="39.950000000000003" customHeight="1" x14ac:dyDescent="0.25">
      <c r="A9" s="1004" t="s">
        <v>31</v>
      </c>
      <c r="B9" s="1007" t="s">
        <v>427</v>
      </c>
      <c r="C9" s="1016" t="s">
        <v>34</v>
      </c>
      <c r="D9" s="1009" t="s">
        <v>39</v>
      </c>
      <c r="E9" s="1009" t="s">
        <v>39</v>
      </c>
      <c r="F9" s="176" t="s">
        <v>40</v>
      </c>
      <c r="G9" s="623"/>
      <c r="H9" s="623"/>
      <c r="I9" s="623">
        <v>0.5</v>
      </c>
      <c r="J9" s="623"/>
      <c r="K9" s="623">
        <v>0.5</v>
      </c>
      <c r="L9" s="623"/>
      <c r="M9" s="190"/>
      <c r="N9" s="190"/>
      <c r="O9" s="191"/>
      <c r="P9" s="190"/>
      <c r="Q9" s="190"/>
      <c r="R9" s="190"/>
      <c r="S9" s="248">
        <f>SUM(G9:R9)</f>
        <v>1</v>
      </c>
      <c r="T9" s="1011">
        <v>0.05</v>
      </c>
      <c r="U9" s="1012">
        <v>0.05</v>
      </c>
      <c r="V9" s="978" t="s">
        <v>478</v>
      </c>
      <c r="W9" s="12"/>
      <c r="X9" s="12"/>
      <c r="Y9" s="12"/>
      <c r="Z9" s="12"/>
    </row>
    <row r="10" spans="1:26" s="154" customFormat="1" ht="66.75" customHeight="1" thickBot="1" x14ac:dyDescent="0.3">
      <c r="A10" s="1005"/>
      <c r="B10" s="1008"/>
      <c r="C10" s="1017"/>
      <c r="D10" s="1010"/>
      <c r="E10" s="1010"/>
      <c r="F10" s="177" t="s">
        <v>44</v>
      </c>
      <c r="G10" s="192"/>
      <c r="H10" s="192"/>
      <c r="I10" s="624">
        <v>0.5</v>
      </c>
      <c r="J10" s="625">
        <v>0.16600000000000001</v>
      </c>
      <c r="K10" s="625">
        <v>0.33400000000000002</v>
      </c>
      <c r="L10" s="192"/>
      <c r="M10" s="193"/>
      <c r="N10" s="193"/>
      <c r="O10" s="194"/>
      <c r="P10" s="193"/>
      <c r="Q10" s="193"/>
      <c r="R10" s="193"/>
      <c r="S10" s="261">
        <f>SUM(G10:R10)</f>
        <v>1</v>
      </c>
      <c r="T10" s="1010"/>
      <c r="U10" s="1013"/>
      <c r="V10" s="979"/>
      <c r="W10" s="153"/>
      <c r="X10" s="153"/>
      <c r="Y10" s="153"/>
      <c r="Z10" s="153"/>
    </row>
    <row r="11" spans="1:26" ht="39.950000000000003" customHeight="1" x14ac:dyDescent="0.25">
      <c r="A11" s="1005"/>
      <c r="B11" s="1007" t="s">
        <v>50</v>
      </c>
      <c r="C11" s="1014" t="s">
        <v>51</v>
      </c>
      <c r="D11" s="1009" t="s">
        <v>39</v>
      </c>
      <c r="E11" s="1009" t="s">
        <v>39</v>
      </c>
      <c r="F11" s="176" t="s">
        <v>40</v>
      </c>
      <c r="G11" s="623"/>
      <c r="H11" s="623"/>
      <c r="I11" s="623">
        <v>0.5</v>
      </c>
      <c r="J11" s="623"/>
      <c r="K11" s="623">
        <v>0.5</v>
      </c>
      <c r="L11" s="623"/>
      <c r="M11" s="190"/>
      <c r="N11" s="190"/>
      <c r="O11" s="191"/>
      <c r="P11" s="190"/>
      <c r="Q11" s="190"/>
      <c r="R11" s="190"/>
      <c r="S11" s="248">
        <f>SUM(G11:R11)</f>
        <v>1</v>
      </c>
      <c r="T11" s="1011">
        <v>0.05</v>
      </c>
      <c r="U11" s="1011">
        <v>0.05</v>
      </c>
      <c r="V11" s="978" t="s">
        <v>481</v>
      </c>
      <c r="W11" s="12"/>
      <c r="X11" s="12"/>
      <c r="Y11" s="12"/>
      <c r="Z11" s="12"/>
    </row>
    <row r="12" spans="1:26" s="154" customFormat="1" ht="39.950000000000003" customHeight="1" thickBot="1" x14ac:dyDescent="0.3">
      <c r="A12" s="1005"/>
      <c r="B12" s="1008"/>
      <c r="C12" s="1015"/>
      <c r="D12" s="1010"/>
      <c r="E12" s="1010"/>
      <c r="F12" s="177" t="s">
        <v>44</v>
      </c>
      <c r="G12" s="192"/>
      <c r="H12" s="192"/>
      <c r="I12" s="625">
        <v>0.5</v>
      </c>
      <c r="J12" s="625">
        <v>0.25</v>
      </c>
      <c r="K12" s="625">
        <v>0.25</v>
      </c>
      <c r="L12" s="625"/>
      <c r="M12" s="195"/>
      <c r="N12" s="195"/>
      <c r="O12" s="196"/>
      <c r="P12" s="195"/>
      <c r="Q12" s="195"/>
      <c r="R12" s="195"/>
      <c r="S12" s="249">
        <f>SUM(G12:R12)</f>
        <v>1</v>
      </c>
      <c r="T12" s="1010"/>
      <c r="U12" s="1010"/>
      <c r="V12" s="979"/>
      <c r="W12" s="153"/>
      <c r="X12" s="153"/>
      <c r="Y12" s="153"/>
      <c r="Z12" s="153"/>
    </row>
    <row r="13" spans="1:26" ht="39.950000000000003" customHeight="1" x14ac:dyDescent="0.25">
      <c r="A13" s="1005"/>
      <c r="B13" s="1007" t="s">
        <v>58</v>
      </c>
      <c r="C13" s="1014" t="s">
        <v>59</v>
      </c>
      <c r="D13" s="1009" t="s">
        <v>39</v>
      </c>
      <c r="E13" s="1009" t="s">
        <v>39</v>
      </c>
      <c r="F13" s="176" t="s">
        <v>40</v>
      </c>
      <c r="G13" s="623"/>
      <c r="H13" s="623"/>
      <c r="I13" s="623">
        <v>0</v>
      </c>
      <c r="J13" s="623">
        <v>0</v>
      </c>
      <c r="K13" s="623">
        <v>1</v>
      </c>
      <c r="L13" s="623"/>
      <c r="M13" s="190"/>
      <c r="N13" s="190"/>
      <c r="O13" s="191"/>
      <c r="P13" s="190"/>
      <c r="Q13" s="190"/>
      <c r="R13" s="190"/>
      <c r="S13" s="248">
        <f t="shared" ref="S13:S76" si="0">SUM(G13:R13)</f>
        <v>1</v>
      </c>
      <c r="T13" s="1011">
        <v>0.05</v>
      </c>
      <c r="U13" s="1011">
        <v>0.05</v>
      </c>
      <c r="V13" s="978" t="s">
        <v>483</v>
      </c>
      <c r="W13" s="12"/>
      <c r="X13" s="12"/>
      <c r="Y13" s="12"/>
      <c r="Z13" s="12"/>
    </row>
    <row r="14" spans="1:26" s="154" customFormat="1" ht="39.950000000000003" customHeight="1" thickBot="1" x14ac:dyDescent="0.3">
      <c r="A14" s="1005"/>
      <c r="B14" s="1008"/>
      <c r="C14" s="1015"/>
      <c r="D14" s="1010"/>
      <c r="E14" s="1010"/>
      <c r="F14" s="177" t="s">
        <v>44</v>
      </c>
      <c r="G14" s="192"/>
      <c r="H14" s="192"/>
      <c r="I14" s="625">
        <v>0</v>
      </c>
      <c r="J14" s="625">
        <v>0</v>
      </c>
      <c r="K14" s="625">
        <v>0</v>
      </c>
      <c r="L14" s="192"/>
      <c r="M14" s="193"/>
      <c r="N14" s="193"/>
      <c r="O14" s="194"/>
      <c r="P14" s="193"/>
      <c r="Q14" s="193"/>
      <c r="R14" s="192"/>
      <c r="S14" s="249">
        <f t="shared" si="0"/>
        <v>0</v>
      </c>
      <c r="T14" s="1010"/>
      <c r="U14" s="1010"/>
      <c r="V14" s="979"/>
      <c r="W14" s="153"/>
      <c r="X14" s="153"/>
      <c r="Y14" s="153"/>
      <c r="Z14" s="153"/>
    </row>
    <row r="15" spans="1:26" ht="39.950000000000003" customHeight="1" x14ac:dyDescent="0.25">
      <c r="A15" s="1005"/>
      <c r="B15" s="1007" t="s">
        <v>63</v>
      </c>
      <c r="C15" s="1014" t="s">
        <v>67</v>
      </c>
      <c r="D15" s="1009" t="s">
        <v>39</v>
      </c>
      <c r="E15" s="1009" t="s">
        <v>39</v>
      </c>
      <c r="F15" s="176" t="s">
        <v>40</v>
      </c>
      <c r="G15" s="623"/>
      <c r="H15" s="623"/>
      <c r="I15" s="623">
        <v>0.5</v>
      </c>
      <c r="J15" s="623"/>
      <c r="K15" s="623">
        <v>0.5</v>
      </c>
      <c r="L15" s="623"/>
      <c r="M15" s="190"/>
      <c r="N15" s="190"/>
      <c r="O15" s="191"/>
      <c r="P15" s="190"/>
      <c r="Q15" s="190"/>
      <c r="R15" s="190"/>
      <c r="S15" s="248">
        <f t="shared" si="0"/>
        <v>1</v>
      </c>
      <c r="T15" s="1011">
        <v>0.05</v>
      </c>
      <c r="U15" s="1011">
        <v>0.05</v>
      </c>
      <c r="V15" s="978" t="s">
        <v>484</v>
      </c>
      <c r="W15" s="12"/>
      <c r="X15" s="12"/>
      <c r="Y15" s="12"/>
      <c r="Z15" s="12"/>
    </row>
    <row r="16" spans="1:26" s="154" customFormat="1" ht="39.950000000000003" customHeight="1" thickBot="1" x14ac:dyDescent="0.3">
      <c r="A16" s="1006"/>
      <c r="B16" s="1008"/>
      <c r="C16" s="1015"/>
      <c r="D16" s="1010"/>
      <c r="E16" s="1010"/>
      <c r="F16" s="177" t="s">
        <v>44</v>
      </c>
      <c r="G16" s="192"/>
      <c r="H16" s="192"/>
      <c r="I16" s="624">
        <v>0.5</v>
      </c>
      <c r="J16" s="625">
        <v>0.16600000000000001</v>
      </c>
      <c r="K16" s="625">
        <v>0.33400000000000002</v>
      </c>
      <c r="L16" s="192"/>
      <c r="M16" s="193"/>
      <c r="N16" s="193"/>
      <c r="O16" s="194"/>
      <c r="P16" s="193"/>
      <c r="Q16" s="193"/>
      <c r="R16" s="193"/>
      <c r="S16" s="249">
        <f t="shared" si="0"/>
        <v>1</v>
      </c>
      <c r="T16" s="1010"/>
      <c r="U16" s="1010"/>
      <c r="V16" s="979"/>
      <c r="W16" s="153"/>
      <c r="X16" s="153"/>
      <c r="Y16" s="153"/>
      <c r="Z16" s="153"/>
    </row>
    <row r="17" spans="1:26" ht="39.950000000000003" customHeight="1" x14ac:dyDescent="0.25">
      <c r="A17" s="1004" t="s">
        <v>76</v>
      </c>
      <c r="B17" s="1007" t="s">
        <v>77</v>
      </c>
      <c r="C17" s="1014" t="s">
        <v>78</v>
      </c>
      <c r="D17" s="1009" t="s">
        <v>39</v>
      </c>
      <c r="E17" s="1009" t="s">
        <v>39</v>
      </c>
      <c r="F17" s="176" t="s">
        <v>40</v>
      </c>
      <c r="G17" s="623"/>
      <c r="H17" s="623"/>
      <c r="I17" s="623">
        <v>0.3</v>
      </c>
      <c r="J17" s="623"/>
      <c r="K17" s="623">
        <v>0.7</v>
      </c>
      <c r="L17" s="623"/>
      <c r="M17" s="190"/>
      <c r="N17" s="190"/>
      <c r="O17" s="191"/>
      <c r="P17" s="190"/>
      <c r="Q17" s="190"/>
      <c r="R17" s="190"/>
      <c r="S17" s="248">
        <f t="shared" si="0"/>
        <v>1</v>
      </c>
      <c r="T17" s="1011">
        <v>4.5999999999999999E-2</v>
      </c>
      <c r="U17" s="1011">
        <v>2.3E-2</v>
      </c>
      <c r="V17" s="978" t="s">
        <v>527</v>
      </c>
      <c r="W17" s="12"/>
      <c r="X17" s="12"/>
      <c r="Y17" s="12"/>
      <c r="Z17" s="12"/>
    </row>
    <row r="18" spans="1:26" s="84" customFormat="1" ht="51" customHeight="1" thickBot="1" x14ac:dyDescent="0.3">
      <c r="A18" s="1005"/>
      <c r="B18" s="1018"/>
      <c r="C18" s="1019"/>
      <c r="D18" s="1020"/>
      <c r="E18" s="1020"/>
      <c r="F18" s="177" t="s">
        <v>44</v>
      </c>
      <c r="G18" s="623"/>
      <c r="H18" s="623"/>
      <c r="I18" s="623">
        <v>0.25</v>
      </c>
      <c r="J18" s="623">
        <v>0.1</v>
      </c>
      <c r="K18" s="623">
        <v>0.6</v>
      </c>
      <c r="L18" s="623"/>
      <c r="M18" s="190"/>
      <c r="N18" s="190"/>
      <c r="O18" s="197"/>
      <c r="P18" s="190"/>
      <c r="Q18" s="190"/>
      <c r="R18" s="190"/>
      <c r="S18" s="249">
        <f t="shared" si="0"/>
        <v>0.95</v>
      </c>
      <c r="T18" s="1021"/>
      <c r="U18" s="1020"/>
      <c r="V18" s="979"/>
      <c r="W18" s="155"/>
      <c r="X18" s="155"/>
      <c r="Y18" s="155"/>
      <c r="Z18" s="155"/>
    </row>
    <row r="19" spans="1:26" ht="39.950000000000003" customHeight="1" x14ac:dyDescent="0.25">
      <c r="A19" s="1005"/>
      <c r="B19" s="1018"/>
      <c r="C19" s="1022" t="s">
        <v>343</v>
      </c>
      <c r="D19" s="1027" t="s">
        <v>39</v>
      </c>
      <c r="E19" s="1027" t="s">
        <v>39</v>
      </c>
      <c r="F19" s="176" t="s">
        <v>40</v>
      </c>
      <c r="G19" s="623"/>
      <c r="H19" s="623"/>
      <c r="I19" s="623">
        <v>0.4</v>
      </c>
      <c r="J19" s="623"/>
      <c r="K19" s="623">
        <v>0.6</v>
      </c>
      <c r="L19" s="623"/>
      <c r="M19" s="190"/>
      <c r="N19" s="190"/>
      <c r="O19" s="191"/>
      <c r="P19" s="190"/>
      <c r="Q19" s="190"/>
      <c r="R19" s="190"/>
      <c r="S19" s="248">
        <f t="shared" si="0"/>
        <v>1</v>
      </c>
      <c r="T19" s="1021"/>
      <c r="U19" s="1011">
        <v>2.3E-2</v>
      </c>
      <c r="V19" s="978" t="s">
        <v>528</v>
      </c>
      <c r="W19" s="12"/>
      <c r="X19" s="12"/>
      <c r="Y19" s="12"/>
      <c r="Z19" s="12"/>
    </row>
    <row r="20" spans="1:26" s="84" customFormat="1" ht="39.950000000000003" customHeight="1" thickBot="1" x14ac:dyDescent="0.3">
      <c r="A20" s="1005"/>
      <c r="B20" s="1008"/>
      <c r="C20" s="1015"/>
      <c r="D20" s="1010"/>
      <c r="E20" s="1010"/>
      <c r="F20" s="177" t="s">
        <v>44</v>
      </c>
      <c r="G20" s="625"/>
      <c r="H20" s="625"/>
      <c r="I20" s="623">
        <v>0.4</v>
      </c>
      <c r="J20" s="625">
        <v>0</v>
      </c>
      <c r="K20" s="625">
        <v>0.6</v>
      </c>
      <c r="L20" s="625"/>
      <c r="M20" s="195"/>
      <c r="N20" s="195"/>
      <c r="O20" s="196"/>
      <c r="P20" s="195"/>
      <c r="Q20" s="195"/>
      <c r="R20" s="195"/>
      <c r="S20" s="249">
        <f t="shared" si="0"/>
        <v>1</v>
      </c>
      <c r="T20" s="1010"/>
      <c r="U20" s="1020"/>
      <c r="V20" s="979"/>
      <c r="W20" s="155"/>
      <c r="X20" s="155"/>
      <c r="Y20" s="155"/>
      <c r="Z20" s="155"/>
    </row>
    <row r="21" spans="1:26" ht="78" customHeight="1" x14ac:dyDescent="0.25">
      <c r="A21" s="1005"/>
      <c r="B21" s="1025" t="s">
        <v>85</v>
      </c>
      <c r="C21" s="1014" t="s">
        <v>86</v>
      </c>
      <c r="D21" s="1009" t="s">
        <v>39</v>
      </c>
      <c r="E21" s="1009" t="s">
        <v>39</v>
      </c>
      <c r="F21" s="176" t="s">
        <v>40</v>
      </c>
      <c r="G21" s="623"/>
      <c r="H21" s="623"/>
      <c r="I21" s="623">
        <v>0.5</v>
      </c>
      <c r="J21" s="623"/>
      <c r="K21" s="623">
        <v>0.5</v>
      </c>
      <c r="L21" s="623"/>
      <c r="M21" s="190"/>
      <c r="N21" s="190"/>
      <c r="O21" s="191"/>
      <c r="P21" s="190"/>
      <c r="Q21" s="190"/>
      <c r="R21" s="190"/>
      <c r="S21" s="248">
        <f t="shared" si="0"/>
        <v>1</v>
      </c>
      <c r="T21" s="1011">
        <v>0.05</v>
      </c>
      <c r="U21" s="1011">
        <v>0.05</v>
      </c>
      <c r="V21" s="1023" t="s">
        <v>485</v>
      </c>
      <c r="W21" s="12"/>
      <c r="X21" s="12"/>
      <c r="Y21" s="12"/>
      <c r="Z21" s="12"/>
    </row>
    <row r="22" spans="1:26" s="84" customFormat="1" ht="96.75" customHeight="1" thickBot="1" x14ac:dyDescent="0.3">
      <c r="A22" s="1005"/>
      <c r="B22" s="1026"/>
      <c r="C22" s="1015"/>
      <c r="D22" s="1010"/>
      <c r="E22" s="1010"/>
      <c r="F22" s="177" t="s">
        <v>44</v>
      </c>
      <c r="G22" s="625"/>
      <c r="H22" s="625"/>
      <c r="I22" s="623">
        <v>0.5</v>
      </c>
      <c r="J22" s="625">
        <v>0</v>
      </c>
      <c r="K22" s="625">
        <v>0.2</v>
      </c>
      <c r="L22" s="625"/>
      <c r="M22" s="195"/>
      <c r="N22" s="195"/>
      <c r="O22" s="196"/>
      <c r="P22" s="195"/>
      <c r="Q22" s="195"/>
      <c r="R22" s="195"/>
      <c r="S22" s="249">
        <f t="shared" si="0"/>
        <v>0.7</v>
      </c>
      <c r="T22" s="1010"/>
      <c r="U22" s="1010"/>
      <c r="V22" s="1024"/>
      <c r="W22" s="155"/>
      <c r="X22" s="155"/>
      <c r="Y22" s="155"/>
      <c r="Z22" s="155"/>
    </row>
    <row r="23" spans="1:26" ht="39.950000000000003" customHeight="1" x14ac:dyDescent="0.25">
      <c r="A23" s="1005"/>
      <c r="B23" s="1025" t="s">
        <v>88</v>
      </c>
      <c r="C23" s="1014" t="s">
        <v>90</v>
      </c>
      <c r="D23" s="1009" t="s">
        <v>39</v>
      </c>
      <c r="E23" s="1009"/>
      <c r="F23" s="176" t="s">
        <v>40</v>
      </c>
      <c r="G23" s="623"/>
      <c r="H23" s="623"/>
      <c r="I23" s="623">
        <v>0.5</v>
      </c>
      <c r="J23" s="623"/>
      <c r="K23" s="623">
        <v>0.5</v>
      </c>
      <c r="L23" s="623"/>
      <c r="M23" s="190"/>
      <c r="N23" s="190"/>
      <c r="O23" s="191"/>
      <c r="P23" s="190"/>
      <c r="Q23" s="190"/>
      <c r="R23" s="190"/>
      <c r="S23" s="248">
        <f t="shared" si="0"/>
        <v>1</v>
      </c>
      <c r="T23" s="1011">
        <v>0.05</v>
      </c>
      <c r="U23" s="1011">
        <v>0.05</v>
      </c>
      <c r="V23" s="978" t="s">
        <v>522</v>
      </c>
      <c r="W23" s="12"/>
      <c r="X23" s="12"/>
      <c r="Y23" s="12"/>
      <c r="Z23" s="12"/>
    </row>
    <row r="24" spans="1:26" s="84" customFormat="1" ht="39.950000000000003" customHeight="1" thickBot="1" x14ac:dyDescent="0.3">
      <c r="A24" s="1006"/>
      <c r="B24" s="1026"/>
      <c r="C24" s="1015"/>
      <c r="D24" s="1010"/>
      <c r="E24" s="1010"/>
      <c r="F24" s="177" t="s">
        <v>44</v>
      </c>
      <c r="G24" s="625"/>
      <c r="H24" s="625"/>
      <c r="I24" s="624">
        <v>0.1</v>
      </c>
      <c r="J24" s="625">
        <v>0</v>
      </c>
      <c r="K24" s="625">
        <v>0.1</v>
      </c>
      <c r="L24" s="625"/>
      <c r="M24" s="195"/>
      <c r="N24" s="195"/>
      <c r="O24" s="196"/>
      <c r="P24" s="195"/>
      <c r="Q24" s="195"/>
      <c r="R24" s="195"/>
      <c r="S24" s="249">
        <f t="shared" si="0"/>
        <v>0.2</v>
      </c>
      <c r="T24" s="1010"/>
      <c r="U24" s="1010"/>
      <c r="V24" s="979"/>
      <c r="W24" s="155"/>
      <c r="X24" s="155"/>
      <c r="Y24" s="155"/>
      <c r="Z24" s="155"/>
    </row>
    <row r="25" spans="1:26" ht="50.25" customHeight="1" x14ac:dyDescent="0.25">
      <c r="A25" s="1004" t="s">
        <v>97</v>
      </c>
      <c r="B25" s="1007" t="s">
        <v>98</v>
      </c>
      <c r="C25" s="1014" t="s">
        <v>99</v>
      </c>
      <c r="D25" s="1009" t="s">
        <v>39</v>
      </c>
      <c r="E25" s="1009" t="s">
        <v>39</v>
      </c>
      <c r="F25" s="176" t="s">
        <v>40</v>
      </c>
      <c r="G25" s="623"/>
      <c r="H25" s="623"/>
      <c r="I25" s="623">
        <v>0.3</v>
      </c>
      <c r="J25" s="623"/>
      <c r="K25" s="623">
        <v>0.7</v>
      </c>
      <c r="L25" s="623"/>
      <c r="M25" s="190"/>
      <c r="N25" s="190"/>
      <c r="O25" s="191"/>
      <c r="P25" s="190"/>
      <c r="Q25" s="190"/>
      <c r="R25" s="190"/>
      <c r="S25" s="248">
        <f t="shared" si="0"/>
        <v>1</v>
      </c>
      <c r="T25" s="1028">
        <v>5.0999999999999997E-2</v>
      </c>
      <c r="U25" s="1011">
        <v>1.7000000000000001E-2</v>
      </c>
      <c r="V25" s="978" t="s">
        <v>516</v>
      </c>
      <c r="W25" s="12"/>
      <c r="X25" s="12"/>
      <c r="Y25" s="12"/>
      <c r="Z25" s="12"/>
    </row>
    <row r="26" spans="1:26" s="84" customFormat="1" ht="49.5" customHeight="1" thickBot="1" x14ac:dyDescent="0.3">
      <c r="A26" s="1005"/>
      <c r="B26" s="1018"/>
      <c r="C26" s="1019"/>
      <c r="D26" s="1020"/>
      <c r="E26" s="1020"/>
      <c r="F26" s="177" t="s">
        <v>44</v>
      </c>
      <c r="G26" s="626"/>
      <c r="H26" s="626"/>
      <c r="I26" s="627">
        <v>0.3</v>
      </c>
      <c r="J26" s="626">
        <v>0.3</v>
      </c>
      <c r="K26" s="626">
        <v>0.4</v>
      </c>
      <c r="L26" s="623"/>
      <c r="M26" s="190"/>
      <c r="N26" s="190"/>
      <c r="O26" s="191"/>
      <c r="P26" s="190"/>
      <c r="Q26" s="190"/>
      <c r="R26" s="190"/>
      <c r="S26" s="249">
        <f t="shared" si="0"/>
        <v>1</v>
      </c>
      <c r="T26" s="1021"/>
      <c r="U26" s="1010"/>
      <c r="V26" s="979"/>
      <c r="W26" s="155"/>
      <c r="X26" s="155"/>
      <c r="Y26" s="155"/>
      <c r="Z26" s="155"/>
    </row>
    <row r="27" spans="1:26" ht="39.950000000000003" customHeight="1" x14ac:dyDescent="0.25">
      <c r="A27" s="1005"/>
      <c r="B27" s="1018"/>
      <c r="C27" s="1022" t="s">
        <v>101</v>
      </c>
      <c r="D27" s="1027" t="s">
        <v>39</v>
      </c>
      <c r="E27" s="1027" t="s">
        <v>39</v>
      </c>
      <c r="F27" s="176" t="s">
        <v>40</v>
      </c>
      <c r="G27" s="628"/>
      <c r="H27" s="628"/>
      <c r="I27" s="628">
        <v>0.3</v>
      </c>
      <c r="J27" s="628"/>
      <c r="K27" s="628">
        <v>0.7</v>
      </c>
      <c r="L27" s="629"/>
      <c r="M27" s="190"/>
      <c r="N27" s="190"/>
      <c r="O27" s="191"/>
      <c r="P27" s="190"/>
      <c r="Q27" s="190"/>
      <c r="R27" s="190"/>
      <c r="S27" s="248">
        <f t="shared" si="0"/>
        <v>1</v>
      </c>
      <c r="T27" s="1021"/>
      <c r="U27" s="1011">
        <v>1.7000000000000001E-2</v>
      </c>
      <c r="V27" s="978" t="s">
        <v>517</v>
      </c>
      <c r="W27" s="12"/>
      <c r="X27" s="12"/>
      <c r="Y27" s="12"/>
      <c r="Z27" s="12"/>
    </row>
    <row r="28" spans="1:26" s="84" customFormat="1" ht="33.75" customHeight="1" thickBot="1" x14ac:dyDescent="0.3">
      <c r="A28" s="1005"/>
      <c r="B28" s="1018"/>
      <c r="C28" s="1019"/>
      <c r="D28" s="1020"/>
      <c r="E28" s="1020"/>
      <c r="F28" s="177" t="s">
        <v>44</v>
      </c>
      <c r="G28" s="628"/>
      <c r="H28" s="628"/>
      <c r="I28" s="630">
        <v>0.3</v>
      </c>
      <c r="J28" s="628">
        <v>0.3</v>
      </c>
      <c r="K28" s="628">
        <v>0.4</v>
      </c>
      <c r="L28" s="629"/>
      <c r="M28" s="190"/>
      <c r="N28" s="190"/>
      <c r="O28" s="191"/>
      <c r="P28" s="190"/>
      <c r="Q28" s="190"/>
      <c r="R28" s="190"/>
      <c r="S28" s="249">
        <f t="shared" si="0"/>
        <v>1</v>
      </c>
      <c r="T28" s="1021"/>
      <c r="U28" s="1010"/>
      <c r="V28" s="979"/>
      <c r="W28" s="155"/>
      <c r="X28" s="155"/>
      <c r="Y28" s="155"/>
      <c r="Z28" s="155"/>
    </row>
    <row r="29" spans="1:26" ht="48.75" customHeight="1" x14ac:dyDescent="0.25">
      <c r="A29" s="1005"/>
      <c r="B29" s="1018"/>
      <c r="C29" s="1022" t="s">
        <v>103</v>
      </c>
      <c r="D29" s="1027" t="s">
        <v>39</v>
      </c>
      <c r="E29" s="1027" t="s">
        <v>39</v>
      </c>
      <c r="F29" s="176" t="s">
        <v>40</v>
      </c>
      <c r="G29" s="631"/>
      <c r="H29" s="631"/>
      <c r="I29" s="631">
        <v>0.3</v>
      </c>
      <c r="J29" s="631"/>
      <c r="K29" s="628">
        <v>0.7</v>
      </c>
      <c r="L29" s="623"/>
      <c r="M29" s="190"/>
      <c r="N29" s="190"/>
      <c r="O29" s="191"/>
      <c r="P29" s="190"/>
      <c r="Q29" s="190"/>
      <c r="R29" s="190"/>
      <c r="S29" s="248">
        <f t="shared" si="0"/>
        <v>1</v>
      </c>
      <c r="T29" s="1021"/>
      <c r="U29" s="1011">
        <v>1.7000000000000001E-2</v>
      </c>
      <c r="V29" s="978" t="s">
        <v>518</v>
      </c>
      <c r="W29" s="12"/>
      <c r="X29" s="12"/>
      <c r="Y29" s="12"/>
      <c r="Z29" s="12"/>
    </row>
    <row r="30" spans="1:26" s="84" customFormat="1" ht="45.75" customHeight="1" thickBot="1" x14ac:dyDescent="0.3">
      <c r="A30" s="1006"/>
      <c r="B30" s="1008"/>
      <c r="C30" s="1015"/>
      <c r="D30" s="1010"/>
      <c r="E30" s="1010"/>
      <c r="F30" s="177" t="s">
        <v>44</v>
      </c>
      <c r="G30" s="626"/>
      <c r="H30" s="626"/>
      <c r="I30" s="627">
        <v>0.3</v>
      </c>
      <c r="J30" s="626">
        <v>0.3</v>
      </c>
      <c r="K30" s="626">
        <v>0.4</v>
      </c>
      <c r="L30" s="626"/>
      <c r="M30" s="195"/>
      <c r="N30" s="195"/>
      <c r="O30" s="196"/>
      <c r="P30" s="195"/>
      <c r="Q30" s="195"/>
      <c r="R30" s="195"/>
      <c r="S30" s="249">
        <f t="shared" si="0"/>
        <v>1</v>
      </c>
      <c r="T30" s="1010"/>
      <c r="U30" s="1010"/>
      <c r="V30" s="979"/>
      <c r="W30" s="155"/>
      <c r="X30" s="155"/>
      <c r="Y30" s="155"/>
      <c r="Z30" s="155"/>
    </row>
    <row r="31" spans="1:26" ht="39.950000000000003" customHeight="1" x14ac:dyDescent="0.25">
      <c r="A31" s="1035" t="s">
        <v>107</v>
      </c>
      <c r="B31" s="1007" t="s">
        <v>93</v>
      </c>
      <c r="C31" s="1022" t="s">
        <v>417</v>
      </c>
      <c r="D31" s="1027" t="s">
        <v>39</v>
      </c>
      <c r="E31" s="1027"/>
      <c r="F31" s="176" t="s">
        <v>40</v>
      </c>
      <c r="G31" s="632"/>
      <c r="H31" s="632"/>
      <c r="I31" s="632">
        <v>0.5</v>
      </c>
      <c r="J31" s="632"/>
      <c r="K31" s="632">
        <v>0.5</v>
      </c>
      <c r="L31" s="632"/>
      <c r="M31" s="190"/>
      <c r="N31" s="190"/>
      <c r="O31" s="191"/>
      <c r="P31" s="190"/>
      <c r="Q31" s="190"/>
      <c r="R31" s="190"/>
      <c r="S31" s="248">
        <f t="shared" si="0"/>
        <v>1</v>
      </c>
      <c r="T31" s="1040">
        <v>5.0999999999999997E-2</v>
      </c>
      <c r="U31" s="1011">
        <v>1.7000000000000001E-2</v>
      </c>
      <c r="V31" s="1023" t="s">
        <v>497</v>
      </c>
      <c r="W31" s="1029"/>
      <c r="X31" s="1030"/>
      <c r="Y31" s="12"/>
      <c r="Z31" s="12"/>
    </row>
    <row r="32" spans="1:26" s="84" customFormat="1" ht="33.75" customHeight="1" thickBot="1" x14ac:dyDescent="0.3">
      <c r="A32" s="1036"/>
      <c r="B32" s="1018"/>
      <c r="C32" s="1039"/>
      <c r="D32" s="1021"/>
      <c r="E32" s="1021"/>
      <c r="F32" s="177" t="s">
        <v>44</v>
      </c>
      <c r="G32" s="633"/>
      <c r="H32" s="633"/>
      <c r="I32" s="633">
        <v>0.5</v>
      </c>
      <c r="J32" s="198">
        <v>0.1</v>
      </c>
      <c r="K32" s="198">
        <v>0.02</v>
      </c>
      <c r="L32" s="198"/>
      <c r="M32" s="198"/>
      <c r="N32" s="198"/>
      <c r="O32" s="199"/>
      <c r="P32" s="198"/>
      <c r="Q32" s="198"/>
      <c r="R32" s="198"/>
      <c r="S32" s="249">
        <f t="shared" si="0"/>
        <v>0.62</v>
      </c>
      <c r="T32" s="1041"/>
      <c r="U32" s="1010"/>
      <c r="V32" s="1048"/>
      <c r="W32" s="1030"/>
      <c r="X32" s="1030"/>
      <c r="Y32" s="155"/>
      <c r="Z32" s="155"/>
    </row>
    <row r="33" spans="1:26" ht="54" customHeight="1" x14ac:dyDescent="0.25">
      <c r="A33" s="1036"/>
      <c r="B33" s="1037"/>
      <c r="C33" s="1031" t="s">
        <v>416</v>
      </c>
      <c r="D33" s="1033" t="s">
        <v>39</v>
      </c>
      <c r="E33" s="1033"/>
      <c r="F33" s="176" t="s">
        <v>40</v>
      </c>
      <c r="G33" s="200">
        <v>0.25</v>
      </c>
      <c r="H33" s="200">
        <v>0.25</v>
      </c>
      <c r="I33" s="200">
        <v>0.1</v>
      </c>
      <c r="J33" s="200">
        <v>0.15</v>
      </c>
      <c r="K33" s="200">
        <v>0.25</v>
      </c>
      <c r="L33" s="634"/>
      <c r="M33" s="200"/>
      <c r="N33" s="200"/>
      <c r="O33" s="201"/>
      <c r="P33" s="200"/>
      <c r="Q33" s="200"/>
      <c r="R33" s="200"/>
      <c r="S33" s="248">
        <f t="shared" si="0"/>
        <v>1</v>
      </c>
      <c r="T33" s="1042"/>
      <c r="U33" s="1011">
        <v>1.7000000000000001E-2</v>
      </c>
      <c r="V33" s="1023" t="s">
        <v>498</v>
      </c>
      <c r="W33" s="13"/>
      <c r="X33" s="13"/>
      <c r="Y33" s="12"/>
      <c r="Z33" s="12"/>
    </row>
    <row r="34" spans="1:26" s="84" customFormat="1" ht="66.75" customHeight="1" thickBot="1" x14ac:dyDescent="0.3">
      <c r="A34" s="1036"/>
      <c r="B34" s="1037"/>
      <c r="C34" s="1032"/>
      <c r="D34" s="1034"/>
      <c r="E34" s="1034"/>
      <c r="F34" s="177" t="s">
        <v>44</v>
      </c>
      <c r="G34" s="630">
        <f>213/925</f>
        <v>0.23027027027027028</v>
      </c>
      <c r="H34" s="630">
        <f>140/925</f>
        <v>0.15135135135135136</v>
      </c>
      <c r="I34" s="630">
        <f>26/925</f>
        <v>2.8108108108108109E-2</v>
      </c>
      <c r="J34" s="200">
        <v>0.05</v>
      </c>
      <c r="K34" s="200">
        <v>0</v>
      </c>
      <c r="L34" s="634"/>
      <c r="M34" s="200"/>
      <c r="N34" s="200"/>
      <c r="O34" s="201"/>
      <c r="P34" s="200"/>
      <c r="Q34" s="200"/>
      <c r="R34" s="200"/>
      <c r="S34" s="249">
        <f t="shared" si="0"/>
        <v>0.4597297297297297</v>
      </c>
      <c r="T34" s="1042"/>
      <c r="U34" s="1010"/>
      <c r="V34" s="1087"/>
      <c r="W34" s="156"/>
      <c r="X34" s="156"/>
      <c r="Y34" s="155"/>
      <c r="Z34" s="155"/>
    </row>
    <row r="35" spans="1:26" ht="39.950000000000003" customHeight="1" x14ac:dyDescent="0.25">
      <c r="A35" s="1036"/>
      <c r="B35" s="1037"/>
      <c r="C35" s="1031" t="s">
        <v>433</v>
      </c>
      <c r="D35" s="285"/>
      <c r="E35" s="285"/>
      <c r="F35" s="176" t="s">
        <v>40</v>
      </c>
      <c r="G35" s="200"/>
      <c r="H35" s="200"/>
      <c r="I35" s="200">
        <v>0.5</v>
      </c>
      <c r="J35" s="200"/>
      <c r="K35" s="200">
        <v>0.5</v>
      </c>
      <c r="L35" s="634"/>
      <c r="M35" s="200"/>
      <c r="N35" s="200"/>
      <c r="O35" s="201"/>
      <c r="P35" s="200"/>
      <c r="Q35" s="200"/>
      <c r="R35" s="200"/>
      <c r="S35" s="248">
        <f t="shared" si="0"/>
        <v>1</v>
      </c>
      <c r="T35" s="1042"/>
      <c r="U35" s="1011">
        <v>1.7000000000000001E-2</v>
      </c>
      <c r="V35" s="1057" t="s">
        <v>499</v>
      </c>
      <c r="W35" s="13"/>
      <c r="X35" s="13"/>
      <c r="Y35" s="12"/>
      <c r="Z35" s="12"/>
    </row>
    <row r="36" spans="1:26" s="84" customFormat="1" ht="39.950000000000003" customHeight="1" thickBot="1" x14ac:dyDescent="0.3">
      <c r="A36" s="1036"/>
      <c r="B36" s="1038"/>
      <c r="C36" s="1032"/>
      <c r="D36" s="285"/>
      <c r="E36" s="285"/>
      <c r="F36" s="177" t="s">
        <v>44</v>
      </c>
      <c r="G36" s="202"/>
      <c r="H36" s="202"/>
      <c r="I36" s="202">
        <v>0.5</v>
      </c>
      <c r="J36" s="200">
        <v>0</v>
      </c>
      <c r="K36" s="200">
        <v>0.5</v>
      </c>
      <c r="L36" s="634"/>
      <c r="M36" s="200"/>
      <c r="N36" s="200"/>
      <c r="O36" s="201"/>
      <c r="P36" s="200"/>
      <c r="Q36" s="200"/>
      <c r="R36" s="200"/>
      <c r="S36" s="249">
        <f t="shared" si="0"/>
        <v>1</v>
      </c>
      <c r="T36" s="1043"/>
      <c r="U36" s="1010"/>
      <c r="V36" s="1058"/>
      <c r="W36" s="156"/>
      <c r="X36" s="156"/>
      <c r="Y36" s="155"/>
      <c r="Z36" s="155"/>
    </row>
    <row r="37" spans="1:26" ht="39.950000000000003" customHeight="1" x14ac:dyDescent="0.25">
      <c r="A37" s="1036"/>
      <c r="B37" s="1007" t="s">
        <v>110</v>
      </c>
      <c r="C37" s="1044" t="s">
        <v>111</v>
      </c>
      <c r="D37" s="120" t="s">
        <v>39</v>
      </c>
      <c r="E37" s="148"/>
      <c r="F37" s="176" t="s">
        <v>40</v>
      </c>
      <c r="G37" s="635">
        <v>0.23119999999999999</v>
      </c>
      <c r="H37" s="636">
        <v>0.20630000000000001</v>
      </c>
      <c r="I37" s="636">
        <v>0.12809999999999999</v>
      </c>
      <c r="J37" s="636">
        <v>0.2172</v>
      </c>
      <c r="K37" s="637">
        <v>0.2172</v>
      </c>
      <c r="L37" s="638"/>
      <c r="M37" s="203"/>
      <c r="N37" s="204"/>
      <c r="O37" s="205"/>
      <c r="P37" s="204"/>
      <c r="Q37" s="204"/>
      <c r="R37" s="204"/>
      <c r="S37" s="248">
        <f t="shared" si="0"/>
        <v>1</v>
      </c>
      <c r="T37" s="1040">
        <v>4.5999999999999999E-2</v>
      </c>
      <c r="U37" s="1011">
        <v>2.3E-2</v>
      </c>
      <c r="V37" s="1023" t="s">
        <v>500</v>
      </c>
      <c r="W37" s="980"/>
      <c r="X37" s="12"/>
      <c r="Y37" s="12"/>
      <c r="Z37" s="12"/>
    </row>
    <row r="38" spans="1:26" s="84" customFormat="1" ht="39.950000000000003" customHeight="1" thickBot="1" x14ac:dyDescent="0.3">
      <c r="A38" s="1036"/>
      <c r="B38" s="1018"/>
      <c r="C38" s="1045"/>
      <c r="D38" s="206"/>
      <c r="E38" s="207"/>
      <c r="F38" s="177" t="s">
        <v>44</v>
      </c>
      <c r="G38" s="639">
        <f>213/925</f>
        <v>0.23027027027027028</v>
      </c>
      <c r="H38" s="639">
        <f>140/925</f>
        <v>0.15135135135135136</v>
      </c>
      <c r="I38" s="639">
        <f>26/925</f>
        <v>2.8108108108108109E-2</v>
      </c>
      <c r="J38" s="208">
        <v>0</v>
      </c>
      <c r="K38" s="640">
        <v>0</v>
      </c>
      <c r="L38" s="634"/>
      <c r="M38" s="209"/>
      <c r="N38" s="190"/>
      <c r="O38" s="191"/>
      <c r="P38" s="190"/>
      <c r="Q38" s="190"/>
      <c r="R38" s="190"/>
      <c r="S38" s="249">
        <f t="shared" si="0"/>
        <v>0.40972972972972971</v>
      </c>
      <c r="T38" s="1046"/>
      <c r="U38" s="1020"/>
      <c r="V38" s="1048"/>
      <c r="W38" s="980"/>
      <c r="X38" s="155"/>
      <c r="Y38" s="155"/>
      <c r="Z38" s="155"/>
    </row>
    <row r="39" spans="1:26" ht="39.950000000000003" customHeight="1" x14ac:dyDescent="0.25">
      <c r="A39" s="1036"/>
      <c r="B39" s="1018"/>
      <c r="C39" s="1022" t="s">
        <v>118</v>
      </c>
      <c r="D39" s="1027" t="s">
        <v>39</v>
      </c>
      <c r="E39" s="1049"/>
      <c r="F39" s="176" t="s">
        <v>40</v>
      </c>
      <c r="G39" s="635">
        <v>0.23119999999999999</v>
      </c>
      <c r="H39" s="636">
        <v>0.20630000000000001</v>
      </c>
      <c r="I39" s="636">
        <v>0.12809999999999999</v>
      </c>
      <c r="J39" s="636">
        <v>0.2172</v>
      </c>
      <c r="K39" s="637">
        <v>0.2172</v>
      </c>
      <c r="L39" s="641"/>
      <c r="M39" s="209"/>
      <c r="N39" s="190"/>
      <c r="O39" s="191"/>
      <c r="P39" s="190"/>
      <c r="Q39" s="190"/>
      <c r="R39" s="190"/>
      <c r="S39" s="248">
        <f t="shared" si="0"/>
        <v>1</v>
      </c>
      <c r="T39" s="1046"/>
      <c r="U39" s="1011">
        <v>2.3E-2</v>
      </c>
      <c r="V39" s="1051" t="s">
        <v>501</v>
      </c>
      <c r="W39" s="14"/>
      <c r="X39" s="14"/>
      <c r="Y39" s="14"/>
      <c r="Z39" s="12"/>
    </row>
    <row r="40" spans="1:26" s="84" customFormat="1" ht="39.950000000000003" customHeight="1" thickBot="1" x14ac:dyDescent="0.3">
      <c r="A40" s="1036"/>
      <c r="B40" s="1008"/>
      <c r="C40" s="1015"/>
      <c r="D40" s="1010"/>
      <c r="E40" s="1050"/>
      <c r="F40" s="177" t="s">
        <v>44</v>
      </c>
      <c r="G40" s="639">
        <v>0.23119999999999999</v>
      </c>
      <c r="H40" s="639">
        <v>0.20630000000000001</v>
      </c>
      <c r="I40" s="639">
        <v>0.12809999999999999</v>
      </c>
      <c r="J40" s="208">
        <v>0</v>
      </c>
      <c r="K40" s="640">
        <v>0</v>
      </c>
      <c r="L40" s="634"/>
      <c r="M40" s="210"/>
      <c r="N40" s="195"/>
      <c r="O40" s="196"/>
      <c r="P40" s="195"/>
      <c r="Q40" s="195"/>
      <c r="R40" s="195"/>
      <c r="S40" s="249">
        <f t="shared" si="0"/>
        <v>0.56559999999999999</v>
      </c>
      <c r="T40" s="1047"/>
      <c r="U40" s="1020"/>
      <c r="V40" s="1024"/>
      <c r="W40" s="157"/>
      <c r="X40" s="157"/>
      <c r="Y40" s="157"/>
      <c r="Z40" s="155"/>
    </row>
    <row r="41" spans="1:26" ht="39.950000000000003" customHeight="1" x14ac:dyDescent="0.25">
      <c r="A41" s="1036"/>
      <c r="B41" s="1007" t="s">
        <v>121</v>
      </c>
      <c r="C41" s="1014" t="s">
        <v>431</v>
      </c>
      <c r="D41" s="1009"/>
      <c r="E41" s="1053" t="s">
        <v>39</v>
      </c>
      <c r="F41" s="176" t="s">
        <v>40</v>
      </c>
      <c r="G41" s="211"/>
      <c r="H41" s="212"/>
      <c r="I41" s="212">
        <v>0.4</v>
      </c>
      <c r="J41" s="212"/>
      <c r="K41" s="642">
        <v>0.6</v>
      </c>
      <c r="L41" s="634"/>
      <c r="M41" s="213"/>
      <c r="N41" s="212"/>
      <c r="O41" s="214"/>
      <c r="P41" s="215"/>
      <c r="Q41" s="212"/>
      <c r="R41" s="212"/>
      <c r="S41" s="248">
        <f t="shared" si="0"/>
        <v>1</v>
      </c>
      <c r="T41" s="1040">
        <v>0.05</v>
      </c>
      <c r="U41" s="1011">
        <v>0.05</v>
      </c>
      <c r="V41" s="978" t="s">
        <v>502</v>
      </c>
      <c r="W41" s="12"/>
      <c r="X41" s="12"/>
      <c r="Y41" s="12"/>
      <c r="Z41" s="12"/>
    </row>
    <row r="42" spans="1:26" s="84" customFormat="1" ht="39.950000000000003" customHeight="1" thickBot="1" x14ac:dyDescent="0.3">
      <c r="A42" s="1036"/>
      <c r="B42" s="1052"/>
      <c r="C42" s="1015"/>
      <c r="D42" s="1010"/>
      <c r="E42" s="1050"/>
      <c r="F42" s="177" t="s">
        <v>44</v>
      </c>
      <c r="G42" s="210"/>
      <c r="H42" s="195"/>
      <c r="I42" s="624">
        <v>9.0899999999999995E-2</v>
      </c>
      <c r="J42" s="195">
        <v>0</v>
      </c>
      <c r="K42" s="643">
        <v>9.0899999999999995E-2</v>
      </c>
      <c r="L42" s="634"/>
      <c r="M42" s="210"/>
      <c r="N42" s="195"/>
      <c r="O42" s="196"/>
      <c r="P42" s="195"/>
      <c r="Q42" s="195"/>
      <c r="R42" s="195"/>
      <c r="S42" s="249">
        <f t="shared" si="0"/>
        <v>0.18179999999999999</v>
      </c>
      <c r="T42" s="1041"/>
      <c r="U42" s="1010"/>
      <c r="V42" s="979"/>
      <c r="W42" s="155"/>
      <c r="X42" s="155"/>
      <c r="Y42" s="155"/>
      <c r="Z42" s="155"/>
    </row>
    <row r="43" spans="1:26" ht="39.950000000000003" customHeight="1" x14ac:dyDescent="0.25">
      <c r="A43" s="1035" t="s">
        <v>123</v>
      </c>
      <c r="B43" s="1007" t="s">
        <v>361</v>
      </c>
      <c r="C43" s="1014" t="s">
        <v>434</v>
      </c>
      <c r="D43" s="1009" t="s">
        <v>39</v>
      </c>
      <c r="E43" s="1059"/>
      <c r="F43" s="176" t="s">
        <v>40</v>
      </c>
      <c r="G43" s="211">
        <v>0.37</v>
      </c>
      <c r="H43" s="212">
        <v>0.33</v>
      </c>
      <c r="I43" s="212">
        <v>0.1</v>
      </c>
      <c r="J43" s="212">
        <v>7.0000000000000007E-2</v>
      </c>
      <c r="K43" s="642">
        <v>0.13</v>
      </c>
      <c r="L43" s="634"/>
      <c r="M43" s="211"/>
      <c r="N43" s="212"/>
      <c r="O43" s="214"/>
      <c r="P43" s="212"/>
      <c r="Q43" s="212"/>
      <c r="R43" s="212"/>
      <c r="S43" s="248">
        <f t="shared" si="0"/>
        <v>0.99999999999999989</v>
      </c>
      <c r="T43" s="1063">
        <v>0.05</v>
      </c>
      <c r="U43" s="1011">
        <v>0.01</v>
      </c>
      <c r="V43" s="1061" t="s">
        <v>503</v>
      </c>
      <c r="W43" s="12"/>
      <c r="X43" s="12"/>
      <c r="Y43" s="12"/>
      <c r="Z43" s="12"/>
    </row>
    <row r="44" spans="1:26" s="84" customFormat="1" ht="39.950000000000003" customHeight="1" thickBot="1" x14ac:dyDescent="0.3">
      <c r="A44" s="1036"/>
      <c r="B44" s="1052"/>
      <c r="C44" s="1019"/>
      <c r="D44" s="1020"/>
      <c r="E44" s="1054"/>
      <c r="F44" s="177" t="s">
        <v>44</v>
      </c>
      <c r="G44" s="639">
        <f>1173436/3173529</f>
        <v>0.36975745298057777</v>
      </c>
      <c r="H44" s="639">
        <f>1081849/3173529</f>
        <v>0.34089778287830363</v>
      </c>
      <c r="I44" s="639">
        <f>429837.21/3173529</f>
        <v>0.13544455084544682</v>
      </c>
      <c r="J44" s="644">
        <v>7.8398867632846578E-2</v>
      </c>
      <c r="K44" s="645">
        <v>0</v>
      </c>
      <c r="L44" s="634"/>
      <c r="M44" s="216"/>
      <c r="N44" s="208"/>
      <c r="O44" s="217"/>
      <c r="P44" s="190"/>
      <c r="Q44" s="190"/>
      <c r="R44" s="190"/>
      <c r="S44" s="249">
        <f t="shared" si="0"/>
        <v>0.92449865433717471</v>
      </c>
      <c r="T44" s="1021"/>
      <c r="U44" s="1020"/>
      <c r="V44" s="1062"/>
      <c r="W44" s="155"/>
      <c r="X44" s="155"/>
      <c r="Y44" s="155"/>
      <c r="Z44" s="155"/>
    </row>
    <row r="45" spans="1:26" ht="39.950000000000003" customHeight="1" x14ac:dyDescent="0.25">
      <c r="A45" s="1036"/>
      <c r="B45" s="1052"/>
      <c r="C45" s="1022" t="s">
        <v>435</v>
      </c>
      <c r="D45" s="1027" t="s">
        <v>39</v>
      </c>
      <c r="E45" s="1049"/>
      <c r="F45" s="176" t="s">
        <v>40</v>
      </c>
      <c r="G45" s="211">
        <v>0.37</v>
      </c>
      <c r="H45" s="212">
        <v>0.33</v>
      </c>
      <c r="I45" s="212">
        <v>0.1</v>
      </c>
      <c r="J45" s="212">
        <v>7.0000000000000007E-2</v>
      </c>
      <c r="K45" s="642">
        <v>0.13</v>
      </c>
      <c r="L45" s="634"/>
      <c r="M45" s="211"/>
      <c r="N45" s="212"/>
      <c r="O45" s="214"/>
      <c r="P45" s="212"/>
      <c r="Q45" s="212"/>
      <c r="R45" s="212"/>
      <c r="S45" s="248">
        <f t="shared" si="0"/>
        <v>0.99999999999999989</v>
      </c>
      <c r="T45" s="1021"/>
      <c r="U45" s="1011">
        <v>0.01</v>
      </c>
      <c r="V45" s="1057" t="s">
        <v>504</v>
      </c>
      <c r="W45" s="12"/>
      <c r="X45" s="12"/>
      <c r="Y45" s="12"/>
      <c r="Z45" s="12"/>
    </row>
    <row r="46" spans="1:26" s="84" customFormat="1" ht="39.950000000000003" customHeight="1" thickBot="1" x14ac:dyDescent="0.3">
      <c r="A46" s="1036"/>
      <c r="B46" s="1052"/>
      <c r="C46" s="1019"/>
      <c r="D46" s="1020"/>
      <c r="E46" s="1054"/>
      <c r="F46" s="177" t="s">
        <v>44</v>
      </c>
      <c r="G46" s="639">
        <v>0.36975745298057777</v>
      </c>
      <c r="H46" s="646">
        <v>0.34089778287830363</v>
      </c>
      <c r="I46" s="646">
        <v>0.13544455084544682</v>
      </c>
      <c r="J46" s="190">
        <v>0</v>
      </c>
      <c r="K46" s="647">
        <v>0.15</v>
      </c>
      <c r="L46" s="634"/>
      <c r="M46" s="216"/>
      <c r="N46" s="208"/>
      <c r="O46" s="217"/>
      <c r="P46" s="190"/>
      <c r="Q46" s="190"/>
      <c r="R46" s="190"/>
      <c r="S46" s="261">
        <f t="shared" si="0"/>
        <v>0.99609978670432819</v>
      </c>
      <c r="T46" s="1021"/>
      <c r="U46" s="1020"/>
      <c r="V46" s="1062"/>
      <c r="W46" s="155"/>
      <c r="X46" s="155"/>
      <c r="Y46" s="155"/>
      <c r="Z46" s="155"/>
    </row>
    <row r="47" spans="1:26" ht="39.950000000000003" customHeight="1" x14ac:dyDescent="0.25">
      <c r="A47" s="1036"/>
      <c r="B47" s="1052"/>
      <c r="C47" s="1022" t="s">
        <v>436</v>
      </c>
      <c r="D47" s="1027" t="s">
        <v>39</v>
      </c>
      <c r="E47" s="1049"/>
      <c r="F47" s="176" t="s">
        <v>40</v>
      </c>
      <c r="G47" s="218">
        <v>0.2</v>
      </c>
      <c r="H47" s="219">
        <v>0.2</v>
      </c>
      <c r="I47" s="219">
        <v>0.2</v>
      </c>
      <c r="J47" s="219">
        <v>0.2</v>
      </c>
      <c r="K47" s="648">
        <v>0.2</v>
      </c>
      <c r="L47" s="634"/>
      <c r="M47" s="218"/>
      <c r="N47" s="219"/>
      <c r="O47" s="220"/>
      <c r="P47" s="219"/>
      <c r="Q47" s="219"/>
      <c r="R47" s="219"/>
      <c r="S47" s="248">
        <f t="shared" si="0"/>
        <v>1</v>
      </c>
      <c r="T47" s="1021"/>
      <c r="U47" s="1011">
        <v>0.01</v>
      </c>
      <c r="V47" s="1055" t="s">
        <v>505</v>
      </c>
      <c r="W47" s="12"/>
      <c r="X47" s="12"/>
      <c r="Y47" s="12"/>
      <c r="Z47" s="12"/>
    </row>
    <row r="48" spans="1:26" s="84" customFormat="1" ht="39.950000000000003" customHeight="1" thickBot="1" x14ac:dyDescent="0.3">
      <c r="A48" s="1036"/>
      <c r="B48" s="1052"/>
      <c r="C48" s="1019"/>
      <c r="D48" s="1020"/>
      <c r="E48" s="1054"/>
      <c r="F48" s="177" t="s">
        <v>44</v>
      </c>
      <c r="G48" s="639">
        <v>0.2</v>
      </c>
      <c r="H48" s="646">
        <v>0.2</v>
      </c>
      <c r="I48" s="646">
        <v>0.2</v>
      </c>
      <c r="J48" s="208">
        <v>0.2</v>
      </c>
      <c r="K48" s="640">
        <v>0.2</v>
      </c>
      <c r="L48" s="634"/>
      <c r="M48" s="216"/>
      <c r="N48" s="208"/>
      <c r="O48" s="217"/>
      <c r="P48" s="208"/>
      <c r="Q48" s="208"/>
      <c r="R48" s="208"/>
      <c r="S48" s="249">
        <f t="shared" si="0"/>
        <v>1</v>
      </c>
      <c r="T48" s="1021"/>
      <c r="U48" s="1020"/>
      <c r="V48" s="1056"/>
      <c r="W48" s="155"/>
      <c r="X48" s="155"/>
      <c r="Y48" s="155"/>
      <c r="Z48" s="155"/>
    </row>
    <row r="49" spans="1:26" ht="39.950000000000003" customHeight="1" x14ac:dyDescent="0.25">
      <c r="A49" s="1036"/>
      <c r="B49" s="1052"/>
      <c r="C49" s="1022" t="s">
        <v>437</v>
      </c>
      <c r="D49" s="1027" t="s">
        <v>39</v>
      </c>
      <c r="E49" s="1049"/>
      <c r="F49" s="176" t="s">
        <v>40</v>
      </c>
      <c r="G49" s="209">
        <v>0.25</v>
      </c>
      <c r="H49" s="190">
        <v>0.25</v>
      </c>
      <c r="I49" s="190">
        <v>0.1</v>
      </c>
      <c r="J49" s="190">
        <v>0.2</v>
      </c>
      <c r="K49" s="647">
        <v>0.2</v>
      </c>
      <c r="L49" s="634"/>
      <c r="M49" s="209"/>
      <c r="N49" s="190"/>
      <c r="O49" s="191"/>
      <c r="P49" s="190"/>
      <c r="Q49" s="190"/>
      <c r="R49" s="190"/>
      <c r="S49" s="248">
        <f t="shared" si="0"/>
        <v>1</v>
      </c>
      <c r="T49" s="1021"/>
      <c r="U49" s="1011">
        <v>0.01</v>
      </c>
      <c r="V49" s="1057" t="s">
        <v>506</v>
      </c>
      <c r="W49" s="12"/>
      <c r="X49" s="12"/>
      <c r="Y49" s="12"/>
      <c r="Z49" s="12"/>
    </row>
    <row r="50" spans="1:26" s="84" customFormat="1" ht="39.950000000000003" customHeight="1" thickBot="1" x14ac:dyDescent="0.3">
      <c r="A50" s="1036"/>
      <c r="B50" s="1052"/>
      <c r="C50" s="1015"/>
      <c r="D50" s="1010"/>
      <c r="E50" s="1050"/>
      <c r="F50" s="177" t="s">
        <v>44</v>
      </c>
      <c r="G50" s="649">
        <f>20/76</f>
        <v>0.26315789473684209</v>
      </c>
      <c r="H50" s="649">
        <f>10/76</f>
        <v>0.13157894736842105</v>
      </c>
      <c r="I50" s="649">
        <f>11/76</f>
        <v>0.14473684210526316</v>
      </c>
      <c r="J50" s="195">
        <v>0</v>
      </c>
      <c r="K50" s="643">
        <v>0.1</v>
      </c>
      <c r="L50" s="634"/>
      <c r="M50" s="221"/>
      <c r="N50" s="222"/>
      <c r="O50" s="223"/>
      <c r="P50" s="195"/>
      <c r="Q50" s="195"/>
      <c r="R50" s="195"/>
      <c r="S50" s="249">
        <f t="shared" si="0"/>
        <v>0.63947368421052631</v>
      </c>
      <c r="T50" s="1021"/>
      <c r="U50" s="1020"/>
      <c r="V50" s="1058"/>
      <c r="W50" s="155"/>
      <c r="X50" s="155"/>
      <c r="Y50" s="155"/>
      <c r="Z50" s="155"/>
    </row>
    <row r="51" spans="1:26" ht="39.950000000000003" customHeight="1" x14ac:dyDescent="0.25">
      <c r="A51" s="1036"/>
      <c r="B51" s="1052"/>
      <c r="C51" s="1022" t="s">
        <v>438</v>
      </c>
      <c r="D51" s="1027" t="s">
        <v>39</v>
      </c>
      <c r="E51" s="1049"/>
      <c r="F51" s="176" t="s">
        <v>40</v>
      </c>
      <c r="G51" s="209">
        <v>0.2</v>
      </c>
      <c r="H51" s="190">
        <v>0.2</v>
      </c>
      <c r="I51" s="190">
        <v>0.2</v>
      </c>
      <c r="J51" s="190">
        <v>0.2</v>
      </c>
      <c r="K51" s="647">
        <v>0.2</v>
      </c>
      <c r="L51" s="634"/>
      <c r="M51" s="209"/>
      <c r="N51" s="190"/>
      <c r="O51" s="191"/>
      <c r="P51" s="190"/>
      <c r="Q51" s="190"/>
      <c r="R51" s="190"/>
      <c r="S51" s="248">
        <f t="shared" si="0"/>
        <v>1</v>
      </c>
      <c r="T51" s="1021"/>
      <c r="U51" s="1011">
        <v>0.01</v>
      </c>
      <c r="V51" s="1057" t="s">
        <v>520</v>
      </c>
      <c r="W51" s="12"/>
      <c r="X51" s="12"/>
      <c r="Y51" s="12"/>
      <c r="Z51" s="12"/>
    </row>
    <row r="52" spans="1:26" s="84" customFormat="1" ht="39.950000000000003" customHeight="1" thickBot="1" x14ac:dyDescent="0.3">
      <c r="A52" s="1036"/>
      <c r="B52" s="1060"/>
      <c r="C52" s="1015"/>
      <c r="D52" s="1010"/>
      <c r="E52" s="1050"/>
      <c r="F52" s="177" t="s">
        <v>44</v>
      </c>
      <c r="G52" s="650">
        <v>0.2</v>
      </c>
      <c r="H52" s="625">
        <v>0.2</v>
      </c>
      <c r="I52" s="625">
        <v>0.2</v>
      </c>
      <c r="J52" s="195">
        <v>0</v>
      </c>
      <c r="K52" s="643">
        <v>0.4</v>
      </c>
      <c r="L52" s="634"/>
      <c r="M52" s="210"/>
      <c r="N52" s="195"/>
      <c r="O52" s="196"/>
      <c r="P52" s="195"/>
      <c r="Q52" s="195"/>
      <c r="R52" s="195"/>
      <c r="S52" s="249">
        <f t="shared" si="0"/>
        <v>1</v>
      </c>
      <c r="T52" s="1010"/>
      <c r="U52" s="1020"/>
      <c r="V52" s="1058"/>
      <c r="W52" s="155"/>
      <c r="X52" s="155"/>
      <c r="Y52" s="155"/>
      <c r="Z52" s="155"/>
    </row>
    <row r="53" spans="1:26" ht="39.950000000000003" customHeight="1" x14ac:dyDescent="0.25">
      <c r="A53" s="1036"/>
      <c r="B53" s="1007" t="s">
        <v>130</v>
      </c>
      <c r="C53" s="1014" t="s">
        <v>439</v>
      </c>
      <c r="D53" s="1009" t="s">
        <v>39</v>
      </c>
      <c r="E53" s="1059"/>
      <c r="F53" s="176" t="s">
        <v>40</v>
      </c>
      <c r="G53" s="224">
        <v>0.2</v>
      </c>
      <c r="H53" s="225">
        <v>0.2</v>
      </c>
      <c r="I53" s="225">
        <v>0.2</v>
      </c>
      <c r="J53" s="225">
        <v>0.2</v>
      </c>
      <c r="K53" s="651">
        <v>0.2</v>
      </c>
      <c r="L53" s="634"/>
      <c r="M53" s="224"/>
      <c r="N53" s="225"/>
      <c r="O53" s="226"/>
      <c r="P53" s="225"/>
      <c r="Q53" s="225"/>
      <c r="R53" s="225"/>
      <c r="S53" s="248">
        <f t="shared" si="0"/>
        <v>1</v>
      </c>
      <c r="T53" s="1028">
        <v>4.5999999999999999E-2</v>
      </c>
      <c r="U53" s="1011">
        <v>2.3E-2</v>
      </c>
      <c r="V53" s="1023" t="s">
        <v>536</v>
      </c>
      <c r="W53" s="12"/>
      <c r="X53" s="12"/>
      <c r="Y53" s="12"/>
      <c r="Z53" s="12"/>
    </row>
    <row r="54" spans="1:26" s="84" customFormat="1" ht="39.950000000000003" customHeight="1" thickBot="1" x14ac:dyDescent="0.3">
      <c r="A54" s="1036"/>
      <c r="B54" s="1018"/>
      <c r="C54" s="1019"/>
      <c r="D54" s="1020"/>
      <c r="E54" s="1054"/>
      <c r="F54" s="177" t="s">
        <v>44</v>
      </c>
      <c r="G54" s="639">
        <v>0.2</v>
      </c>
      <c r="H54" s="646">
        <v>0.2</v>
      </c>
      <c r="I54" s="646">
        <v>0.2</v>
      </c>
      <c r="J54" s="208">
        <v>0.2</v>
      </c>
      <c r="K54" s="640">
        <v>0.2</v>
      </c>
      <c r="L54" s="634"/>
      <c r="M54" s="216"/>
      <c r="N54" s="208"/>
      <c r="O54" s="217"/>
      <c r="P54" s="208"/>
      <c r="Q54" s="208"/>
      <c r="R54" s="208"/>
      <c r="S54" s="249">
        <f t="shared" si="0"/>
        <v>1</v>
      </c>
      <c r="T54" s="1021"/>
      <c r="U54" s="1020"/>
      <c r="V54" s="1048"/>
      <c r="W54" s="155"/>
      <c r="X54" s="155"/>
      <c r="Y54" s="155"/>
      <c r="Z54" s="155"/>
    </row>
    <row r="55" spans="1:26" ht="39.950000000000003" customHeight="1" x14ac:dyDescent="0.25">
      <c r="A55" s="1036"/>
      <c r="B55" s="1018"/>
      <c r="C55" s="1022" t="s">
        <v>440</v>
      </c>
      <c r="D55" s="1027" t="s">
        <v>39</v>
      </c>
      <c r="E55" s="1049"/>
      <c r="F55" s="176" t="s">
        <v>40</v>
      </c>
      <c r="G55" s="224">
        <v>0.2</v>
      </c>
      <c r="H55" s="225">
        <v>0.2</v>
      </c>
      <c r="I55" s="225">
        <v>0.2</v>
      </c>
      <c r="J55" s="225">
        <v>0.2</v>
      </c>
      <c r="K55" s="651">
        <v>0.2</v>
      </c>
      <c r="L55" s="634"/>
      <c r="M55" s="224"/>
      <c r="N55" s="225"/>
      <c r="O55" s="226"/>
      <c r="P55" s="225"/>
      <c r="Q55" s="225"/>
      <c r="R55" s="225"/>
      <c r="S55" s="248">
        <f t="shared" si="0"/>
        <v>1</v>
      </c>
      <c r="T55" s="1021"/>
      <c r="U55" s="1011">
        <v>2.3E-2</v>
      </c>
      <c r="V55" s="1051" t="s">
        <v>537</v>
      </c>
      <c r="W55" s="12"/>
      <c r="X55" s="12"/>
      <c r="Y55" s="12"/>
      <c r="Z55" s="12"/>
    </row>
    <row r="56" spans="1:26" s="84" customFormat="1" ht="39.950000000000003" customHeight="1" thickBot="1" x14ac:dyDescent="0.3">
      <c r="A56" s="1036"/>
      <c r="B56" s="1008"/>
      <c r="C56" s="1015"/>
      <c r="D56" s="1010"/>
      <c r="E56" s="1050"/>
      <c r="F56" s="177" t="s">
        <v>44</v>
      </c>
      <c r="G56" s="649">
        <v>0.2</v>
      </c>
      <c r="H56" s="624">
        <v>0.2</v>
      </c>
      <c r="I56" s="624">
        <v>0.2</v>
      </c>
      <c r="J56" s="222">
        <v>0.2</v>
      </c>
      <c r="K56" s="652">
        <v>0.2</v>
      </c>
      <c r="L56" s="634"/>
      <c r="M56" s="221"/>
      <c r="N56" s="222"/>
      <c r="O56" s="223"/>
      <c r="P56" s="195"/>
      <c r="Q56" s="195"/>
      <c r="R56" s="222"/>
      <c r="S56" s="249">
        <f t="shared" si="0"/>
        <v>1</v>
      </c>
      <c r="T56" s="1010"/>
      <c r="U56" s="1020"/>
      <c r="V56" s="1024"/>
      <c r="W56" s="155"/>
      <c r="X56" s="155"/>
      <c r="Y56" s="155"/>
      <c r="Z56" s="155"/>
    </row>
    <row r="57" spans="1:26" ht="39.950000000000003" customHeight="1" x14ac:dyDescent="0.25">
      <c r="A57" s="1036"/>
      <c r="B57" s="1007" t="s">
        <v>133</v>
      </c>
      <c r="C57" s="1014" t="s">
        <v>441</v>
      </c>
      <c r="D57" s="1009" t="s">
        <v>39</v>
      </c>
      <c r="E57" s="1059"/>
      <c r="F57" s="176" t="s">
        <v>40</v>
      </c>
      <c r="G57" s="227">
        <v>0.2</v>
      </c>
      <c r="H57" s="228">
        <v>0.2</v>
      </c>
      <c r="I57" s="228">
        <v>0.2</v>
      </c>
      <c r="J57" s="228">
        <v>0.2</v>
      </c>
      <c r="K57" s="653">
        <v>0.2</v>
      </c>
      <c r="L57" s="634"/>
      <c r="M57" s="227"/>
      <c r="N57" s="228"/>
      <c r="O57" s="229"/>
      <c r="P57" s="228"/>
      <c r="Q57" s="228"/>
      <c r="R57" s="228"/>
      <c r="S57" s="248">
        <f t="shared" si="0"/>
        <v>1</v>
      </c>
      <c r="T57" s="1028">
        <v>5.0999999999999997E-2</v>
      </c>
      <c r="U57" s="1011">
        <v>1.7000000000000001E-2</v>
      </c>
      <c r="V57" s="978" t="s">
        <v>507</v>
      </c>
      <c r="W57" s="81"/>
      <c r="X57" s="82"/>
      <c r="Y57" s="12"/>
      <c r="Z57" s="12"/>
    </row>
    <row r="58" spans="1:26" s="84" customFormat="1" ht="39.950000000000003" customHeight="1" thickBot="1" x14ac:dyDescent="0.3">
      <c r="A58" s="1036"/>
      <c r="B58" s="1052"/>
      <c r="C58" s="1015"/>
      <c r="D58" s="1010"/>
      <c r="E58" s="1050"/>
      <c r="F58" s="177" t="s">
        <v>44</v>
      </c>
      <c r="G58" s="649">
        <v>0.15</v>
      </c>
      <c r="H58" s="624">
        <v>0.11360000000000001</v>
      </c>
      <c r="I58" s="624">
        <v>0.1</v>
      </c>
      <c r="J58" s="222">
        <v>0</v>
      </c>
      <c r="K58" s="652" t="s">
        <v>548</v>
      </c>
      <c r="L58" s="634"/>
      <c r="M58" s="221"/>
      <c r="N58" s="222"/>
      <c r="O58" s="223"/>
      <c r="P58" s="222"/>
      <c r="Q58" s="222"/>
      <c r="R58" s="222"/>
      <c r="S58" s="261">
        <f t="shared" si="0"/>
        <v>0.36360000000000003</v>
      </c>
      <c r="T58" s="1063"/>
      <c r="U58" s="1010"/>
      <c r="V58" s="979"/>
      <c r="W58" s="158"/>
      <c r="X58" s="159"/>
      <c r="Y58" s="155"/>
      <c r="Z58" s="155"/>
    </row>
    <row r="59" spans="1:26" ht="59.25" customHeight="1" x14ac:dyDescent="0.25">
      <c r="A59" s="1036"/>
      <c r="B59" s="1052"/>
      <c r="C59" s="1014" t="s">
        <v>442</v>
      </c>
      <c r="D59" s="1009" t="s">
        <v>39</v>
      </c>
      <c r="E59" s="1059"/>
      <c r="F59" s="176" t="s">
        <v>40</v>
      </c>
      <c r="G59" s="224">
        <v>0.25</v>
      </c>
      <c r="H59" s="225">
        <v>0.25</v>
      </c>
      <c r="I59" s="225">
        <v>0.1</v>
      </c>
      <c r="J59" s="228">
        <v>0.2</v>
      </c>
      <c r="K59" s="653">
        <v>0.2</v>
      </c>
      <c r="L59" s="634"/>
      <c r="M59" s="227"/>
      <c r="N59" s="228"/>
      <c r="O59" s="226"/>
      <c r="P59" s="225"/>
      <c r="Q59" s="225"/>
      <c r="R59" s="225"/>
      <c r="S59" s="248">
        <f t="shared" si="0"/>
        <v>1</v>
      </c>
      <c r="T59" s="1063"/>
      <c r="U59" s="1011">
        <v>1.7000000000000001E-2</v>
      </c>
      <c r="V59" s="978" t="s">
        <v>538</v>
      </c>
      <c r="W59" s="81"/>
      <c r="X59" s="82"/>
      <c r="Y59" s="12"/>
      <c r="Z59" s="12"/>
    </row>
    <row r="60" spans="1:26" s="84" customFormat="1" ht="39.950000000000003" customHeight="1" thickBot="1" x14ac:dyDescent="0.3">
      <c r="A60" s="1036"/>
      <c r="B60" s="1052"/>
      <c r="C60" s="1015"/>
      <c r="D60" s="1010"/>
      <c r="E60" s="1050"/>
      <c r="F60" s="177" t="s">
        <v>44</v>
      </c>
      <c r="G60" s="649">
        <v>0.2</v>
      </c>
      <c r="H60" s="624">
        <v>0.2</v>
      </c>
      <c r="I60" s="624">
        <v>0.2</v>
      </c>
      <c r="J60" s="222">
        <v>0.02</v>
      </c>
      <c r="K60" s="652">
        <v>0.03</v>
      </c>
      <c r="L60" s="634"/>
      <c r="M60" s="221"/>
      <c r="N60" s="222"/>
      <c r="O60" s="223"/>
      <c r="P60" s="195"/>
      <c r="Q60" s="195"/>
      <c r="R60" s="195"/>
      <c r="S60" s="249">
        <f t="shared" si="0"/>
        <v>0.65000000000000013</v>
      </c>
      <c r="T60" s="1063"/>
      <c r="U60" s="1010"/>
      <c r="V60" s="979"/>
      <c r="W60" s="158"/>
      <c r="X60" s="159"/>
      <c r="Y60" s="155"/>
      <c r="Z60" s="155"/>
    </row>
    <row r="61" spans="1:26" ht="39.950000000000003" customHeight="1" thickBot="1" x14ac:dyDescent="0.3">
      <c r="A61" s="1036"/>
      <c r="B61" s="1052"/>
      <c r="C61" s="1014" t="s">
        <v>443</v>
      </c>
      <c r="D61" s="1009" t="s">
        <v>39</v>
      </c>
      <c r="E61" s="1059"/>
      <c r="F61" s="176" t="s">
        <v>40</v>
      </c>
      <c r="G61" s="224">
        <v>0.2</v>
      </c>
      <c r="H61" s="225">
        <v>0.2</v>
      </c>
      <c r="I61" s="225">
        <v>0.2</v>
      </c>
      <c r="J61" s="225">
        <v>0.2</v>
      </c>
      <c r="K61" s="651">
        <v>0.2</v>
      </c>
      <c r="L61" s="634"/>
      <c r="M61" s="224"/>
      <c r="N61" s="225"/>
      <c r="O61" s="226"/>
      <c r="P61" s="225"/>
      <c r="Q61" s="225"/>
      <c r="R61" s="225"/>
      <c r="S61" s="248">
        <f t="shared" si="0"/>
        <v>1</v>
      </c>
      <c r="T61" s="1063"/>
      <c r="U61" s="1011">
        <v>1.7000000000000001E-2</v>
      </c>
      <c r="V61" s="1083" t="s">
        <v>508</v>
      </c>
      <c r="W61" s="83"/>
      <c r="X61" s="82"/>
      <c r="Y61" s="12"/>
      <c r="Z61" s="12"/>
    </row>
    <row r="62" spans="1:26" s="84" customFormat="1" ht="39.950000000000003" customHeight="1" thickBot="1" x14ac:dyDescent="0.3">
      <c r="A62" s="1036"/>
      <c r="B62" s="1060"/>
      <c r="C62" s="1015"/>
      <c r="D62" s="1010"/>
      <c r="E62" s="1050"/>
      <c r="F62" s="177" t="s">
        <v>44</v>
      </c>
      <c r="G62" s="650">
        <v>0.2</v>
      </c>
      <c r="H62" s="625">
        <v>0.2</v>
      </c>
      <c r="I62" s="654">
        <v>0.2</v>
      </c>
      <c r="J62" s="225">
        <v>0.2</v>
      </c>
      <c r="K62" s="651">
        <v>0.2</v>
      </c>
      <c r="L62" s="634"/>
      <c r="M62" s="221"/>
      <c r="N62" s="222"/>
      <c r="O62" s="223"/>
      <c r="P62" s="195"/>
      <c r="Q62" s="195"/>
      <c r="R62" s="195"/>
      <c r="S62" s="249">
        <f t="shared" si="0"/>
        <v>1</v>
      </c>
      <c r="T62" s="1070"/>
      <c r="U62" s="1010"/>
      <c r="V62" s="1084"/>
      <c r="W62" s="158"/>
      <c r="X62" s="159"/>
      <c r="Y62" s="155"/>
      <c r="Z62" s="155"/>
    </row>
    <row r="63" spans="1:26" ht="39.950000000000003" customHeight="1" x14ac:dyDescent="0.25">
      <c r="A63" s="1036"/>
      <c r="B63" s="1007" t="s">
        <v>137</v>
      </c>
      <c r="C63" s="1014" t="s">
        <v>444</v>
      </c>
      <c r="D63" s="1009" t="s">
        <v>39</v>
      </c>
      <c r="E63" s="1059"/>
      <c r="F63" s="176" t="s">
        <v>40</v>
      </c>
      <c r="G63" s="639">
        <v>0.25</v>
      </c>
      <c r="H63" s="646">
        <v>0.21429999999999999</v>
      </c>
      <c r="I63" s="646">
        <v>0.19839999999999999</v>
      </c>
      <c r="J63" s="646">
        <v>0.1191</v>
      </c>
      <c r="K63" s="655">
        <v>0.21820000000000001</v>
      </c>
      <c r="L63" s="641"/>
      <c r="M63" s="230"/>
      <c r="N63" s="231"/>
      <c r="O63" s="232"/>
      <c r="P63" s="231"/>
      <c r="Q63" s="231"/>
      <c r="R63" s="231"/>
      <c r="S63" s="248">
        <f t="shared" si="0"/>
        <v>1</v>
      </c>
      <c r="T63" s="1028">
        <v>5.0999999999999997E-2</v>
      </c>
      <c r="U63" s="1011">
        <v>1.7000000000000001E-2</v>
      </c>
      <c r="V63" s="1023" t="s">
        <v>541</v>
      </c>
      <c r="W63" s="12"/>
      <c r="X63" s="12"/>
      <c r="Y63" s="12"/>
      <c r="Z63" s="12"/>
    </row>
    <row r="64" spans="1:26" s="84" customFormat="1" ht="39.950000000000003" customHeight="1" thickBot="1" x14ac:dyDescent="0.3">
      <c r="A64" s="1036"/>
      <c r="B64" s="1018"/>
      <c r="C64" s="1019"/>
      <c r="D64" s="1020"/>
      <c r="E64" s="1054"/>
      <c r="F64" s="177" t="s">
        <v>44</v>
      </c>
      <c r="G64" s="639">
        <v>0.35360000000000003</v>
      </c>
      <c r="H64" s="646">
        <v>0.28999999999999998</v>
      </c>
      <c r="I64" s="646">
        <v>0.22</v>
      </c>
      <c r="J64" s="208">
        <v>0.10150000000000001</v>
      </c>
      <c r="K64" s="640">
        <v>0.03</v>
      </c>
      <c r="L64" s="634"/>
      <c r="M64" s="216"/>
      <c r="N64" s="208"/>
      <c r="O64" s="217"/>
      <c r="P64" s="208"/>
      <c r="Q64" s="208"/>
      <c r="R64" s="208"/>
      <c r="S64" s="261">
        <f t="shared" si="0"/>
        <v>0.99509999999999998</v>
      </c>
      <c r="T64" s="1021"/>
      <c r="U64" s="1010"/>
      <c r="V64" s="1048"/>
      <c r="W64" s="155"/>
      <c r="X64" s="155"/>
      <c r="Y64" s="155"/>
      <c r="Z64" s="155"/>
    </row>
    <row r="65" spans="1:26" ht="39.950000000000003" customHeight="1" x14ac:dyDescent="0.25">
      <c r="A65" s="1036"/>
      <c r="B65" s="1018"/>
      <c r="C65" s="1022" t="s">
        <v>445</v>
      </c>
      <c r="D65" s="1027" t="s">
        <v>39</v>
      </c>
      <c r="E65" s="1049"/>
      <c r="F65" s="176" t="s">
        <v>40</v>
      </c>
      <c r="G65" s="639">
        <v>0.25</v>
      </c>
      <c r="H65" s="646">
        <v>0.21429999999999999</v>
      </c>
      <c r="I65" s="646">
        <v>0.19839999999999999</v>
      </c>
      <c r="J65" s="646">
        <v>0.1191</v>
      </c>
      <c r="K65" s="655">
        <v>0.21820000000000001</v>
      </c>
      <c r="L65" s="634"/>
      <c r="M65" s="209"/>
      <c r="N65" s="190"/>
      <c r="O65" s="191"/>
      <c r="P65" s="190"/>
      <c r="Q65" s="190"/>
      <c r="R65" s="190"/>
      <c r="S65" s="248">
        <f t="shared" si="0"/>
        <v>1</v>
      </c>
      <c r="T65" s="1021"/>
      <c r="U65" s="1011">
        <v>1.7000000000000001E-2</v>
      </c>
      <c r="V65" s="1051" t="s">
        <v>506</v>
      </c>
      <c r="W65" s="12"/>
      <c r="X65" s="12"/>
      <c r="Y65" s="12"/>
      <c r="Z65" s="12"/>
    </row>
    <row r="66" spans="1:26" s="84" customFormat="1" ht="39.950000000000003" customHeight="1" thickBot="1" x14ac:dyDescent="0.3">
      <c r="A66" s="1036"/>
      <c r="B66" s="1018"/>
      <c r="C66" s="1019"/>
      <c r="D66" s="1020"/>
      <c r="E66" s="1054"/>
      <c r="F66" s="177" t="s">
        <v>44</v>
      </c>
      <c r="G66" s="639">
        <v>0.25</v>
      </c>
      <c r="H66" s="646">
        <v>0.21429999999999999</v>
      </c>
      <c r="I66" s="646">
        <v>0.19839999999999999</v>
      </c>
      <c r="J66" s="195">
        <v>0</v>
      </c>
      <c r="K66" s="643">
        <v>0.33729999999999999</v>
      </c>
      <c r="L66" s="634"/>
      <c r="M66" s="209"/>
      <c r="N66" s="190"/>
      <c r="O66" s="191"/>
      <c r="P66" s="190"/>
      <c r="Q66" s="190"/>
      <c r="R66" s="190"/>
      <c r="S66" s="249">
        <f t="shared" si="0"/>
        <v>1</v>
      </c>
      <c r="T66" s="1021"/>
      <c r="U66" s="1010"/>
      <c r="V66" s="1048"/>
      <c r="W66" s="155"/>
      <c r="X66" s="155"/>
      <c r="Y66" s="155"/>
      <c r="Z66" s="155"/>
    </row>
    <row r="67" spans="1:26" ht="39.950000000000003" customHeight="1" x14ac:dyDescent="0.25">
      <c r="A67" s="1036"/>
      <c r="B67" s="1018"/>
      <c r="C67" s="1022" t="s">
        <v>446</v>
      </c>
      <c r="D67" s="1027" t="s">
        <v>39</v>
      </c>
      <c r="E67" s="1049"/>
      <c r="F67" s="176" t="s">
        <v>40</v>
      </c>
      <c r="G67" s="209">
        <v>0.2</v>
      </c>
      <c r="H67" s="190">
        <v>0.2</v>
      </c>
      <c r="I67" s="190">
        <v>0.2</v>
      </c>
      <c r="J67" s="190">
        <v>0.2</v>
      </c>
      <c r="K67" s="647">
        <v>0.2</v>
      </c>
      <c r="L67" s="634"/>
      <c r="M67" s="209"/>
      <c r="N67" s="190"/>
      <c r="O67" s="191"/>
      <c r="P67" s="190"/>
      <c r="Q67" s="190"/>
      <c r="R67" s="190"/>
      <c r="S67" s="248">
        <f t="shared" si="0"/>
        <v>1</v>
      </c>
      <c r="T67" s="1021"/>
      <c r="U67" s="1011">
        <v>1.7000000000000001E-2</v>
      </c>
      <c r="V67" s="1051" t="s">
        <v>520</v>
      </c>
      <c r="W67" s="12"/>
      <c r="X67" s="12"/>
      <c r="Y67" s="12"/>
      <c r="Z67" s="12"/>
    </row>
    <row r="68" spans="1:26" s="84" customFormat="1" ht="39.950000000000003" customHeight="1" thickBot="1" x14ac:dyDescent="0.3">
      <c r="A68" s="1036"/>
      <c r="B68" s="1008"/>
      <c r="C68" s="1015"/>
      <c r="D68" s="1010"/>
      <c r="E68" s="1050"/>
      <c r="F68" s="177" t="s">
        <v>44</v>
      </c>
      <c r="G68" s="650">
        <v>0.2</v>
      </c>
      <c r="H68" s="625">
        <v>0.2</v>
      </c>
      <c r="I68" s="625">
        <v>0.2</v>
      </c>
      <c r="J68" s="195">
        <v>0</v>
      </c>
      <c r="K68" s="643">
        <v>0.4</v>
      </c>
      <c r="L68" s="634"/>
      <c r="M68" s="210"/>
      <c r="N68" s="195"/>
      <c r="O68" s="196"/>
      <c r="P68" s="195"/>
      <c r="Q68" s="195"/>
      <c r="R68" s="195"/>
      <c r="S68" s="249">
        <f t="shared" si="0"/>
        <v>1</v>
      </c>
      <c r="T68" s="1021"/>
      <c r="U68" s="1010"/>
      <c r="V68" s="1024"/>
      <c r="W68" s="155"/>
      <c r="X68" s="155"/>
      <c r="Y68" s="155"/>
      <c r="Z68" s="155"/>
    </row>
    <row r="69" spans="1:26" ht="39.950000000000003" customHeight="1" x14ac:dyDescent="0.25">
      <c r="A69" s="1036"/>
      <c r="B69" s="1065" t="s">
        <v>142</v>
      </c>
      <c r="C69" s="1014" t="s">
        <v>447</v>
      </c>
      <c r="D69" s="1067" t="s">
        <v>39</v>
      </c>
      <c r="E69" s="1059"/>
      <c r="F69" s="176" t="s">
        <v>40</v>
      </c>
      <c r="G69" s="211"/>
      <c r="H69" s="212"/>
      <c r="I69" s="212">
        <v>0.4</v>
      </c>
      <c r="J69" s="212"/>
      <c r="K69" s="642">
        <v>0.6</v>
      </c>
      <c r="L69" s="634"/>
      <c r="M69" s="211"/>
      <c r="N69" s="212"/>
      <c r="O69" s="214"/>
      <c r="P69" s="212"/>
      <c r="Q69" s="212"/>
      <c r="R69" s="212"/>
      <c r="S69" s="248">
        <f t="shared" si="0"/>
        <v>1</v>
      </c>
      <c r="T69" s="1069">
        <v>0.05</v>
      </c>
      <c r="U69" s="1011">
        <v>0.05</v>
      </c>
      <c r="V69" s="978" t="s">
        <v>502</v>
      </c>
      <c r="W69" s="12"/>
      <c r="X69" s="12"/>
      <c r="Y69" s="12"/>
      <c r="Z69" s="12"/>
    </row>
    <row r="70" spans="1:26" s="84" customFormat="1" ht="39.950000000000003" customHeight="1" thickBot="1" x14ac:dyDescent="0.3">
      <c r="A70" s="1036"/>
      <c r="B70" s="1066"/>
      <c r="C70" s="1015"/>
      <c r="D70" s="1021"/>
      <c r="E70" s="1068"/>
      <c r="F70" s="177" t="s">
        <v>44</v>
      </c>
      <c r="G70" s="233"/>
      <c r="H70" s="198"/>
      <c r="I70" s="627">
        <v>9.0899999999999995E-2</v>
      </c>
      <c r="J70" s="198">
        <v>0</v>
      </c>
      <c r="K70" s="656">
        <v>9.0899999999999995E-2</v>
      </c>
      <c r="L70" s="634"/>
      <c r="M70" s="233"/>
      <c r="N70" s="198"/>
      <c r="O70" s="199"/>
      <c r="P70" s="198"/>
      <c r="Q70" s="198"/>
      <c r="R70" s="198"/>
      <c r="S70" s="249">
        <f t="shared" si="0"/>
        <v>0.18179999999999999</v>
      </c>
      <c r="T70" s="1069"/>
      <c r="U70" s="1010"/>
      <c r="V70" s="1064"/>
      <c r="W70" s="155"/>
      <c r="X70" s="155"/>
      <c r="Y70" s="155"/>
      <c r="Z70" s="155"/>
    </row>
    <row r="71" spans="1:26" ht="39.950000000000003" customHeight="1" x14ac:dyDescent="0.25">
      <c r="A71" s="1035" t="s">
        <v>143</v>
      </c>
      <c r="B71" s="1007" t="s">
        <v>144</v>
      </c>
      <c r="C71" s="1014" t="s">
        <v>448</v>
      </c>
      <c r="D71" s="1072" t="s">
        <v>39</v>
      </c>
      <c r="E71" s="1073"/>
      <c r="F71" s="176" t="s">
        <v>40</v>
      </c>
      <c r="G71" s="657">
        <v>0.17</v>
      </c>
      <c r="H71" s="658">
        <v>0.17</v>
      </c>
      <c r="I71" s="658">
        <v>0.24</v>
      </c>
      <c r="J71" s="659">
        <v>0.23</v>
      </c>
      <c r="K71" s="660">
        <v>0.19</v>
      </c>
      <c r="L71" s="634"/>
      <c r="M71" s="234"/>
      <c r="N71" s="235"/>
      <c r="O71" s="236"/>
      <c r="P71" s="235"/>
      <c r="Q71" s="235"/>
      <c r="R71" s="235"/>
      <c r="S71" s="248">
        <f t="shared" si="0"/>
        <v>1</v>
      </c>
      <c r="T71" s="1063">
        <v>5.3999999999999992E-2</v>
      </c>
      <c r="U71" s="1011">
        <v>1.7999999999999999E-2</v>
      </c>
      <c r="V71" s="1023" t="s">
        <v>543</v>
      </c>
      <c r="W71" s="1081"/>
      <c r="X71" s="1082"/>
      <c r="Y71" s="12"/>
      <c r="Z71" s="12"/>
    </row>
    <row r="72" spans="1:26" s="84" customFormat="1" ht="39.950000000000003" customHeight="1" thickBot="1" x14ac:dyDescent="0.3">
      <c r="A72" s="1036"/>
      <c r="B72" s="1018"/>
      <c r="C72" s="1019"/>
      <c r="D72" s="1020"/>
      <c r="E72" s="1054"/>
      <c r="F72" s="177" t="s">
        <v>44</v>
      </c>
      <c r="G72" s="661">
        <v>0.17</v>
      </c>
      <c r="H72" s="662">
        <v>0.17</v>
      </c>
      <c r="I72" s="662">
        <v>0.24</v>
      </c>
      <c r="J72" s="200">
        <v>0</v>
      </c>
      <c r="K72" s="663">
        <v>0.42</v>
      </c>
      <c r="L72" s="634"/>
      <c r="M72" s="216"/>
      <c r="N72" s="208"/>
      <c r="O72" s="217"/>
      <c r="P72" s="208"/>
      <c r="Q72" s="208"/>
      <c r="R72" s="208"/>
      <c r="S72" s="249">
        <f t="shared" si="0"/>
        <v>1</v>
      </c>
      <c r="T72" s="1021"/>
      <c r="U72" s="1010"/>
      <c r="V72" s="1071"/>
      <c r="W72" s="1081"/>
      <c r="X72" s="1082"/>
      <c r="Y72" s="155"/>
      <c r="Z72" s="155"/>
    </row>
    <row r="73" spans="1:26" ht="39.950000000000003" customHeight="1" x14ac:dyDescent="0.25">
      <c r="A73" s="1036"/>
      <c r="B73" s="1018"/>
      <c r="C73" s="1022" t="s">
        <v>449</v>
      </c>
      <c r="D73" s="1027" t="s">
        <v>39</v>
      </c>
      <c r="E73" s="1049"/>
      <c r="F73" s="176" t="s">
        <v>40</v>
      </c>
      <c r="G73" s="657">
        <v>0.37</v>
      </c>
      <c r="H73" s="658">
        <v>0.16</v>
      </c>
      <c r="I73" s="658">
        <v>0.12</v>
      </c>
      <c r="J73" s="659">
        <v>0.16</v>
      </c>
      <c r="K73" s="660">
        <v>0.19</v>
      </c>
      <c r="L73" s="634"/>
      <c r="M73" s="237"/>
      <c r="N73" s="238"/>
      <c r="O73" s="239"/>
      <c r="P73" s="238"/>
      <c r="Q73" s="238"/>
      <c r="R73" s="238"/>
      <c r="S73" s="248">
        <f t="shared" si="0"/>
        <v>1</v>
      </c>
      <c r="T73" s="1021"/>
      <c r="U73" s="1011">
        <v>1.7999999999999999E-2</v>
      </c>
      <c r="V73" s="1051" t="s">
        <v>509</v>
      </c>
      <c r="W73" s="12"/>
      <c r="X73" s="12"/>
      <c r="Y73" s="12"/>
      <c r="Z73" s="12"/>
    </row>
    <row r="74" spans="1:26" s="84" customFormat="1" ht="39.950000000000003" customHeight="1" thickBot="1" x14ac:dyDescent="0.3">
      <c r="A74" s="1036"/>
      <c r="B74" s="1018"/>
      <c r="C74" s="1019"/>
      <c r="D74" s="1020"/>
      <c r="E74" s="1054"/>
      <c r="F74" s="177" t="s">
        <v>44</v>
      </c>
      <c r="G74" s="661">
        <v>0.37</v>
      </c>
      <c r="H74" s="662">
        <v>0.16</v>
      </c>
      <c r="I74" s="662">
        <v>0.12</v>
      </c>
      <c r="J74" s="658">
        <v>0</v>
      </c>
      <c r="K74" s="664">
        <v>0.35</v>
      </c>
      <c r="L74" s="634"/>
      <c r="M74" s="240"/>
      <c r="N74" s="241"/>
      <c r="O74" s="242"/>
      <c r="P74" s="241"/>
      <c r="Q74" s="208"/>
      <c r="R74" s="208"/>
      <c r="S74" s="249">
        <f t="shared" si="0"/>
        <v>1</v>
      </c>
      <c r="T74" s="1021"/>
      <c r="U74" s="1010"/>
      <c r="V74" s="1048"/>
      <c r="W74" s="155"/>
      <c r="X74" s="155"/>
      <c r="Y74" s="155"/>
      <c r="Z74" s="155"/>
    </row>
    <row r="75" spans="1:26" ht="39.950000000000003" customHeight="1" x14ac:dyDescent="0.25">
      <c r="A75" s="1036"/>
      <c r="B75" s="1018"/>
      <c r="C75" s="1022" t="s">
        <v>450</v>
      </c>
      <c r="D75" s="1027" t="s">
        <v>39</v>
      </c>
      <c r="E75" s="1049"/>
      <c r="F75" s="176" t="s">
        <v>40</v>
      </c>
      <c r="G75" s="657">
        <v>0.2</v>
      </c>
      <c r="H75" s="202">
        <v>0.2</v>
      </c>
      <c r="I75" s="202">
        <v>0.2</v>
      </c>
      <c r="J75" s="202">
        <v>0.2</v>
      </c>
      <c r="K75" s="663">
        <v>0.2</v>
      </c>
      <c r="L75" s="634"/>
      <c r="M75" s="216"/>
      <c r="N75" s="208"/>
      <c r="O75" s="217"/>
      <c r="P75" s="208"/>
      <c r="Q75" s="208"/>
      <c r="R75" s="208"/>
      <c r="S75" s="248">
        <f t="shared" si="0"/>
        <v>1</v>
      </c>
      <c r="T75" s="1021"/>
      <c r="U75" s="1011">
        <v>1.7999999999999999E-2</v>
      </c>
      <c r="V75" s="1051" t="s">
        <v>510</v>
      </c>
      <c r="W75" s="12"/>
      <c r="X75" s="12"/>
      <c r="Y75" s="12"/>
      <c r="Z75" s="12"/>
    </row>
    <row r="76" spans="1:26" s="84" customFormat="1" ht="39.950000000000003" customHeight="1" thickBot="1" x14ac:dyDescent="0.3">
      <c r="A76" s="1036"/>
      <c r="B76" s="1018"/>
      <c r="C76" s="1019"/>
      <c r="D76" s="1020"/>
      <c r="E76" s="1054"/>
      <c r="F76" s="177" t="s">
        <v>44</v>
      </c>
      <c r="G76" s="661">
        <v>0.2</v>
      </c>
      <c r="H76" s="630">
        <v>0.2</v>
      </c>
      <c r="I76" s="630">
        <v>0.2</v>
      </c>
      <c r="J76" s="202">
        <v>0</v>
      </c>
      <c r="K76" s="202">
        <v>0.4</v>
      </c>
      <c r="L76" s="202"/>
      <c r="M76" s="216"/>
      <c r="N76" s="208"/>
      <c r="O76" s="217"/>
      <c r="P76" s="208"/>
      <c r="Q76" s="208"/>
      <c r="R76" s="208"/>
      <c r="S76" s="249">
        <f t="shared" si="0"/>
        <v>1</v>
      </c>
      <c r="T76" s="1021"/>
      <c r="U76" s="1010"/>
      <c r="V76" s="1048"/>
      <c r="W76" s="155"/>
      <c r="X76" s="155"/>
      <c r="Y76" s="155"/>
      <c r="Z76" s="155"/>
    </row>
    <row r="77" spans="1:26" ht="39.950000000000003" customHeight="1" x14ac:dyDescent="0.25">
      <c r="A77" s="1036"/>
      <c r="B77" s="1007" t="s">
        <v>152</v>
      </c>
      <c r="C77" s="1031" t="s">
        <v>451</v>
      </c>
      <c r="D77" s="1033" t="s">
        <v>39</v>
      </c>
      <c r="E77" s="1077"/>
      <c r="F77" s="176" t="s">
        <v>40</v>
      </c>
      <c r="G77" s="657"/>
      <c r="H77" s="202"/>
      <c r="I77" s="202">
        <v>0.4</v>
      </c>
      <c r="J77" s="202"/>
      <c r="K77" s="202">
        <v>0.6</v>
      </c>
      <c r="L77" s="202"/>
      <c r="M77" s="202"/>
      <c r="N77" s="202"/>
      <c r="O77" s="201"/>
      <c r="P77" s="200"/>
      <c r="Q77" s="200"/>
      <c r="R77" s="200"/>
      <c r="S77" s="248">
        <f t="shared" ref="S77:S86" si="1">SUM(G77:R77)</f>
        <v>1</v>
      </c>
      <c r="T77" s="1079">
        <v>0.05</v>
      </c>
      <c r="U77" s="1011">
        <v>0.05</v>
      </c>
      <c r="V77" s="978" t="s">
        <v>492</v>
      </c>
      <c r="W77" s="12"/>
      <c r="X77" s="12"/>
      <c r="Y77" s="12"/>
      <c r="Z77" s="12"/>
    </row>
    <row r="78" spans="1:26" s="84" customFormat="1" ht="39.950000000000003" customHeight="1" thickBot="1" x14ac:dyDescent="0.3">
      <c r="A78" s="1036"/>
      <c r="B78" s="1018"/>
      <c r="C78" s="1032"/>
      <c r="D78" s="1034"/>
      <c r="E78" s="1078"/>
      <c r="F78" s="177" t="s">
        <v>44</v>
      </c>
      <c r="G78" s="665"/>
      <c r="H78" s="200"/>
      <c r="I78" s="628">
        <v>0.4</v>
      </c>
      <c r="J78" s="200">
        <v>0</v>
      </c>
      <c r="K78" s="200">
        <v>0.6</v>
      </c>
      <c r="L78" s="200"/>
      <c r="M78" s="202"/>
      <c r="N78" s="202"/>
      <c r="O78" s="243"/>
      <c r="P78" s="200"/>
      <c r="Q78" s="200"/>
      <c r="R78" s="200"/>
      <c r="S78" s="249">
        <f t="shared" si="1"/>
        <v>1</v>
      </c>
      <c r="T78" s="1080"/>
      <c r="U78" s="1020"/>
      <c r="V78" s="1075"/>
      <c r="W78" s="155"/>
      <c r="X78" s="155"/>
      <c r="Y78" s="155"/>
      <c r="Z78" s="155"/>
    </row>
    <row r="79" spans="1:26" ht="39.950000000000003" customHeight="1" x14ac:dyDescent="0.25">
      <c r="A79" s="1036"/>
      <c r="B79" s="1088" t="s">
        <v>161</v>
      </c>
      <c r="C79" s="1031" t="s">
        <v>452</v>
      </c>
      <c r="D79" s="1033" t="s">
        <v>39</v>
      </c>
      <c r="E79" s="1077"/>
      <c r="F79" s="176" t="s">
        <v>40</v>
      </c>
      <c r="G79" s="666">
        <v>0</v>
      </c>
      <c r="H79" s="244">
        <v>0.2</v>
      </c>
      <c r="I79" s="244">
        <v>0.3</v>
      </c>
      <c r="J79" s="244">
        <v>0.2</v>
      </c>
      <c r="K79" s="244">
        <v>0.3</v>
      </c>
      <c r="L79" s="244"/>
      <c r="M79" s="244"/>
      <c r="N79" s="244"/>
      <c r="O79" s="245"/>
      <c r="P79" s="244"/>
      <c r="Q79" s="244"/>
      <c r="R79" s="244"/>
      <c r="S79" s="248">
        <f t="shared" si="1"/>
        <v>1</v>
      </c>
      <c r="T79" s="1079">
        <v>0.05</v>
      </c>
      <c r="U79" s="1011">
        <v>0.05</v>
      </c>
      <c r="V79" s="978" t="s">
        <v>511</v>
      </c>
      <c r="W79" s="12"/>
      <c r="X79" s="12"/>
      <c r="Y79" s="12"/>
      <c r="Z79" s="12"/>
    </row>
    <row r="80" spans="1:26" s="84" customFormat="1" ht="39.950000000000003" customHeight="1" thickBot="1" x14ac:dyDescent="0.3">
      <c r="A80" s="1036"/>
      <c r="B80" s="1089"/>
      <c r="C80" s="1032"/>
      <c r="D80" s="1034"/>
      <c r="E80" s="1078"/>
      <c r="F80" s="177" t="s">
        <v>44</v>
      </c>
      <c r="G80" s="661">
        <v>0</v>
      </c>
      <c r="H80" s="630">
        <v>0.1818181818182</v>
      </c>
      <c r="I80" s="630">
        <v>0.27272727272730002</v>
      </c>
      <c r="J80" s="202">
        <v>0</v>
      </c>
      <c r="K80" s="202">
        <v>0</v>
      </c>
      <c r="L80" s="202"/>
      <c r="M80" s="202"/>
      <c r="N80" s="202"/>
      <c r="O80" s="243"/>
      <c r="P80" s="202"/>
      <c r="Q80" s="202"/>
      <c r="R80" s="200"/>
      <c r="S80" s="249">
        <f t="shared" si="1"/>
        <v>0.45454545454549999</v>
      </c>
      <c r="T80" s="1090"/>
      <c r="U80" s="1010"/>
      <c r="V80" s="979"/>
      <c r="W80" s="155"/>
      <c r="X80" s="155"/>
      <c r="Y80" s="155"/>
      <c r="Z80" s="155"/>
    </row>
    <row r="81" spans="1:33" ht="39.950000000000003" customHeight="1" x14ac:dyDescent="0.25">
      <c r="A81" s="1004" t="s">
        <v>167</v>
      </c>
      <c r="B81" s="1007" t="s">
        <v>360</v>
      </c>
      <c r="C81" s="1086" t="s">
        <v>453</v>
      </c>
      <c r="D81" s="1009" t="s">
        <v>39</v>
      </c>
      <c r="E81" s="1059" t="s">
        <v>39</v>
      </c>
      <c r="F81" s="176" t="s">
        <v>40</v>
      </c>
      <c r="G81" s="666">
        <v>0.18</v>
      </c>
      <c r="H81" s="244">
        <v>0.18</v>
      </c>
      <c r="I81" s="244">
        <v>0.18</v>
      </c>
      <c r="J81" s="244">
        <v>0.18</v>
      </c>
      <c r="K81" s="244">
        <v>0.28000000000000003</v>
      </c>
      <c r="L81" s="244"/>
      <c r="M81" s="244"/>
      <c r="N81" s="244"/>
      <c r="O81" s="245"/>
      <c r="P81" s="244"/>
      <c r="Q81" s="244"/>
      <c r="R81" s="244"/>
      <c r="S81" s="248">
        <f t="shared" si="1"/>
        <v>1</v>
      </c>
      <c r="T81" s="1028">
        <v>5.3999999999999999E-2</v>
      </c>
      <c r="U81" s="1011">
        <v>1.7999999999999999E-2</v>
      </c>
      <c r="V81" s="978" t="s">
        <v>547</v>
      </c>
      <c r="W81" s="12"/>
      <c r="X81" s="12"/>
      <c r="Y81" s="12"/>
      <c r="Z81" s="12"/>
    </row>
    <row r="82" spans="1:33" s="84" customFormat="1" ht="39.950000000000003" customHeight="1" thickBot="1" x14ac:dyDescent="0.3">
      <c r="A82" s="1005"/>
      <c r="B82" s="1018"/>
      <c r="C82" s="1019"/>
      <c r="D82" s="1020"/>
      <c r="E82" s="1054"/>
      <c r="F82" s="177" t="s">
        <v>44</v>
      </c>
      <c r="G82" s="639">
        <v>0.2</v>
      </c>
      <c r="H82" s="646">
        <v>0.2</v>
      </c>
      <c r="I82" s="646">
        <v>0</v>
      </c>
      <c r="J82" s="244">
        <v>0</v>
      </c>
      <c r="K82" s="208">
        <v>0.6</v>
      </c>
      <c r="L82" s="244"/>
      <c r="M82" s="208"/>
      <c r="N82" s="208"/>
      <c r="O82" s="217"/>
      <c r="P82" s="190"/>
      <c r="Q82" s="190"/>
      <c r="R82" s="190"/>
      <c r="S82" s="249">
        <f t="shared" si="1"/>
        <v>1</v>
      </c>
      <c r="T82" s="1021"/>
      <c r="U82" s="1020"/>
      <c r="V82" s="1075"/>
      <c r="W82" s="155"/>
      <c r="X82" s="155"/>
      <c r="Y82" s="155"/>
      <c r="Z82" s="155"/>
    </row>
    <row r="83" spans="1:33" ht="39.950000000000003" customHeight="1" x14ac:dyDescent="0.25">
      <c r="A83" s="1005"/>
      <c r="B83" s="1018"/>
      <c r="C83" s="1076" t="s">
        <v>454</v>
      </c>
      <c r="D83" s="1027" t="s">
        <v>39</v>
      </c>
      <c r="E83" s="1049" t="s">
        <v>39</v>
      </c>
      <c r="F83" s="176" t="s">
        <v>40</v>
      </c>
      <c r="G83" s="209"/>
      <c r="H83" s="190"/>
      <c r="I83" s="190">
        <v>0</v>
      </c>
      <c r="J83" s="190"/>
      <c r="K83" s="190">
        <v>1</v>
      </c>
      <c r="L83" s="244"/>
      <c r="M83" s="190"/>
      <c r="N83" s="246"/>
      <c r="O83" s="247"/>
      <c r="P83" s="246"/>
      <c r="Q83" s="246"/>
      <c r="R83" s="246"/>
      <c r="S83" s="248">
        <f t="shared" si="1"/>
        <v>1</v>
      </c>
      <c r="T83" s="1021"/>
      <c r="U83" s="1011">
        <v>1.7999999999999999E-2</v>
      </c>
      <c r="V83" s="1074" t="s">
        <v>514</v>
      </c>
      <c r="W83" s="12"/>
      <c r="X83" s="12"/>
      <c r="Y83" s="12"/>
      <c r="Z83" s="12"/>
    </row>
    <row r="84" spans="1:33" s="84" customFormat="1" ht="39.950000000000003" customHeight="1" thickBot="1" x14ac:dyDescent="0.3">
      <c r="A84" s="1005"/>
      <c r="B84" s="1018"/>
      <c r="C84" s="1019"/>
      <c r="D84" s="1020"/>
      <c r="E84" s="1054"/>
      <c r="F84" s="177" t="s">
        <v>44</v>
      </c>
      <c r="G84" s="629">
        <v>0.2</v>
      </c>
      <c r="H84" s="623">
        <v>0.2</v>
      </c>
      <c r="I84" s="623">
        <v>0</v>
      </c>
      <c r="J84" s="190">
        <v>0</v>
      </c>
      <c r="K84" s="190">
        <v>0.6</v>
      </c>
      <c r="L84" s="244"/>
      <c r="M84" s="190"/>
      <c r="N84" s="190"/>
      <c r="O84" s="191"/>
      <c r="P84" s="190"/>
      <c r="Q84" s="190"/>
      <c r="R84" s="190"/>
      <c r="S84" s="249">
        <f t="shared" si="1"/>
        <v>1</v>
      </c>
      <c r="T84" s="1021"/>
      <c r="U84" s="1020"/>
      <c r="V84" s="1075"/>
      <c r="W84" s="155"/>
      <c r="X84" s="155"/>
      <c r="Y84" s="155"/>
      <c r="Z84" s="155"/>
      <c r="AA84" s="160"/>
    </row>
    <row r="85" spans="1:33" ht="39.950000000000003" customHeight="1" x14ac:dyDescent="0.25">
      <c r="A85" s="1005"/>
      <c r="B85" s="1018"/>
      <c r="C85" s="1076" t="s">
        <v>455</v>
      </c>
      <c r="D85" s="1027" t="s">
        <v>39</v>
      </c>
      <c r="E85" s="1049" t="s">
        <v>39</v>
      </c>
      <c r="F85" s="176" t="s">
        <v>40</v>
      </c>
      <c r="G85" s="209"/>
      <c r="H85" s="190"/>
      <c r="I85" s="190">
        <v>0.5</v>
      </c>
      <c r="J85" s="190"/>
      <c r="K85" s="190">
        <v>0.5</v>
      </c>
      <c r="L85" s="244"/>
      <c r="M85" s="190"/>
      <c r="N85" s="190"/>
      <c r="O85" s="247"/>
      <c r="P85" s="246"/>
      <c r="Q85" s="246"/>
      <c r="R85" s="246"/>
      <c r="S85" s="248">
        <f t="shared" si="1"/>
        <v>1</v>
      </c>
      <c r="T85" s="1021"/>
      <c r="U85" s="1011">
        <v>1.7999999999999999E-2</v>
      </c>
      <c r="V85" s="1074" t="s">
        <v>513</v>
      </c>
      <c r="W85" s="12"/>
      <c r="X85" s="12"/>
      <c r="Y85" s="12"/>
      <c r="Z85" s="12"/>
    </row>
    <row r="86" spans="1:33" s="84" customFormat="1" ht="39.950000000000003" customHeight="1" thickBot="1" x14ac:dyDescent="0.3">
      <c r="A86" s="1085"/>
      <c r="B86" s="1008"/>
      <c r="C86" s="1015"/>
      <c r="D86" s="1010"/>
      <c r="E86" s="1050"/>
      <c r="F86" s="177" t="s">
        <v>44</v>
      </c>
      <c r="G86" s="650">
        <v>0.2</v>
      </c>
      <c r="H86" s="625">
        <v>0.2</v>
      </c>
      <c r="I86" s="625">
        <v>0</v>
      </c>
      <c r="J86" s="195">
        <v>0</v>
      </c>
      <c r="K86" s="195">
        <v>0.5</v>
      </c>
      <c r="L86" s="195"/>
      <c r="M86" s="195"/>
      <c r="N86" s="195"/>
      <c r="O86" s="196"/>
      <c r="P86" s="195"/>
      <c r="Q86" s="195"/>
      <c r="R86" s="195"/>
      <c r="S86" s="249">
        <f t="shared" si="1"/>
        <v>0.9</v>
      </c>
      <c r="T86" s="1010"/>
      <c r="U86" s="1020"/>
      <c r="V86" s="979"/>
      <c r="W86" s="155"/>
      <c r="X86" s="155"/>
      <c r="Y86" s="155"/>
      <c r="Z86" s="155"/>
    </row>
    <row r="87" spans="1:33" s="53" customFormat="1" ht="18.75" customHeight="1" thickBot="1" x14ac:dyDescent="0.3">
      <c r="A87" s="981" t="s">
        <v>178</v>
      </c>
      <c r="B87" s="982"/>
      <c r="C87" s="982"/>
      <c r="D87" s="982"/>
      <c r="E87" s="982"/>
      <c r="F87" s="982"/>
      <c r="G87" s="982"/>
      <c r="H87" s="982"/>
      <c r="I87" s="982"/>
      <c r="J87" s="982"/>
      <c r="K87" s="982"/>
      <c r="L87" s="982"/>
      <c r="M87" s="982"/>
      <c r="N87" s="982"/>
      <c r="O87" s="982"/>
      <c r="P87" s="982"/>
      <c r="Q87" s="982"/>
      <c r="R87" s="982"/>
      <c r="S87" s="982"/>
      <c r="T87" s="58">
        <f>SUM(T8:T86)</f>
        <v>1.0000000000000002</v>
      </c>
      <c r="U87" s="58">
        <f>SUM(U9:U86)</f>
        <v>1.0000000000000004</v>
      </c>
      <c r="V87" s="622"/>
      <c r="W87" s="52"/>
      <c r="X87" s="52"/>
      <c r="Y87" s="52"/>
      <c r="Z87" s="52"/>
      <c r="AA87" s="52"/>
      <c r="AB87" s="52"/>
      <c r="AC87" s="52"/>
      <c r="AD87" s="52"/>
      <c r="AE87" s="52"/>
      <c r="AF87" s="52"/>
      <c r="AG87" s="52"/>
    </row>
    <row r="88" spans="1:33" ht="15.75" customHeight="1" x14ac:dyDescent="0.25">
      <c r="A88" s="15"/>
      <c r="B88" s="16"/>
      <c r="C88" s="273"/>
      <c r="D88" s="15"/>
      <c r="E88" s="15"/>
      <c r="F88" s="15"/>
      <c r="G88" s="85"/>
      <c r="H88" s="85"/>
      <c r="I88" s="85"/>
      <c r="J88" s="85"/>
      <c r="K88" s="85"/>
      <c r="L88" s="85"/>
      <c r="M88" s="15"/>
      <c r="N88" s="17"/>
      <c r="O88" s="93"/>
      <c r="P88" s="15"/>
      <c r="Q88" s="15"/>
      <c r="R88" s="85"/>
      <c r="S88" s="15"/>
      <c r="T88" s="15"/>
      <c r="U88" s="149"/>
      <c r="V88" s="85"/>
      <c r="W88" s="15"/>
      <c r="X88" s="15"/>
      <c r="Y88" s="15"/>
      <c r="Z88" s="15"/>
    </row>
    <row r="89" spans="1:33" ht="15.75" customHeight="1" x14ac:dyDescent="0.25">
      <c r="A89" s="15"/>
      <c r="B89" s="16"/>
      <c r="C89" s="273"/>
      <c r="D89" s="15"/>
      <c r="E89" s="15"/>
      <c r="F89" s="15"/>
      <c r="G89" s="85"/>
      <c r="H89" s="85"/>
      <c r="I89" s="85"/>
      <c r="J89" s="85"/>
      <c r="K89" s="85"/>
      <c r="L89" s="85"/>
      <c r="M89" s="15"/>
      <c r="N89" s="17"/>
      <c r="O89" s="93"/>
      <c r="P89" s="15"/>
      <c r="Q89" s="15"/>
      <c r="R89" s="85"/>
      <c r="S89" s="15"/>
      <c r="T89" s="15"/>
      <c r="U89" s="15"/>
      <c r="V89" s="85"/>
      <c r="W89" s="15"/>
      <c r="X89" s="15"/>
      <c r="Y89" s="15"/>
      <c r="Z89" s="15"/>
    </row>
    <row r="90" spans="1:33" s="51" customFormat="1" x14ac:dyDescent="0.25">
      <c r="A90" s="40" t="s">
        <v>374</v>
      </c>
      <c r="B90" s="28"/>
      <c r="C90" s="28"/>
      <c r="D90" s="28"/>
      <c r="E90" s="28"/>
      <c r="F90" s="28"/>
      <c r="G90" s="28"/>
      <c r="H90" s="48"/>
      <c r="I90" s="48"/>
      <c r="J90" s="48"/>
      <c r="K90" s="48"/>
      <c r="L90" s="48"/>
      <c r="M90" s="49"/>
      <c r="N90" s="50"/>
      <c r="O90" s="94"/>
      <c r="P90" s="50"/>
      <c r="Q90" s="50"/>
      <c r="R90" s="117"/>
      <c r="S90" s="50"/>
      <c r="T90" s="50"/>
      <c r="U90" s="50"/>
      <c r="V90" s="48"/>
      <c r="W90" s="49"/>
      <c r="X90" s="49"/>
      <c r="Y90" s="49"/>
      <c r="Z90" s="49"/>
      <c r="AA90" s="49"/>
      <c r="AB90" s="49"/>
      <c r="AC90" s="49"/>
      <c r="AD90" s="49"/>
      <c r="AE90" s="49"/>
      <c r="AF90" s="49"/>
      <c r="AG90" s="49"/>
    </row>
    <row r="91" spans="1:33" s="51" customFormat="1" ht="15" customHeight="1" x14ac:dyDescent="0.25">
      <c r="A91" s="41" t="s">
        <v>375</v>
      </c>
      <c r="B91" s="852" t="s">
        <v>376</v>
      </c>
      <c r="C91" s="852"/>
      <c r="D91" s="852"/>
      <c r="E91" s="852"/>
      <c r="F91" s="852"/>
      <c r="G91" s="852"/>
      <c r="H91" s="852"/>
      <c r="I91" s="853" t="s">
        <v>377</v>
      </c>
      <c r="J91" s="853"/>
      <c r="K91" s="853"/>
      <c r="L91" s="853"/>
      <c r="M91" s="853"/>
      <c r="N91" s="853"/>
      <c r="O91" s="853"/>
      <c r="P91" s="50"/>
      <c r="Q91" s="50"/>
      <c r="R91" s="117"/>
      <c r="S91" s="50"/>
      <c r="T91" s="50"/>
      <c r="U91" s="50"/>
      <c r="V91" s="48"/>
      <c r="W91" s="49"/>
      <c r="X91" s="49"/>
      <c r="Y91" s="49"/>
      <c r="Z91" s="49"/>
      <c r="AA91" s="49"/>
      <c r="AB91" s="49"/>
      <c r="AC91" s="49"/>
      <c r="AD91" s="49"/>
      <c r="AE91" s="49"/>
      <c r="AF91" s="49"/>
      <c r="AG91" s="49"/>
    </row>
    <row r="92" spans="1:33" s="51" customFormat="1" ht="33.75" customHeight="1" x14ac:dyDescent="0.25">
      <c r="A92" s="42">
        <v>11</v>
      </c>
      <c r="B92" s="855" t="s">
        <v>378</v>
      </c>
      <c r="C92" s="855"/>
      <c r="D92" s="855"/>
      <c r="E92" s="855"/>
      <c r="F92" s="855"/>
      <c r="G92" s="855"/>
      <c r="H92" s="855"/>
      <c r="I92" s="855" t="s">
        <v>379</v>
      </c>
      <c r="J92" s="855"/>
      <c r="K92" s="855"/>
      <c r="L92" s="855"/>
      <c r="M92" s="855"/>
      <c r="N92" s="855"/>
      <c r="O92" s="855"/>
      <c r="P92" s="50"/>
      <c r="Q92" s="50"/>
      <c r="R92" s="117"/>
      <c r="S92" s="50"/>
      <c r="T92" s="50"/>
      <c r="U92" s="50"/>
      <c r="V92" s="48"/>
      <c r="W92" s="49"/>
      <c r="X92" s="49"/>
      <c r="Y92" s="49"/>
      <c r="Z92" s="49"/>
      <c r="AA92" s="49"/>
      <c r="AB92" s="49"/>
      <c r="AC92" s="49"/>
      <c r="AD92" s="49"/>
      <c r="AE92" s="49"/>
      <c r="AF92" s="49"/>
      <c r="AG92" s="49"/>
    </row>
    <row r="93" spans="1:33" ht="15.75" customHeight="1" x14ac:dyDescent="0.25">
      <c r="A93" s="15"/>
      <c r="B93" s="16"/>
      <c r="C93" s="273"/>
      <c r="D93" s="15"/>
      <c r="E93" s="15"/>
      <c r="F93" s="15"/>
      <c r="G93" s="85"/>
      <c r="H93" s="85"/>
      <c r="I93" s="85"/>
      <c r="J93" s="85"/>
      <c r="K93" s="85"/>
      <c r="L93" s="85"/>
      <c r="M93" s="15"/>
      <c r="N93" s="17"/>
      <c r="O93" s="93"/>
      <c r="P93" s="15"/>
      <c r="Q93" s="15"/>
      <c r="R93" s="85"/>
      <c r="S93" s="15"/>
      <c r="T93" s="15"/>
      <c r="U93" s="15"/>
      <c r="V93" s="85"/>
      <c r="W93" s="15"/>
      <c r="X93" s="15"/>
      <c r="Y93" s="15"/>
      <c r="Z93" s="15"/>
    </row>
    <row r="94" spans="1:33" ht="15.75" customHeight="1" x14ac:dyDescent="0.25">
      <c r="A94" s="15"/>
      <c r="B94" s="16"/>
      <c r="C94" s="273"/>
      <c r="D94" s="15"/>
      <c r="E94" s="15"/>
      <c r="F94" s="15"/>
      <c r="G94" s="85"/>
      <c r="H94" s="85"/>
      <c r="I94" s="85"/>
      <c r="J94" s="85"/>
      <c r="K94" s="85"/>
      <c r="L94" s="85"/>
      <c r="M94" s="15"/>
      <c r="N94" s="17"/>
      <c r="O94" s="93"/>
      <c r="P94" s="15"/>
      <c r="Q94" s="15"/>
      <c r="R94" s="85"/>
      <c r="S94" s="15"/>
      <c r="T94" s="15"/>
      <c r="U94" s="15"/>
      <c r="V94" s="85"/>
      <c r="W94" s="15"/>
      <c r="X94" s="15"/>
      <c r="Y94" s="15"/>
      <c r="Z94" s="15"/>
    </row>
    <row r="95" spans="1:33" ht="15.75" customHeight="1" x14ac:dyDescent="0.25">
      <c r="A95" s="15"/>
      <c r="B95" s="16"/>
      <c r="C95" s="273"/>
      <c r="D95" s="15"/>
      <c r="E95" s="15"/>
      <c r="F95" s="15"/>
      <c r="G95" s="85"/>
      <c r="H95" s="85"/>
      <c r="I95" s="85"/>
      <c r="J95" s="85"/>
      <c r="K95" s="85"/>
      <c r="L95" s="85"/>
      <c r="M95" s="15"/>
      <c r="N95" s="17"/>
      <c r="O95" s="93"/>
      <c r="P95" s="15"/>
      <c r="Q95" s="15"/>
      <c r="R95" s="85"/>
      <c r="S95" s="15"/>
      <c r="T95" s="15"/>
      <c r="U95" s="15"/>
      <c r="V95" s="85"/>
      <c r="W95" s="15"/>
      <c r="X95" s="15"/>
      <c r="Y95" s="15"/>
      <c r="Z95" s="15"/>
    </row>
    <row r="96" spans="1:33" ht="15.75" customHeight="1" x14ac:dyDescent="0.25">
      <c r="A96" s="15"/>
      <c r="B96" s="16"/>
      <c r="C96" s="273"/>
      <c r="D96" s="15"/>
      <c r="E96" s="15"/>
      <c r="F96" s="15"/>
      <c r="G96" s="85"/>
      <c r="H96" s="85"/>
      <c r="I96" s="85"/>
      <c r="J96" s="85"/>
      <c r="K96" s="85"/>
      <c r="L96" s="85"/>
      <c r="M96" s="15"/>
      <c r="N96" s="17"/>
      <c r="O96" s="93"/>
      <c r="P96" s="15"/>
      <c r="Q96" s="15"/>
      <c r="R96" s="85"/>
      <c r="S96" s="15"/>
      <c r="T96" s="15"/>
      <c r="U96" s="15"/>
      <c r="V96" s="85"/>
      <c r="W96" s="15"/>
      <c r="X96" s="15"/>
      <c r="Y96" s="15"/>
      <c r="Z96" s="15"/>
    </row>
    <row r="97" spans="1:26" ht="15.75" customHeight="1" x14ac:dyDescent="0.25">
      <c r="A97" s="15"/>
      <c r="B97" s="16"/>
      <c r="C97" s="273"/>
      <c r="D97" s="15"/>
      <c r="E97" s="15"/>
      <c r="F97" s="15"/>
      <c r="G97" s="85"/>
      <c r="H97" s="85"/>
      <c r="I97" s="85"/>
      <c r="J97" s="85"/>
      <c r="K97" s="85"/>
      <c r="L97" s="85"/>
      <c r="M97" s="15"/>
      <c r="N97" s="17"/>
      <c r="O97" s="93"/>
      <c r="P97" s="15"/>
      <c r="Q97" s="15"/>
      <c r="R97" s="85"/>
      <c r="S97" s="15"/>
      <c r="T97" s="15"/>
      <c r="U97" s="15"/>
      <c r="V97" s="85"/>
      <c r="W97" s="15"/>
      <c r="X97" s="15"/>
      <c r="Y97" s="15"/>
      <c r="Z97" s="15"/>
    </row>
    <row r="98" spans="1:26" ht="15.75" customHeight="1" x14ac:dyDescent="0.25">
      <c r="A98" s="15"/>
      <c r="B98" s="16"/>
      <c r="C98" s="273"/>
      <c r="D98" s="15"/>
      <c r="E98" s="15"/>
      <c r="F98" s="15"/>
      <c r="G98" s="85"/>
      <c r="H98" s="85"/>
      <c r="I98" s="85"/>
      <c r="J98" s="85"/>
      <c r="K98" s="85"/>
      <c r="L98" s="85"/>
      <c r="M98" s="15"/>
      <c r="N98" s="17"/>
      <c r="O98" s="93"/>
      <c r="P98" s="15"/>
      <c r="Q98" s="15"/>
      <c r="R98" s="85"/>
      <c r="S98" s="15"/>
      <c r="T98" s="15"/>
      <c r="U98" s="15"/>
      <c r="V98" s="85"/>
      <c r="W98" s="15"/>
      <c r="X98" s="15"/>
      <c r="Y98" s="15"/>
      <c r="Z98" s="15"/>
    </row>
    <row r="99" spans="1:26" ht="15.75" customHeight="1" x14ac:dyDescent="0.25">
      <c r="A99" s="15"/>
      <c r="B99" s="16"/>
      <c r="C99" s="273"/>
      <c r="D99" s="15"/>
      <c r="E99" s="15"/>
      <c r="F99" s="15"/>
      <c r="G99" s="85"/>
      <c r="H99" s="85"/>
      <c r="I99" s="85"/>
      <c r="J99" s="85"/>
      <c r="K99" s="85"/>
      <c r="L99" s="85"/>
      <c r="M99" s="15"/>
      <c r="N99" s="17"/>
      <c r="O99" s="93"/>
      <c r="P99" s="15"/>
      <c r="Q99" s="15"/>
      <c r="R99" s="85"/>
      <c r="S99" s="15"/>
      <c r="T99" s="15"/>
      <c r="U99" s="15"/>
      <c r="V99" s="85"/>
      <c r="W99" s="15"/>
      <c r="X99" s="15"/>
      <c r="Y99" s="15"/>
      <c r="Z99" s="15"/>
    </row>
    <row r="100" spans="1:26" ht="15.75" customHeight="1" x14ac:dyDescent="0.25">
      <c r="A100" s="15"/>
      <c r="B100" s="16"/>
      <c r="C100" s="273"/>
      <c r="D100" s="15"/>
      <c r="E100" s="15"/>
      <c r="F100" s="15"/>
      <c r="G100" s="85"/>
      <c r="H100" s="85"/>
      <c r="I100" s="85"/>
      <c r="J100" s="85"/>
      <c r="K100" s="85"/>
      <c r="L100" s="85"/>
      <c r="M100" s="15"/>
      <c r="N100" s="17"/>
      <c r="O100" s="93"/>
      <c r="P100" s="15"/>
      <c r="Q100" s="15"/>
      <c r="R100" s="85"/>
      <c r="S100" s="15"/>
      <c r="T100" s="15"/>
      <c r="U100" s="15"/>
      <c r="V100" s="85"/>
      <c r="W100" s="15"/>
      <c r="X100" s="15"/>
      <c r="Y100" s="15"/>
      <c r="Z100" s="15"/>
    </row>
    <row r="101" spans="1:26" ht="15.75" customHeight="1" x14ac:dyDescent="0.25">
      <c r="A101" s="15"/>
      <c r="B101" s="16"/>
      <c r="C101" s="273"/>
      <c r="D101" s="15"/>
      <c r="E101" s="15"/>
      <c r="F101" s="15"/>
      <c r="G101" s="85"/>
      <c r="H101" s="85"/>
      <c r="I101" s="85"/>
      <c r="J101" s="85"/>
      <c r="K101" s="85"/>
      <c r="L101" s="85"/>
      <c r="M101" s="15"/>
      <c r="N101" s="17"/>
      <c r="O101" s="93"/>
      <c r="P101" s="15"/>
      <c r="Q101" s="15"/>
      <c r="R101" s="85"/>
      <c r="S101" s="15"/>
      <c r="T101" s="15"/>
      <c r="U101" s="15"/>
      <c r="V101" s="85"/>
      <c r="W101" s="15"/>
      <c r="X101" s="15"/>
      <c r="Y101" s="15"/>
      <c r="Z101" s="15"/>
    </row>
    <row r="102" spans="1:26" ht="15.75" customHeight="1" x14ac:dyDescent="0.25">
      <c r="A102" s="15"/>
      <c r="B102" s="16"/>
      <c r="C102" s="273"/>
      <c r="D102" s="15"/>
      <c r="E102" s="15"/>
      <c r="F102" s="15"/>
      <c r="G102" s="85"/>
      <c r="H102" s="85"/>
      <c r="I102" s="85"/>
      <c r="J102" s="85"/>
      <c r="K102" s="85"/>
      <c r="L102" s="85"/>
      <c r="M102" s="15"/>
      <c r="N102" s="17"/>
      <c r="O102" s="93"/>
      <c r="P102" s="15"/>
      <c r="Q102" s="15"/>
      <c r="R102" s="85"/>
      <c r="S102" s="15"/>
      <c r="T102" s="15"/>
      <c r="U102" s="15"/>
      <c r="V102" s="85"/>
      <c r="W102" s="15"/>
      <c r="X102" s="15"/>
      <c r="Y102" s="15"/>
      <c r="Z102" s="15"/>
    </row>
    <row r="103" spans="1:26" ht="15.75" customHeight="1" x14ac:dyDescent="0.25">
      <c r="A103" s="15"/>
      <c r="B103" s="16"/>
      <c r="C103" s="273"/>
      <c r="D103" s="15"/>
      <c r="E103" s="15"/>
      <c r="F103" s="15"/>
      <c r="G103" s="85"/>
      <c r="H103" s="85"/>
      <c r="I103" s="85"/>
      <c r="J103" s="85"/>
      <c r="K103" s="85"/>
      <c r="L103" s="85"/>
      <c r="M103" s="15"/>
      <c r="N103" s="17"/>
      <c r="O103" s="93"/>
      <c r="P103" s="15"/>
      <c r="Q103" s="15"/>
      <c r="R103" s="85"/>
      <c r="S103" s="15"/>
      <c r="T103" s="15"/>
      <c r="U103" s="15"/>
      <c r="V103" s="85"/>
      <c r="W103" s="15"/>
      <c r="X103" s="15"/>
      <c r="Y103" s="15"/>
      <c r="Z103" s="15"/>
    </row>
    <row r="104" spans="1:26" ht="15.75" customHeight="1" x14ac:dyDescent="0.25">
      <c r="A104" s="15"/>
      <c r="B104" s="16"/>
      <c r="C104" s="273"/>
      <c r="D104" s="15"/>
      <c r="E104" s="15"/>
      <c r="F104" s="15"/>
      <c r="G104" s="85"/>
      <c r="H104" s="85"/>
      <c r="I104" s="85"/>
      <c r="J104" s="85"/>
      <c r="K104" s="85"/>
      <c r="L104" s="85"/>
      <c r="M104" s="15"/>
      <c r="N104" s="17"/>
      <c r="O104" s="93"/>
      <c r="P104" s="15"/>
      <c r="Q104" s="15"/>
      <c r="R104" s="85"/>
      <c r="S104" s="15"/>
      <c r="T104" s="15"/>
      <c r="U104" s="15"/>
      <c r="V104" s="85"/>
      <c r="W104" s="15"/>
      <c r="X104" s="15"/>
      <c r="Y104" s="15"/>
      <c r="Z104" s="15"/>
    </row>
    <row r="105" spans="1:26" ht="15.75" customHeight="1" x14ac:dyDescent="0.25">
      <c r="A105" s="15"/>
      <c r="B105" s="16"/>
      <c r="C105" s="273"/>
      <c r="D105" s="15"/>
      <c r="E105" s="15"/>
      <c r="F105" s="15"/>
      <c r="G105" s="85"/>
      <c r="H105" s="85"/>
      <c r="I105" s="85"/>
      <c r="J105" s="85"/>
      <c r="K105" s="85"/>
      <c r="L105" s="85"/>
      <c r="M105" s="15"/>
      <c r="N105" s="17"/>
      <c r="O105" s="93"/>
      <c r="P105" s="15"/>
      <c r="Q105" s="15"/>
      <c r="R105" s="85"/>
      <c r="S105" s="15"/>
      <c r="T105" s="15"/>
      <c r="U105" s="15"/>
      <c r="V105" s="85"/>
      <c r="W105" s="15"/>
      <c r="X105" s="15"/>
      <c r="Y105" s="15"/>
      <c r="Z105" s="15"/>
    </row>
    <row r="106" spans="1:26" ht="15.75" customHeight="1" x14ac:dyDescent="0.25">
      <c r="A106" s="15"/>
      <c r="B106" s="16"/>
      <c r="C106" s="273"/>
      <c r="D106" s="15"/>
      <c r="E106" s="15"/>
      <c r="F106" s="15"/>
      <c r="G106" s="85"/>
      <c r="H106" s="85"/>
      <c r="I106" s="85"/>
      <c r="J106" s="85"/>
      <c r="K106" s="85"/>
      <c r="L106" s="85"/>
      <c r="M106" s="15"/>
      <c r="N106" s="17"/>
      <c r="O106" s="93"/>
      <c r="P106" s="15"/>
      <c r="Q106" s="15"/>
      <c r="R106" s="85"/>
      <c r="S106" s="15"/>
      <c r="T106" s="15"/>
      <c r="U106" s="15"/>
      <c r="V106" s="85"/>
      <c r="W106" s="15"/>
      <c r="X106" s="15"/>
      <c r="Y106" s="15"/>
      <c r="Z106" s="15"/>
    </row>
    <row r="107" spans="1:26" ht="15.75" customHeight="1" x14ac:dyDescent="0.25">
      <c r="A107" s="15"/>
      <c r="B107" s="16"/>
      <c r="C107" s="273"/>
      <c r="D107" s="15"/>
      <c r="E107" s="15"/>
      <c r="F107" s="15"/>
      <c r="G107" s="85"/>
      <c r="H107" s="85"/>
      <c r="I107" s="85"/>
      <c r="J107" s="85"/>
      <c r="K107" s="85"/>
      <c r="L107" s="85"/>
      <c r="M107" s="15"/>
      <c r="N107" s="17"/>
      <c r="O107" s="93"/>
      <c r="P107" s="15"/>
      <c r="Q107" s="15"/>
      <c r="R107" s="85"/>
      <c r="S107" s="15"/>
      <c r="T107" s="15"/>
      <c r="U107" s="15"/>
      <c r="V107" s="85"/>
      <c r="W107" s="15"/>
      <c r="X107" s="15"/>
      <c r="Y107" s="15"/>
      <c r="Z107" s="15"/>
    </row>
    <row r="108" spans="1:26" ht="15.75" customHeight="1" x14ac:dyDescent="0.25">
      <c r="A108" s="15"/>
      <c r="B108" s="16"/>
      <c r="C108" s="273"/>
      <c r="D108" s="15"/>
      <c r="E108" s="15"/>
      <c r="F108" s="15"/>
      <c r="G108" s="85"/>
      <c r="H108" s="85"/>
      <c r="I108" s="85"/>
      <c r="J108" s="85"/>
      <c r="K108" s="85"/>
      <c r="L108" s="85"/>
      <c r="M108" s="15"/>
      <c r="N108" s="17"/>
      <c r="O108" s="93"/>
      <c r="P108" s="15"/>
      <c r="Q108" s="15"/>
      <c r="R108" s="85"/>
      <c r="S108" s="15"/>
      <c r="T108" s="15"/>
      <c r="U108" s="15"/>
      <c r="V108" s="85"/>
      <c r="W108" s="15"/>
      <c r="X108" s="15"/>
      <c r="Y108" s="15"/>
      <c r="Z108" s="15"/>
    </row>
    <row r="109" spans="1:26" ht="15.75" customHeight="1" x14ac:dyDescent="0.25">
      <c r="A109" s="15"/>
      <c r="B109" s="16"/>
      <c r="C109" s="273"/>
      <c r="D109" s="15"/>
      <c r="E109" s="15"/>
      <c r="F109" s="15"/>
      <c r="G109" s="85"/>
      <c r="H109" s="85"/>
      <c r="I109" s="85"/>
      <c r="J109" s="85"/>
      <c r="K109" s="85"/>
      <c r="L109" s="85"/>
      <c r="M109" s="15"/>
      <c r="N109" s="17"/>
      <c r="O109" s="93"/>
      <c r="P109" s="15"/>
      <c r="Q109" s="15"/>
      <c r="R109" s="85"/>
      <c r="S109" s="15"/>
      <c r="T109" s="15"/>
      <c r="U109" s="15"/>
      <c r="V109" s="85"/>
      <c r="W109" s="15"/>
      <c r="X109" s="15"/>
      <c r="Y109" s="15"/>
      <c r="Z109" s="15"/>
    </row>
    <row r="110" spans="1:26" ht="15.75" customHeight="1" x14ac:dyDescent="0.25">
      <c r="A110" s="15"/>
      <c r="B110" s="16"/>
      <c r="C110" s="273"/>
      <c r="D110" s="15"/>
      <c r="E110" s="15"/>
      <c r="F110" s="15"/>
      <c r="G110" s="85"/>
      <c r="H110" s="85"/>
      <c r="I110" s="85"/>
      <c r="J110" s="85"/>
      <c r="K110" s="85"/>
      <c r="L110" s="85"/>
      <c r="M110" s="15"/>
      <c r="N110" s="17"/>
      <c r="O110" s="93"/>
      <c r="P110" s="15"/>
      <c r="Q110" s="15"/>
      <c r="R110" s="85"/>
      <c r="S110" s="15"/>
      <c r="T110" s="15"/>
      <c r="U110" s="15"/>
      <c r="V110" s="85"/>
      <c r="W110" s="15"/>
      <c r="X110" s="15"/>
      <c r="Y110" s="15"/>
      <c r="Z110" s="15"/>
    </row>
    <row r="111" spans="1:26" ht="15.75" customHeight="1" x14ac:dyDescent="0.25">
      <c r="A111" s="15"/>
      <c r="B111" s="16"/>
      <c r="C111" s="273"/>
      <c r="D111" s="15"/>
      <c r="E111" s="15"/>
      <c r="F111" s="15"/>
      <c r="G111" s="85"/>
      <c r="H111" s="85"/>
      <c r="I111" s="85"/>
      <c r="J111" s="85"/>
      <c r="K111" s="85"/>
      <c r="L111" s="85"/>
      <c r="M111" s="15"/>
      <c r="N111" s="17"/>
      <c r="O111" s="93"/>
      <c r="P111" s="15"/>
      <c r="Q111" s="15"/>
      <c r="R111" s="85"/>
      <c r="S111" s="15"/>
      <c r="T111" s="15"/>
      <c r="U111" s="15"/>
      <c r="V111" s="85"/>
      <c r="W111" s="15"/>
      <c r="X111" s="15"/>
      <c r="Y111" s="15"/>
      <c r="Z111" s="15"/>
    </row>
    <row r="112" spans="1:26" ht="15.75" customHeight="1" x14ac:dyDescent="0.25">
      <c r="A112" s="15"/>
      <c r="B112" s="16"/>
      <c r="C112" s="273"/>
      <c r="D112" s="15"/>
      <c r="E112" s="15"/>
      <c r="F112" s="15"/>
      <c r="G112" s="85"/>
      <c r="H112" s="85"/>
      <c r="I112" s="85"/>
      <c r="J112" s="85"/>
      <c r="K112" s="85"/>
      <c r="L112" s="85"/>
      <c r="M112" s="15"/>
      <c r="N112" s="17"/>
      <c r="O112" s="93"/>
      <c r="P112" s="15"/>
      <c r="Q112" s="15"/>
      <c r="R112" s="85"/>
      <c r="S112" s="15"/>
      <c r="T112" s="15"/>
      <c r="U112" s="15"/>
      <c r="V112" s="85"/>
      <c r="W112" s="15"/>
      <c r="X112" s="15"/>
      <c r="Y112" s="15"/>
      <c r="Z112" s="15"/>
    </row>
    <row r="113" spans="1:26" ht="15.75" customHeight="1" x14ac:dyDescent="0.25">
      <c r="A113" s="15"/>
      <c r="B113" s="16"/>
      <c r="C113" s="273"/>
      <c r="D113" s="15"/>
      <c r="E113" s="15"/>
      <c r="F113" s="15"/>
      <c r="G113" s="85"/>
      <c r="H113" s="85"/>
      <c r="I113" s="85"/>
      <c r="J113" s="85"/>
      <c r="K113" s="85"/>
      <c r="L113" s="85"/>
      <c r="M113" s="15"/>
      <c r="N113" s="17"/>
      <c r="O113" s="93"/>
      <c r="P113" s="15"/>
      <c r="Q113" s="15"/>
      <c r="R113" s="85"/>
      <c r="S113" s="15"/>
      <c r="T113" s="15"/>
      <c r="U113" s="15"/>
      <c r="V113" s="85"/>
      <c r="W113" s="15"/>
      <c r="X113" s="15"/>
      <c r="Y113" s="15"/>
      <c r="Z113" s="15"/>
    </row>
    <row r="114" spans="1:26" ht="15.75" customHeight="1" x14ac:dyDescent="0.25">
      <c r="A114" s="15"/>
      <c r="B114" s="16"/>
      <c r="C114" s="273"/>
      <c r="D114" s="15"/>
      <c r="E114" s="15"/>
      <c r="F114" s="15"/>
      <c r="G114" s="85"/>
      <c r="H114" s="85"/>
      <c r="I114" s="85"/>
      <c r="J114" s="85"/>
      <c r="K114" s="85"/>
      <c r="L114" s="85"/>
      <c r="M114" s="15"/>
      <c r="N114" s="17"/>
      <c r="O114" s="93"/>
      <c r="P114" s="15"/>
      <c r="Q114" s="15"/>
      <c r="R114" s="85"/>
      <c r="S114" s="15"/>
      <c r="T114" s="15"/>
      <c r="U114" s="15"/>
      <c r="V114" s="85"/>
      <c r="W114" s="15"/>
      <c r="X114" s="15"/>
      <c r="Y114" s="15"/>
      <c r="Z114" s="15"/>
    </row>
    <row r="115" spans="1:26" ht="15.75" customHeight="1" x14ac:dyDescent="0.25">
      <c r="A115" s="15"/>
      <c r="B115" s="16"/>
      <c r="C115" s="273"/>
      <c r="D115" s="15"/>
      <c r="E115" s="15"/>
      <c r="F115" s="15"/>
      <c r="G115" s="85"/>
      <c r="H115" s="85"/>
      <c r="I115" s="85"/>
      <c r="J115" s="85"/>
      <c r="K115" s="85"/>
      <c r="L115" s="85"/>
      <c r="M115" s="15"/>
      <c r="N115" s="17"/>
      <c r="O115" s="93"/>
      <c r="P115" s="15"/>
      <c r="Q115" s="15"/>
      <c r="R115" s="85"/>
      <c r="S115" s="15"/>
      <c r="T115" s="15"/>
      <c r="U115" s="15"/>
      <c r="V115" s="85"/>
      <c r="W115" s="15"/>
      <c r="X115" s="15"/>
      <c r="Y115" s="15"/>
      <c r="Z115" s="15"/>
    </row>
    <row r="116" spans="1:26" ht="15.75" customHeight="1" x14ac:dyDescent="0.25">
      <c r="A116" s="15"/>
      <c r="B116" s="16"/>
      <c r="C116" s="273"/>
      <c r="D116" s="15"/>
      <c r="E116" s="15"/>
      <c r="F116" s="15"/>
      <c r="G116" s="85"/>
      <c r="H116" s="85"/>
      <c r="I116" s="85"/>
      <c r="J116" s="85"/>
      <c r="K116" s="85"/>
      <c r="L116" s="85"/>
      <c r="M116" s="15"/>
      <c r="N116" s="17"/>
      <c r="O116" s="93"/>
      <c r="P116" s="15"/>
      <c r="Q116" s="15"/>
      <c r="R116" s="85"/>
      <c r="S116" s="15"/>
      <c r="T116" s="15"/>
      <c r="U116" s="15"/>
      <c r="V116" s="85"/>
      <c r="W116" s="15"/>
      <c r="X116" s="15"/>
      <c r="Y116" s="15"/>
      <c r="Z116" s="15"/>
    </row>
    <row r="117" spans="1:26" ht="15.75" customHeight="1" x14ac:dyDescent="0.25">
      <c r="A117" s="15"/>
      <c r="B117" s="16"/>
      <c r="C117" s="273"/>
      <c r="D117" s="15"/>
      <c r="E117" s="15"/>
      <c r="F117" s="15"/>
      <c r="G117" s="85"/>
      <c r="H117" s="85"/>
      <c r="I117" s="85"/>
      <c r="J117" s="85"/>
      <c r="K117" s="85"/>
      <c r="L117" s="85"/>
      <c r="M117" s="15"/>
      <c r="N117" s="17"/>
      <c r="O117" s="93"/>
      <c r="P117" s="15"/>
      <c r="Q117" s="15"/>
      <c r="R117" s="85"/>
      <c r="S117" s="15"/>
      <c r="T117" s="15"/>
      <c r="U117" s="15"/>
      <c r="V117" s="85"/>
      <c r="W117" s="15"/>
      <c r="X117" s="15"/>
      <c r="Y117" s="15"/>
      <c r="Z117" s="15"/>
    </row>
    <row r="118" spans="1:26" ht="15.75" customHeight="1" x14ac:dyDescent="0.25">
      <c r="A118" s="15"/>
      <c r="B118" s="16"/>
      <c r="C118" s="273"/>
      <c r="D118" s="15"/>
      <c r="E118" s="15"/>
      <c r="F118" s="15"/>
      <c r="G118" s="85"/>
      <c r="H118" s="85"/>
      <c r="I118" s="85"/>
      <c r="J118" s="85"/>
      <c r="K118" s="85"/>
      <c r="L118" s="85"/>
      <c r="M118" s="15"/>
      <c r="N118" s="17"/>
      <c r="O118" s="93"/>
      <c r="P118" s="15"/>
      <c r="Q118" s="15"/>
      <c r="R118" s="85"/>
      <c r="S118" s="15"/>
      <c r="T118" s="15"/>
      <c r="U118" s="15"/>
      <c r="V118" s="85"/>
      <c r="W118" s="15"/>
      <c r="X118" s="15"/>
      <c r="Y118" s="15"/>
      <c r="Z118" s="15"/>
    </row>
    <row r="119" spans="1:26" ht="15.75" customHeight="1" x14ac:dyDescent="0.25">
      <c r="A119" s="15"/>
      <c r="B119" s="16"/>
      <c r="C119" s="273"/>
      <c r="D119" s="15"/>
      <c r="E119" s="15"/>
      <c r="F119" s="15"/>
      <c r="G119" s="85"/>
      <c r="H119" s="85"/>
      <c r="I119" s="85"/>
      <c r="J119" s="85"/>
      <c r="K119" s="85"/>
      <c r="L119" s="85"/>
      <c r="M119" s="15"/>
      <c r="N119" s="17"/>
      <c r="O119" s="93"/>
      <c r="P119" s="15"/>
      <c r="Q119" s="15"/>
      <c r="R119" s="85"/>
      <c r="S119" s="15"/>
      <c r="T119" s="15"/>
      <c r="U119" s="15"/>
      <c r="V119" s="85"/>
      <c r="W119" s="15"/>
      <c r="X119" s="15"/>
      <c r="Y119" s="15"/>
      <c r="Z119" s="15"/>
    </row>
    <row r="120" spans="1:26" ht="15.75" customHeight="1" x14ac:dyDescent="0.25">
      <c r="A120" s="15"/>
      <c r="B120" s="16"/>
      <c r="C120" s="273"/>
      <c r="D120" s="15"/>
      <c r="E120" s="15"/>
      <c r="F120" s="15"/>
      <c r="G120" s="85"/>
      <c r="H120" s="85"/>
      <c r="I120" s="85"/>
      <c r="J120" s="85"/>
      <c r="K120" s="85"/>
      <c r="L120" s="85"/>
      <c r="M120" s="15"/>
      <c r="N120" s="17"/>
      <c r="O120" s="93"/>
      <c r="P120" s="15"/>
      <c r="Q120" s="15"/>
      <c r="R120" s="85"/>
      <c r="S120" s="15"/>
      <c r="T120" s="15"/>
      <c r="U120" s="15"/>
      <c r="V120" s="85"/>
      <c r="W120" s="15"/>
      <c r="X120" s="15"/>
      <c r="Y120" s="15"/>
      <c r="Z120" s="15"/>
    </row>
    <row r="121" spans="1:26" ht="15.75" customHeight="1" x14ac:dyDescent="0.25">
      <c r="A121" s="15"/>
      <c r="B121" s="16"/>
      <c r="C121" s="273"/>
      <c r="D121" s="15"/>
      <c r="E121" s="15"/>
      <c r="F121" s="15"/>
      <c r="G121" s="85"/>
      <c r="H121" s="85"/>
      <c r="I121" s="85"/>
      <c r="J121" s="85"/>
      <c r="K121" s="85"/>
      <c r="L121" s="85"/>
      <c r="M121" s="15"/>
      <c r="N121" s="17"/>
      <c r="O121" s="93"/>
      <c r="P121" s="15"/>
      <c r="Q121" s="15"/>
      <c r="R121" s="85"/>
      <c r="S121" s="15"/>
      <c r="T121" s="15"/>
      <c r="U121" s="15"/>
      <c r="V121" s="85"/>
      <c r="W121" s="15"/>
      <c r="X121" s="15"/>
      <c r="Y121" s="15"/>
      <c r="Z121" s="15"/>
    </row>
    <row r="122" spans="1:26" ht="15.75" customHeight="1" x14ac:dyDescent="0.25">
      <c r="A122" s="15"/>
      <c r="B122" s="16"/>
      <c r="C122" s="273"/>
      <c r="D122" s="15"/>
      <c r="E122" s="15"/>
      <c r="F122" s="15"/>
      <c r="G122" s="85"/>
      <c r="H122" s="85"/>
      <c r="I122" s="85"/>
      <c r="J122" s="85"/>
      <c r="K122" s="85"/>
      <c r="L122" s="85"/>
      <c r="M122" s="15"/>
      <c r="N122" s="17"/>
      <c r="O122" s="93"/>
      <c r="P122" s="15"/>
      <c r="Q122" s="15"/>
      <c r="R122" s="85"/>
      <c r="S122" s="15"/>
      <c r="T122" s="15"/>
      <c r="U122" s="15"/>
      <c r="V122" s="85"/>
      <c r="W122" s="15"/>
      <c r="X122" s="15"/>
      <c r="Y122" s="15"/>
      <c r="Z122" s="15"/>
    </row>
    <row r="123" spans="1:26" ht="15.75" customHeight="1" x14ac:dyDescent="0.25">
      <c r="A123" s="15"/>
      <c r="B123" s="16"/>
      <c r="C123" s="273"/>
      <c r="D123" s="15"/>
      <c r="E123" s="15"/>
      <c r="F123" s="15"/>
      <c r="G123" s="85"/>
      <c r="H123" s="85"/>
      <c r="I123" s="85"/>
      <c r="J123" s="85"/>
      <c r="K123" s="85"/>
      <c r="L123" s="85"/>
      <c r="M123" s="15"/>
      <c r="N123" s="17"/>
      <c r="O123" s="93"/>
      <c r="P123" s="15"/>
      <c r="Q123" s="15"/>
      <c r="R123" s="85"/>
      <c r="S123" s="15"/>
      <c r="T123" s="15"/>
      <c r="U123" s="15"/>
      <c r="V123" s="85"/>
      <c r="W123" s="15"/>
      <c r="X123" s="15"/>
      <c r="Y123" s="15"/>
      <c r="Z123" s="15"/>
    </row>
    <row r="124" spans="1:26" ht="15.75" customHeight="1" x14ac:dyDescent="0.25">
      <c r="A124" s="15"/>
      <c r="B124" s="16"/>
      <c r="C124" s="273"/>
      <c r="D124" s="15"/>
      <c r="E124" s="15"/>
      <c r="F124" s="15"/>
      <c r="G124" s="85"/>
      <c r="H124" s="85"/>
      <c r="I124" s="85"/>
      <c r="J124" s="85"/>
      <c r="K124" s="85"/>
      <c r="L124" s="85"/>
      <c r="M124" s="15"/>
      <c r="N124" s="17"/>
      <c r="O124" s="93"/>
      <c r="P124" s="15"/>
      <c r="Q124" s="15"/>
      <c r="R124" s="85"/>
      <c r="S124" s="15"/>
      <c r="T124" s="15"/>
      <c r="U124" s="15"/>
      <c r="V124" s="85"/>
      <c r="W124" s="15"/>
      <c r="X124" s="15"/>
      <c r="Y124" s="15"/>
      <c r="Z124" s="15"/>
    </row>
    <row r="125" spans="1:26" ht="15.75" customHeight="1" x14ac:dyDescent="0.25">
      <c r="A125" s="15"/>
      <c r="B125" s="16"/>
      <c r="C125" s="273"/>
      <c r="D125" s="15"/>
      <c r="E125" s="15"/>
      <c r="F125" s="15"/>
      <c r="G125" s="85"/>
      <c r="H125" s="85"/>
      <c r="I125" s="85"/>
      <c r="J125" s="85"/>
      <c r="K125" s="85"/>
      <c r="L125" s="85"/>
      <c r="M125" s="15"/>
      <c r="N125" s="17"/>
      <c r="O125" s="93"/>
      <c r="P125" s="15"/>
      <c r="Q125" s="15"/>
      <c r="R125" s="85"/>
      <c r="S125" s="15"/>
      <c r="T125" s="15"/>
      <c r="U125" s="15"/>
      <c r="V125" s="85"/>
      <c r="W125" s="15"/>
      <c r="X125" s="15"/>
      <c r="Y125" s="15"/>
      <c r="Z125" s="15"/>
    </row>
    <row r="126" spans="1:26" ht="15.75" customHeight="1" x14ac:dyDescent="0.25">
      <c r="A126" s="15"/>
      <c r="B126" s="16"/>
      <c r="C126" s="273"/>
      <c r="D126" s="15"/>
      <c r="E126" s="15"/>
      <c r="F126" s="15"/>
      <c r="G126" s="85"/>
      <c r="H126" s="85"/>
      <c r="I126" s="85"/>
      <c r="J126" s="85"/>
      <c r="K126" s="85"/>
      <c r="L126" s="85"/>
      <c r="M126" s="15"/>
      <c r="N126" s="17"/>
      <c r="O126" s="93"/>
      <c r="P126" s="15"/>
      <c r="Q126" s="15"/>
      <c r="R126" s="85"/>
      <c r="S126" s="15"/>
      <c r="T126" s="15"/>
      <c r="U126" s="15"/>
      <c r="V126" s="85"/>
      <c r="W126" s="15"/>
      <c r="X126" s="15"/>
      <c r="Y126" s="15"/>
      <c r="Z126" s="15"/>
    </row>
    <row r="127" spans="1:26" ht="15.75" customHeight="1" x14ac:dyDescent="0.25">
      <c r="A127" s="15"/>
      <c r="B127" s="16"/>
      <c r="C127" s="273"/>
      <c r="D127" s="15"/>
      <c r="E127" s="15"/>
      <c r="F127" s="15"/>
      <c r="G127" s="85"/>
      <c r="H127" s="85"/>
      <c r="I127" s="85"/>
      <c r="J127" s="85"/>
      <c r="K127" s="85"/>
      <c r="L127" s="85"/>
      <c r="M127" s="15"/>
      <c r="N127" s="17"/>
      <c r="O127" s="93"/>
      <c r="P127" s="15"/>
      <c r="Q127" s="15"/>
      <c r="R127" s="85"/>
      <c r="S127" s="15"/>
      <c r="T127" s="15"/>
      <c r="U127" s="15"/>
      <c r="V127" s="85"/>
      <c r="W127" s="15"/>
      <c r="X127" s="15"/>
      <c r="Y127" s="15"/>
      <c r="Z127" s="15"/>
    </row>
    <row r="128" spans="1:26" ht="15.75" customHeight="1" x14ac:dyDescent="0.25">
      <c r="A128" s="15"/>
      <c r="B128" s="16"/>
      <c r="C128" s="273"/>
      <c r="D128" s="15"/>
      <c r="E128" s="15"/>
      <c r="F128" s="15"/>
      <c r="G128" s="85"/>
      <c r="H128" s="85"/>
      <c r="I128" s="85"/>
      <c r="J128" s="85"/>
      <c r="K128" s="85"/>
      <c r="L128" s="85"/>
      <c r="M128" s="15"/>
      <c r="N128" s="17"/>
      <c r="O128" s="93"/>
      <c r="P128" s="15"/>
      <c r="Q128" s="15"/>
      <c r="R128" s="85"/>
      <c r="S128" s="15"/>
      <c r="T128" s="15"/>
      <c r="U128" s="15"/>
      <c r="V128" s="85"/>
      <c r="W128" s="15"/>
      <c r="X128" s="15"/>
      <c r="Y128" s="15"/>
      <c r="Z128" s="15"/>
    </row>
    <row r="129" spans="1:26" ht="15.75" customHeight="1" x14ac:dyDescent="0.25">
      <c r="A129" s="15"/>
      <c r="B129" s="16"/>
      <c r="C129" s="273"/>
      <c r="D129" s="15"/>
      <c r="E129" s="15"/>
      <c r="F129" s="15"/>
      <c r="G129" s="85"/>
      <c r="H129" s="85"/>
      <c r="I129" s="85"/>
      <c r="J129" s="85"/>
      <c r="K129" s="85"/>
      <c r="L129" s="85"/>
      <c r="M129" s="15"/>
      <c r="N129" s="17"/>
      <c r="O129" s="93"/>
      <c r="P129" s="15"/>
      <c r="Q129" s="15"/>
      <c r="R129" s="85"/>
      <c r="S129" s="15"/>
      <c r="T129" s="15"/>
      <c r="U129" s="15"/>
      <c r="V129" s="85"/>
      <c r="W129" s="15"/>
      <c r="X129" s="15"/>
      <c r="Y129" s="15"/>
      <c r="Z129" s="15"/>
    </row>
    <row r="130" spans="1:26" ht="15.75" customHeight="1" x14ac:dyDescent="0.25">
      <c r="A130" s="15"/>
      <c r="B130" s="16"/>
      <c r="C130" s="273"/>
      <c r="D130" s="15"/>
      <c r="E130" s="15"/>
      <c r="F130" s="15"/>
      <c r="G130" s="85"/>
      <c r="H130" s="85"/>
      <c r="I130" s="85"/>
      <c r="J130" s="85"/>
      <c r="K130" s="85"/>
      <c r="L130" s="85"/>
      <c r="M130" s="15"/>
      <c r="N130" s="17"/>
      <c r="O130" s="93"/>
      <c r="P130" s="15"/>
      <c r="Q130" s="15"/>
      <c r="R130" s="85"/>
      <c r="S130" s="15"/>
      <c r="T130" s="15"/>
      <c r="U130" s="15"/>
      <c r="V130" s="85"/>
      <c r="W130" s="15"/>
      <c r="X130" s="15"/>
      <c r="Y130" s="15"/>
      <c r="Z130" s="15"/>
    </row>
    <row r="131" spans="1:26" ht="15.75" customHeight="1" x14ac:dyDescent="0.25">
      <c r="A131" s="15"/>
      <c r="B131" s="16"/>
      <c r="C131" s="273"/>
      <c r="D131" s="15"/>
      <c r="E131" s="15"/>
      <c r="F131" s="15"/>
      <c r="G131" s="85"/>
      <c r="H131" s="85"/>
      <c r="I131" s="85"/>
      <c r="J131" s="85"/>
      <c r="K131" s="85"/>
      <c r="L131" s="85"/>
      <c r="M131" s="15"/>
      <c r="N131" s="17"/>
      <c r="O131" s="93"/>
      <c r="P131" s="15"/>
      <c r="Q131" s="15"/>
      <c r="R131" s="85"/>
      <c r="S131" s="15"/>
      <c r="T131" s="15"/>
      <c r="U131" s="15"/>
      <c r="V131" s="85"/>
      <c r="W131" s="15"/>
      <c r="X131" s="15"/>
      <c r="Y131" s="15"/>
      <c r="Z131" s="15"/>
    </row>
    <row r="132" spans="1:26" ht="15.75" customHeight="1" x14ac:dyDescent="0.25">
      <c r="A132" s="15"/>
      <c r="B132" s="16"/>
      <c r="C132" s="273"/>
      <c r="D132" s="15"/>
      <c r="E132" s="15"/>
      <c r="F132" s="15"/>
      <c r="G132" s="85"/>
      <c r="H132" s="85"/>
      <c r="I132" s="85"/>
      <c r="J132" s="85"/>
      <c r="K132" s="85"/>
      <c r="L132" s="85"/>
      <c r="M132" s="15"/>
      <c r="N132" s="17"/>
      <c r="O132" s="93"/>
      <c r="P132" s="15"/>
      <c r="Q132" s="15"/>
      <c r="R132" s="85"/>
      <c r="S132" s="15"/>
      <c r="T132" s="15"/>
      <c r="U132" s="15"/>
      <c r="V132" s="85"/>
      <c r="W132" s="15"/>
      <c r="X132" s="15"/>
      <c r="Y132" s="15"/>
      <c r="Z132" s="15"/>
    </row>
    <row r="133" spans="1:26" ht="15.75" customHeight="1" x14ac:dyDescent="0.25">
      <c r="A133" s="15"/>
      <c r="B133" s="16"/>
      <c r="C133" s="273"/>
      <c r="D133" s="15"/>
      <c r="E133" s="15"/>
      <c r="F133" s="15"/>
      <c r="G133" s="85"/>
      <c r="H133" s="85"/>
      <c r="I133" s="85"/>
      <c r="J133" s="85"/>
      <c r="K133" s="85"/>
      <c r="L133" s="85"/>
      <c r="M133" s="15"/>
      <c r="N133" s="17"/>
      <c r="O133" s="93"/>
      <c r="P133" s="15"/>
      <c r="Q133" s="15"/>
      <c r="R133" s="85"/>
      <c r="S133" s="15"/>
      <c r="T133" s="15"/>
      <c r="U133" s="15"/>
      <c r="V133" s="85"/>
      <c r="W133" s="15"/>
      <c r="X133" s="15"/>
      <c r="Y133" s="15"/>
      <c r="Z133" s="15"/>
    </row>
    <row r="134" spans="1:26" ht="15.75" customHeight="1" x14ac:dyDescent="0.25">
      <c r="A134" s="15"/>
      <c r="B134" s="16"/>
      <c r="C134" s="273"/>
      <c r="D134" s="15"/>
      <c r="E134" s="15"/>
      <c r="F134" s="15"/>
      <c r="G134" s="85"/>
      <c r="H134" s="85"/>
      <c r="I134" s="85"/>
      <c r="J134" s="85"/>
      <c r="K134" s="85"/>
      <c r="L134" s="85"/>
      <c r="M134" s="15"/>
      <c r="N134" s="17"/>
      <c r="O134" s="93"/>
      <c r="P134" s="15"/>
      <c r="Q134" s="15"/>
      <c r="R134" s="85"/>
      <c r="S134" s="15"/>
      <c r="T134" s="15"/>
      <c r="U134" s="15"/>
      <c r="V134" s="85"/>
      <c r="W134" s="15"/>
      <c r="X134" s="15"/>
      <c r="Y134" s="15"/>
      <c r="Z134" s="15"/>
    </row>
    <row r="135" spans="1:26" ht="15.75" customHeight="1" x14ac:dyDescent="0.25">
      <c r="A135" s="15"/>
      <c r="B135" s="16"/>
      <c r="C135" s="273"/>
      <c r="D135" s="15"/>
      <c r="E135" s="15"/>
      <c r="F135" s="15"/>
      <c r="G135" s="85"/>
      <c r="H135" s="85"/>
      <c r="I135" s="85"/>
      <c r="J135" s="85"/>
      <c r="K135" s="85"/>
      <c r="L135" s="85"/>
      <c r="M135" s="15"/>
      <c r="N135" s="17"/>
      <c r="O135" s="93"/>
      <c r="P135" s="15"/>
      <c r="Q135" s="15"/>
      <c r="R135" s="85"/>
      <c r="S135" s="15"/>
      <c r="T135" s="15"/>
      <c r="U135" s="15"/>
      <c r="V135" s="85"/>
      <c r="W135" s="15"/>
      <c r="X135" s="15"/>
      <c r="Y135" s="15"/>
      <c r="Z135" s="15"/>
    </row>
    <row r="136" spans="1:26" ht="15.75" customHeight="1" x14ac:dyDescent="0.25">
      <c r="A136" s="15"/>
      <c r="B136" s="16"/>
      <c r="C136" s="273"/>
      <c r="D136" s="15"/>
      <c r="E136" s="15"/>
      <c r="F136" s="15"/>
      <c r="G136" s="85"/>
      <c r="H136" s="85"/>
      <c r="I136" s="85"/>
      <c r="J136" s="85"/>
      <c r="K136" s="85"/>
      <c r="L136" s="85"/>
      <c r="M136" s="15"/>
      <c r="N136" s="17"/>
      <c r="O136" s="93"/>
      <c r="P136" s="15"/>
      <c r="Q136" s="15"/>
      <c r="R136" s="85"/>
      <c r="S136" s="15"/>
      <c r="T136" s="15"/>
      <c r="U136" s="15"/>
      <c r="V136" s="85"/>
      <c r="W136" s="15"/>
      <c r="X136" s="15"/>
      <c r="Y136" s="15"/>
      <c r="Z136" s="15"/>
    </row>
    <row r="137" spans="1:26" ht="15.75" customHeight="1" x14ac:dyDescent="0.25">
      <c r="A137" s="15"/>
      <c r="B137" s="16"/>
      <c r="C137" s="273"/>
      <c r="D137" s="15"/>
      <c r="E137" s="15"/>
      <c r="F137" s="15"/>
      <c r="G137" s="85"/>
      <c r="H137" s="85"/>
      <c r="I137" s="85"/>
      <c r="J137" s="85"/>
      <c r="K137" s="85"/>
      <c r="L137" s="85"/>
      <c r="M137" s="15"/>
      <c r="N137" s="17"/>
      <c r="O137" s="93"/>
      <c r="P137" s="15"/>
      <c r="Q137" s="15"/>
      <c r="R137" s="85"/>
      <c r="S137" s="15"/>
      <c r="T137" s="15"/>
      <c r="U137" s="15"/>
      <c r="V137" s="85"/>
      <c r="W137" s="15"/>
      <c r="X137" s="15"/>
      <c r="Y137" s="15"/>
      <c r="Z137" s="15"/>
    </row>
    <row r="138" spans="1:26" ht="15.75" customHeight="1" x14ac:dyDescent="0.25">
      <c r="A138" s="15"/>
      <c r="B138" s="16"/>
      <c r="C138" s="273"/>
      <c r="D138" s="15"/>
      <c r="E138" s="15"/>
      <c r="F138" s="15"/>
      <c r="G138" s="85"/>
      <c r="H138" s="85"/>
      <c r="I138" s="85"/>
      <c r="J138" s="85"/>
      <c r="K138" s="85"/>
      <c r="L138" s="85"/>
      <c r="M138" s="15"/>
      <c r="N138" s="17"/>
      <c r="O138" s="93"/>
      <c r="P138" s="15"/>
      <c r="Q138" s="15"/>
      <c r="R138" s="85"/>
      <c r="S138" s="15"/>
      <c r="T138" s="15"/>
      <c r="U138" s="15"/>
      <c r="V138" s="85"/>
      <c r="W138" s="15"/>
      <c r="X138" s="15"/>
      <c r="Y138" s="15"/>
      <c r="Z138" s="15"/>
    </row>
    <row r="139" spans="1:26" ht="15.75" customHeight="1" x14ac:dyDescent="0.25">
      <c r="A139" s="15"/>
      <c r="B139" s="16"/>
      <c r="C139" s="273"/>
      <c r="D139" s="15"/>
      <c r="E139" s="15"/>
      <c r="F139" s="15"/>
      <c r="G139" s="85"/>
      <c r="H139" s="85"/>
      <c r="I139" s="85"/>
      <c r="J139" s="85"/>
      <c r="K139" s="85"/>
      <c r="L139" s="85"/>
      <c r="M139" s="15"/>
      <c r="N139" s="17"/>
      <c r="O139" s="93"/>
      <c r="P139" s="15"/>
      <c r="Q139" s="15"/>
      <c r="R139" s="85"/>
      <c r="S139" s="15"/>
      <c r="T139" s="15"/>
      <c r="U139" s="15"/>
      <c r="V139" s="85"/>
      <c r="W139" s="15"/>
      <c r="X139" s="15"/>
      <c r="Y139" s="15"/>
      <c r="Z139" s="15"/>
    </row>
    <row r="140" spans="1:26" ht="15.75" customHeight="1" x14ac:dyDescent="0.25">
      <c r="A140" s="15"/>
      <c r="B140" s="16"/>
      <c r="C140" s="273"/>
      <c r="D140" s="15"/>
      <c r="E140" s="15"/>
      <c r="F140" s="15"/>
      <c r="G140" s="85"/>
      <c r="H140" s="85"/>
      <c r="I140" s="85"/>
      <c r="J140" s="85"/>
      <c r="K140" s="85"/>
      <c r="L140" s="85"/>
      <c r="M140" s="15"/>
      <c r="N140" s="17"/>
      <c r="O140" s="93"/>
      <c r="P140" s="15"/>
      <c r="Q140" s="15"/>
      <c r="R140" s="85"/>
      <c r="S140" s="15"/>
      <c r="T140" s="15"/>
      <c r="U140" s="15"/>
      <c r="V140" s="85"/>
      <c r="W140" s="15"/>
      <c r="X140" s="15"/>
      <c r="Y140" s="15"/>
      <c r="Z140" s="15"/>
    </row>
    <row r="141" spans="1:26" ht="15.75" customHeight="1" x14ac:dyDescent="0.25">
      <c r="A141" s="15"/>
      <c r="B141" s="16"/>
      <c r="C141" s="273"/>
      <c r="D141" s="15"/>
      <c r="E141" s="15"/>
      <c r="F141" s="15"/>
      <c r="G141" s="85"/>
      <c r="H141" s="85"/>
      <c r="I141" s="85"/>
      <c r="J141" s="85"/>
      <c r="K141" s="85"/>
      <c r="L141" s="85"/>
      <c r="M141" s="15"/>
      <c r="N141" s="17"/>
      <c r="O141" s="93"/>
      <c r="P141" s="15"/>
      <c r="Q141" s="15"/>
      <c r="R141" s="85"/>
      <c r="S141" s="15"/>
      <c r="T141" s="15"/>
      <c r="U141" s="15"/>
      <c r="V141" s="85"/>
      <c r="W141" s="15"/>
      <c r="X141" s="15"/>
      <c r="Y141" s="15"/>
      <c r="Z141" s="15"/>
    </row>
    <row r="142" spans="1:26" ht="15.75" customHeight="1" x14ac:dyDescent="0.25">
      <c r="A142" s="15"/>
      <c r="B142" s="16"/>
      <c r="C142" s="273"/>
      <c r="D142" s="15"/>
      <c r="E142" s="15"/>
      <c r="F142" s="15"/>
      <c r="G142" s="85"/>
      <c r="H142" s="85"/>
      <c r="I142" s="85"/>
      <c r="J142" s="85"/>
      <c r="K142" s="85"/>
      <c r="L142" s="85"/>
      <c r="M142" s="15"/>
      <c r="N142" s="17"/>
      <c r="O142" s="93"/>
      <c r="P142" s="15"/>
      <c r="Q142" s="15"/>
      <c r="R142" s="85"/>
      <c r="S142" s="15"/>
      <c r="T142" s="15"/>
      <c r="U142" s="15"/>
      <c r="V142" s="85"/>
      <c r="W142" s="15"/>
      <c r="X142" s="15"/>
      <c r="Y142" s="15"/>
      <c r="Z142" s="15"/>
    </row>
    <row r="143" spans="1:26" ht="15.75" customHeight="1" x14ac:dyDescent="0.25">
      <c r="A143" s="15"/>
      <c r="B143" s="16"/>
      <c r="C143" s="273"/>
      <c r="D143" s="15"/>
      <c r="E143" s="15"/>
      <c r="F143" s="15"/>
      <c r="G143" s="85"/>
      <c r="H143" s="85"/>
      <c r="I143" s="85"/>
      <c r="J143" s="85"/>
      <c r="K143" s="85"/>
      <c r="L143" s="85"/>
      <c r="M143" s="15"/>
      <c r="N143" s="17"/>
      <c r="O143" s="93"/>
      <c r="P143" s="15"/>
      <c r="Q143" s="15"/>
      <c r="R143" s="85"/>
      <c r="S143" s="15"/>
      <c r="T143" s="15"/>
      <c r="U143" s="15"/>
      <c r="V143" s="85"/>
      <c r="W143" s="15"/>
      <c r="X143" s="15"/>
      <c r="Y143" s="15"/>
      <c r="Z143" s="15"/>
    </row>
    <row r="144" spans="1:26" ht="15.75" customHeight="1" x14ac:dyDescent="0.25">
      <c r="A144" s="15"/>
      <c r="B144" s="16"/>
      <c r="C144" s="273"/>
      <c r="D144" s="15"/>
      <c r="E144" s="15"/>
      <c r="F144" s="15"/>
      <c r="G144" s="85"/>
      <c r="H144" s="85"/>
      <c r="I144" s="85"/>
      <c r="J144" s="85"/>
      <c r="K144" s="85"/>
      <c r="L144" s="85"/>
      <c r="M144" s="15"/>
      <c r="N144" s="17"/>
      <c r="O144" s="93"/>
      <c r="P144" s="15"/>
      <c r="Q144" s="15"/>
      <c r="R144" s="85"/>
      <c r="S144" s="15"/>
      <c r="T144" s="15"/>
      <c r="U144" s="15"/>
      <c r="V144" s="85"/>
      <c r="W144" s="15"/>
      <c r="X144" s="15"/>
      <c r="Y144" s="15"/>
      <c r="Z144" s="15"/>
    </row>
    <row r="145" spans="1:26" ht="15.75" customHeight="1" x14ac:dyDescent="0.25">
      <c r="A145" s="15"/>
      <c r="B145" s="16"/>
      <c r="C145" s="273"/>
      <c r="D145" s="15"/>
      <c r="E145" s="15"/>
      <c r="F145" s="15"/>
      <c r="G145" s="85"/>
      <c r="H145" s="85"/>
      <c r="I145" s="85"/>
      <c r="J145" s="85"/>
      <c r="K145" s="85"/>
      <c r="L145" s="85"/>
      <c r="M145" s="15"/>
      <c r="N145" s="17"/>
      <c r="O145" s="93"/>
      <c r="P145" s="15"/>
      <c r="Q145" s="15"/>
      <c r="R145" s="85"/>
      <c r="S145" s="15"/>
      <c r="T145" s="15"/>
      <c r="U145" s="15"/>
      <c r="V145" s="85"/>
      <c r="W145" s="15"/>
      <c r="X145" s="15"/>
      <c r="Y145" s="15"/>
      <c r="Z145" s="15"/>
    </row>
    <row r="146" spans="1:26" ht="15.75" customHeight="1" x14ac:dyDescent="0.25">
      <c r="A146" s="15"/>
      <c r="B146" s="16"/>
      <c r="C146" s="273"/>
      <c r="D146" s="15"/>
      <c r="E146" s="15"/>
      <c r="F146" s="15"/>
      <c r="G146" s="85"/>
      <c r="H146" s="85"/>
      <c r="I146" s="85"/>
      <c r="J146" s="85"/>
      <c r="K146" s="85"/>
      <c r="L146" s="85"/>
      <c r="M146" s="15"/>
      <c r="N146" s="17"/>
      <c r="O146" s="93"/>
      <c r="P146" s="15"/>
      <c r="Q146" s="15"/>
      <c r="R146" s="85"/>
      <c r="S146" s="15"/>
      <c r="T146" s="15"/>
      <c r="U146" s="15"/>
      <c r="V146" s="85"/>
      <c r="W146" s="15"/>
      <c r="X146" s="15"/>
      <c r="Y146" s="15"/>
      <c r="Z146" s="15"/>
    </row>
    <row r="147" spans="1:26" ht="15.75" customHeight="1" x14ac:dyDescent="0.25">
      <c r="A147" s="15"/>
      <c r="B147" s="16"/>
      <c r="C147" s="273"/>
      <c r="D147" s="15"/>
      <c r="E147" s="15"/>
      <c r="F147" s="15"/>
      <c r="G147" s="85"/>
      <c r="H147" s="85"/>
      <c r="I147" s="85"/>
      <c r="J147" s="85"/>
      <c r="K147" s="85"/>
      <c r="L147" s="85"/>
      <c r="M147" s="15"/>
      <c r="N147" s="17"/>
      <c r="O147" s="93"/>
      <c r="P147" s="15"/>
      <c r="Q147" s="15"/>
      <c r="R147" s="85"/>
      <c r="S147" s="15"/>
      <c r="T147" s="15"/>
      <c r="U147" s="15"/>
      <c r="V147" s="85"/>
      <c r="W147" s="15"/>
      <c r="X147" s="15"/>
      <c r="Y147" s="15"/>
      <c r="Z147" s="15"/>
    </row>
    <row r="148" spans="1:26" ht="15.75" customHeight="1" x14ac:dyDescent="0.25">
      <c r="A148" s="15"/>
      <c r="B148" s="16"/>
      <c r="C148" s="273"/>
      <c r="D148" s="15"/>
      <c r="E148" s="15"/>
      <c r="F148" s="15"/>
      <c r="G148" s="85"/>
      <c r="H148" s="85"/>
      <c r="I148" s="85"/>
      <c r="J148" s="85"/>
      <c r="K148" s="85"/>
      <c r="L148" s="85"/>
      <c r="M148" s="15"/>
      <c r="N148" s="17"/>
      <c r="O148" s="93"/>
      <c r="P148" s="15"/>
      <c r="Q148" s="15"/>
      <c r="R148" s="85"/>
      <c r="S148" s="15"/>
      <c r="T148" s="15"/>
      <c r="U148" s="15"/>
      <c r="V148" s="85"/>
      <c r="W148" s="15"/>
      <c r="X148" s="15"/>
      <c r="Y148" s="15"/>
      <c r="Z148" s="15"/>
    </row>
    <row r="149" spans="1:26" ht="15.75" customHeight="1" x14ac:dyDescent="0.25">
      <c r="A149" s="15"/>
      <c r="B149" s="16"/>
      <c r="C149" s="273"/>
      <c r="D149" s="15"/>
      <c r="E149" s="15"/>
      <c r="F149" s="15"/>
      <c r="G149" s="85"/>
      <c r="H149" s="85"/>
      <c r="I149" s="85"/>
      <c r="J149" s="85"/>
      <c r="K149" s="85"/>
      <c r="L149" s="85"/>
      <c r="M149" s="15"/>
      <c r="N149" s="17"/>
      <c r="O149" s="93"/>
      <c r="P149" s="15"/>
      <c r="Q149" s="15"/>
      <c r="R149" s="85"/>
      <c r="S149" s="15"/>
      <c r="T149" s="15"/>
      <c r="U149" s="15"/>
      <c r="V149" s="85"/>
      <c r="W149" s="15"/>
      <c r="X149" s="15"/>
      <c r="Y149" s="15"/>
      <c r="Z149" s="15"/>
    </row>
    <row r="150" spans="1:26" ht="15.75" customHeight="1" x14ac:dyDescent="0.25">
      <c r="A150" s="15"/>
      <c r="B150" s="16"/>
      <c r="C150" s="273"/>
      <c r="D150" s="15"/>
      <c r="E150" s="15"/>
      <c r="F150" s="15"/>
      <c r="G150" s="85"/>
      <c r="H150" s="85"/>
      <c r="I150" s="85"/>
      <c r="J150" s="85"/>
      <c r="K150" s="85"/>
      <c r="L150" s="85"/>
      <c r="M150" s="15"/>
      <c r="N150" s="17"/>
      <c r="O150" s="93"/>
      <c r="P150" s="15"/>
      <c r="Q150" s="15"/>
      <c r="R150" s="85"/>
      <c r="S150" s="15"/>
      <c r="T150" s="15"/>
      <c r="U150" s="15"/>
      <c r="V150" s="85"/>
      <c r="W150" s="15"/>
      <c r="X150" s="15"/>
      <c r="Y150" s="15"/>
      <c r="Z150" s="15"/>
    </row>
    <row r="151" spans="1:26" ht="15.75" customHeight="1" x14ac:dyDescent="0.25">
      <c r="A151" s="15"/>
      <c r="B151" s="16"/>
      <c r="C151" s="273"/>
      <c r="D151" s="15"/>
      <c r="E151" s="15"/>
      <c r="F151" s="15"/>
      <c r="G151" s="85"/>
      <c r="H151" s="85"/>
      <c r="I151" s="85"/>
      <c r="J151" s="85"/>
      <c r="K151" s="85"/>
      <c r="L151" s="85"/>
      <c r="M151" s="15"/>
      <c r="N151" s="17"/>
      <c r="O151" s="93"/>
      <c r="P151" s="15"/>
      <c r="Q151" s="15"/>
      <c r="R151" s="85"/>
      <c r="S151" s="15"/>
      <c r="T151" s="15"/>
      <c r="U151" s="15"/>
      <c r="V151" s="85"/>
      <c r="W151" s="15"/>
      <c r="X151" s="15"/>
      <c r="Y151" s="15"/>
      <c r="Z151" s="15"/>
    </row>
    <row r="152" spans="1:26" ht="15.75" customHeight="1" x14ac:dyDescent="0.25">
      <c r="A152" s="15"/>
      <c r="B152" s="16"/>
      <c r="C152" s="273"/>
      <c r="D152" s="15"/>
      <c r="E152" s="15"/>
      <c r="F152" s="15"/>
      <c r="G152" s="85"/>
      <c r="H152" s="85"/>
      <c r="I152" s="85"/>
      <c r="J152" s="85"/>
      <c r="K152" s="85"/>
      <c r="L152" s="85"/>
      <c r="M152" s="15"/>
      <c r="N152" s="17"/>
      <c r="O152" s="93"/>
      <c r="P152" s="15"/>
      <c r="Q152" s="15"/>
      <c r="R152" s="85"/>
      <c r="S152" s="15"/>
      <c r="T152" s="15"/>
      <c r="U152" s="15"/>
      <c r="V152" s="85"/>
      <c r="W152" s="15"/>
      <c r="X152" s="15"/>
      <c r="Y152" s="15"/>
      <c r="Z152" s="15"/>
    </row>
    <row r="153" spans="1:26" ht="15.75" customHeight="1" x14ac:dyDescent="0.25">
      <c r="A153" s="15"/>
      <c r="B153" s="16"/>
      <c r="C153" s="273"/>
      <c r="D153" s="15"/>
      <c r="E153" s="15"/>
      <c r="F153" s="15"/>
      <c r="G153" s="85"/>
      <c r="H153" s="85"/>
      <c r="I153" s="85"/>
      <c r="J153" s="85"/>
      <c r="K153" s="85"/>
      <c r="L153" s="85"/>
      <c r="M153" s="15"/>
      <c r="N153" s="17"/>
      <c r="O153" s="93"/>
      <c r="P153" s="15"/>
      <c r="Q153" s="15"/>
      <c r="R153" s="85"/>
      <c r="S153" s="15"/>
      <c r="T153" s="15"/>
      <c r="U153" s="15"/>
      <c r="V153" s="85"/>
      <c r="W153" s="15"/>
      <c r="X153" s="15"/>
      <c r="Y153" s="15"/>
      <c r="Z153" s="15"/>
    </row>
    <row r="154" spans="1:26" ht="15.75" customHeight="1" x14ac:dyDescent="0.25">
      <c r="A154" s="15"/>
      <c r="B154" s="16"/>
      <c r="C154" s="273"/>
      <c r="D154" s="15"/>
      <c r="E154" s="15"/>
      <c r="F154" s="15"/>
      <c r="G154" s="85"/>
      <c r="H154" s="85"/>
      <c r="I154" s="85"/>
      <c r="J154" s="85"/>
      <c r="K154" s="85"/>
      <c r="L154" s="85"/>
      <c r="M154" s="15"/>
      <c r="N154" s="17"/>
      <c r="O154" s="93"/>
      <c r="P154" s="15"/>
      <c r="Q154" s="15"/>
      <c r="R154" s="85"/>
      <c r="S154" s="15"/>
      <c r="T154" s="15"/>
      <c r="U154" s="15"/>
      <c r="V154" s="85"/>
      <c r="W154" s="15"/>
      <c r="X154" s="15"/>
      <c r="Y154" s="15"/>
      <c r="Z154" s="15"/>
    </row>
    <row r="155" spans="1:26" ht="15.75" customHeight="1" x14ac:dyDescent="0.25">
      <c r="A155" s="15"/>
      <c r="B155" s="16"/>
      <c r="C155" s="273"/>
      <c r="D155" s="15"/>
      <c r="E155" s="15"/>
      <c r="F155" s="15"/>
      <c r="G155" s="85"/>
      <c r="H155" s="85"/>
      <c r="I155" s="85"/>
      <c r="J155" s="85"/>
      <c r="K155" s="85"/>
      <c r="L155" s="85"/>
      <c r="M155" s="15"/>
      <c r="N155" s="17"/>
      <c r="O155" s="93"/>
      <c r="P155" s="15"/>
      <c r="Q155" s="15"/>
      <c r="R155" s="85"/>
      <c r="S155" s="15"/>
      <c r="T155" s="15"/>
      <c r="U155" s="15"/>
      <c r="V155" s="85"/>
      <c r="W155" s="15"/>
      <c r="X155" s="15"/>
      <c r="Y155" s="15"/>
      <c r="Z155" s="15"/>
    </row>
    <row r="156" spans="1:26" ht="15.75" customHeight="1" x14ac:dyDescent="0.25">
      <c r="A156" s="15"/>
      <c r="B156" s="16"/>
      <c r="C156" s="273"/>
      <c r="D156" s="15"/>
      <c r="E156" s="15"/>
      <c r="F156" s="15"/>
      <c r="G156" s="85"/>
      <c r="H156" s="85"/>
      <c r="I156" s="85"/>
      <c r="J156" s="85"/>
      <c r="K156" s="85"/>
      <c r="L156" s="85"/>
      <c r="M156" s="15"/>
      <c r="N156" s="17"/>
      <c r="O156" s="93"/>
      <c r="P156" s="15"/>
      <c r="Q156" s="15"/>
      <c r="R156" s="85"/>
      <c r="S156" s="15"/>
      <c r="T156" s="15"/>
      <c r="U156" s="15"/>
      <c r="V156" s="85"/>
      <c r="W156" s="15"/>
      <c r="X156" s="15"/>
      <c r="Y156" s="15"/>
      <c r="Z156" s="15"/>
    </row>
    <row r="157" spans="1:26" ht="15.75" customHeight="1" x14ac:dyDescent="0.25">
      <c r="A157" s="15"/>
      <c r="B157" s="16"/>
      <c r="C157" s="273"/>
      <c r="D157" s="15"/>
      <c r="E157" s="15"/>
      <c r="F157" s="15"/>
      <c r="G157" s="85"/>
      <c r="H157" s="85"/>
      <c r="I157" s="85"/>
      <c r="J157" s="85"/>
      <c r="K157" s="85"/>
      <c r="L157" s="85"/>
      <c r="M157" s="15"/>
      <c r="N157" s="17"/>
      <c r="O157" s="93"/>
      <c r="P157" s="15"/>
      <c r="Q157" s="15"/>
      <c r="R157" s="85"/>
      <c r="S157" s="15"/>
      <c r="T157" s="15"/>
      <c r="U157" s="15"/>
      <c r="V157" s="85"/>
      <c r="W157" s="15"/>
      <c r="X157" s="15"/>
      <c r="Y157" s="15"/>
      <c r="Z157" s="15"/>
    </row>
    <row r="158" spans="1:26" ht="15.75" customHeight="1" x14ac:dyDescent="0.25">
      <c r="A158" s="15"/>
      <c r="B158" s="16"/>
      <c r="C158" s="273"/>
      <c r="D158" s="15"/>
      <c r="E158" s="15"/>
      <c r="F158" s="15"/>
      <c r="G158" s="85"/>
      <c r="H158" s="85"/>
      <c r="I158" s="85"/>
      <c r="J158" s="85"/>
      <c r="K158" s="85"/>
      <c r="L158" s="85"/>
      <c r="M158" s="15"/>
      <c r="N158" s="17"/>
      <c r="O158" s="93"/>
      <c r="P158" s="15"/>
      <c r="Q158" s="15"/>
      <c r="R158" s="85"/>
      <c r="S158" s="15"/>
      <c r="T158" s="15"/>
      <c r="U158" s="15"/>
      <c r="V158" s="85"/>
      <c r="W158" s="15"/>
      <c r="X158" s="15"/>
      <c r="Y158" s="15"/>
      <c r="Z158" s="15"/>
    </row>
    <row r="159" spans="1:26" ht="15.75" customHeight="1" x14ac:dyDescent="0.25">
      <c r="A159" s="15"/>
      <c r="B159" s="16"/>
      <c r="C159" s="273"/>
      <c r="D159" s="15"/>
      <c r="E159" s="15"/>
      <c r="F159" s="15"/>
      <c r="G159" s="85"/>
      <c r="H159" s="85"/>
      <c r="I159" s="85"/>
      <c r="J159" s="85"/>
      <c r="K159" s="85"/>
      <c r="L159" s="85"/>
      <c r="M159" s="15"/>
      <c r="N159" s="17"/>
      <c r="O159" s="93"/>
      <c r="P159" s="15"/>
      <c r="Q159" s="15"/>
      <c r="R159" s="85"/>
      <c r="S159" s="15"/>
      <c r="T159" s="15"/>
      <c r="U159" s="15"/>
      <c r="V159" s="85"/>
      <c r="W159" s="15"/>
      <c r="X159" s="15"/>
      <c r="Y159" s="15"/>
      <c r="Z159" s="15"/>
    </row>
    <row r="160" spans="1:26" ht="15.75" customHeight="1" x14ac:dyDescent="0.25">
      <c r="A160" s="15"/>
      <c r="B160" s="16"/>
      <c r="C160" s="273"/>
      <c r="D160" s="15"/>
      <c r="E160" s="15"/>
      <c r="F160" s="15"/>
      <c r="G160" s="85"/>
      <c r="H160" s="85"/>
      <c r="I160" s="85"/>
      <c r="J160" s="85"/>
      <c r="K160" s="85"/>
      <c r="L160" s="85"/>
      <c r="M160" s="15"/>
      <c r="N160" s="17"/>
      <c r="O160" s="93"/>
      <c r="P160" s="15"/>
      <c r="Q160" s="15"/>
      <c r="R160" s="85"/>
      <c r="S160" s="15"/>
      <c r="T160" s="15"/>
      <c r="U160" s="15"/>
      <c r="V160" s="85"/>
      <c r="W160" s="15"/>
      <c r="X160" s="15"/>
      <c r="Y160" s="15"/>
      <c r="Z160" s="15"/>
    </row>
    <row r="161" spans="1:26" ht="15.75" customHeight="1" x14ac:dyDescent="0.25">
      <c r="A161" s="15"/>
      <c r="B161" s="16"/>
      <c r="C161" s="273"/>
      <c r="D161" s="15"/>
      <c r="E161" s="15"/>
      <c r="F161" s="15"/>
      <c r="G161" s="85"/>
      <c r="H161" s="85"/>
      <c r="I161" s="85"/>
      <c r="J161" s="85"/>
      <c r="K161" s="85"/>
      <c r="L161" s="85"/>
      <c r="M161" s="15"/>
      <c r="N161" s="17"/>
      <c r="O161" s="93"/>
      <c r="P161" s="15"/>
      <c r="Q161" s="15"/>
      <c r="R161" s="85"/>
      <c r="S161" s="15"/>
      <c r="T161" s="15"/>
      <c r="U161" s="15"/>
      <c r="V161" s="85"/>
      <c r="W161" s="15"/>
      <c r="X161" s="15"/>
      <c r="Y161" s="15"/>
      <c r="Z161" s="15"/>
    </row>
    <row r="162" spans="1:26" ht="15.75" customHeight="1" x14ac:dyDescent="0.25">
      <c r="A162" s="15"/>
      <c r="B162" s="16"/>
      <c r="C162" s="273"/>
      <c r="D162" s="15"/>
      <c r="E162" s="15"/>
      <c r="F162" s="15"/>
      <c r="G162" s="85"/>
      <c r="H162" s="85"/>
      <c r="I162" s="85"/>
      <c r="J162" s="85"/>
      <c r="K162" s="85"/>
      <c r="L162" s="85"/>
      <c r="M162" s="15"/>
      <c r="N162" s="17"/>
      <c r="O162" s="93"/>
      <c r="P162" s="15"/>
      <c r="Q162" s="15"/>
      <c r="R162" s="85"/>
      <c r="S162" s="15"/>
      <c r="T162" s="15"/>
      <c r="U162" s="15"/>
      <c r="V162" s="85"/>
      <c r="W162" s="15"/>
      <c r="X162" s="15"/>
      <c r="Y162" s="15"/>
      <c r="Z162" s="15"/>
    </row>
    <row r="163" spans="1:26" ht="15.75" customHeight="1" x14ac:dyDescent="0.25">
      <c r="A163" s="15"/>
      <c r="B163" s="16"/>
      <c r="C163" s="273"/>
      <c r="D163" s="15"/>
      <c r="E163" s="15"/>
      <c r="F163" s="15"/>
      <c r="G163" s="85"/>
      <c r="H163" s="85"/>
      <c r="I163" s="85"/>
      <c r="J163" s="85"/>
      <c r="K163" s="85"/>
      <c r="L163" s="85"/>
      <c r="M163" s="15"/>
      <c r="N163" s="17"/>
      <c r="O163" s="93"/>
      <c r="P163" s="15"/>
      <c r="Q163" s="15"/>
      <c r="R163" s="85"/>
      <c r="S163" s="15"/>
      <c r="T163" s="15"/>
      <c r="U163" s="15"/>
      <c r="V163" s="85"/>
      <c r="W163" s="15"/>
      <c r="X163" s="15"/>
      <c r="Y163" s="15"/>
      <c r="Z163" s="15"/>
    </row>
    <row r="164" spans="1:26" ht="15.75" customHeight="1" x14ac:dyDescent="0.25">
      <c r="A164" s="15"/>
      <c r="B164" s="16"/>
      <c r="C164" s="273"/>
      <c r="D164" s="15"/>
      <c r="E164" s="15"/>
      <c r="F164" s="15"/>
      <c r="G164" s="85"/>
      <c r="H164" s="85"/>
      <c r="I164" s="85"/>
      <c r="J164" s="85"/>
      <c r="K164" s="85"/>
      <c r="L164" s="85"/>
      <c r="M164" s="15"/>
      <c r="N164" s="17"/>
      <c r="O164" s="93"/>
      <c r="P164" s="15"/>
      <c r="Q164" s="15"/>
      <c r="R164" s="85"/>
      <c r="S164" s="15"/>
      <c r="T164" s="15"/>
      <c r="U164" s="15"/>
      <c r="V164" s="85"/>
      <c r="W164" s="15"/>
      <c r="X164" s="15"/>
      <c r="Y164" s="15"/>
      <c r="Z164" s="15"/>
    </row>
    <row r="165" spans="1:26" ht="15.75" customHeight="1" x14ac:dyDescent="0.25">
      <c r="A165" s="15"/>
      <c r="B165" s="16"/>
      <c r="C165" s="273"/>
      <c r="D165" s="15"/>
      <c r="E165" s="15"/>
      <c r="F165" s="15"/>
      <c r="G165" s="85"/>
      <c r="H165" s="85"/>
      <c r="I165" s="85"/>
      <c r="J165" s="85"/>
      <c r="K165" s="85"/>
      <c r="L165" s="85"/>
      <c r="M165" s="15"/>
      <c r="N165" s="17"/>
      <c r="O165" s="93"/>
      <c r="P165" s="15"/>
      <c r="Q165" s="15"/>
      <c r="R165" s="85"/>
      <c r="S165" s="15"/>
      <c r="T165" s="15"/>
      <c r="U165" s="15"/>
      <c r="V165" s="85"/>
      <c r="W165" s="15"/>
      <c r="X165" s="15"/>
      <c r="Y165" s="15"/>
      <c r="Z165" s="15"/>
    </row>
    <row r="166" spans="1:26" ht="15.75" customHeight="1" x14ac:dyDescent="0.25">
      <c r="A166" s="15"/>
      <c r="B166" s="16"/>
      <c r="C166" s="273"/>
      <c r="D166" s="15"/>
      <c r="E166" s="15"/>
      <c r="F166" s="15"/>
      <c r="G166" s="85"/>
      <c r="H166" s="85"/>
      <c r="I166" s="85"/>
      <c r="J166" s="85"/>
      <c r="K166" s="85"/>
      <c r="L166" s="85"/>
      <c r="M166" s="15"/>
      <c r="N166" s="17"/>
      <c r="O166" s="93"/>
      <c r="P166" s="15"/>
      <c r="Q166" s="15"/>
      <c r="R166" s="85"/>
      <c r="S166" s="15"/>
      <c r="T166" s="15"/>
      <c r="U166" s="15"/>
      <c r="V166" s="85"/>
      <c r="W166" s="15"/>
      <c r="X166" s="15"/>
      <c r="Y166" s="15"/>
      <c r="Z166" s="15"/>
    </row>
    <row r="167" spans="1:26" ht="15.75" customHeight="1" x14ac:dyDescent="0.25">
      <c r="A167" s="15"/>
      <c r="B167" s="16"/>
      <c r="C167" s="273"/>
      <c r="D167" s="15"/>
      <c r="E167" s="15"/>
      <c r="F167" s="15"/>
      <c r="G167" s="85"/>
      <c r="H167" s="85"/>
      <c r="I167" s="85"/>
      <c r="J167" s="85"/>
      <c r="K167" s="85"/>
      <c r="L167" s="85"/>
      <c r="M167" s="15"/>
      <c r="N167" s="17"/>
      <c r="O167" s="93"/>
      <c r="P167" s="15"/>
      <c r="Q167" s="15"/>
      <c r="R167" s="85"/>
      <c r="S167" s="15"/>
      <c r="T167" s="15"/>
      <c r="U167" s="15"/>
      <c r="V167" s="85"/>
      <c r="W167" s="15"/>
      <c r="X167" s="15"/>
      <c r="Y167" s="15"/>
      <c r="Z167" s="15"/>
    </row>
    <row r="168" spans="1:26" ht="15.75" customHeight="1" x14ac:dyDescent="0.25">
      <c r="A168" s="15"/>
      <c r="B168" s="16"/>
      <c r="C168" s="273"/>
      <c r="D168" s="15"/>
      <c r="E168" s="15"/>
      <c r="F168" s="15"/>
      <c r="G168" s="85"/>
      <c r="H168" s="85"/>
      <c r="I168" s="85"/>
      <c r="J168" s="85"/>
      <c r="K168" s="85"/>
      <c r="L168" s="85"/>
      <c r="M168" s="15"/>
      <c r="N168" s="17"/>
      <c r="O168" s="93"/>
      <c r="P168" s="15"/>
      <c r="Q168" s="15"/>
      <c r="R168" s="85"/>
      <c r="S168" s="15"/>
      <c r="T168" s="15"/>
      <c r="U168" s="15"/>
      <c r="V168" s="85"/>
      <c r="W168" s="15"/>
      <c r="X168" s="15"/>
      <c r="Y168" s="15"/>
      <c r="Z168" s="15"/>
    </row>
    <row r="169" spans="1:26" ht="15.75" customHeight="1" x14ac:dyDescent="0.25">
      <c r="A169" s="15"/>
      <c r="B169" s="16"/>
      <c r="C169" s="273"/>
      <c r="D169" s="15"/>
      <c r="E169" s="15"/>
      <c r="F169" s="15"/>
      <c r="G169" s="85"/>
      <c r="H169" s="85"/>
      <c r="I169" s="85"/>
      <c r="J169" s="85"/>
      <c r="K169" s="85"/>
      <c r="L169" s="85"/>
      <c r="M169" s="15"/>
      <c r="N169" s="17"/>
      <c r="O169" s="93"/>
      <c r="P169" s="15"/>
      <c r="Q169" s="15"/>
      <c r="R169" s="85"/>
      <c r="S169" s="15"/>
      <c r="T169" s="15"/>
      <c r="U169" s="15"/>
      <c r="V169" s="85"/>
      <c r="W169" s="15"/>
      <c r="X169" s="15"/>
      <c r="Y169" s="15"/>
      <c r="Z169" s="15"/>
    </row>
    <row r="170" spans="1:26" ht="15.75" customHeight="1" x14ac:dyDescent="0.25">
      <c r="A170" s="15"/>
      <c r="B170" s="16"/>
      <c r="C170" s="273"/>
      <c r="D170" s="15"/>
      <c r="E170" s="15"/>
      <c r="F170" s="15"/>
      <c r="G170" s="85"/>
      <c r="H170" s="85"/>
      <c r="I170" s="85"/>
      <c r="J170" s="85"/>
      <c r="K170" s="85"/>
      <c r="L170" s="85"/>
      <c r="M170" s="15"/>
      <c r="N170" s="17"/>
      <c r="O170" s="93"/>
      <c r="P170" s="15"/>
      <c r="Q170" s="15"/>
      <c r="R170" s="85"/>
      <c r="S170" s="15"/>
      <c r="T170" s="15"/>
      <c r="U170" s="15"/>
      <c r="V170" s="85"/>
      <c r="W170" s="15"/>
      <c r="X170" s="15"/>
      <c r="Y170" s="15"/>
      <c r="Z170" s="15"/>
    </row>
    <row r="171" spans="1:26" ht="15.75" customHeight="1" x14ac:dyDescent="0.25">
      <c r="A171" s="15"/>
      <c r="B171" s="16"/>
      <c r="C171" s="273"/>
      <c r="D171" s="15"/>
      <c r="E171" s="15"/>
      <c r="F171" s="15"/>
      <c r="G171" s="85"/>
      <c r="H171" s="85"/>
      <c r="I171" s="85"/>
      <c r="J171" s="85"/>
      <c r="K171" s="85"/>
      <c r="L171" s="85"/>
      <c r="M171" s="15"/>
      <c r="N171" s="17"/>
      <c r="O171" s="93"/>
      <c r="P171" s="15"/>
      <c r="Q171" s="15"/>
      <c r="R171" s="85"/>
      <c r="S171" s="15"/>
      <c r="T171" s="15"/>
      <c r="U171" s="15"/>
      <c r="V171" s="85"/>
      <c r="W171" s="15"/>
      <c r="X171" s="15"/>
      <c r="Y171" s="15"/>
      <c r="Z171" s="15"/>
    </row>
    <row r="172" spans="1:26" ht="15.75" customHeight="1" x14ac:dyDescent="0.25">
      <c r="A172" s="15"/>
      <c r="B172" s="16"/>
      <c r="C172" s="273"/>
      <c r="D172" s="15"/>
      <c r="E172" s="15"/>
      <c r="F172" s="15"/>
      <c r="G172" s="85"/>
      <c r="H172" s="85"/>
      <c r="I172" s="85"/>
      <c r="J172" s="85"/>
      <c r="K172" s="85"/>
      <c r="L172" s="85"/>
      <c r="M172" s="15"/>
      <c r="N172" s="17"/>
      <c r="O172" s="93"/>
      <c r="P172" s="15"/>
      <c r="Q172" s="15"/>
      <c r="R172" s="85"/>
      <c r="S172" s="15"/>
      <c r="T172" s="15"/>
      <c r="U172" s="15"/>
      <c r="V172" s="85"/>
      <c r="W172" s="15"/>
      <c r="X172" s="15"/>
      <c r="Y172" s="15"/>
      <c r="Z172" s="15"/>
    </row>
    <row r="173" spans="1:26" ht="15.75" customHeight="1" x14ac:dyDescent="0.25">
      <c r="A173" s="15"/>
      <c r="B173" s="16"/>
      <c r="C173" s="273"/>
      <c r="D173" s="15"/>
      <c r="E173" s="15"/>
      <c r="F173" s="15"/>
      <c r="G173" s="85"/>
      <c r="H173" s="85"/>
      <c r="I173" s="85"/>
      <c r="J173" s="85"/>
      <c r="K173" s="85"/>
      <c r="L173" s="85"/>
      <c r="M173" s="15"/>
      <c r="N173" s="17"/>
      <c r="O173" s="93"/>
      <c r="P173" s="15"/>
      <c r="Q173" s="15"/>
      <c r="R173" s="85"/>
      <c r="S173" s="15"/>
      <c r="T173" s="15"/>
      <c r="U173" s="15"/>
      <c r="V173" s="85"/>
      <c r="W173" s="15"/>
      <c r="X173" s="15"/>
      <c r="Y173" s="15"/>
      <c r="Z173" s="15"/>
    </row>
    <row r="174" spans="1:26" ht="15.75" customHeight="1" x14ac:dyDescent="0.25">
      <c r="A174" s="15"/>
      <c r="B174" s="16"/>
      <c r="C174" s="273"/>
      <c r="D174" s="15"/>
      <c r="E174" s="15"/>
      <c r="F174" s="15"/>
      <c r="G174" s="85"/>
      <c r="H174" s="85"/>
      <c r="I174" s="85"/>
      <c r="J174" s="85"/>
      <c r="K174" s="85"/>
      <c r="L174" s="85"/>
      <c r="M174" s="15"/>
      <c r="N174" s="17"/>
      <c r="O174" s="93"/>
      <c r="P174" s="15"/>
      <c r="Q174" s="15"/>
      <c r="R174" s="85"/>
      <c r="S174" s="15"/>
      <c r="T174" s="15"/>
      <c r="U174" s="15"/>
      <c r="V174" s="85"/>
      <c r="W174" s="15"/>
      <c r="X174" s="15"/>
      <c r="Y174" s="15"/>
      <c r="Z174" s="15"/>
    </row>
    <row r="175" spans="1:26" ht="15.75" customHeight="1" x14ac:dyDescent="0.25">
      <c r="A175" s="15"/>
      <c r="B175" s="16"/>
      <c r="C175" s="273"/>
      <c r="D175" s="15"/>
      <c r="E175" s="15"/>
      <c r="F175" s="15"/>
      <c r="G175" s="85"/>
      <c r="H175" s="85"/>
      <c r="I175" s="85"/>
      <c r="J175" s="85"/>
      <c r="K175" s="85"/>
      <c r="L175" s="85"/>
      <c r="M175" s="15"/>
      <c r="N175" s="17"/>
      <c r="O175" s="93"/>
      <c r="P175" s="15"/>
      <c r="Q175" s="15"/>
      <c r="R175" s="85"/>
      <c r="S175" s="15"/>
      <c r="T175" s="15"/>
      <c r="U175" s="15"/>
      <c r="V175" s="85"/>
      <c r="W175" s="15"/>
      <c r="X175" s="15"/>
      <c r="Y175" s="15"/>
      <c r="Z175" s="15"/>
    </row>
    <row r="176" spans="1:26" ht="15.75" customHeight="1" x14ac:dyDescent="0.25">
      <c r="A176" s="15"/>
      <c r="B176" s="16"/>
      <c r="C176" s="273"/>
      <c r="D176" s="15"/>
      <c r="E176" s="15"/>
      <c r="F176" s="15"/>
      <c r="G176" s="85"/>
      <c r="H176" s="85"/>
      <c r="I176" s="85"/>
      <c r="J176" s="85"/>
      <c r="K176" s="85"/>
      <c r="L176" s="85"/>
      <c r="M176" s="15"/>
      <c r="N176" s="17"/>
      <c r="O176" s="93"/>
      <c r="P176" s="15"/>
      <c r="Q176" s="15"/>
      <c r="R176" s="85"/>
      <c r="S176" s="15"/>
      <c r="T176" s="15"/>
      <c r="U176" s="15"/>
      <c r="V176" s="85"/>
      <c r="W176" s="15"/>
      <c r="X176" s="15"/>
      <c r="Y176" s="15"/>
      <c r="Z176" s="15"/>
    </row>
    <row r="177" spans="1:26" ht="15.75" customHeight="1" x14ac:dyDescent="0.25">
      <c r="A177" s="15"/>
      <c r="B177" s="16"/>
      <c r="C177" s="273"/>
      <c r="D177" s="15"/>
      <c r="E177" s="15"/>
      <c r="F177" s="15"/>
      <c r="G177" s="85"/>
      <c r="H177" s="85"/>
      <c r="I177" s="85"/>
      <c r="J177" s="85"/>
      <c r="K177" s="85"/>
      <c r="L177" s="85"/>
      <c r="M177" s="15"/>
      <c r="N177" s="17"/>
      <c r="O177" s="93"/>
      <c r="P177" s="15"/>
      <c r="Q177" s="15"/>
      <c r="R177" s="85"/>
      <c r="S177" s="15"/>
      <c r="T177" s="15"/>
      <c r="U177" s="15"/>
      <c r="V177" s="85"/>
      <c r="W177" s="15"/>
      <c r="X177" s="15"/>
      <c r="Y177" s="15"/>
      <c r="Z177" s="15"/>
    </row>
    <row r="178" spans="1:26" ht="15.75" customHeight="1" x14ac:dyDescent="0.25">
      <c r="A178" s="15"/>
      <c r="B178" s="16"/>
      <c r="C178" s="273"/>
      <c r="D178" s="15"/>
      <c r="E178" s="15"/>
      <c r="F178" s="15"/>
      <c r="G178" s="85"/>
      <c r="H178" s="85"/>
      <c r="I178" s="85"/>
      <c r="J178" s="85"/>
      <c r="K178" s="85"/>
      <c r="L178" s="85"/>
      <c r="M178" s="15"/>
      <c r="N178" s="17"/>
      <c r="O178" s="93"/>
      <c r="P178" s="15"/>
      <c r="Q178" s="15"/>
      <c r="R178" s="85"/>
      <c r="S178" s="15"/>
      <c r="T178" s="15"/>
      <c r="U178" s="15"/>
      <c r="V178" s="85"/>
      <c r="W178" s="15"/>
      <c r="X178" s="15"/>
      <c r="Y178" s="15"/>
      <c r="Z178" s="15"/>
    </row>
    <row r="179" spans="1:26" ht="15.75" customHeight="1" x14ac:dyDescent="0.25">
      <c r="A179" s="15"/>
      <c r="B179" s="16"/>
      <c r="C179" s="273"/>
      <c r="D179" s="15"/>
      <c r="E179" s="15"/>
      <c r="F179" s="15"/>
      <c r="G179" s="85"/>
      <c r="H179" s="85"/>
      <c r="I179" s="85"/>
      <c r="J179" s="85"/>
      <c r="K179" s="85"/>
      <c r="L179" s="85"/>
      <c r="M179" s="15"/>
      <c r="N179" s="17"/>
      <c r="O179" s="93"/>
      <c r="P179" s="15"/>
      <c r="Q179" s="15"/>
      <c r="R179" s="85"/>
      <c r="S179" s="15"/>
      <c r="T179" s="15"/>
      <c r="U179" s="15"/>
      <c r="V179" s="85"/>
      <c r="W179" s="15"/>
      <c r="X179" s="15"/>
      <c r="Y179" s="15"/>
      <c r="Z179" s="15"/>
    </row>
    <row r="180" spans="1:26" ht="15.75" customHeight="1" x14ac:dyDescent="0.25">
      <c r="A180" s="15"/>
      <c r="B180" s="16"/>
      <c r="C180" s="273"/>
      <c r="D180" s="15"/>
      <c r="E180" s="15"/>
      <c r="F180" s="15"/>
      <c r="G180" s="85"/>
      <c r="H180" s="85"/>
      <c r="I180" s="85"/>
      <c r="J180" s="85"/>
      <c r="K180" s="85"/>
      <c r="L180" s="85"/>
      <c r="M180" s="15"/>
      <c r="N180" s="17"/>
      <c r="O180" s="93"/>
      <c r="P180" s="15"/>
      <c r="Q180" s="15"/>
      <c r="R180" s="85"/>
      <c r="S180" s="15"/>
      <c r="T180" s="15"/>
      <c r="U180" s="15"/>
      <c r="V180" s="85"/>
      <c r="W180" s="15"/>
      <c r="X180" s="15"/>
      <c r="Y180" s="15"/>
      <c r="Z180" s="15"/>
    </row>
    <row r="181" spans="1:26" ht="15.75" customHeight="1" x14ac:dyDescent="0.25">
      <c r="A181" s="15"/>
      <c r="B181" s="16"/>
      <c r="C181" s="273"/>
      <c r="D181" s="15"/>
      <c r="E181" s="15"/>
      <c r="F181" s="15"/>
      <c r="G181" s="85"/>
      <c r="H181" s="85"/>
      <c r="I181" s="85"/>
      <c r="J181" s="85"/>
      <c r="K181" s="85"/>
      <c r="L181" s="85"/>
      <c r="M181" s="15"/>
      <c r="N181" s="17"/>
      <c r="O181" s="93"/>
      <c r="P181" s="15"/>
      <c r="Q181" s="15"/>
      <c r="R181" s="85"/>
      <c r="S181" s="15"/>
      <c r="T181" s="15"/>
      <c r="U181" s="15"/>
      <c r="V181" s="85"/>
      <c r="W181" s="15"/>
      <c r="X181" s="15"/>
      <c r="Y181" s="15"/>
      <c r="Z181" s="15"/>
    </row>
    <row r="182" spans="1:26" ht="15.75" customHeight="1" x14ac:dyDescent="0.25">
      <c r="A182" s="15"/>
      <c r="B182" s="16"/>
      <c r="C182" s="273"/>
      <c r="D182" s="15"/>
      <c r="E182" s="15"/>
      <c r="F182" s="15"/>
      <c r="G182" s="85"/>
      <c r="H182" s="85"/>
      <c r="I182" s="85"/>
      <c r="J182" s="85"/>
      <c r="K182" s="85"/>
      <c r="L182" s="85"/>
      <c r="M182" s="15"/>
      <c r="N182" s="17"/>
      <c r="O182" s="93"/>
      <c r="P182" s="15"/>
      <c r="Q182" s="15"/>
      <c r="R182" s="85"/>
      <c r="S182" s="15"/>
      <c r="T182" s="15"/>
      <c r="U182" s="15"/>
      <c r="V182" s="85"/>
      <c r="W182" s="15"/>
      <c r="X182" s="15"/>
      <c r="Y182" s="15"/>
      <c r="Z182" s="15"/>
    </row>
    <row r="183" spans="1:26" ht="15.75" customHeight="1" x14ac:dyDescent="0.25">
      <c r="A183" s="15"/>
      <c r="B183" s="16"/>
      <c r="C183" s="273"/>
      <c r="D183" s="15"/>
      <c r="E183" s="15"/>
      <c r="F183" s="15"/>
      <c r="G183" s="85"/>
      <c r="H183" s="85"/>
      <c r="I183" s="85"/>
      <c r="J183" s="85"/>
      <c r="K183" s="85"/>
      <c r="L183" s="85"/>
      <c r="M183" s="15"/>
      <c r="N183" s="17"/>
      <c r="O183" s="93"/>
      <c r="P183" s="15"/>
      <c r="Q183" s="15"/>
      <c r="R183" s="85"/>
      <c r="S183" s="15"/>
      <c r="T183" s="15"/>
      <c r="U183" s="15"/>
      <c r="V183" s="85"/>
      <c r="W183" s="15"/>
      <c r="X183" s="15"/>
      <c r="Y183" s="15"/>
      <c r="Z183" s="15"/>
    </row>
    <row r="184" spans="1:26" ht="15.75" customHeight="1" x14ac:dyDescent="0.25">
      <c r="A184" s="15"/>
      <c r="B184" s="16"/>
      <c r="C184" s="273"/>
      <c r="D184" s="15"/>
      <c r="E184" s="15"/>
      <c r="F184" s="15"/>
      <c r="G184" s="85"/>
      <c r="H184" s="85"/>
      <c r="I184" s="85"/>
      <c r="J184" s="85"/>
      <c r="K184" s="85"/>
      <c r="L184" s="85"/>
      <c r="M184" s="15"/>
      <c r="N184" s="17"/>
      <c r="O184" s="93"/>
      <c r="P184" s="15"/>
      <c r="Q184" s="15"/>
      <c r="R184" s="85"/>
      <c r="S184" s="15"/>
      <c r="T184" s="15"/>
      <c r="U184" s="15"/>
      <c r="V184" s="85"/>
      <c r="W184" s="15"/>
      <c r="X184" s="15"/>
      <c r="Y184" s="15"/>
      <c r="Z184" s="15"/>
    </row>
    <row r="185" spans="1:26" ht="15.75" customHeight="1" x14ac:dyDescent="0.25">
      <c r="A185" s="15"/>
      <c r="B185" s="16"/>
      <c r="C185" s="273"/>
      <c r="D185" s="15"/>
      <c r="E185" s="15"/>
      <c r="F185" s="15"/>
      <c r="G185" s="85"/>
      <c r="H185" s="85"/>
      <c r="I185" s="85"/>
      <c r="J185" s="85"/>
      <c r="K185" s="85"/>
      <c r="L185" s="85"/>
      <c r="M185" s="15"/>
      <c r="N185" s="17"/>
      <c r="O185" s="93"/>
      <c r="P185" s="15"/>
      <c r="Q185" s="15"/>
      <c r="R185" s="85"/>
      <c r="S185" s="15"/>
      <c r="T185" s="15"/>
      <c r="U185" s="15"/>
      <c r="V185" s="85"/>
      <c r="W185" s="15"/>
      <c r="X185" s="15"/>
      <c r="Y185" s="15"/>
      <c r="Z185" s="15"/>
    </row>
    <row r="186" spans="1:26" ht="15.75" customHeight="1" x14ac:dyDescent="0.25">
      <c r="A186" s="15"/>
      <c r="B186" s="16"/>
      <c r="C186" s="273"/>
      <c r="D186" s="15"/>
      <c r="E186" s="15"/>
      <c r="F186" s="15"/>
      <c r="G186" s="85"/>
      <c r="H186" s="85"/>
      <c r="I186" s="85"/>
      <c r="J186" s="85"/>
      <c r="K186" s="85"/>
      <c r="L186" s="85"/>
      <c r="M186" s="15"/>
      <c r="N186" s="17"/>
      <c r="O186" s="93"/>
      <c r="P186" s="15"/>
      <c r="Q186" s="15"/>
      <c r="R186" s="85"/>
      <c r="S186" s="15"/>
      <c r="T186" s="15"/>
      <c r="U186" s="15"/>
      <c r="V186" s="85"/>
      <c r="W186" s="15"/>
      <c r="X186" s="15"/>
      <c r="Y186" s="15"/>
      <c r="Z186" s="15"/>
    </row>
    <row r="187" spans="1:26" ht="15.75" customHeight="1" x14ac:dyDescent="0.25">
      <c r="A187" s="15"/>
      <c r="B187" s="16"/>
      <c r="C187" s="273"/>
      <c r="D187" s="15"/>
      <c r="E187" s="15"/>
      <c r="F187" s="15"/>
      <c r="G187" s="85"/>
      <c r="H187" s="85"/>
      <c r="I187" s="85"/>
      <c r="J187" s="85"/>
      <c r="K187" s="85"/>
      <c r="L187" s="85"/>
      <c r="M187" s="15"/>
      <c r="N187" s="17"/>
      <c r="O187" s="93"/>
      <c r="P187" s="15"/>
      <c r="Q187" s="15"/>
      <c r="R187" s="85"/>
      <c r="S187" s="15"/>
      <c r="T187" s="15"/>
      <c r="U187" s="15"/>
      <c r="V187" s="85"/>
      <c r="W187" s="15"/>
      <c r="X187" s="15"/>
      <c r="Y187" s="15"/>
      <c r="Z187" s="15"/>
    </row>
    <row r="188" spans="1:26" ht="15.75" customHeight="1" x14ac:dyDescent="0.25">
      <c r="A188" s="15"/>
      <c r="B188" s="16"/>
      <c r="C188" s="273"/>
      <c r="D188" s="15"/>
      <c r="E188" s="15"/>
      <c r="F188" s="15"/>
      <c r="G188" s="85"/>
      <c r="H188" s="85"/>
      <c r="I188" s="85"/>
      <c r="J188" s="85"/>
      <c r="K188" s="85"/>
      <c r="L188" s="85"/>
      <c r="M188" s="15"/>
      <c r="N188" s="17"/>
      <c r="O188" s="93"/>
      <c r="P188" s="15"/>
      <c r="Q188" s="15"/>
      <c r="R188" s="85"/>
      <c r="S188" s="15"/>
      <c r="T188" s="15"/>
      <c r="U188" s="15"/>
      <c r="V188" s="85"/>
      <c r="W188" s="15"/>
      <c r="X188" s="15"/>
      <c r="Y188" s="15"/>
      <c r="Z188" s="15"/>
    </row>
    <row r="189" spans="1:26" ht="15.75" customHeight="1" x14ac:dyDescent="0.25">
      <c r="A189" s="15"/>
      <c r="B189" s="16"/>
      <c r="C189" s="273"/>
      <c r="D189" s="15"/>
      <c r="E189" s="15"/>
      <c r="F189" s="15"/>
      <c r="G189" s="85"/>
      <c r="H189" s="85"/>
      <c r="I189" s="85"/>
      <c r="J189" s="85"/>
      <c r="K189" s="85"/>
      <c r="L189" s="85"/>
      <c r="M189" s="15"/>
      <c r="N189" s="17"/>
      <c r="O189" s="93"/>
      <c r="P189" s="15"/>
      <c r="Q189" s="15"/>
      <c r="R189" s="85"/>
      <c r="S189" s="15"/>
      <c r="T189" s="15"/>
      <c r="U189" s="15"/>
      <c r="V189" s="85"/>
      <c r="W189" s="15"/>
      <c r="X189" s="15"/>
      <c r="Y189" s="15"/>
      <c r="Z189" s="15"/>
    </row>
    <row r="190" spans="1:26" ht="15.75" customHeight="1" x14ac:dyDescent="0.25">
      <c r="A190" s="15"/>
      <c r="B190" s="16"/>
      <c r="C190" s="273"/>
      <c r="D190" s="15"/>
      <c r="E190" s="15"/>
      <c r="F190" s="15"/>
      <c r="G190" s="85"/>
      <c r="H190" s="85"/>
      <c r="I190" s="85"/>
      <c r="J190" s="85"/>
      <c r="K190" s="85"/>
      <c r="L190" s="85"/>
      <c r="M190" s="15"/>
      <c r="N190" s="17"/>
      <c r="O190" s="93"/>
      <c r="P190" s="15"/>
      <c r="Q190" s="15"/>
      <c r="R190" s="85"/>
      <c r="S190" s="15"/>
      <c r="T190" s="15"/>
      <c r="U190" s="15"/>
      <c r="V190" s="85"/>
      <c r="W190" s="15"/>
      <c r="X190" s="15"/>
      <c r="Y190" s="15"/>
      <c r="Z190" s="15"/>
    </row>
    <row r="191" spans="1:26" ht="15.75" customHeight="1" x14ac:dyDescent="0.25">
      <c r="A191" s="15"/>
      <c r="B191" s="16"/>
      <c r="C191" s="273"/>
      <c r="D191" s="15"/>
      <c r="E191" s="15"/>
      <c r="F191" s="15"/>
      <c r="G191" s="85"/>
      <c r="H191" s="85"/>
      <c r="I191" s="85"/>
      <c r="J191" s="85"/>
      <c r="K191" s="85"/>
      <c r="L191" s="85"/>
      <c r="M191" s="15"/>
      <c r="N191" s="17"/>
      <c r="O191" s="93"/>
      <c r="P191" s="15"/>
      <c r="Q191" s="15"/>
      <c r="R191" s="85"/>
      <c r="S191" s="15"/>
      <c r="T191" s="15"/>
      <c r="U191" s="15"/>
      <c r="V191" s="85"/>
      <c r="W191" s="15"/>
      <c r="X191" s="15"/>
      <c r="Y191" s="15"/>
      <c r="Z191" s="15"/>
    </row>
    <row r="192" spans="1:26" ht="15.75" customHeight="1" x14ac:dyDescent="0.25">
      <c r="A192" s="15"/>
      <c r="B192" s="16"/>
      <c r="C192" s="273"/>
      <c r="D192" s="15"/>
      <c r="E192" s="15"/>
      <c r="F192" s="15"/>
      <c r="G192" s="85"/>
      <c r="H192" s="85"/>
      <c r="I192" s="85"/>
      <c r="J192" s="85"/>
      <c r="K192" s="85"/>
      <c r="L192" s="85"/>
      <c r="M192" s="15"/>
      <c r="N192" s="17"/>
      <c r="O192" s="93"/>
      <c r="P192" s="15"/>
      <c r="Q192" s="15"/>
      <c r="R192" s="85"/>
      <c r="S192" s="15"/>
      <c r="T192" s="15"/>
      <c r="U192" s="15"/>
      <c r="V192" s="85"/>
      <c r="W192" s="15"/>
      <c r="X192" s="15"/>
      <c r="Y192" s="15"/>
      <c r="Z192" s="15"/>
    </row>
    <row r="193" spans="1:26" ht="15.75" customHeight="1" x14ac:dyDescent="0.25">
      <c r="A193" s="15"/>
      <c r="B193" s="16"/>
      <c r="C193" s="273"/>
      <c r="D193" s="15"/>
      <c r="E193" s="15"/>
      <c r="F193" s="15"/>
      <c r="G193" s="85"/>
      <c r="H193" s="85"/>
      <c r="I193" s="85"/>
      <c r="J193" s="85"/>
      <c r="K193" s="85"/>
      <c r="L193" s="85"/>
      <c r="M193" s="15"/>
      <c r="N193" s="17"/>
      <c r="O193" s="93"/>
      <c r="P193" s="15"/>
      <c r="Q193" s="15"/>
      <c r="R193" s="85"/>
      <c r="S193" s="15"/>
      <c r="T193" s="15"/>
      <c r="U193" s="15"/>
      <c r="V193" s="85"/>
      <c r="W193" s="15"/>
      <c r="X193" s="15"/>
      <c r="Y193" s="15"/>
      <c r="Z193" s="15"/>
    </row>
    <row r="194" spans="1:26" ht="15.75" customHeight="1" x14ac:dyDescent="0.25">
      <c r="A194" s="15"/>
      <c r="B194" s="16"/>
      <c r="C194" s="273"/>
      <c r="D194" s="15"/>
      <c r="E194" s="15"/>
      <c r="F194" s="15"/>
      <c r="G194" s="85"/>
      <c r="H194" s="85"/>
      <c r="I194" s="85"/>
      <c r="J194" s="85"/>
      <c r="K194" s="85"/>
      <c r="L194" s="85"/>
      <c r="M194" s="15"/>
      <c r="N194" s="17"/>
      <c r="O194" s="93"/>
      <c r="P194" s="15"/>
      <c r="Q194" s="15"/>
      <c r="R194" s="85"/>
      <c r="S194" s="15"/>
      <c r="T194" s="15"/>
      <c r="U194" s="15"/>
      <c r="V194" s="85"/>
      <c r="W194" s="15"/>
      <c r="X194" s="15"/>
      <c r="Y194" s="15"/>
      <c r="Z194" s="15"/>
    </row>
    <row r="195" spans="1:26" ht="15.75" customHeight="1" x14ac:dyDescent="0.25">
      <c r="A195" s="15"/>
      <c r="B195" s="16"/>
      <c r="C195" s="273"/>
      <c r="D195" s="15"/>
      <c r="E195" s="15"/>
      <c r="F195" s="15"/>
      <c r="G195" s="85"/>
      <c r="H195" s="85"/>
      <c r="I195" s="85"/>
      <c r="J195" s="85"/>
      <c r="K195" s="85"/>
      <c r="L195" s="85"/>
      <c r="M195" s="15"/>
      <c r="N195" s="17"/>
      <c r="O195" s="93"/>
      <c r="P195" s="15"/>
      <c r="Q195" s="15"/>
      <c r="R195" s="85"/>
      <c r="S195" s="15"/>
      <c r="T195" s="15"/>
      <c r="U195" s="15"/>
      <c r="V195" s="85"/>
      <c r="W195" s="15"/>
      <c r="X195" s="15"/>
      <c r="Y195" s="15"/>
      <c r="Z195" s="15"/>
    </row>
    <row r="196" spans="1:26" ht="15.75" customHeight="1" x14ac:dyDescent="0.25">
      <c r="A196" s="15"/>
      <c r="B196" s="16"/>
      <c r="C196" s="273"/>
      <c r="D196" s="15"/>
      <c r="E196" s="15"/>
      <c r="F196" s="15"/>
      <c r="G196" s="85"/>
      <c r="H196" s="85"/>
      <c r="I196" s="85"/>
      <c r="J196" s="85"/>
      <c r="K196" s="85"/>
      <c r="L196" s="85"/>
      <c r="M196" s="15"/>
      <c r="N196" s="17"/>
      <c r="O196" s="93"/>
      <c r="P196" s="15"/>
      <c r="Q196" s="15"/>
      <c r="R196" s="85"/>
      <c r="S196" s="15"/>
      <c r="T196" s="15"/>
      <c r="U196" s="15"/>
      <c r="V196" s="85"/>
      <c r="W196" s="15"/>
      <c r="X196" s="15"/>
      <c r="Y196" s="15"/>
      <c r="Z196" s="15"/>
    </row>
    <row r="197" spans="1:26" ht="15.75" customHeight="1" x14ac:dyDescent="0.25">
      <c r="A197" s="15"/>
      <c r="B197" s="16"/>
      <c r="C197" s="273"/>
      <c r="D197" s="15"/>
      <c r="E197" s="15"/>
      <c r="F197" s="15"/>
      <c r="G197" s="85"/>
      <c r="H197" s="85"/>
      <c r="I197" s="85"/>
      <c r="J197" s="85"/>
      <c r="K197" s="85"/>
      <c r="L197" s="85"/>
      <c r="M197" s="15"/>
      <c r="N197" s="17"/>
      <c r="O197" s="93"/>
      <c r="P197" s="15"/>
      <c r="Q197" s="15"/>
      <c r="R197" s="85"/>
      <c r="S197" s="15"/>
      <c r="T197" s="15"/>
      <c r="U197" s="15"/>
      <c r="V197" s="85"/>
      <c r="W197" s="15"/>
      <c r="X197" s="15"/>
      <c r="Y197" s="15"/>
      <c r="Z197" s="15"/>
    </row>
    <row r="198" spans="1:26" ht="15.75" customHeight="1" x14ac:dyDescent="0.25">
      <c r="A198" s="15"/>
      <c r="B198" s="16"/>
      <c r="C198" s="273"/>
      <c r="D198" s="15"/>
      <c r="E198" s="15"/>
      <c r="F198" s="15"/>
      <c r="G198" s="85"/>
      <c r="H198" s="85"/>
      <c r="I198" s="85"/>
      <c r="J198" s="85"/>
      <c r="K198" s="85"/>
      <c r="L198" s="85"/>
      <c r="M198" s="15"/>
      <c r="N198" s="17"/>
      <c r="O198" s="93"/>
      <c r="P198" s="15"/>
      <c r="Q198" s="15"/>
      <c r="R198" s="85"/>
      <c r="S198" s="15"/>
      <c r="T198" s="15"/>
      <c r="U198" s="15"/>
      <c r="V198" s="85"/>
      <c r="W198" s="15"/>
      <c r="X198" s="15"/>
      <c r="Y198" s="15"/>
      <c r="Z198" s="15"/>
    </row>
    <row r="199" spans="1:26" ht="15.75" customHeight="1" x14ac:dyDescent="0.25">
      <c r="A199" s="15"/>
      <c r="B199" s="16"/>
      <c r="C199" s="273"/>
      <c r="D199" s="15"/>
      <c r="E199" s="15"/>
      <c r="F199" s="15"/>
      <c r="G199" s="85"/>
      <c r="H199" s="85"/>
      <c r="I199" s="85"/>
      <c r="J199" s="85"/>
      <c r="K199" s="85"/>
      <c r="L199" s="85"/>
      <c r="M199" s="15"/>
      <c r="N199" s="17"/>
      <c r="O199" s="93"/>
      <c r="P199" s="15"/>
      <c r="Q199" s="15"/>
      <c r="R199" s="85"/>
      <c r="S199" s="15"/>
      <c r="T199" s="15"/>
      <c r="U199" s="15"/>
      <c r="V199" s="85"/>
      <c r="W199" s="15"/>
      <c r="X199" s="15"/>
      <c r="Y199" s="15"/>
      <c r="Z199" s="15"/>
    </row>
    <row r="200" spans="1:26" ht="15.75" customHeight="1" x14ac:dyDescent="0.25">
      <c r="A200" s="15"/>
      <c r="B200" s="16"/>
      <c r="C200" s="273"/>
      <c r="D200" s="15"/>
      <c r="E200" s="15"/>
      <c r="F200" s="15"/>
      <c r="G200" s="85"/>
      <c r="H200" s="85"/>
      <c r="I200" s="85"/>
      <c r="J200" s="85"/>
      <c r="K200" s="85"/>
      <c r="L200" s="85"/>
      <c r="M200" s="15"/>
      <c r="N200" s="17"/>
      <c r="O200" s="93"/>
      <c r="P200" s="15"/>
      <c r="Q200" s="15"/>
      <c r="R200" s="85"/>
      <c r="S200" s="15"/>
      <c r="T200" s="15"/>
      <c r="U200" s="15"/>
      <c r="V200" s="85"/>
      <c r="W200" s="15"/>
      <c r="X200" s="15"/>
      <c r="Y200" s="15"/>
      <c r="Z200" s="15"/>
    </row>
    <row r="201" spans="1:26" ht="15.75" customHeight="1" x14ac:dyDescent="0.25">
      <c r="A201" s="15"/>
      <c r="B201" s="16"/>
      <c r="C201" s="273"/>
      <c r="D201" s="15"/>
      <c r="E201" s="15"/>
      <c r="F201" s="15"/>
      <c r="G201" s="85"/>
      <c r="H201" s="85"/>
      <c r="I201" s="85"/>
      <c r="J201" s="85"/>
      <c r="K201" s="85"/>
      <c r="L201" s="85"/>
      <c r="M201" s="15"/>
      <c r="N201" s="17"/>
      <c r="O201" s="93"/>
      <c r="P201" s="15"/>
      <c r="Q201" s="15"/>
      <c r="R201" s="85"/>
      <c r="S201" s="15"/>
      <c r="T201" s="15"/>
      <c r="U201" s="15"/>
      <c r="V201" s="85"/>
      <c r="W201" s="15"/>
      <c r="X201" s="15"/>
      <c r="Y201" s="15"/>
      <c r="Z201" s="15"/>
    </row>
    <row r="202" spans="1:26" ht="15.75" customHeight="1" x14ac:dyDescent="0.25">
      <c r="A202" s="15"/>
      <c r="B202" s="16"/>
      <c r="C202" s="273"/>
      <c r="D202" s="15"/>
      <c r="E202" s="15"/>
      <c r="F202" s="15"/>
      <c r="G202" s="85"/>
      <c r="H202" s="85"/>
      <c r="I202" s="85"/>
      <c r="J202" s="85"/>
      <c r="K202" s="85"/>
      <c r="L202" s="85"/>
      <c r="M202" s="15"/>
      <c r="N202" s="17"/>
      <c r="O202" s="93"/>
      <c r="P202" s="15"/>
      <c r="Q202" s="15"/>
      <c r="R202" s="85"/>
      <c r="S202" s="15"/>
      <c r="T202" s="15"/>
      <c r="U202" s="15"/>
      <c r="V202" s="85"/>
      <c r="W202" s="15"/>
      <c r="X202" s="15"/>
      <c r="Y202" s="15"/>
      <c r="Z202" s="15"/>
    </row>
    <row r="203" spans="1:26" ht="15.75" customHeight="1" x14ac:dyDescent="0.25">
      <c r="A203" s="15"/>
      <c r="B203" s="16"/>
      <c r="C203" s="273"/>
      <c r="D203" s="15"/>
      <c r="E203" s="15"/>
      <c r="F203" s="15"/>
      <c r="G203" s="85"/>
      <c r="H203" s="85"/>
      <c r="I203" s="85"/>
      <c r="J203" s="85"/>
      <c r="K203" s="85"/>
      <c r="L203" s="85"/>
      <c r="M203" s="15"/>
      <c r="N203" s="17"/>
      <c r="O203" s="93"/>
      <c r="P203" s="15"/>
      <c r="Q203" s="15"/>
      <c r="R203" s="85"/>
      <c r="S203" s="15"/>
      <c r="T203" s="15"/>
      <c r="U203" s="15"/>
      <c r="V203" s="85"/>
      <c r="W203" s="15"/>
      <c r="X203" s="15"/>
      <c r="Y203" s="15"/>
      <c r="Z203" s="15"/>
    </row>
    <row r="204" spans="1:26" ht="15.75" customHeight="1" x14ac:dyDescent="0.25">
      <c r="A204" s="15"/>
      <c r="B204" s="16"/>
      <c r="C204" s="273"/>
      <c r="D204" s="15"/>
      <c r="E204" s="15"/>
      <c r="F204" s="15"/>
      <c r="G204" s="85"/>
      <c r="H204" s="85"/>
      <c r="I204" s="85"/>
      <c r="J204" s="85"/>
      <c r="K204" s="85"/>
      <c r="L204" s="85"/>
      <c r="M204" s="15"/>
      <c r="N204" s="17"/>
      <c r="O204" s="93"/>
      <c r="P204" s="15"/>
      <c r="Q204" s="15"/>
      <c r="R204" s="85"/>
      <c r="S204" s="15"/>
      <c r="T204" s="15"/>
      <c r="U204" s="15"/>
      <c r="V204" s="85"/>
      <c r="W204" s="15"/>
      <c r="X204" s="15"/>
      <c r="Y204" s="15"/>
      <c r="Z204" s="15"/>
    </row>
    <row r="205" spans="1:26" ht="15.75" customHeight="1" x14ac:dyDescent="0.25">
      <c r="A205" s="15"/>
      <c r="B205" s="16"/>
      <c r="C205" s="273"/>
      <c r="D205" s="15"/>
      <c r="E205" s="15"/>
      <c r="F205" s="15"/>
      <c r="G205" s="85"/>
      <c r="H205" s="85"/>
      <c r="I205" s="85"/>
      <c r="J205" s="85"/>
      <c r="K205" s="85"/>
      <c r="L205" s="85"/>
      <c r="M205" s="15"/>
      <c r="N205" s="17"/>
      <c r="O205" s="93"/>
      <c r="P205" s="15"/>
      <c r="Q205" s="15"/>
      <c r="R205" s="85"/>
      <c r="S205" s="15"/>
      <c r="T205" s="15"/>
      <c r="U205" s="15"/>
      <c r="V205" s="85"/>
      <c r="W205" s="15"/>
      <c r="X205" s="15"/>
      <c r="Y205" s="15"/>
      <c r="Z205" s="15"/>
    </row>
    <row r="206" spans="1:26" ht="15.75" customHeight="1" x14ac:dyDescent="0.25">
      <c r="A206" s="15"/>
      <c r="B206" s="16"/>
      <c r="C206" s="273"/>
      <c r="D206" s="15"/>
      <c r="E206" s="15"/>
      <c r="F206" s="15"/>
      <c r="G206" s="85"/>
      <c r="H206" s="85"/>
      <c r="I206" s="85"/>
      <c r="J206" s="85"/>
      <c r="K206" s="85"/>
      <c r="L206" s="85"/>
      <c r="M206" s="15"/>
      <c r="N206" s="17"/>
      <c r="O206" s="93"/>
      <c r="P206" s="15"/>
      <c r="Q206" s="15"/>
      <c r="R206" s="85"/>
      <c r="S206" s="15"/>
      <c r="T206" s="15"/>
      <c r="U206" s="15"/>
      <c r="V206" s="85"/>
      <c r="W206" s="15"/>
      <c r="X206" s="15"/>
      <c r="Y206" s="15"/>
      <c r="Z206" s="15"/>
    </row>
    <row r="207" spans="1:26" ht="15.75" customHeight="1" x14ac:dyDescent="0.25">
      <c r="A207" s="15"/>
      <c r="B207" s="16"/>
      <c r="C207" s="273"/>
      <c r="D207" s="15"/>
      <c r="E207" s="15"/>
      <c r="F207" s="15"/>
      <c r="G207" s="85"/>
      <c r="H207" s="85"/>
      <c r="I207" s="85"/>
      <c r="J207" s="85"/>
      <c r="K207" s="85"/>
      <c r="L207" s="85"/>
      <c r="M207" s="15"/>
      <c r="N207" s="17"/>
      <c r="O207" s="93"/>
      <c r="P207" s="15"/>
      <c r="Q207" s="15"/>
      <c r="R207" s="85"/>
      <c r="S207" s="15"/>
      <c r="T207" s="15"/>
      <c r="U207" s="15"/>
      <c r="V207" s="85"/>
      <c r="W207" s="15"/>
      <c r="X207" s="15"/>
      <c r="Y207" s="15"/>
      <c r="Z207" s="15"/>
    </row>
    <row r="208" spans="1:26" ht="15.75" customHeight="1" x14ac:dyDescent="0.25">
      <c r="A208" s="15"/>
      <c r="B208" s="16"/>
      <c r="C208" s="273"/>
      <c r="D208" s="15"/>
      <c r="E208" s="15"/>
      <c r="F208" s="15"/>
      <c r="G208" s="85"/>
      <c r="H208" s="85"/>
      <c r="I208" s="85"/>
      <c r="J208" s="85"/>
      <c r="K208" s="85"/>
      <c r="L208" s="85"/>
      <c r="M208" s="15"/>
      <c r="N208" s="17"/>
      <c r="O208" s="93"/>
      <c r="P208" s="15"/>
      <c r="Q208" s="15"/>
      <c r="R208" s="85"/>
      <c r="S208" s="15"/>
      <c r="T208" s="15"/>
      <c r="U208" s="15"/>
      <c r="V208" s="85"/>
      <c r="W208" s="15"/>
      <c r="X208" s="15"/>
      <c r="Y208" s="15"/>
      <c r="Z208" s="15"/>
    </row>
    <row r="209" spans="1:26" ht="15.75" customHeight="1" x14ac:dyDescent="0.25">
      <c r="A209" s="15"/>
      <c r="B209" s="16"/>
      <c r="C209" s="273"/>
      <c r="D209" s="15"/>
      <c r="E209" s="15"/>
      <c r="F209" s="15"/>
      <c r="G209" s="85"/>
      <c r="H209" s="85"/>
      <c r="I209" s="85"/>
      <c r="J209" s="85"/>
      <c r="K209" s="85"/>
      <c r="L209" s="85"/>
      <c r="M209" s="15"/>
      <c r="N209" s="17"/>
      <c r="O209" s="93"/>
      <c r="P209" s="15"/>
      <c r="Q209" s="15"/>
      <c r="R209" s="85"/>
      <c r="S209" s="15"/>
      <c r="T209" s="15"/>
      <c r="U209" s="15"/>
      <c r="V209" s="85"/>
      <c r="W209" s="15"/>
      <c r="X209" s="15"/>
      <c r="Y209" s="15"/>
      <c r="Z209" s="15"/>
    </row>
    <row r="210" spans="1:26" ht="15.75" customHeight="1" x14ac:dyDescent="0.25">
      <c r="A210" s="15"/>
      <c r="B210" s="16"/>
      <c r="C210" s="273"/>
      <c r="D210" s="15"/>
      <c r="E210" s="15"/>
      <c r="F210" s="15"/>
      <c r="G210" s="85"/>
      <c r="H210" s="85"/>
      <c r="I210" s="85"/>
      <c r="J210" s="85"/>
      <c r="K210" s="85"/>
      <c r="L210" s="85"/>
      <c r="M210" s="15"/>
      <c r="N210" s="17"/>
      <c r="O210" s="93"/>
      <c r="P210" s="15"/>
      <c r="Q210" s="15"/>
      <c r="R210" s="85"/>
      <c r="S210" s="15"/>
      <c r="T210" s="15"/>
      <c r="U210" s="15"/>
      <c r="V210" s="85"/>
      <c r="W210" s="15"/>
      <c r="X210" s="15"/>
      <c r="Y210" s="15"/>
      <c r="Z210" s="15"/>
    </row>
    <row r="211" spans="1:26" ht="15.75" customHeight="1" x14ac:dyDescent="0.25">
      <c r="A211" s="15"/>
      <c r="B211" s="16"/>
      <c r="C211" s="273"/>
      <c r="D211" s="15"/>
      <c r="E211" s="15"/>
      <c r="F211" s="15"/>
      <c r="G211" s="85"/>
      <c r="H211" s="85"/>
      <c r="I211" s="85"/>
      <c r="J211" s="85"/>
      <c r="K211" s="85"/>
      <c r="L211" s="85"/>
      <c r="M211" s="15"/>
      <c r="N211" s="17"/>
      <c r="O211" s="93"/>
      <c r="P211" s="15"/>
      <c r="Q211" s="15"/>
      <c r="R211" s="85"/>
      <c r="S211" s="15"/>
      <c r="T211" s="15"/>
      <c r="U211" s="15"/>
      <c r="V211" s="85"/>
      <c r="W211" s="15"/>
      <c r="X211" s="15"/>
      <c r="Y211" s="15"/>
      <c r="Z211" s="15"/>
    </row>
    <row r="212" spans="1:26" ht="15.75" customHeight="1" x14ac:dyDescent="0.25">
      <c r="A212" s="15"/>
      <c r="B212" s="16"/>
      <c r="C212" s="273"/>
      <c r="D212" s="15"/>
      <c r="E212" s="15"/>
      <c r="F212" s="15"/>
      <c r="G212" s="85"/>
      <c r="H212" s="85"/>
      <c r="I212" s="85"/>
      <c r="J212" s="85"/>
      <c r="K212" s="85"/>
      <c r="L212" s="85"/>
      <c r="M212" s="15"/>
      <c r="N212" s="17"/>
      <c r="O212" s="93"/>
      <c r="P212" s="15"/>
      <c r="Q212" s="15"/>
      <c r="R212" s="85"/>
      <c r="S212" s="15"/>
      <c r="T212" s="15"/>
      <c r="U212" s="15"/>
      <c r="V212" s="85"/>
      <c r="W212" s="15"/>
      <c r="X212" s="15"/>
      <c r="Y212" s="15"/>
      <c r="Z212" s="15"/>
    </row>
    <row r="213" spans="1:26" ht="15.75" customHeight="1" x14ac:dyDescent="0.25">
      <c r="A213" s="15"/>
      <c r="B213" s="16"/>
      <c r="C213" s="273"/>
      <c r="D213" s="15"/>
      <c r="E213" s="15"/>
      <c r="F213" s="15"/>
      <c r="G213" s="85"/>
      <c r="H213" s="85"/>
      <c r="I213" s="85"/>
      <c r="J213" s="85"/>
      <c r="K213" s="85"/>
      <c r="L213" s="85"/>
      <c r="M213" s="15"/>
      <c r="N213" s="17"/>
      <c r="O213" s="93"/>
      <c r="P213" s="15"/>
      <c r="Q213" s="15"/>
      <c r="R213" s="85"/>
      <c r="S213" s="15"/>
      <c r="T213" s="15"/>
      <c r="U213" s="15"/>
      <c r="V213" s="85"/>
      <c r="W213" s="15"/>
      <c r="X213" s="15"/>
      <c r="Y213" s="15"/>
      <c r="Z213" s="15"/>
    </row>
    <row r="214" spans="1:26" ht="15.75" customHeight="1" x14ac:dyDescent="0.25">
      <c r="A214" s="15"/>
      <c r="B214" s="16"/>
      <c r="C214" s="273"/>
      <c r="D214" s="15"/>
      <c r="E214" s="15"/>
      <c r="F214" s="15"/>
      <c r="G214" s="85"/>
      <c r="H214" s="85"/>
      <c r="I214" s="85"/>
      <c r="J214" s="85"/>
      <c r="K214" s="85"/>
      <c r="L214" s="85"/>
      <c r="M214" s="15"/>
      <c r="N214" s="17"/>
      <c r="O214" s="93"/>
      <c r="P214" s="15"/>
      <c r="Q214" s="15"/>
      <c r="R214" s="85"/>
      <c r="S214" s="15"/>
      <c r="T214" s="15"/>
      <c r="U214" s="15"/>
      <c r="V214" s="85"/>
      <c r="W214" s="15"/>
      <c r="X214" s="15"/>
      <c r="Y214" s="15"/>
      <c r="Z214" s="15"/>
    </row>
    <row r="215" spans="1:26" ht="15.75" customHeight="1" x14ac:dyDescent="0.25">
      <c r="A215" s="15"/>
      <c r="B215" s="16"/>
      <c r="C215" s="273"/>
      <c r="D215" s="15"/>
      <c r="E215" s="15"/>
      <c r="F215" s="15"/>
      <c r="G215" s="85"/>
      <c r="H215" s="85"/>
      <c r="I215" s="85"/>
      <c r="J215" s="85"/>
      <c r="K215" s="85"/>
      <c r="L215" s="85"/>
      <c r="M215" s="15"/>
      <c r="N215" s="17"/>
      <c r="O215" s="93"/>
      <c r="P215" s="15"/>
      <c r="Q215" s="15"/>
      <c r="R215" s="85"/>
      <c r="S215" s="15"/>
      <c r="T215" s="15"/>
      <c r="U215" s="15"/>
      <c r="V215" s="85"/>
      <c r="W215" s="15"/>
      <c r="X215" s="15"/>
      <c r="Y215" s="15"/>
      <c r="Z215" s="15"/>
    </row>
    <row r="216" spans="1:26" ht="15.75" customHeight="1" x14ac:dyDescent="0.25">
      <c r="A216" s="15"/>
      <c r="B216" s="16"/>
      <c r="C216" s="273"/>
      <c r="D216" s="15"/>
      <c r="E216" s="15"/>
      <c r="F216" s="15"/>
      <c r="G216" s="85"/>
      <c r="H216" s="85"/>
      <c r="I216" s="85"/>
      <c r="J216" s="85"/>
      <c r="K216" s="85"/>
      <c r="L216" s="85"/>
      <c r="M216" s="15"/>
      <c r="N216" s="17"/>
      <c r="O216" s="93"/>
      <c r="P216" s="15"/>
      <c r="Q216" s="15"/>
      <c r="R216" s="85"/>
      <c r="S216" s="15"/>
      <c r="T216" s="15"/>
      <c r="U216" s="15"/>
      <c r="V216" s="85"/>
      <c r="W216" s="15"/>
      <c r="X216" s="15"/>
      <c r="Y216" s="15"/>
      <c r="Z216" s="15"/>
    </row>
    <row r="217" spans="1:26" ht="15.75" customHeight="1" x14ac:dyDescent="0.25">
      <c r="A217" s="15"/>
      <c r="B217" s="16"/>
      <c r="C217" s="273"/>
      <c r="D217" s="15"/>
      <c r="E217" s="15"/>
      <c r="F217" s="15"/>
      <c r="G217" s="85"/>
      <c r="H217" s="85"/>
      <c r="I217" s="85"/>
      <c r="J217" s="85"/>
      <c r="K217" s="85"/>
      <c r="L217" s="85"/>
      <c r="M217" s="15"/>
      <c r="N217" s="17"/>
      <c r="O217" s="93"/>
      <c r="P217" s="15"/>
      <c r="Q217" s="15"/>
      <c r="R217" s="85"/>
      <c r="S217" s="15"/>
      <c r="T217" s="15"/>
      <c r="U217" s="15"/>
      <c r="V217" s="85"/>
      <c r="W217" s="15"/>
      <c r="X217" s="15"/>
      <c r="Y217" s="15"/>
      <c r="Z217" s="15"/>
    </row>
    <row r="218" spans="1:26" ht="15.75" customHeight="1" x14ac:dyDescent="0.25">
      <c r="A218" s="15"/>
      <c r="B218" s="16"/>
      <c r="C218" s="273"/>
      <c r="D218" s="15"/>
      <c r="E218" s="15"/>
      <c r="F218" s="15"/>
      <c r="G218" s="85"/>
      <c r="H218" s="85"/>
      <c r="I218" s="85"/>
      <c r="J218" s="85"/>
      <c r="K218" s="85"/>
      <c r="L218" s="85"/>
      <c r="M218" s="15"/>
      <c r="N218" s="17"/>
      <c r="O218" s="93"/>
      <c r="P218" s="15"/>
      <c r="Q218" s="15"/>
      <c r="R218" s="85"/>
      <c r="S218" s="15"/>
      <c r="T218" s="15"/>
      <c r="U218" s="15"/>
      <c r="V218" s="85"/>
      <c r="W218" s="15"/>
      <c r="X218" s="15"/>
      <c r="Y218" s="15"/>
      <c r="Z218" s="15"/>
    </row>
    <row r="219" spans="1:26" ht="15.75" customHeight="1" x14ac:dyDescent="0.25">
      <c r="A219" s="15"/>
      <c r="B219" s="16"/>
      <c r="C219" s="273"/>
      <c r="D219" s="15"/>
      <c r="E219" s="15"/>
      <c r="F219" s="15"/>
      <c r="G219" s="85"/>
      <c r="H219" s="85"/>
      <c r="I219" s="85"/>
      <c r="J219" s="85"/>
      <c r="K219" s="85"/>
      <c r="L219" s="85"/>
      <c r="M219" s="15"/>
      <c r="N219" s="17"/>
      <c r="O219" s="93"/>
      <c r="P219" s="15"/>
      <c r="Q219" s="15"/>
      <c r="R219" s="85"/>
      <c r="S219" s="15"/>
      <c r="T219" s="15"/>
      <c r="U219" s="15"/>
      <c r="V219" s="85"/>
      <c r="W219" s="15"/>
      <c r="X219" s="15"/>
      <c r="Y219" s="15"/>
      <c r="Z219" s="15"/>
    </row>
    <row r="220" spans="1:26" ht="15.75" customHeight="1" x14ac:dyDescent="0.25">
      <c r="A220" s="15"/>
      <c r="B220" s="16"/>
      <c r="C220" s="273"/>
      <c r="D220" s="15"/>
      <c r="E220" s="15"/>
      <c r="F220" s="15"/>
      <c r="G220" s="85"/>
      <c r="H220" s="85"/>
      <c r="I220" s="85"/>
      <c r="J220" s="85"/>
      <c r="K220" s="85"/>
      <c r="L220" s="85"/>
      <c r="M220" s="15"/>
      <c r="N220" s="17"/>
      <c r="O220" s="93"/>
      <c r="P220" s="15"/>
      <c r="Q220" s="15"/>
      <c r="R220" s="85"/>
      <c r="S220" s="15"/>
      <c r="T220" s="15"/>
      <c r="U220" s="15"/>
      <c r="V220" s="85"/>
      <c r="W220" s="15"/>
      <c r="X220" s="15"/>
      <c r="Y220" s="15"/>
      <c r="Z220" s="15"/>
    </row>
    <row r="221" spans="1:26" ht="15.75" customHeight="1" x14ac:dyDescent="0.25">
      <c r="A221" s="15"/>
      <c r="B221" s="16"/>
      <c r="C221" s="273"/>
      <c r="D221" s="15"/>
      <c r="E221" s="15"/>
      <c r="F221" s="15"/>
      <c r="G221" s="85"/>
      <c r="H221" s="85"/>
      <c r="I221" s="85"/>
      <c r="J221" s="85"/>
      <c r="K221" s="85"/>
      <c r="L221" s="85"/>
      <c r="M221" s="15"/>
      <c r="N221" s="17"/>
      <c r="O221" s="93"/>
      <c r="P221" s="15"/>
      <c r="Q221" s="15"/>
      <c r="R221" s="85"/>
      <c r="S221" s="15"/>
      <c r="T221" s="15"/>
      <c r="U221" s="15"/>
      <c r="V221" s="85"/>
      <c r="W221" s="15"/>
      <c r="X221" s="15"/>
      <c r="Y221" s="15"/>
      <c r="Z221" s="15"/>
    </row>
    <row r="222" spans="1:26" ht="15.75" customHeight="1" x14ac:dyDescent="0.25">
      <c r="A222" s="15"/>
      <c r="B222" s="16"/>
      <c r="C222" s="273"/>
      <c r="D222" s="15"/>
      <c r="E222" s="15"/>
      <c r="F222" s="15"/>
      <c r="G222" s="85"/>
      <c r="H222" s="85"/>
      <c r="I222" s="85"/>
      <c r="J222" s="85"/>
      <c r="K222" s="85"/>
      <c r="L222" s="85"/>
      <c r="M222" s="15"/>
      <c r="N222" s="17"/>
      <c r="O222" s="93"/>
      <c r="P222" s="15"/>
      <c r="Q222" s="15"/>
      <c r="R222" s="85"/>
      <c r="S222" s="15"/>
      <c r="T222" s="15"/>
      <c r="U222" s="15"/>
      <c r="V222" s="85"/>
      <c r="W222" s="15"/>
      <c r="X222" s="15"/>
      <c r="Y222" s="15"/>
      <c r="Z222" s="15"/>
    </row>
    <row r="223" spans="1:26" ht="15.75" customHeight="1" x14ac:dyDescent="0.25">
      <c r="A223" s="15"/>
      <c r="B223" s="16"/>
      <c r="C223" s="273"/>
      <c r="D223" s="15"/>
      <c r="E223" s="15"/>
      <c r="F223" s="15"/>
      <c r="G223" s="85"/>
      <c r="H223" s="85"/>
      <c r="I223" s="85"/>
      <c r="J223" s="85"/>
      <c r="K223" s="85"/>
      <c r="L223" s="85"/>
      <c r="M223" s="15"/>
      <c r="N223" s="17"/>
      <c r="O223" s="93"/>
      <c r="P223" s="15"/>
      <c r="Q223" s="15"/>
      <c r="R223" s="85"/>
      <c r="S223" s="15"/>
      <c r="T223" s="15"/>
      <c r="U223" s="15"/>
      <c r="V223" s="85"/>
      <c r="W223" s="15"/>
      <c r="X223" s="15"/>
      <c r="Y223" s="15"/>
      <c r="Z223" s="15"/>
    </row>
    <row r="224" spans="1:26" ht="15.75" customHeight="1" x14ac:dyDescent="0.25">
      <c r="A224" s="15"/>
      <c r="B224" s="16"/>
      <c r="C224" s="273"/>
      <c r="D224" s="15"/>
      <c r="E224" s="15"/>
      <c r="F224" s="15"/>
      <c r="G224" s="85"/>
      <c r="H224" s="85"/>
      <c r="I224" s="85"/>
      <c r="J224" s="85"/>
      <c r="K224" s="85"/>
      <c r="L224" s="85"/>
      <c r="M224" s="15"/>
      <c r="N224" s="17"/>
      <c r="O224" s="93"/>
      <c r="P224" s="15"/>
      <c r="Q224" s="15"/>
      <c r="R224" s="85"/>
      <c r="S224" s="15"/>
      <c r="T224" s="15"/>
      <c r="U224" s="15"/>
      <c r="V224" s="85"/>
      <c r="W224" s="15"/>
      <c r="X224" s="15"/>
      <c r="Y224" s="15"/>
      <c r="Z224" s="15"/>
    </row>
    <row r="225" spans="1:26" ht="15.75" customHeight="1" x14ac:dyDescent="0.25">
      <c r="A225" s="15"/>
      <c r="B225" s="16"/>
      <c r="C225" s="273"/>
      <c r="D225" s="15"/>
      <c r="E225" s="15"/>
      <c r="F225" s="15"/>
      <c r="G225" s="85"/>
      <c r="H225" s="85"/>
      <c r="I225" s="85"/>
      <c r="J225" s="85"/>
      <c r="K225" s="85"/>
      <c r="L225" s="85"/>
      <c r="M225" s="15"/>
      <c r="N225" s="17"/>
      <c r="O225" s="93"/>
      <c r="P225" s="15"/>
      <c r="Q225" s="15"/>
      <c r="R225" s="85"/>
      <c r="S225" s="15"/>
      <c r="T225" s="15"/>
      <c r="U225" s="15"/>
      <c r="V225" s="85"/>
      <c r="W225" s="15"/>
      <c r="X225" s="15"/>
      <c r="Y225" s="15"/>
      <c r="Z225" s="15"/>
    </row>
    <row r="226" spans="1:26" ht="15.75" customHeight="1" x14ac:dyDescent="0.25">
      <c r="A226" s="15"/>
      <c r="B226" s="16"/>
      <c r="C226" s="273"/>
      <c r="D226" s="15"/>
      <c r="E226" s="15"/>
      <c r="F226" s="15"/>
      <c r="G226" s="85"/>
      <c r="H226" s="85"/>
      <c r="I226" s="85"/>
      <c r="J226" s="85"/>
      <c r="K226" s="85"/>
      <c r="L226" s="85"/>
      <c r="M226" s="15"/>
      <c r="N226" s="17"/>
      <c r="O226" s="93"/>
      <c r="P226" s="15"/>
      <c r="Q226" s="15"/>
      <c r="R226" s="85"/>
      <c r="S226" s="15"/>
      <c r="T226" s="15"/>
      <c r="U226" s="15"/>
      <c r="V226" s="85"/>
      <c r="W226" s="15"/>
      <c r="X226" s="15"/>
      <c r="Y226" s="15"/>
      <c r="Z226" s="15"/>
    </row>
    <row r="227" spans="1:26" ht="15.75" customHeight="1" x14ac:dyDescent="0.25">
      <c r="A227" s="15"/>
      <c r="B227" s="16"/>
      <c r="C227" s="273"/>
      <c r="D227" s="15"/>
      <c r="E227" s="15"/>
      <c r="F227" s="15"/>
      <c r="G227" s="85"/>
      <c r="H227" s="85"/>
      <c r="I227" s="85"/>
      <c r="J227" s="85"/>
      <c r="K227" s="85"/>
      <c r="L227" s="85"/>
      <c r="M227" s="15"/>
      <c r="N227" s="17"/>
      <c r="O227" s="93"/>
      <c r="P227" s="15"/>
      <c r="Q227" s="15"/>
      <c r="R227" s="85"/>
      <c r="S227" s="15"/>
      <c r="T227" s="15"/>
      <c r="U227" s="15"/>
      <c r="V227" s="85"/>
      <c r="W227" s="15"/>
      <c r="X227" s="15"/>
      <c r="Y227" s="15"/>
      <c r="Z227" s="15"/>
    </row>
    <row r="228" spans="1:26" ht="15.75" customHeight="1" x14ac:dyDescent="0.25">
      <c r="A228" s="15"/>
      <c r="B228" s="16"/>
      <c r="C228" s="273"/>
      <c r="D228" s="15"/>
      <c r="E228" s="15"/>
      <c r="F228" s="15"/>
      <c r="G228" s="85"/>
      <c r="H228" s="85"/>
      <c r="I228" s="85"/>
      <c r="J228" s="85"/>
      <c r="K228" s="85"/>
      <c r="L228" s="85"/>
      <c r="M228" s="15"/>
      <c r="N228" s="17"/>
      <c r="O228" s="93"/>
      <c r="P228" s="15"/>
      <c r="Q228" s="15"/>
      <c r="R228" s="85"/>
      <c r="S228" s="15"/>
      <c r="T228" s="15"/>
      <c r="U228" s="15"/>
      <c r="V228" s="85"/>
      <c r="W228" s="15"/>
      <c r="X228" s="15"/>
      <c r="Y228" s="15"/>
      <c r="Z228" s="15"/>
    </row>
    <row r="229" spans="1:26" ht="15.75" customHeight="1" x14ac:dyDescent="0.25">
      <c r="A229" s="15"/>
      <c r="B229" s="16"/>
      <c r="C229" s="273"/>
      <c r="D229" s="15"/>
      <c r="E229" s="15"/>
      <c r="F229" s="15"/>
      <c r="G229" s="85"/>
      <c r="H229" s="85"/>
      <c r="I229" s="85"/>
      <c r="J229" s="85"/>
      <c r="K229" s="85"/>
      <c r="L229" s="85"/>
      <c r="M229" s="15"/>
      <c r="N229" s="17"/>
      <c r="O229" s="93"/>
      <c r="P229" s="15"/>
      <c r="Q229" s="15"/>
      <c r="R229" s="85"/>
      <c r="S229" s="15"/>
      <c r="T229" s="15"/>
      <c r="U229" s="15"/>
      <c r="V229" s="85"/>
      <c r="W229" s="15"/>
      <c r="X229" s="15"/>
      <c r="Y229" s="15"/>
      <c r="Z229" s="15"/>
    </row>
    <row r="230" spans="1:26" ht="15.75" customHeight="1" x14ac:dyDescent="0.25">
      <c r="A230" s="15"/>
      <c r="B230" s="16"/>
      <c r="C230" s="273"/>
      <c r="D230" s="15"/>
      <c r="E230" s="15"/>
      <c r="F230" s="15"/>
      <c r="G230" s="85"/>
      <c r="H230" s="85"/>
      <c r="I230" s="85"/>
      <c r="J230" s="85"/>
      <c r="K230" s="85"/>
      <c r="L230" s="85"/>
      <c r="M230" s="15"/>
      <c r="N230" s="17"/>
      <c r="O230" s="93"/>
      <c r="P230" s="15"/>
      <c r="Q230" s="15"/>
      <c r="R230" s="85"/>
      <c r="S230" s="15"/>
      <c r="T230" s="15"/>
      <c r="U230" s="15"/>
      <c r="V230" s="85"/>
      <c r="W230" s="15"/>
      <c r="X230" s="15"/>
      <c r="Y230" s="15"/>
      <c r="Z230" s="15"/>
    </row>
    <row r="231" spans="1:26" ht="15.75" customHeight="1" x14ac:dyDescent="0.25">
      <c r="A231" s="15"/>
      <c r="B231" s="16"/>
      <c r="C231" s="273"/>
      <c r="D231" s="15"/>
      <c r="E231" s="15"/>
      <c r="F231" s="15"/>
      <c r="G231" s="85"/>
      <c r="H231" s="85"/>
      <c r="I231" s="85"/>
      <c r="J231" s="85"/>
      <c r="K231" s="85"/>
      <c r="L231" s="85"/>
      <c r="M231" s="15"/>
      <c r="N231" s="17"/>
      <c r="O231" s="93"/>
      <c r="P231" s="15"/>
      <c r="Q231" s="15"/>
      <c r="R231" s="85"/>
      <c r="S231" s="15"/>
      <c r="T231" s="15"/>
      <c r="U231" s="15"/>
      <c r="V231" s="85"/>
      <c r="W231" s="15"/>
      <c r="X231" s="15"/>
      <c r="Y231" s="15"/>
      <c r="Z231" s="15"/>
    </row>
    <row r="232" spans="1:26" ht="15.75" customHeight="1" x14ac:dyDescent="0.25">
      <c r="A232" s="15"/>
      <c r="B232" s="16"/>
      <c r="C232" s="273"/>
      <c r="D232" s="15"/>
      <c r="E232" s="15"/>
      <c r="F232" s="15"/>
      <c r="G232" s="85"/>
      <c r="H232" s="85"/>
      <c r="I232" s="85"/>
      <c r="J232" s="85"/>
      <c r="K232" s="85"/>
      <c r="L232" s="85"/>
      <c r="M232" s="15"/>
      <c r="N232" s="17"/>
      <c r="O232" s="93"/>
      <c r="P232" s="15"/>
      <c r="Q232" s="15"/>
      <c r="R232" s="85"/>
      <c r="S232" s="15"/>
      <c r="T232" s="15"/>
      <c r="U232" s="15"/>
      <c r="V232" s="85"/>
      <c r="W232" s="15"/>
      <c r="X232" s="15"/>
      <c r="Y232" s="15"/>
      <c r="Z232" s="15"/>
    </row>
    <row r="233" spans="1:26" ht="15.75" customHeight="1" x14ac:dyDescent="0.25">
      <c r="A233" s="15"/>
      <c r="B233" s="16"/>
      <c r="C233" s="273"/>
      <c r="D233" s="15"/>
      <c r="E233" s="15"/>
      <c r="F233" s="15"/>
      <c r="G233" s="85"/>
      <c r="H233" s="85"/>
      <c r="I233" s="85"/>
      <c r="J233" s="85"/>
      <c r="K233" s="85"/>
      <c r="L233" s="85"/>
      <c r="M233" s="15"/>
      <c r="N233" s="17"/>
      <c r="O233" s="93"/>
      <c r="P233" s="15"/>
      <c r="Q233" s="15"/>
      <c r="R233" s="85"/>
      <c r="S233" s="15"/>
      <c r="T233" s="15"/>
      <c r="U233" s="15"/>
      <c r="V233" s="85"/>
      <c r="W233" s="15"/>
      <c r="X233" s="15"/>
      <c r="Y233" s="15"/>
      <c r="Z233" s="15"/>
    </row>
    <row r="234" spans="1:26" ht="15.75" customHeight="1" x14ac:dyDescent="0.25">
      <c r="A234" s="15"/>
      <c r="B234" s="16"/>
      <c r="C234" s="273"/>
      <c r="D234" s="15"/>
      <c r="E234" s="15"/>
      <c r="F234" s="15"/>
      <c r="G234" s="85"/>
      <c r="H234" s="85"/>
      <c r="I234" s="85"/>
      <c r="J234" s="85"/>
      <c r="K234" s="85"/>
      <c r="L234" s="85"/>
      <c r="M234" s="15"/>
      <c r="N234" s="17"/>
      <c r="O234" s="93"/>
      <c r="P234" s="15"/>
      <c r="Q234" s="15"/>
      <c r="R234" s="85"/>
      <c r="S234" s="15"/>
      <c r="T234" s="15"/>
      <c r="U234" s="15"/>
      <c r="V234" s="85"/>
      <c r="W234" s="15"/>
      <c r="X234" s="15"/>
      <c r="Y234" s="15"/>
      <c r="Z234" s="15"/>
    </row>
    <row r="235" spans="1:26" ht="15.75" customHeight="1" x14ac:dyDescent="0.25">
      <c r="A235" s="15"/>
      <c r="B235" s="16"/>
      <c r="C235" s="273"/>
      <c r="D235" s="15"/>
      <c r="E235" s="15"/>
      <c r="F235" s="15"/>
      <c r="G235" s="85"/>
      <c r="H235" s="85"/>
      <c r="I235" s="85"/>
      <c r="J235" s="85"/>
      <c r="K235" s="85"/>
      <c r="L235" s="85"/>
      <c r="M235" s="15"/>
      <c r="N235" s="17"/>
      <c r="O235" s="93"/>
      <c r="P235" s="15"/>
      <c r="Q235" s="15"/>
      <c r="R235" s="85"/>
      <c r="S235" s="15"/>
      <c r="T235" s="15"/>
      <c r="U235" s="15"/>
      <c r="V235" s="85"/>
      <c r="W235" s="15"/>
      <c r="X235" s="15"/>
      <c r="Y235" s="15"/>
      <c r="Z235" s="15"/>
    </row>
    <row r="236" spans="1:26" ht="15.75" customHeight="1" x14ac:dyDescent="0.25">
      <c r="A236" s="15"/>
      <c r="B236" s="16"/>
      <c r="C236" s="273"/>
      <c r="D236" s="15"/>
      <c r="E236" s="15"/>
      <c r="F236" s="15"/>
      <c r="G236" s="85"/>
      <c r="H236" s="85"/>
      <c r="I236" s="85"/>
      <c r="J236" s="85"/>
      <c r="K236" s="85"/>
      <c r="L236" s="85"/>
      <c r="M236" s="15"/>
      <c r="N236" s="17"/>
      <c r="O236" s="93"/>
      <c r="P236" s="15"/>
      <c r="Q236" s="15"/>
      <c r="R236" s="85"/>
      <c r="S236" s="15"/>
      <c r="T236" s="15"/>
      <c r="U236" s="15"/>
      <c r="V236" s="85"/>
      <c r="W236" s="15"/>
      <c r="X236" s="15"/>
      <c r="Y236" s="15"/>
      <c r="Z236" s="15"/>
    </row>
    <row r="237" spans="1:26" ht="15.75" customHeight="1" x14ac:dyDescent="0.25">
      <c r="A237" s="15"/>
      <c r="B237" s="16"/>
      <c r="C237" s="273"/>
      <c r="D237" s="15"/>
      <c r="E237" s="15"/>
      <c r="F237" s="15"/>
      <c r="G237" s="85"/>
      <c r="H237" s="85"/>
      <c r="I237" s="85"/>
      <c r="J237" s="85"/>
      <c r="K237" s="85"/>
      <c r="L237" s="85"/>
      <c r="M237" s="15"/>
      <c r="N237" s="17"/>
      <c r="O237" s="93"/>
      <c r="P237" s="15"/>
      <c r="Q237" s="15"/>
      <c r="R237" s="85"/>
      <c r="S237" s="15"/>
      <c r="T237" s="15"/>
      <c r="U237" s="15"/>
      <c r="V237" s="85"/>
      <c r="W237" s="15"/>
      <c r="X237" s="15"/>
      <c r="Y237" s="15"/>
      <c r="Z237" s="15"/>
    </row>
    <row r="238" spans="1:26" ht="15.75" customHeight="1" x14ac:dyDescent="0.25">
      <c r="A238" s="15"/>
      <c r="B238" s="16"/>
      <c r="C238" s="273"/>
      <c r="D238" s="15"/>
      <c r="E238" s="15"/>
      <c r="F238" s="15"/>
      <c r="G238" s="85"/>
      <c r="H238" s="85"/>
      <c r="I238" s="85"/>
      <c r="J238" s="85"/>
      <c r="K238" s="85"/>
      <c r="L238" s="85"/>
      <c r="M238" s="15"/>
      <c r="N238" s="17"/>
      <c r="O238" s="93"/>
      <c r="P238" s="15"/>
      <c r="Q238" s="15"/>
      <c r="R238" s="85"/>
      <c r="S238" s="15"/>
      <c r="T238" s="15"/>
      <c r="U238" s="15"/>
      <c r="V238" s="85"/>
      <c r="W238" s="15"/>
      <c r="X238" s="15"/>
      <c r="Y238" s="15"/>
      <c r="Z238" s="15"/>
    </row>
    <row r="239" spans="1:26" ht="15.75" customHeight="1" x14ac:dyDescent="0.25">
      <c r="A239" s="15"/>
      <c r="B239" s="16"/>
      <c r="C239" s="273"/>
      <c r="D239" s="15"/>
      <c r="E239" s="15"/>
      <c r="F239" s="15"/>
      <c r="G239" s="85"/>
      <c r="H239" s="85"/>
      <c r="I239" s="85"/>
      <c r="J239" s="85"/>
      <c r="K239" s="85"/>
      <c r="L239" s="85"/>
      <c r="M239" s="15"/>
      <c r="N239" s="17"/>
      <c r="O239" s="93"/>
      <c r="P239" s="15"/>
      <c r="Q239" s="15"/>
      <c r="R239" s="85"/>
      <c r="S239" s="15"/>
      <c r="T239" s="15"/>
      <c r="U239" s="15"/>
      <c r="V239" s="85"/>
      <c r="W239" s="15"/>
      <c r="X239" s="15"/>
      <c r="Y239" s="15"/>
      <c r="Z239" s="15"/>
    </row>
    <row r="240" spans="1:26" ht="15.75" customHeight="1" x14ac:dyDescent="0.25">
      <c r="A240" s="15"/>
      <c r="B240" s="16"/>
      <c r="C240" s="273"/>
      <c r="D240" s="15"/>
      <c r="E240" s="15"/>
      <c r="F240" s="15"/>
      <c r="G240" s="85"/>
      <c r="H240" s="85"/>
      <c r="I240" s="85"/>
      <c r="J240" s="85"/>
      <c r="K240" s="85"/>
      <c r="L240" s="85"/>
      <c r="M240" s="15"/>
      <c r="N240" s="17"/>
      <c r="O240" s="93"/>
      <c r="P240" s="15"/>
      <c r="Q240" s="15"/>
      <c r="R240" s="85"/>
      <c r="S240" s="15"/>
      <c r="T240" s="15"/>
      <c r="U240" s="15"/>
      <c r="V240" s="85"/>
      <c r="W240" s="15"/>
      <c r="X240" s="15"/>
      <c r="Y240" s="15"/>
      <c r="Z240" s="15"/>
    </row>
    <row r="241" spans="1:26" ht="15.75" customHeight="1" x14ac:dyDescent="0.25">
      <c r="A241" s="15"/>
      <c r="B241" s="16"/>
      <c r="C241" s="273"/>
      <c r="D241" s="15"/>
      <c r="E241" s="15"/>
      <c r="F241" s="15"/>
      <c r="G241" s="85"/>
      <c r="H241" s="85"/>
      <c r="I241" s="85"/>
      <c r="J241" s="85"/>
      <c r="K241" s="85"/>
      <c r="L241" s="85"/>
      <c r="M241" s="15"/>
      <c r="N241" s="17"/>
      <c r="O241" s="93"/>
      <c r="P241" s="15"/>
      <c r="Q241" s="15"/>
      <c r="R241" s="85"/>
      <c r="S241" s="15"/>
      <c r="T241" s="15"/>
      <c r="U241" s="15"/>
      <c r="V241" s="85"/>
      <c r="W241" s="15"/>
      <c r="X241" s="15"/>
      <c r="Y241" s="15"/>
      <c r="Z241" s="15"/>
    </row>
    <row r="242" spans="1:26" ht="15.75" customHeight="1" x14ac:dyDescent="0.25">
      <c r="A242" s="15"/>
      <c r="B242" s="16"/>
      <c r="C242" s="273"/>
      <c r="D242" s="15"/>
      <c r="E242" s="15"/>
      <c r="F242" s="15"/>
      <c r="G242" s="85"/>
      <c r="H242" s="85"/>
      <c r="I242" s="85"/>
      <c r="J242" s="85"/>
      <c r="K242" s="85"/>
      <c r="L242" s="85"/>
      <c r="M242" s="15"/>
      <c r="N242" s="17"/>
      <c r="O242" s="93"/>
      <c r="P242" s="15"/>
      <c r="Q242" s="15"/>
      <c r="R242" s="85"/>
      <c r="S242" s="15"/>
      <c r="T242" s="15"/>
      <c r="U242" s="15"/>
      <c r="V242" s="85"/>
      <c r="W242" s="15"/>
      <c r="X242" s="15"/>
      <c r="Y242" s="15"/>
      <c r="Z242" s="15"/>
    </row>
    <row r="243" spans="1:26" ht="15.75" customHeight="1" x14ac:dyDescent="0.25">
      <c r="A243" s="15"/>
      <c r="B243" s="16"/>
      <c r="C243" s="273"/>
      <c r="D243" s="15"/>
      <c r="E243" s="15"/>
      <c r="F243" s="15"/>
      <c r="G243" s="85"/>
      <c r="H243" s="85"/>
      <c r="I243" s="85"/>
      <c r="J243" s="85"/>
      <c r="K243" s="85"/>
      <c r="L243" s="85"/>
      <c r="M243" s="15"/>
      <c r="N243" s="17"/>
      <c r="O243" s="93"/>
      <c r="P243" s="15"/>
      <c r="Q243" s="15"/>
      <c r="R243" s="85"/>
      <c r="S243" s="15"/>
      <c r="T243" s="15"/>
      <c r="U243" s="15"/>
      <c r="V243" s="85"/>
      <c r="W243" s="15"/>
      <c r="X243" s="15"/>
      <c r="Y243" s="15"/>
      <c r="Z243" s="15"/>
    </row>
    <row r="244" spans="1:26" ht="15.75" customHeight="1" x14ac:dyDescent="0.25">
      <c r="A244" s="15"/>
      <c r="B244" s="16"/>
      <c r="C244" s="273"/>
      <c r="D244" s="15"/>
      <c r="E244" s="15"/>
      <c r="F244" s="15"/>
      <c r="G244" s="85"/>
      <c r="H244" s="85"/>
      <c r="I244" s="85"/>
      <c r="J244" s="85"/>
      <c r="K244" s="85"/>
      <c r="L244" s="85"/>
      <c r="M244" s="15"/>
      <c r="N244" s="17"/>
      <c r="O244" s="93"/>
      <c r="P244" s="15"/>
      <c r="Q244" s="15"/>
      <c r="R244" s="85"/>
      <c r="S244" s="15"/>
      <c r="T244" s="15"/>
      <c r="U244" s="15"/>
      <c r="V244" s="85"/>
      <c r="W244" s="15"/>
      <c r="X244" s="15"/>
      <c r="Y244" s="15"/>
      <c r="Z244" s="15"/>
    </row>
    <row r="245" spans="1:26" ht="15.75" customHeight="1" x14ac:dyDescent="0.25">
      <c r="A245" s="15"/>
      <c r="B245" s="16"/>
      <c r="C245" s="273"/>
      <c r="D245" s="15"/>
      <c r="E245" s="15"/>
      <c r="F245" s="15"/>
      <c r="G245" s="85"/>
      <c r="H245" s="85"/>
      <c r="I245" s="85"/>
      <c r="J245" s="85"/>
      <c r="K245" s="85"/>
      <c r="L245" s="85"/>
      <c r="M245" s="15"/>
      <c r="N245" s="17"/>
      <c r="O245" s="93"/>
      <c r="P245" s="15"/>
      <c r="Q245" s="15"/>
      <c r="R245" s="85"/>
      <c r="S245" s="15"/>
      <c r="T245" s="15"/>
      <c r="U245" s="15"/>
      <c r="V245" s="85"/>
      <c r="W245" s="15"/>
      <c r="X245" s="15"/>
      <c r="Y245" s="15"/>
      <c r="Z245" s="15"/>
    </row>
    <row r="246" spans="1:26" ht="15.75" customHeight="1" x14ac:dyDescent="0.25">
      <c r="A246" s="15"/>
      <c r="B246" s="16"/>
      <c r="C246" s="273"/>
      <c r="D246" s="15"/>
      <c r="E246" s="15"/>
      <c r="F246" s="15"/>
      <c r="G246" s="85"/>
      <c r="H246" s="85"/>
      <c r="I246" s="85"/>
      <c r="J246" s="85"/>
      <c r="K246" s="85"/>
      <c r="L246" s="85"/>
      <c r="M246" s="15"/>
      <c r="N246" s="17"/>
      <c r="O246" s="93"/>
      <c r="P246" s="15"/>
      <c r="Q246" s="15"/>
      <c r="R246" s="85"/>
      <c r="S246" s="15"/>
      <c r="T246" s="15"/>
      <c r="U246" s="15"/>
      <c r="V246" s="85"/>
      <c r="W246" s="15"/>
      <c r="X246" s="15"/>
      <c r="Y246" s="15"/>
      <c r="Z246" s="15"/>
    </row>
    <row r="247" spans="1:26" ht="15.75" customHeight="1" x14ac:dyDescent="0.25">
      <c r="A247" s="15"/>
      <c r="B247" s="16"/>
      <c r="C247" s="273"/>
      <c r="D247" s="15"/>
      <c r="E247" s="15"/>
      <c r="F247" s="15"/>
      <c r="G247" s="85"/>
      <c r="H247" s="85"/>
      <c r="I247" s="85"/>
      <c r="J247" s="85"/>
      <c r="K247" s="85"/>
      <c r="L247" s="85"/>
      <c r="M247" s="15"/>
      <c r="N247" s="17"/>
      <c r="O247" s="93"/>
      <c r="P247" s="15"/>
      <c r="Q247" s="15"/>
      <c r="R247" s="85"/>
      <c r="S247" s="15"/>
      <c r="T247" s="15"/>
      <c r="U247" s="15"/>
      <c r="V247" s="85"/>
      <c r="W247" s="15"/>
      <c r="X247" s="15"/>
      <c r="Y247" s="15"/>
      <c r="Z247" s="15"/>
    </row>
    <row r="248" spans="1:26" ht="15.75" customHeight="1" x14ac:dyDescent="0.25">
      <c r="A248" s="15"/>
      <c r="B248" s="16"/>
      <c r="C248" s="273"/>
      <c r="D248" s="15"/>
      <c r="E248" s="15"/>
      <c r="F248" s="15"/>
      <c r="G248" s="85"/>
      <c r="H248" s="85"/>
      <c r="I248" s="85"/>
      <c r="J248" s="85"/>
      <c r="K248" s="85"/>
      <c r="L248" s="85"/>
      <c r="M248" s="15"/>
      <c r="N248" s="17"/>
      <c r="O248" s="93"/>
      <c r="P248" s="15"/>
      <c r="Q248" s="15"/>
      <c r="R248" s="85"/>
      <c r="S248" s="15"/>
      <c r="T248" s="15"/>
      <c r="U248" s="15"/>
      <c r="V248" s="85"/>
      <c r="W248" s="15"/>
      <c r="X248" s="15"/>
      <c r="Y248" s="15"/>
      <c r="Z248" s="15"/>
    </row>
    <row r="249" spans="1:26" ht="15.75" customHeight="1" x14ac:dyDescent="0.25">
      <c r="A249" s="15"/>
      <c r="B249" s="16"/>
      <c r="C249" s="273"/>
      <c r="D249" s="15"/>
      <c r="E249" s="15"/>
      <c r="F249" s="15"/>
      <c r="G249" s="85"/>
      <c r="H249" s="85"/>
      <c r="I249" s="85"/>
      <c r="J249" s="85"/>
      <c r="K249" s="85"/>
      <c r="L249" s="85"/>
      <c r="M249" s="15"/>
      <c r="N249" s="17"/>
      <c r="O249" s="93"/>
      <c r="P249" s="15"/>
      <c r="Q249" s="15"/>
      <c r="R249" s="85"/>
      <c r="S249" s="15"/>
      <c r="T249" s="15"/>
      <c r="U249" s="15"/>
      <c r="V249" s="85"/>
      <c r="W249" s="15"/>
      <c r="X249" s="15"/>
      <c r="Y249" s="15"/>
      <c r="Z249" s="15"/>
    </row>
    <row r="250" spans="1:26" ht="15.75" customHeight="1" x14ac:dyDescent="0.25">
      <c r="A250" s="15"/>
      <c r="B250" s="16"/>
      <c r="C250" s="273"/>
      <c r="D250" s="15"/>
      <c r="E250" s="15"/>
      <c r="F250" s="15"/>
      <c r="G250" s="85"/>
      <c r="H250" s="85"/>
      <c r="I250" s="85"/>
      <c r="J250" s="85"/>
      <c r="K250" s="85"/>
      <c r="L250" s="85"/>
      <c r="M250" s="15"/>
      <c r="N250" s="17"/>
      <c r="O250" s="93"/>
      <c r="P250" s="15"/>
      <c r="Q250" s="15"/>
      <c r="R250" s="85"/>
      <c r="S250" s="15"/>
      <c r="T250" s="15"/>
      <c r="U250" s="15"/>
      <c r="V250" s="85"/>
      <c r="W250" s="15"/>
      <c r="X250" s="15"/>
      <c r="Y250" s="15"/>
      <c r="Z250" s="15"/>
    </row>
    <row r="251" spans="1:26" ht="15.75" customHeight="1" x14ac:dyDescent="0.25">
      <c r="A251" s="15"/>
      <c r="B251" s="16"/>
      <c r="C251" s="273"/>
      <c r="D251" s="15"/>
      <c r="E251" s="15"/>
      <c r="F251" s="15"/>
      <c r="G251" s="85"/>
      <c r="H251" s="85"/>
      <c r="I251" s="85"/>
      <c r="J251" s="85"/>
      <c r="K251" s="85"/>
      <c r="L251" s="85"/>
      <c r="M251" s="15"/>
      <c r="N251" s="17"/>
      <c r="O251" s="93"/>
      <c r="P251" s="15"/>
      <c r="Q251" s="15"/>
      <c r="R251" s="85"/>
      <c r="S251" s="15"/>
      <c r="T251" s="15"/>
      <c r="U251" s="15"/>
      <c r="V251" s="85"/>
      <c r="W251" s="15"/>
      <c r="X251" s="15"/>
      <c r="Y251" s="15"/>
      <c r="Z251" s="15"/>
    </row>
    <row r="252" spans="1:26" ht="15.75" customHeight="1" x14ac:dyDescent="0.25">
      <c r="A252" s="15"/>
      <c r="B252" s="16"/>
      <c r="C252" s="273"/>
      <c r="D252" s="15"/>
      <c r="E252" s="15"/>
      <c r="F252" s="15"/>
      <c r="G252" s="85"/>
      <c r="H252" s="85"/>
      <c r="I252" s="85"/>
      <c r="J252" s="85"/>
      <c r="K252" s="85"/>
      <c r="L252" s="85"/>
      <c r="M252" s="15"/>
      <c r="N252" s="17"/>
      <c r="O252" s="93"/>
      <c r="P252" s="15"/>
      <c r="Q252" s="15"/>
      <c r="R252" s="85"/>
      <c r="S252" s="15"/>
      <c r="T252" s="15"/>
      <c r="U252" s="15"/>
      <c r="V252" s="85"/>
      <c r="W252" s="15"/>
      <c r="X252" s="15"/>
      <c r="Y252" s="15"/>
      <c r="Z252" s="15"/>
    </row>
    <row r="253" spans="1:26" ht="15.75" customHeight="1" x14ac:dyDescent="0.25">
      <c r="A253" s="15"/>
      <c r="B253" s="16"/>
      <c r="C253" s="273"/>
      <c r="D253" s="15"/>
      <c r="E253" s="15"/>
      <c r="F253" s="15"/>
      <c r="G253" s="85"/>
      <c r="H253" s="85"/>
      <c r="I253" s="85"/>
      <c r="J253" s="85"/>
      <c r="K253" s="85"/>
      <c r="L253" s="85"/>
      <c r="M253" s="15"/>
      <c r="N253" s="17"/>
      <c r="O253" s="93"/>
      <c r="P253" s="15"/>
      <c r="Q253" s="15"/>
      <c r="R253" s="85"/>
      <c r="S253" s="15"/>
      <c r="T253" s="15"/>
      <c r="U253" s="15"/>
      <c r="V253" s="85"/>
      <c r="W253" s="15"/>
      <c r="X253" s="15"/>
      <c r="Y253" s="15"/>
      <c r="Z253" s="15"/>
    </row>
    <row r="254" spans="1:26" ht="15.75" customHeight="1" x14ac:dyDescent="0.25">
      <c r="A254" s="15"/>
      <c r="B254" s="16"/>
      <c r="C254" s="273"/>
      <c r="D254" s="15"/>
      <c r="E254" s="15"/>
      <c r="F254" s="15"/>
      <c r="G254" s="85"/>
      <c r="H254" s="85"/>
      <c r="I254" s="85"/>
      <c r="J254" s="85"/>
      <c r="K254" s="85"/>
      <c r="L254" s="85"/>
      <c r="M254" s="15"/>
      <c r="N254" s="17"/>
      <c r="O254" s="93"/>
      <c r="P254" s="15"/>
      <c r="Q254" s="15"/>
      <c r="R254" s="85"/>
      <c r="S254" s="15"/>
      <c r="T254" s="15"/>
      <c r="U254" s="15"/>
      <c r="V254" s="85"/>
      <c r="W254" s="15"/>
      <c r="X254" s="15"/>
      <c r="Y254" s="15"/>
      <c r="Z254" s="15"/>
    </row>
    <row r="255" spans="1:26" ht="15.75" customHeight="1" x14ac:dyDescent="0.25">
      <c r="A255" s="15"/>
      <c r="B255" s="16"/>
      <c r="C255" s="273"/>
      <c r="D255" s="15"/>
      <c r="E255" s="15"/>
      <c r="F255" s="15"/>
      <c r="G255" s="85"/>
      <c r="H255" s="85"/>
      <c r="I255" s="85"/>
      <c r="J255" s="85"/>
      <c r="K255" s="85"/>
      <c r="L255" s="85"/>
      <c r="M255" s="15"/>
      <c r="N255" s="17"/>
      <c r="O255" s="93"/>
      <c r="P255" s="15"/>
      <c r="Q255" s="15"/>
      <c r="R255" s="85"/>
      <c r="S255" s="15"/>
      <c r="T255" s="15"/>
      <c r="U255" s="15"/>
      <c r="V255" s="85"/>
      <c r="W255" s="15"/>
      <c r="X255" s="15"/>
      <c r="Y255" s="15"/>
      <c r="Z255" s="15"/>
    </row>
    <row r="256" spans="1:26" ht="15.75" customHeight="1" x14ac:dyDescent="0.25">
      <c r="A256" s="15"/>
      <c r="B256" s="16"/>
      <c r="C256" s="273"/>
      <c r="D256" s="15"/>
      <c r="E256" s="15"/>
      <c r="F256" s="15"/>
      <c r="G256" s="85"/>
      <c r="H256" s="85"/>
      <c r="I256" s="85"/>
      <c r="J256" s="85"/>
      <c r="K256" s="85"/>
      <c r="L256" s="85"/>
      <c r="M256" s="15"/>
      <c r="N256" s="17"/>
      <c r="O256" s="93"/>
      <c r="P256" s="15"/>
      <c r="Q256" s="15"/>
      <c r="R256" s="85"/>
      <c r="S256" s="15"/>
      <c r="T256" s="15"/>
      <c r="U256" s="15"/>
      <c r="V256" s="85"/>
      <c r="W256" s="15"/>
      <c r="X256" s="15"/>
      <c r="Y256" s="15"/>
      <c r="Z256" s="15"/>
    </row>
    <row r="257" spans="1:26" ht="15.75" customHeight="1" x14ac:dyDescent="0.25">
      <c r="A257" s="15"/>
      <c r="B257" s="16"/>
      <c r="C257" s="273"/>
      <c r="D257" s="15"/>
      <c r="E257" s="15"/>
      <c r="F257" s="15"/>
      <c r="G257" s="85"/>
      <c r="H257" s="85"/>
      <c r="I257" s="85"/>
      <c r="J257" s="85"/>
      <c r="K257" s="85"/>
      <c r="L257" s="85"/>
      <c r="M257" s="15"/>
      <c r="N257" s="17"/>
      <c r="O257" s="93"/>
      <c r="P257" s="15"/>
      <c r="Q257" s="15"/>
      <c r="R257" s="85"/>
      <c r="S257" s="15"/>
      <c r="T257" s="15"/>
      <c r="U257" s="15"/>
      <c r="V257" s="85"/>
      <c r="W257" s="15"/>
      <c r="X257" s="15"/>
      <c r="Y257" s="15"/>
      <c r="Z257" s="15"/>
    </row>
    <row r="258" spans="1:26" ht="15.75" customHeight="1" x14ac:dyDescent="0.25">
      <c r="A258" s="15"/>
      <c r="B258" s="16"/>
      <c r="C258" s="273"/>
      <c r="D258" s="15"/>
      <c r="E258" s="15"/>
      <c r="F258" s="15"/>
      <c r="G258" s="85"/>
      <c r="H258" s="85"/>
      <c r="I258" s="85"/>
      <c r="J258" s="85"/>
      <c r="K258" s="85"/>
      <c r="L258" s="85"/>
      <c r="M258" s="15"/>
      <c r="N258" s="17"/>
      <c r="O258" s="93"/>
      <c r="P258" s="15"/>
      <c r="Q258" s="15"/>
      <c r="R258" s="85"/>
      <c r="S258" s="15"/>
      <c r="T258" s="15"/>
      <c r="U258" s="15"/>
      <c r="V258" s="85"/>
      <c r="W258" s="15"/>
      <c r="X258" s="15"/>
      <c r="Y258" s="15"/>
      <c r="Z258" s="15"/>
    </row>
    <row r="259" spans="1:26" ht="15.75" customHeight="1" x14ac:dyDescent="0.25">
      <c r="A259" s="15"/>
      <c r="B259" s="16"/>
      <c r="C259" s="273"/>
      <c r="D259" s="15"/>
      <c r="E259" s="15"/>
      <c r="F259" s="15"/>
      <c r="G259" s="85"/>
      <c r="H259" s="85"/>
      <c r="I259" s="85"/>
      <c r="J259" s="85"/>
      <c r="K259" s="85"/>
      <c r="L259" s="85"/>
      <c r="M259" s="15"/>
      <c r="N259" s="17"/>
      <c r="O259" s="93"/>
      <c r="P259" s="15"/>
      <c r="Q259" s="15"/>
      <c r="R259" s="85"/>
      <c r="S259" s="15"/>
      <c r="T259" s="15"/>
      <c r="U259" s="15"/>
      <c r="V259" s="85"/>
      <c r="W259" s="15"/>
      <c r="X259" s="15"/>
      <c r="Y259" s="15"/>
      <c r="Z259" s="15"/>
    </row>
    <row r="260" spans="1:26" ht="15.75" customHeight="1" x14ac:dyDescent="0.25">
      <c r="A260" s="15"/>
      <c r="B260" s="16"/>
      <c r="C260" s="273"/>
      <c r="D260" s="15"/>
      <c r="E260" s="15"/>
      <c r="F260" s="15"/>
      <c r="G260" s="85"/>
      <c r="H260" s="85"/>
      <c r="I260" s="85"/>
      <c r="J260" s="85"/>
      <c r="K260" s="85"/>
      <c r="L260" s="85"/>
      <c r="M260" s="15"/>
      <c r="N260" s="17"/>
      <c r="O260" s="93"/>
      <c r="P260" s="15"/>
      <c r="Q260" s="15"/>
      <c r="R260" s="85"/>
      <c r="S260" s="15"/>
      <c r="T260" s="15"/>
      <c r="U260" s="15"/>
      <c r="V260" s="85"/>
      <c r="W260" s="15"/>
      <c r="X260" s="15"/>
      <c r="Y260" s="15"/>
      <c r="Z260" s="15"/>
    </row>
    <row r="261" spans="1:26" ht="15.75" customHeight="1" x14ac:dyDescent="0.25">
      <c r="A261" s="15"/>
      <c r="B261" s="16"/>
      <c r="C261" s="273"/>
      <c r="D261" s="15"/>
      <c r="E261" s="15"/>
      <c r="F261" s="15"/>
      <c r="G261" s="85"/>
      <c r="H261" s="85"/>
      <c r="I261" s="85"/>
      <c r="J261" s="85"/>
      <c r="K261" s="85"/>
      <c r="L261" s="85"/>
      <c r="M261" s="15"/>
      <c r="N261" s="17"/>
      <c r="O261" s="93"/>
      <c r="P261" s="15"/>
      <c r="Q261" s="15"/>
      <c r="R261" s="85"/>
      <c r="S261" s="15"/>
      <c r="T261" s="15"/>
      <c r="U261" s="15"/>
      <c r="V261" s="85"/>
      <c r="W261" s="15"/>
      <c r="X261" s="15"/>
      <c r="Y261" s="15"/>
      <c r="Z261" s="15"/>
    </row>
    <row r="262" spans="1:26" ht="15.75" customHeight="1" x14ac:dyDescent="0.25">
      <c r="A262" s="15"/>
      <c r="B262" s="16"/>
      <c r="C262" s="273"/>
      <c r="D262" s="15"/>
      <c r="E262" s="15"/>
      <c r="F262" s="15"/>
      <c r="G262" s="85"/>
      <c r="H262" s="85"/>
      <c r="I262" s="85"/>
      <c r="J262" s="85"/>
      <c r="K262" s="85"/>
      <c r="L262" s="85"/>
      <c r="M262" s="15"/>
      <c r="N262" s="17"/>
      <c r="O262" s="93"/>
      <c r="P262" s="15"/>
      <c r="Q262" s="15"/>
      <c r="R262" s="85"/>
      <c r="S262" s="15"/>
      <c r="T262" s="15"/>
      <c r="U262" s="15"/>
      <c r="V262" s="85"/>
      <c r="W262" s="15"/>
      <c r="X262" s="15"/>
      <c r="Y262" s="15"/>
      <c r="Z262" s="15"/>
    </row>
    <row r="263" spans="1:26" ht="15.75" customHeight="1" x14ac:dyDescent="0.25">
      <c r="A263" s="15"/>
      <c r="B263" s="16"/>
      <c r="C263" s="273"/>
      <c r="D263" s="15"/>
      <c r="E263" s="15"/>
      <c r="F263" s="15"/>
      <c r="G263" s="85"/>
      <c r="H263" s="85"/>
      <c r="I263" s="85"/>
      <c r="J263" s="85"/>
      <c r="K263" s="85"/>
      <c r="L263" s="85"/>
      <c r="M263" s="15"/>
      <c r="N263" s="17"/>
      <c r="O263" s="93"/>
      <c r="P263" s="15"/>
      <c r="Q263" s="15"/>
      <c r="R263" s="85"/>
      <c r="S263" s="15"/>
      <c r="T263" s="15"/>
      <c r="U263" s="15"/>
      <c r="V263" s="85"/>
      <c r="W263" s="15"/>
      <c r="X263" s="15"/>
      <c r="Y263" s="15"/>
      <c r="Z263" s="15"/>
    </row>
    <row r="264" spans="1:26" ht="15.75" customHeight="1" x14ac:dyDescent="0.25">
      <c r="A264" s="15"/>
      <c r="B264" s="16"/>
      <c r="C264" s="273"/>
      <c r="D264" s="15"/>
      <c r="E264" s="15"/>
      <c r="F264" s="15"/>
      <c r="G264" s="85"/>
      <c r="H264" s="85"/>
      <c r="I264" s="85"/>
      <c r="J264" s="85"/>
      <c r="K264" s="85"/>
      <c r="L264" s="85"/>
      <c r="M264" s="15"/>
      <c r="N264" s="17"/>
      <c r="O264" s="93"/>
      <c r="P264" s="15"/>
      <c r="Q264" s="15"/>
      <c r="R264" s="85"/>
      <c r="S264" s="15"/>
      <c r="T264" s="15"/>
      <c r="U264" s="15"/>
      <c r="V264" s="85"/>
      <c r="W264" s="15"/>
      <c r="X264" s="15"/>
      <c r="Y264" s="15"/>
      <c r="Z264" s="15"/>
    </row>
    <row r="265" spans="1:26" ht="15.75" customHeight="1" x14ac:dyDescent="0.25">
      <c r="A265" s="15"/>
      <c r="B265" s="16"/>
      <c r="C265" s="273"/>
      <c r="D265" s="15"/>
      <c r="E265" s="15"/>
      <c r="F265" s="15"/>
      <c r="G265" s="85"/>
      <c r="H265" s="85"/>
      <c r="I265" s="85"/>
      <c r="J265" s="85"/>
      <c r="K265" s="85"/>
      <c r="L265" s="85"/>
      <c r="M265" s="15"/>
      <c r="N265" s="17"/>
      <c r="O265" s="93"/>
      <c r="P265" s="15"/>
      <c r="Q265" s="15"/>
      <c r="R265" s="85"/>
      <c r="S265" s="15"/>
      <c r="T265" s="15"/>
      <c r="U265" s="15"/>
      <c r="V265" s="85"/>
      <c r="W265" s="15"/>
      <c r="X265" s="15"/>
      <c r="Y265" s="15"/>
      <c r="Z265" s="15"/>
    </row>
    <row r="266" spans="1:26" ht="15.75" customHeight="1" x14ac:dyDescent="0.25">
      <c r="A266" s="15"/>
      <c r="B266" s="16"/>
      <c r="C266" s="273"/>
      <c r="D266" s="15"/>
      <c r="E266" s="15"/>
      <c r="F266" s="15"/>
      <c r="G266" s="85"/>
      <c r="H266" s="85"/>
      <c r="I266" s="85"/>
      <c r="J266" s="85"/>
      <c r="K266" s="85"/>
      <c r="L266" s="85"/>
      <c r="M266" s="15"/>
      <c r="N266" s="17"/>
      <c r="O266" s="93"/>
      <c r="P266" s="15"/>
      <c r="Q266" s="15"/>
      <c r="R266" s="85"/>
      <c r="S266" s="15"/>
      <c r="T266" s="15"/>
      <c r="U266" s="15"/>
      <c r="V266" s="85"/>
      <c r="W266" s="15"/>
      <c r="X266" s="15"/>
      <c r="Y266" s="15"/>
      <c r="Z266" s="15"/>
    </row>
    <row r="267" spans="1:26" ht="15.75" customHeight="1" x14ac:dyDescent="0.25">
      <c r="A267" s="15"/>
      <c r="B267" s="16"/>
      <c r="C267" s="273"/>
      <c r="D267" s="15"/>
      <c r="E267" s="15"/>
      <c r="F267" s="15"/>
      <c r="G267" s="85"/>
      <c r="H267" s="85"/>
      <c r="I267" s="85"/>
      <c r="J267" s="85"/>
      <c r="K267" s="85"/>
      <c r="L267" s="85"/>
      <c r="M267" s="15"/>
      <c r="N267" s="17"/>
      <c r="O267" s="93"/>
      <c r="P267" s="15"/>
      <c r="Q267" s="15"/>
      <c r="R267" s="85"/>
      <c r="S267" s="15"/>
      <c r="T267" s="15"/>
      <c r="U267" s="15"/>
      <c r="V267" s="85"/>
      <c r="W267" s="15"/>
      <c r="X267" s="15"/>
      <c r="Y267" s="15"/>
      <c r="Z267" s="15"/>
    </row>
    <row r="268" spans="1:26" ht="15.75" customHeight="1" x14ac:dyDescent="0.25">
      <c r="A268" s="15"/>
      <c r="B268" s="16"/>
      <c r="C268" s="273"/>
      <c r="D268" s="15"/>
      <c r="E268" s="15"/>
      <c r="F268" s="15"/>
      <c r="G268" s="85"/>
      <c r="H268" s="85"/>
      <c r="I268" s="85"/>
      <c r="J268" s="85"/>
      <c r="K268" s="85"/>
      <c r="L268" s="85"/>
      <c r="M268" s="15"/>
      <c r="N268" s="17"/>
      <c r="O268" s="93"/>
      <c r="P268" s="15"/>
      <c r="Q268" s="15"/>
      <c r="R268" s="85"/>
      <c r="S268" s="15"/>
      <c r="T268" s="15"/>
      <c r="U268" s="15"/>
      <c r="V268" s="85"/>
      <c r="W268" s="15"/>
      <c r="X268" s="15"/>
      <c r="Y268" s="15"/>
      <c r="Z268" s="15"/>
    </row>
    <row r="269" spans="1:26" ht="15.75" customHeight="1" x14ac:dyDescent="0.25">
      <c r="A269" s="15"/>
      <c r="B269" s="16"/>
      <c r="C269" s="273"/>
      <c r="D269" s="15"/>
      <c r="E269" s="15"/>
      <c r="F269" s="15"/>
      <c r="G269" s="85"/>
      <c r="H269" s="85"/>
      <c r="I269" s="85"/>
      <c r="J269" s="85"/>
      <c r="K269" s="85"/>
      <c r="L269" s="85"/>
      <c r="M269" s="15"/>
      <c r="N269" s="17"/>
      <c r="O269" s="93"/>
      <c r="P269" s="15"/>
      <c r="Q269" s="15"/>
      <c r="R269" s="85"/>
      <c r="S269" s="15"/>
      <c r="T269" s="15"/>
      <c r="U269" s="15"/>
      <c r="V269" s="85"/>
      <c r="W269" s="15"/>
      <c r="X269" s="15"/>
      <c r="Y269" s="15"/>
      <c r="Z269" s="15"/>
    </row>
    <row r="270" spans="1:26" ht="15.75" customHeight="1" x14ac:dyDescent="0.25">
      <c r="A270" s="15"/>
      <c r="B270" s="16"/>
      <c r="C270" s="273"/>
      <c r="D270" s="15"/>
      <c r="E270" s="15"/>
      <c r="F270" s="15"/>
      <c r="G270" s="85"/>
      <c r="H270" s="85"/>
      <c r="I270" s="85"/>
      <c r="J270" s="85"/>
      <c r="K270" s="85"/>
      <c r="L270" s="85"/>
      <c r="M270" s="15"/>
      <c r="N270" s="17"/>
      <c r="O270" s="93"/>
      <c r="P270" s="15"/>
      <c r="Q270" s="15"/>
      <c r="R270" s="85"/>
      <c r="S270" s="15"/>
      <c r="T270" s="15"/>
      <c r="U270" s="15"/>
      <c r="V270" s="85"/>
      <c r="W270" s="15"/>
      <c r="X270" s="15"/>
      <c r="Y270" s="15"/>
      <c r="Z270" s="15"/>
    </row>
    <row r="271" spans="1:26" ht="15.75" customHeight="1" x14ac:dyDescent="0.25">
      <c r="A271" s="15"/>
      <c r="B271" s="16"/>
      <c r="C271" s="273"/>
      <c r="D271" s="15"/>
      <c r="E271" s="15"/>
      <c r="F271" s="15"/>
      <c r="G271" s="85"/>
      <c r="H271" s="85"/>
      <c r="I271" s="85"/>
      <c r="J271" s="85"/>
      <c r="K271" s="85"/>
      <c r="L271" s="85"/>
      <c r="M271" s="15"/>
      <c r="N271" s="17"/>
      <c r="O271" s="93"/>
      <c r="P271" s="15"/>
      <c r="Q271" s="15"/>
      <c r="R271" s="85"/>
      <c r="S271" s="15"/>
      <c r="T271" s="15"/>
      <c r="U271" s="15"/>
      <c r="V271" s="85"/>
      <c r="W271" s="15"/>
      <c r="X271" s="15"/>
      <c r="Y271" s="15"/>
      <c r="Z271" s="15"/>
    </row>
    <row r="272" spans="1:26" ht="15.75" customHeight="1" x14ac:dyDescent="0.25">
      <c r="A272" s="15"/>
      <c r="B272" s="16"/>
      <c r="C272" s="273"/>
      <c r="D272" s="15"/>
      <c r="E272" s="15"/>
      <c r="F272" s="15"/>
      <c r="G272" s="85"/>
      <c r="H272" s="85"/>
      <c r="I272" s="85"/>
      <c r="J272" s="85"/>
      <c r="K272" s="85"/>
      <c r="L272" s="85"/>
      <c r="M272" s="15"/>
      <c r="N272" s="17"/>
      <c r="O272" s="93"/>
      <c r="P272" s="15"/>
      <c r="Q272" s="15"/>
      <c r="R272" s="85"/>
      <c r="S272" s="15"/>
      <c r="T272" s="15"/>
      <c r="U272" s="15"/>
      <c r="V272" s="85"/>
      <c r="W272" s="15"/>
      <c r="X272" s="15"/>
      <c r="Y272" s="15"/>
      <c r="Z272" s="15"/>
    </row>
    <row r="273" spans="1:26" ht="15.75" customHeight="1" x14ac:dyDescent="0.25">
      <c r="A273" s="15"/>
      <c r="B273" s="16"/>
      <c r="C273" s="273"/>
      <c r="D273" s="15"/>
      <c r="E273" s="15"/>
      <c r="F273" s="15"/>
      <c r="G273" s="85"/>
      <c r="H273" s="85"/>
      <c r="I273" s="85"/>
      <c r="J273" s="85"/>
      <c r="K273" s="85"/>
      <c r="L273" s="85"/>
      <c r="M273" s="15"/>
      <c r="N273" s="17"/>
      <c r="O273" s="93"/>
      <c r="P273" s="15"/>
      <c r="Q273" s="15"/>
      <c r="R273" s="85"/>
      <c r="S273" s="15"/>
      <c r="T273" s="15"/>
      <c r="U273" s="15"/>
      <c r="V273" s="85"/>
      <c r="W273" s="15"/>
      <c r="X273" s="15"/>
      <c r="Y273" s="15"/>
      <c r="Z273" s="15"/>
    </row>
    <row r="274" spans="1:26" ht="15.75" customHeight="1" x14ac:dyDescent="0.25">
      <c r="A274" s="15"/>
      <c r="B274" s="16"/>
      <c r="C274" s="273"/>
      <c r="D274" s="15"/>
      <c r="E274" s="15"/>
      <c r="F274" s="15"/>
      <c r="G274" s="85"/>
      <c r="H274" s="85"/>
      <c r="I274" s="85"/>
      <c r="J274" s="85"/>
      <c r="K274" s="85"/>
      <c r="L274" s="85"/>
      <c r="M274" s="15"/>
      <c r="N274" s="17"/>
      <c r="O274" s="93"/>
      <c r="P274" s="15"/>
      <c r="Q274" s="15"/>
      <c r="R274" s="85"/>
      <c r="S274" s="15"/>
      <c r="T274" s="15"/>
      <c r="U274" s="15"/>
      <c r="V274" s="85"/>
      <c r="W274" s="15"/>
      <c r="X274" s="15"/>
      <c r="Y274" s="15"/>
      <c r="Z274" s="15"/>
    </row>
    <row r="275" spans="1:26" ht="15.75" customHeight="1" x14ac:dyDescent="0.25">
      <c r="A275" s="15"/>
      <c r="B275" s="16"/>
      <c r="C275" s="273"/>
      <c r="D275" s="15"/>
      <c r="E275" s="15"/>
      <c r="F275" s="15"/>
      <c r="G275" s="85"/>
      <c r="H275" s="85"/>
      <c r="I275" s="85"/>
      <c r="J275" s="85"/>
      <c r="K275" s="85"/>
      <c r="L275" s="85"/>
      <c r="M275" s="15"/>
      <c r="N275" s="17"/>
      <c r="O275" s="93"/>
      <c r="P275" s="15"/>
      <c r="Q275" s="15"/>
      <c r="R275" s="85"/>
      <c r="S275" s="15"/>
      <c r="T275" s="15"/>
      <c r="U275" s="15"/>
      <c r="V275" s="85"/>
      <c r="W275" s="15"/>
      <c r="X275" s="15"/>
      <c r="Y275" s="15"/>
      <c r="Z275" s="15"/>
    </row>
    <row r="276" spans="1:26" ht="15.75" customHeight="1" x14ac:dyDescent="0.25">
      <c r="A276" s="15"/>
      <c r="B276" s="16"/>
      <c r="C276" s="273"/>
      <c r="D276" s="15"/>
      <c r="E276" s="15"/>
      <c r="F276" s="15"/>
      <c r="G276" s="85"/>
      <c r="H276" s="85"/>
      <c r="I276" s="85"/>
      <c r="J276" s="85"/>
      <c r="K276" s="85"/>
      <c r="L276" s="85"/>
      <c r="M276" s="15"/>
      <c r="N276" s="17"/>
      <c r="O276" s="93"/>
      <c r="P276" s="15"/>
      <c r="Q276" s="15"/>
      <c r="R276" s="85"/>
      <c r="S276" s="15"/>
      <c r="T276" s="15"/>
      <c r="U276" s="15"/>
      <c r="V276" s="85"/>
      <c r="W276" s="15"/>
      <c r="X276" s="15"/>
      <c r="Y276" s="15"/>
      <c r="Z276" s="15"/>
    </row>
    <row r="277" spans="1:26" ht="15.75" customHeight="1" x14ac:dyDescent="0.25">
      <c r="A277" s="15"/>
      <c r="B277" s="16"/>
      <c r="C277" s="273"/>
      <c r="D277" s="15"/>
      <c r="E277" s="15"/>
      <c r="F277" s="15"/>
      <c r="G277" s="85"/>
      <c r="H277" s="85"/>
      <c r="I277" s="85"/>
      <c r="J277" s="85"/>
      <c r="K277" s="85"/>
      <c r="L277" s="85"/>
      <c r="M277" s="15"/>
      <c r="N277" s="17"/>
      <c r="O277" s="93"/>
      <c r="P277" s="15"/>
      <c r="Q277" s="15"/>
      <c r="R277" s="85"/>
      <c r="S277" s="15"/>
      <c r="T277" s="15"/>
      <c r="U277" s="15"/>
      <c r="V277" s="85"/>
      <c r="W277" s="15"/>
      <c r="X277" s="15"/>
      <c r="Y277" s="15"/>
      <c r="Z277" s="15"/>
    </row>
    <row r="278" spans="1:26" ht="15.75" customHeight="1" x14ac:dyDescent="0.25">
      <c r="A278" s="15"/>
      <c r="B278" s="16"/>
      <c r="C278" s="273"/>
      <c r="D278" s="15"/>
      <c r="E278" s="15"/>
      <c r="F278" s="15"/>
      <c r="G278" s="85"/>
      <c r="H278" s="85"/>
      <c r="I278" s="85"/>
      <c r="J278" s="85"/>
      <c r="K278" s="85"/>
      <c r="L278" s="85"/>
      <c r="M278" s="15"/>
      <c r="N278" s="17"/>
      <c r="O278" s="93"/>
      <c r="P278" s="15"/>
      <c r="Q278" s="15"/>
      <c r="R278" s="85"/>
      <c r="S278" s="15"/>
      <c r="T278" s="15"/>
      <c r="U278" s="15"/>
      <c r="V278" s="85"/>
      <c r="W278" s="15"/>
      <c r="X278" s="15"/>
      <c r="Y278" s="15"/>
      <c r="Z278" s="15"/>
    </row>
    <row r="279" spans="1:26" ht="15.75" customHeight="1" x14ac:dyDescent="0.25">
      <c r="A279" s="15"/>
      <c r="B279" s="16"/>
      <c r="C279" s="273"/>
      <c r="D279" s="15"/>
      <c r="E279" s="15"/>
      <c r="F279" s="15"/>
      <c r="G279" s="85"/>
      <c r="H279" s="85"/>
      <c r="I279" s="85"/>
      <c r="J279" s="85"/>
      <c r="K279" s="85"/>
      <c r="L279" s="85"/>
      <c r="M279" s="15"/>
      <c r="N279" s="17"/>
      <c r="O279" s="93"/>
      <c r="P279" s="15"/>
      <c r="Q279" s="15"/>
      <c r="R279" s="85"/>
      <c r="S279" s="15"/>
      <c r="T279" s="15"/>
      <c r="U279" s="15"/>
      <c r="V279" s="85"/>
      <c r="W279" s="15"/>
      <c r="X279" s="15"/>
      <c r="Y279" s="15"/>
      <c r="Z279" s="15"/>
    </row>
    <row r="280" spans="1:26" ht="15.75" customHeight="1" x14ac:dyDescent="0.25">
      <c r="A280" s="15"/>
      <c r="B280" s="16"/>
      <c r="C280" s="273"/>
      <c r="D280" s="15"/>
      <c r="E280" s="15"/>
      <c r="F280" s="15"/>
      <c r="G280" s="85"/>
      <c r="H280" s="85"/>
      <c r="I280" s="85"/>
      <c r="J280" s="85"/>
      <c r="K280" s="85"/>
      <c r="L280" s="85"/>
      <c r="M280" s="15"/>
      <c r="N280" s="17"/>
      <c r="O280" s="93"/>
      <c r="P280" s="15"/>
      <c r="Q280" s="15"/>
      <c r="R280" s="85"/>
      <c r="S280" s="15"/>
      <c r="T280" s="15"/>
      <c r="U280" s="15"/>
      <c r="V280" s="85"/>
      <c r="W280" s="15"/>
      <c r="X280" s="15"/>
      <c r="Y280" s="15"/>
      <c r="Z280" s="15"/>
    </row>
    <row r="281" spans="1:26" ht="15.75" customHeight="1" x14ac:dyDescent="0.25">
      <c r="A281" s="15"/>
      <c r="B281" s="16"/>
      <c r="C281" s="273"/>
      <c r="D281" s="15"/>
      <c r="E281" s="15"/>
      <c r="F281" s="15"/>
      <c r="G281" s="85"/>
      <c r="H281" s="85"/>
      <c r="I281" s="85"/>
      <c r="J281" s="85"/>
      <c r="K281" s="85"/>
      <c r="L281" s="85"/>
      <c r="M281" s="15"/>
      <c r="N281" s="17"/>
      <c r="O281" s="93"/>
      <c r="P281" s="15"/>
      <c r="Q281" s="15"/>
      <c r="R281" s="85"/>
      <c r="S281" s="15"/>
      <c r="T281" s="15"/>
      <c r="U281" s="15"/>
      <c r="V281" s="85"/>
      <c r="W281" s="15"/>
      <c r="X281" s="15"/>
      <c r="Y281" s="15"/>
      <c r="Z281" s="15"/>
    </row>
    <row r="282" spans="1:26" ht="15.75" customHeight="1" x14ac:dyDescent="0.25">
      <c r="A282" s="15"/>
      <c r="B282" s="16"/>
      <c r="C282" s="273"/>
      <c r="D282" s="15"/>
      <c r="E282" s="15"/>
      <c r="F282" s="15"/>
      <c r="G282" s="85"/>
      <c r="H282" s="85"/>
      <c r="I282" s="85"/>
      <c r="J282" s="85"/>
      <c r="K282" s="85"/>
      <c r="L282" s="85"/>
      <c r="M282" s="15"/>
      <c r="N282" s="17"/>
      <c r="O282" s="93"/>
      <c r="P282" s="15"/>
      <c r="Q282" s="15"/>
      <c r="R282" s="85"/>
      <c r="S282" s="15"/>
      <c r="T282" s="15"/>
      <c r="U282" s="15"/>
      <c r="V282" s="85"/>
      <c r="W282" s="15"/>
      <c r="X282" s="15"/>
      <c r="Y282" s="15"/>
      <c r="Z282" s="15"/>
    </row>
    <row r="283" spans="1:26" ht="15.75" customHeight="1" x14ac:dyDescent="0.25">
      <c r="A283" s="15"/>
      <c r="B283" s="16"/>
      <c r="C283" s="273"/>
      <c r="D283" s="15"/>
      <c r="E283" s="15"/>
      <c r="F283" s="15"/>
      <c r="G283" s="85"/>
      <c r="H283" s="85"/>
      <c r="I283" s="85"/>
      <c r="J283" s="85"/>
      <c r="K283" s="85"/>
      <c r="L283" s="85"/>
      <c r="M283" s="15"/>
      <c r="N283" s="17"/>
      <c r="O283" s="93"/>
      <c r="P283" s="15"/>
      <c r="Q283" s="15"/>
      <c r="R283" s="85"/>
      <c r="S283" s="15"/>
      <c r="T283" s="15"/>
      <c r="U283" s="15"/>
      <c r="V283" s="85"/>
      <c r="W283" s="15"/>
      <c r="X283" s="15"/>
      <c r="Y283" s="15"/>
      <c r="Z283" s="15"/>
    </row>
    <row r="284" spans="1:26" ht="15.75" customHeight="1" x14ac:dyDescent="0.25">
      <c r="A284" s="15"/>
      <c r="B284" s="16"/>
      <c r="C284" s="273"/>
      <c r="D284" s="15"/>
      <c r="E284" s="15"/>
      <c r="F284" s="15"/>
      <c r="G284" s="85"/>
      <c r="H284" s="85"/>
      <c r="I284" s="85"/>
      <c r="J284" s="85"/>
      <c r="K284" s="85"/>
      <c r="L284" s="85"/>
      <c r="M284" s="15"/>
      <c r="N284" s="17"/>
      <c r="O284" s="93"/>
      <c r="P284" s="15"/>
      <c r="Q284" s="15"/>
      <c r="R284" s="85"/>
      <c r="S284" s="15"/>
      <c r="T284" s="15"/>
      <c r="U284" s="15"/>
      <c r="V284" s="85"/>
      <c r="W284" s="15"/>
      <c r="X284" s="15"/>
      <c r="Y284" s="15"/>
      <c r="Z284" s="15"/>
    </row>
    <row r="285" spans="1:26" ht="15.75" customHeight="1" x14ac:dyDescent="0.25">
      <c r="A285" s="15"/>
      <c r="B285" s="16"/>
      <c r="C285" s="273"/>
      <c r="D285" s="15"/>
      <c r="E285" s="15"/>
      <c r="F285" s="15"/>
      <c r="G285" s="85"/>
      <c r="H285" s="85"/>
      <c r="I285" s="85"/>
      <c r="J285" s="85"/>
      <c r="K285" s="85"/>
      <c r="L285" s="85"/>
      <c r="M285" s="15"/>
      <c r="N285" s="17"/>
      <c r="O285" s="93"/>
      <c r="P285" s="15"/>
      <c r="Q285" s="15"/>
      <c r="R285" s="85"/>
      <c r="S285" s="15"/>
      <c r="T285" s="15"/>
      <c r="U285" s="15"/>
      <c r="V285" s="85"/>
      <c r="W285" s="15"/>
      <c r="X285" s="15"/>
      <c r="Y285" s="15"/>
      <c r="Z285" s="15"/>
    </row>
    <row r="286" spans="1:26" ht="15.75" customHeight="1" x14ac:dyDescent="0.25">
      <c r="A286" s="15"/>
      <c r="B286" s="16"/>
      <c r="C286" s="273"/>
      <c r="D286" s="15"/>
      <c r="E286" s="15"/>
      <c r="F286" s="15"/>
      <c r="G286" s="85"/>
      <c r="H286" s="85"/>
      <c r="I286" s="85"/>
      <c r="J286" s="85"/>
      <c r="K286" s="85"/>
      <c r="L286" s="85"/>
      <c r="M286" s="15"/>
      <c r="N286" s="17"/>
      <c r="O286" s="93"/>
      <c r="P286" s="15"/>
      <c r="Q286" s="15"/>
      <c r="R286" s="85"/>
      <c r="S286" s="15"/>
      <c r="T286" s="15"/>
      <c r="U286" s="15"/>
      <c r="V286" s="85"/>
      <c r="W286" s="15"/>
      <c r="X286" s="15"/>
      <c r="Y286" s="15"/>
      <c r="Z286" s="15"/>
    </row>
    <row r="287" spans="1:26" ht="15.75" customHeight="1" x14ac:dyDescent="0.25">
      <c r="A287" s="15"/>
      <c r="B287" s="16"/>
      <c r="C287" s="273"/>
      <c r="D287" s="15"/>
      <c r="E287" s="15"/>
      <c r="F287" s="15"/>
      <c r="G287" s="85"/>
      <c r="H287" s="85"/>
      <c r="I287" s="85"/>
      <c r="J287" s="85"/>
      <c r="K287" s="85"/>
      <c r="L287" s="85"/>
      <c r="M287" s="15"/>
      <c r="N287" s="17"/>
      <c r="O287" s="93"/>
      <c r="P287" s="15"/>
      <c r="Q287" s="15"/>
      <c r="R287" s="85"/>
      <c r="S287" s="15"/>
      <c r="T287" s="15"/>
      <c r="U287" s="15"/>
      <c r="V287" s="85"/>
      <c r="W287" s="15"/>
      <c r="X287" s="15"/>
      <c r="Y287" s="15"/>
      <c r="Z287" s="15"/>
    </row>
    <row r="288" spans="1:26" ht="15.75" customHeight="1" x14ac:dyDescent="0.25">
      <c r="A288" s="15"/>
      <c r="B288" s="16"/>
      <c r="C288" s="273"/>
      <c r="D288" s="15"/>
      <c r="E288" s="15"/>
      <c r="F288" s="15"/>
      <c r="G288" s="85"/>
      <c r="H288" s="85"/>
      <c r="I288" s="85"/>
      <c r="J288" s="85"/>
      <c r="K288" s="85"/>
      <c r="L288" s="85"/>
      <c r="M288" s="15"/>
      <c r="N288" s="17"/>
      <c r="O288" s="93"/>
      <c r="P288" s="15"/>
      <c r="Q288" s="15"/>
      <c r="R288" s="85"/>
      <c r="S288" s="15"/>
      <c r="T288" s="15"/>
      <c r="U288" s="15"/>
      <c r="V288" s="85"/>
      <c r="W288" s="15"/>
      <c r="X288" s="15"/>
      <c r="Y288" s="15"/>
      <c r="Z288" s="15"/>
    </row>
    <row r="289" spans="1:26" ht="15.75" customHeight="1" x14ac:dyDescent="0.25">
      <c r="A289" s="15"/>
      <c r="B289" s="16"/>
      <c r="C289" s="273"/>
      <c r="D289" s="15"/>
      <c r="E289" s="15"/>
      <c r="F289" s="15"/>
      <c r="G289" s="85"/>
      <c r="H289" s="85"/>
      <c r="I289" s="85"/>
      <c r="J289" s="85"/>
      <c r="K289" s="85"/>
      <c r="L289" s="85"/>
      <c r="M289" s="15"/>
      <c r="N289" s="17"/>
      <c r="O289" s="93"/>
      <c r="P289" s="15"/>
      <c r="Q289" s="15"/>
      <c r="R289" s="85"/>
      <c r="S289" s="15"/>
      <c r="T289" s="15"/>
      <c r="U289" s="15"/>
      <c r="V289" s="85"/>
      <c r="W289" s="15"/>
      <c r="X289" s="15"/>
      <c r="Y289" s="15"/>
      <c r="Z289" s="15"/>
    </row>
    <row r="290" spans="1:26" ht="15.75" customHeight="1" x14ac:dyDescent="0.25">
      <c r="A290" s="15"/>
      <c r="B290" s="16"/>
      <c r="C290" s="273"/>
      <c r="D290" s="15"/>
      <c r="E290" s="15"/>
      <c r="F290" s="15"/>
      <c r="G290" s="85"/>
      <c r="H290" s="85"/>
      <c r="I290" s="85"/>
      <c r="J290" s="85"/>
      <c r="K290" s="85"/>
      <c r="L290" s="85"/>
      <c r="M290" s="15"/>
      <c r="N290" s="17"/>
      <c r="O290" s="93"/>
      <c r="P290" s="15"/>
      <c r="Q290" s="15"/>
      <c r="R290" s="85"/>
      <c r="S290" s="15"/>
      <c r="T290" s="15"/>
      <c r="U290" s="15"/>
      <c r="V290" s="85"/>
      <c r="W290" s="15"/>
      <c r="X290" s="15"/>
      <c r="Y290" s="15"/>
      <c r="Z290" s="15"/>
    </row>
    <row r="291" spans="1:26" ht="15.75" customHeight="1" x14ac:dyDescent="0.25"/>
    <row r="292" spans="1:26" ht="15.75" customHeight="1" x14ac:dyDescent="0.25"/>
    <row r="293" spans="1:26" ht="15.75" customHeight="1" x14ac:dyDescent="0.25"/>
    <row r="294" spans="1:26" ht="15.75" customHeight="1" x14ac:dyDescent="0.25"/>
    <row r="295" spans="1:26" ht="15.75" customHeight="1" x14ac:dyDescent="0.25"/>
    <row r="296" spans="1:26" ht="15.75" customHeight="1" x14ac:dyDescent="0.25"/>
    <row r="297" spans="1:26" ht="15.75" customHeight="1" x14ac:dyDescent="0.25"/>
    <row r="298" spans="1:26" ht="15.75" customHeight="1" x14ac:dyDescent="0.25"/>
    <row r="299" spans="1:26" ht="15.75" customHeight="1" x14ac:dyDescent="0.25"/>
    <row r="300" spans="1:26" ht="15.75" customHeight="1" x14ac:dyDescent="0.25"/>
    <row r="301" spans="1:26" ht="15.75" customHeight="1" x14ac:dyDescent="0.25"/>
    <row r="302" spans="1:26" ht="15.75" customHeight="1" x14ac:dyDescent="0.25"/>
    <row r="303" spans="1:26" ht="15.75" customHeight="1" x14ac:dyDescent="0.25"/>
    <row r="304" spans="1:26" ht="15.75" customHeight="1" x14ac:dyDescent="0.25"/>
    <row r="305" ht="15.75" customHeight="1" x14ac:dyDescent="0.25"/>
    <row r="306" ht="15.75" customHeight="1" x14ac:dyDescent="0.25"/>
    <row r="307" ht="15.75" customHeight="1" x14ac:dyDescent="0.25"/>
    <row r="308" ht="15.75" customHeight="1" x14ac:dyDescent="0.25"/>
    <row r="309" ht="15.75" customHeight="1" x14ac:dyDescent="0.25"/>
    <row r="310" ht="15.75" customHeight="1" x14ac:dyDescent="0.25"/>
    <row r="311" ht="15.75" customHeight="1" x14ac:dyDescent="0.25"/>
    <row r="312" ht="15.75" customHeight="1" x14ac:dyDescent="0.25"/>
    <row r="313" ht="15.75" customHeight="1" x14ac:dyDescent="0.25"/>
    <row r="314" ht="15.75" customHeight="1" x14ac:dyDescent="0.25"/>
    <row r="315" ht="15.75" customHeight="1" x14ac:dyDescent="0.25"/>
    <row r="316" ht="15.75" customHeight="1" x14ac:dyDescent="0.25"/>
    <row r="317" ht="15.75" customHeight="1" x14ac:dyDescent="0.25"/>
    <row r="318" ht="15.75" customHeight="1" x14ac:dyDescent="0.25"/>
    <row r="319" ht="15.75" customHeight="1" x14ac:dyDescent="0.25"/>
    <row r="320" ht="15.75" customHeight="1" x14ac:dyDescent="0.25"/>
    <row r="321" ht="15.75" customHeight="1" x14ac:dyDescent="0.25"/>
    <row r="322" ht="15.75" customHeight="1" x14ac:dyDescent="0.25"/>
    <row r="323" ht="15.75" customHeight="1" x14ac:dyDescent="0.25"/>
    <row r="324" ht="15.75" customHeight="1" x14ac:dyDescent="0.25"/>
    <row r="325" ht="15.75" customHeight="1" x14ac:dyDescent="0.25"/>
    <row r="326" ht="15.75" customHeight="1" x14ac:dyDescent="0.25"/>
    <row r="327" ht="15.75" customHeight="1" x14ac:dyDescent="0.25"/>
    <row r="328" ht="15.75" customHeight="1" x14ac:dyDescent="0.25"/>
    <row r="329" ht="15.75" customHeight="1" x14ac:dyDescent="0.25"/>
    <row r="330" ht="15.75" customHeight="1" x14ac:dyDescent="0.25"/>
    <row r="331" ht="15.75" customHeight="1" x14ac:dyDescent="0.25"/>
    <row r="332" ht="15.75" customHeight="1" x14ac:dyDescent="0.25"/>
    <row r="333" ht="15.75" customHeight="1" x14ac:dyDescent="0.25"/>
    <row r="334" ht="15.75" customHeight="1" x14ac:dyDescent="0.25"/>
    <row r="335" ht="15.75" customHeight="1" x14ac:dyDescent="0.25"/>
    <row r="336" ht="15.75" customHeight="1" x14ac:dyDescent="0.25"/>
    <row r="337" ht="15.75" customHeight="1" x14ac:dyDescent="0.25"/>
    <row r="338" ht="15.75" customHeight="1" x14ac:dyDescent="0.25"/>
    <row r="339" ht="15.75" customHeight="1" x14ac:dyDescent="0.25"/>
    <row r="340" ht="15.75" customHeight="1" x14ac:dyDescent="0.25"/>
    <row r="341" ht="15.75" customHeight="1" x14ac:dyDescent="0.25"/>
    <row r="342" ht="15.75" customHeight="1" x14ac:dyDescent="0.25"/>
    <row r="343" ht="15.75" customHeight="1" x14ac:dyDescent="0.25"/>
    <row r="344" ht="15.75" customHeight="1" x14ac:dyDescent="0.25"/>
    <row r="345" ht="15.75" customHeight="1" x14ac:dyDescent="0.25"/>
    <row r="346" ht="15.75" customHeight="1" x14ac:dyDescent="0.25"/>
    <row r="347" ht="15.75" customHeight="1" x14ac:dyDescent="0.25"/>
    <row r="348" ht="15.75" customHeight="1" x14ac:dyDescent="0.25"/>
    <row r="349" ht="15.75" customHeight="1" x14ac:dyDescent="0.25"/>
    <row r="350" ht="15.75" customHeight="1" x14ac:dyDescent="0.25"/>
    <row r="351" ht="15.75" customHeight="1" x14ac:dyDescent="0.25"/>
    <row r="352" ht="15.75" customHeight="1" x14ac:dyDescent="0.25"/>
    <row r="353" ht="15.75" customHeight="1" x14ac:dyDescent="0.25"/>
    <row r="354" ht="15.75" customHeight="1" x14ac:dyDescent="0.25"/>
    <row r="355" ht="15.75" customHeight="1" x14ac:dyDescent="0.25"/>
    <row r="356" ht="15.75" customHeight="1" x14ac:dyDescent="0.25"/>
    <row r="357" ht="15.75" customHeight="1" x14ac:dyDescent="0.25"/>
    <row r="358" ht="15.75" customHeight="1" x14ac:dyDescent="0.25"/>
    <row r="359" ht="15.75" customHeight="1" x14ac:dyDescent="0.25"/>
    <row r="360" ht="15.75" customHeight="1" x14ac:dyDescent="0.25"/>
    <row r="361" ht="15.75" customHeight="1" x14ac:dyDescent="0.25"/>
    <row r="362" ht="15.75" customHeight="1" x14ac:dyDescent="0.25"/>
    <row r="363" ht="15.75" customHeight="1" x14ac:dyDescent="0.25"/>
    <row r="364" ht="15.75" customHeight="1" x14ac:dyDescent="0.25"/>
    <row r="365" ht="15.75" customHeight="1" x14ac:dyDescent="0.25"/>
    <row r="366" ht="15.75" customHeight="1" x14ac:dyDescent="0.25"/>
    <row r="367" ht="15.75" customHeight="1" x14ac:dyDescent="0.25"/>
    <row r="368" ht="15.75" customHeight="1" x14ac:dyDescent="0.25"/>
    <row r="369" ht="15.75" customHeight="1" x14ac:dyDescent="0.25"/>
    <row r="370" ht="15.75" customHeight="1" x14ac:dyDescent="0.25"/>
    <row r="371" ht="15.75" customHeight="1" x14ac:dyDescent="0.25"/>
    <row r="372" ht="15.75" customHeight="1" x14ac:dyDescent="0.25"/>
    <row r="373" ht="15.75" customHeight="1" x14ac:dyDescent="0.25"/>
    <row r="374" ht="15.75" customHeight="1" x14ac:dyDescent="0.25"/>
    <row r="375" ht="15.75" customHeight="1" x14ac:dyDescent="0.25"/>
    <row r="376" ht="15.75" customHeight="1" x14ac:dyDescent="0.25"/>
    <row r="377" ht="15.75" customHeight="1" x14ac:dyDescent="0.25"/>
    <row r="378" ht="15.75" customHeight="1" x14ac:dyDescent="0.25"/>
    <row r="379" ht="15.75" customHeight="1" x14ac:dyDescent="0.25"/>
    <row r="380" ht="15.75" customHeight="1" x14ac:dyDescent="0.25"/>
    <row r="381" ht="15.75" customHeight="1" x14ac:dyDescent="0.25"/>
    <row r="382" ht="15.75" customHeight="1" x14ac:dyDescent="0.25"/>
    <row r="383" ht="15.75" customHeight="1" x14ac:dyDescent="0.25"/>
    <row r="384" ht="15.75" customHeight="1" x14ac:dyDescent="0.25"/>
    <row r="385" ht="15.75" customHeight="1" x14ac:dyDescent="0.25"/>
    <row r="386" ht="15.75" customHeight="1" x14ac:dyDescent="0.25"/>
    <row r="387" ht="15.75" customHeight="1" x14ac:dyDescent="0.25"/>
    <row r="388" ht="15.75" customHeight="1" x14ac:dyDescent="0.25"/>
    <row r="389" ht="15.75" customHeight="1" x14ac:dyDescent="0.25"/>
    <row r="390" ht="15.75" customHeight="1" x14ac:dyDescent="0.25"/>
    <row r="391" ht="15.75" customHeight="1" x14ac:dyDescent="0.25"/>
    <row r="392" ht="15.75" customHeight="1" x14ac:dyDescent="0.25"/>
    <row r="393" ht="15.75" customHeight="1" x14ac:dyDescent="0.25"/>
    <row r="394" ht="15.75" customHeight="1" x14ac:dyDescent="0.25"/>
    <row r="395" ht="15.75" customHeight="1" x14ac:dyDescent="0.25"/>
    <row r="396" ht="15.75" customHeight="1" x14ac:dyDescent="0.25"/>
    <row r="397" ht="15.75" customHeight="1" x14ac:dyDescent="0.25"/>
    <row r="398" ht="15.75" customHeight="1" x14ac:dyDescent="0.25"/>
    <row r="399" ht="15.75" customHeight="1" x14ac:dyDescent="0.25"/>
    <row r="400" ht="15.75" customHeight="1" x14ac:dyDescent="0.25"/>
    <row r="401" ht="15.75" customHeight="1" x14ac:dyDescent="0.25"/>
    <row r="402" ht="15.75" customHeight="1" x14ac:dyDescent="0.25"/>
    <row r="403" ht="15.75" customHeight="1" x14ac:dyDescent="0.25"/>
    <row r="404" ht="15.75" customHeight="1" x14ac:dyDescent="0.25"/>
    <row r="405" ht="15.75" customHeight="1" x14ac:dyDescent="0.25"/>
    <row r="406" ht="15.75" customHeight="1" x14ac:dyDescent="0.25"/>
    <row r="407" ht="15.75" customHeight="1" x14ac:dyDescent="0.25"/>
    <row r="408" ht="15.75" customHeight="1" x14ac:dyDescent="0.25"/>
    <row r="409" ht="15.75" customHeight="1" x14ac:dyDescent="0.25"/>
    <row r="410" ht="15.75" customHeight="1" x14ac:dyDescent="0.25"/>
    <row r="411" ht="15.75" customHeight="1" x14ac:dyDescent="0.25"/>
    <row r="412" ht="15.75" customHeight="1" x14ac:dyDescent="0.25"/>
    <row r="413" ht="15.75" customHeight="1" x14ac:dyDescent="0.25"/>
    <row r="414" ht="15.75" customHeight="1" x14ac:dyDescent="0.25"/>
    <row r="415" ht="15.75" customHeight="1" x14ac:dyDescent="0.25"/>
    <row r="416" ht="15.75" customHeight="1" x14ac:dyDescent="0.25"/>
    <row r="417" ht="15.75" customHeight="1" x14ac:dyDescent="0.25"/>
    <row r="418" ht="15.75" customHeight="1" x14ac:dyDescent="0.25"/>
    <row r="419" ht="15.75" customHeight="1" x14ac:dyDescent="0.25"/>
    <row r="420" ht="15.75" customHeight="1" x14ac:dyDescent="0.25"/>
    <row r="421" ht="15.75" customHeight="1" x14ac:dyDescent="0.25"/>
    <row r="422" ht="15.75" customHeight="1" x14ac:dyDescent="0.25"/>
    <row r="423" ht="15.75" customHeight="1" x14ac:dyDescent="0.25"/>
    <row r="424" ht="15.75" customHeight="1" x14ac:dyDescent="0.25"/>
    <row r="425" ht="15.75" customHeight="1" x14ac:dyDescent="0.25"/>
    <row r="426" ht="15.75" customHeight="1" x14ac:dyDescent="0.25"/>
    <row r="427" ht="15.75" customHeight="1" x14ac:dyDescent="0.25"/>
    <row r="428" ht="15.75" customHeight="1" x14ac:dyDescent="0.25"/>
    <row r="429" ht="15.75" customHeight="1" x14ac:dyDescent="0.25"/>
    <row r="430" ht="15.75" customHeight="1" x14ac:dyDescent="0.25"/>
    <row r="431" ht="15.75" customHeight="1" x14ac:dyDescent="0.25"/>
    <row r="432" ht="15.75" customHeight="1" x14ac:dyDescent="0.25"/>
    <row r="433" ht="15.75" customHeight="1" x14ac:dyDescent="0.25"/>
    <row r="434" ht="15.75" customHeight="1" x14ac:dyDescent="0.25"/>
    <row r="435" ht="15.75" customHeight="1" x14ac:dyDescent="0.25"/>
    <row r="436" ht="15.75" customHeight="1" x14ac:dyDescent="0.25"/>
    <row r="437" ht="15.75" customHeight="1" x14ac:dyDescent="0.25"/>
    <row r="438" ht="15.75" customHeight="1" x14ac:dyDescent="0.25"/>
    <row r="439" ht="15.75" customHeight="1" x14ac:dyDescent="0.25"/>
    <row r="440" ht="15.75" customHeight="1" x14ac:dyDescent="0.25"/>
    <row r="441" ht="15.75" customHeight="1" x14ac:dyDescent="0.25"/>
    <row r="442" ht="15.75" customHeight="1" x14ac:dyDescent="0.25"/>
    <row r="443" ht="15.75" customHeight="1" x14ac:dyDescent="0.25"/>
    <row r="444" ht="15.75" customHeight="1" x14ac:dyDescent="0.25"/>
    <row r="445" ht="15.75" customHeight="1" x14ac:dyDescent="0.25"/>
    <row r="446" ht="15.75" customHeight="1" x14ac:dyDescent="0.25"/>
    <row r="447" ht="15.75" customHeight="1" x14ac:dyDescent="0.25"/>
    <row r="448" ht="15.75" customHeight="1" x14ac:dyDescent="0.25"/>
    <row r="449" ht="15.75" customHeight="1" x14ac:dyDescent="0.25"/>
    <row r="450" ht="15.75" customHeight="1" x14ac:dyDescent="0.25"/>
    <row r="451" ht="15.75" customHeight="1" x14ac:dyDescent="0.25"/>
    <row r="452" ht="15.75" customHeight="1" x14ac:dyDescent="0.25"/>
    <row r="453" ht="15.75" customHeight="1" x14ac:dyDescent="0.25"/>
    <row r="454" ht="15.75" customHeight="1" x14ac:dyDescent="0.25"/>
    <row r="455" ht="15.75" customHeight="1" x14ac:dyDescent="0.25"/>
    <row r="456" ht="15.75" customHeight="1" x14ac:dyDescent="0.25"/>
    <row r="457" ht="15.75" customHeight="1" x14ac:dyDescent="0.25"/>
    <row r="458" ht="15.75" customHeight="1" x14ac:dyDescent="0.25"/>
    <row r="459" ht="15.75" customHeight="1" x14ac:dyDescent="0.25"/>
    <row r="460" ht="15.75" customHeight="1" x14ac:dyDescent="0.25"/>
    <row r="461" ht="15.75" customHeight="1" x14ac:dyDescent="0.25"/>
    <row r="462" ht="15.75" customHeight="1" x14ac:dyDescent="0.25"/>
    <row r="463" ht="15.75" customHeight="1" x14ac:dyDescent="0.25"/>
    <row r="464" ht="15.75" customHeight="1" x14ac:dyDescent="0.25"/>
    <row r="465" ht="15.75" customHeight="1" x14ac:dyDescent="0.25"/>
    <row r="466" ht="15.75" customHeight="1" x14ac:dyDescent="0.25"/>
    <row r="467" ht="15.75" customHeight="1" x14ac:dyDescent="0.25"/>
    <row r="468" ht="15.75" customHeight="1" x14ac:dyDescent="0.25"/>
    <row r="469" ht="15.75" customHeight="1" x14ac:dyDescent="0.25"/>
    <row r="470" ht="15.75" customHeight="1" x14ac:dyDescent="0.25"/>
    <row r="471" ht="15.75" customHeight="1" x14ac:dyDescent="0.25"/>
    <row r="472" ht="15.75" customHeight="1" x14ac:dyDescent="0.25"/>
    <row r="473" ht="15.75" customHeight="1" x14ac:dyDescent="0.25"/>
    <row r="474" ht="15.75" customHeight="1" x14ac:dyDescent="0.25"/>
    <row r="475" ht="15.75" customHeight="1" x14ac:dyDescent="0.25"/>
    <row r="476" ht="15.75" customHeight="1" x14ac:dyDescent="0.25"/>
    <row r="477" ht="15.75" customHeight="1" x14ac:dyDescent="0.25"/>
    <row r="478" ht="15.75" customHeight="1" x14ac:dyDescent="0.25"/>
    <row r="479" ht="15.75" customHeight="1" x14ac:dyDescent="0.25"/>
    <row r="480" ht="15.75" customHeight="1" x14ac:dyDescent="0.25"/>
    <row r="481" ht="15.75" customHeight="1" x14ac:dyDescent="0.25"/>
    <row r="482" ht="15.75" customHeight="1" x14ac:dyDescent="0.25"/>
    <row r="483" ht="15.75" customHeight="1" x14ac:dyDescent="0.25"/>
    <row r="484" ht="15.75" customHeight="1" x14ac:dyDescent="0.25"/>
    <row r="485" ht="15.75" customHeight="1" x14ac:dyDescent="0.25"/>
    <row r="486" ht="15.75" customHeight="1" x14ac:dyDescent="0.25"/>
    <row r="487" ht="15.75" customHeight="1" x14ac:dyDescent="0.25"/>
    <row r="488" ht="15.75" customHeight="1" x14ac:dyDescent="0.25"/>
    <row r="489" ht="15.75" customHeight="1" x14ac:dyDescent="0.25"/>
    <row r="490" ht="15.75" customHeight="1" x14ac:dyDescent="0.25"/>
    <row r="491" ht="15.75" customHeight="1" x14ac:dyDescent="0.25"/>
    <row r="492" ht="15.75" customHeight="1" x14ac:dyDescent="0.25"/>
    <row r="493" ht="15.75" customHeight="1" x14ac:dyDescent="0.25"/>
    <row r="494" ht="15.75" customHeight="1" x14ac:dyDescent="0.25"/>
    <row r="495" ht="15.75" customHeight="1" x14ac:dyDescent="0.25"/>
    <row r="496" ht="15.75" customHeight="1" x14ac:dyDescent="0.25"/>
    <row r="497" ht="15.75" customHeight="1" x14ac:dyDescent="0.25"/>
    <row r="498" ht="15.75" customHeight="1" x14ac:dyDescent="0.25"/>
    <row r="499" ht="15.75" customHeight="1" x14ac:dyDescent="0.25"/>
    <row r="500" ht="15.75" customHeight="1" x14ac:dyDescent="0.25"/>
    <row r="501" ht="15.75" customHeight="1" x14ac:dyDescent="0.25"/>
    <row r="502" ht="15.75" customHeight="1" x14ac:dyDescent="0.25"/>
    <row r="503" ht="15.75" customHeight="1" x14ac:dyDescent="0.25"/>
    <row r="504" ht="15.75" customHeight="1" x14ac:dyDescent="0.25"/>
    <row r="505" ht="15.75" customHeight="1" x14ac:dyDescent="0.25"/>
    <row r="506" ht="15.75" customHeight="1" x14ac:dyDescent="0.25"/>
    <row r="507" ht="15.75" customHeight="1" x14ac:dyDescent="0.25"/>
    <row r="508" ht="15.75" customHeight="1" x14ac:dyDescent="0.25"/>
    <row r="509" ht="15.75" customHeight="1" x14ac:dyDescent="0.25"/>
    <row r="510" ht="15.75" customHeight="1" x14ac:dyDescent="0.25"/>
    <row r="511" ht="15.75" customHeight="1" x14ac:dyDescent="0.25"/>
    <row r="512" ht="15.75" customHeight="1" x14ac:dyDescent="0.25"/>
    <row r="513" ht="15.75" customHeight="1" x14ac:dyDescent="0.25"/>
    <row r="514" ht="15.75" customHeight="1" x14ac:dyDescent="0.25"/>
    <row r="515" ht="15.75" customHeight="1" x14ac:dyDescent="0.25"/>
    <row r="516" ht="15.75" customHeight="1" x14ac:dyDescent="0.25"/>
    <row r="517" ht="15.75" customHeight="1" x14ac:dyDescent="0.25"/>
    <row r="518" ht="15.75" customHeight="1" x14ac:dyDescent="0.25"/>
    <row r="519" ht="15.75" customHeight="1" x14ac:dyDescent="0.25"/>
    <row r="520" ht="15.75" customHeight="1" x14ac:dyDescent="0.25"/>
    <row r="521" ht="15.75" customHeight="1" x14ac:dyDescent="0.25"/>
    <row r="522" ht="15.75" customHeight="1" x14ac:dyDescent="0.25"/>
    <row r="523" ht="15.75" customHeight="1" x14ac:dyDescent="0.25"/>
    <row r="524" ht="15.75" customHeight="1" x14ac:dyDescent="0.25"/>
    <row r="525" ht="15.75" customHeight="1" x14ac:dyDescent="0.25"/>
    <row r="526" ht="15.75" customHeight="1" x14ac:dyDescent="0.25"/>
    <row r="527" ht="15.75" customHeight="1" x14ac:dyDescent="0.25"/>
    <row r="528" ht="15.75" customHeight="1" x14ac:dyDescent="0.25"/>
    <row r="529" ht="15.75" customHeight="1" x14ac:dyDescent="0.25"/>
    <row r="530" ht="15.75" customHeight="1" x14ac:dyDescent="0.25"/>
    <row r="531" ht="15.75" customHeight="1" x14ac:dyDescent="0.25"/>
    <row r="532" ht="15.75" customHeight="1" x14ac:dyDescent="0.25"/>
    <row r="533" ht="15.75" customHeight="1" x14ac:dyDescent="0.25"/>
    <row r="534" ht="15.75" customHeight="1" x14ac:dyDescent="0.25"/>
    <row r="535" ht="15.75" customHeight="1" x14ac:dyDescent="0.25"/>
    <row r="536" ht="15.75" customHeight="1" x14ac:dyDescent="0.25"/>
    <row r="537" ht="15.75" customHeight="1" x14ac:dyDescent="0.25"/>
    <row r="538" ht="15.75" customHeight="1" x14ac:dyDescent="0.25"/>
    <row r="539" ht="15.75" customHeight="1" x14ac:dyDescent="0.25"/>
    <row r="540" ht="15.75" customHeight="1" x14ac:dyDescent="0.25"/>
    <row r="541" ht="15.75" customHeight="1" x14ac:dyDescent="0.25"/>
    <row r="542" ht="15.75" customHeight="1" x14ac:dyDescent="0.25"/>
    <row r="543" ht="15.75" customHeight="1" x14ac:dyDescent="0.25"/>
    <row r="544" ht="15.75" customHeight="1" x14ac:dyDescent="0.25"/>
    <row r="545" ht="15.75" customHeight="1" x14ac:dyDescent="0.25"/>
    <row r="546" ht="15.75" customHeight="1" x14ac:dyDescent="0.25"/>
    <row r="547" ht="15.75" customHeight="1" x14ac:dyDescent="0.25"/>
    <row r="548" ht="15.75" customHeight="1" x14ac:dyDescent="0.25"/>
    <row r="549" ht="15.75" customHeight="1" x14ac:dyDescent="0.25"/>
    <row r="550" ht="15.75" customHeight="1" x14ac:dyDescent="0.25"/>
    <row r="551" ht="15.75" customHeight="1" x14ac:dyDescent="0.25"/>
    <row r="552" ht="15.75" customHeight="1" x14ac:dyDescent="0.25"/>
    <row r="553" ht="15.75" customHeight="1" x14ac:dyDescent="0.25"/>
    <row r="554" ht="15.75" customHeight="1" x14ac:dyDescent="0.25"/>
    <row r="555" ht="15.75" customHeight="1" x14ac:dyDescent="0.25"/>
    <row r="556" ht="15.75" customHeight="1" x14ac:dyDescent="0.25"/>
    <row r="557" ht="15.75" customHeight="1" x14ac:dyDescent="0.25"/>
    <row r="558" ht="15.75" customHeight="1" x14ac:dyDescent="0.25"/>
    <row r="559" ht="15.75" customHeight="1" x14ac:dyDescent="0.25"/>
    <row r="560" ht="15.75" customHeight="1" x14ac:dyDescent="0.25"/>
    <row r="561" ht="15.75" customHeight="1" x14ac:dyDescent="0.25"/>
    <row r="562" ht="15.75" customHeight="1" x14ac:dyDescent="0.25"/>
    <row r="563" ht="15.75" customHeight="1" x14ac:dyDescent="0.25"/>
    <row r="564" ht="15.75" customHeight="1" x14ac:dyDescent="0.25"/>
    <row r="565" ht="15.75" customHeight="1" x14ac:dyDescent="0.25"/>
    <row r="566" ht="15.75" customHeight="1" x14ac:dyDescent="0.25"/>
    <row r="567" ht="15.75" customHeight="1" x14ac:dyDescent="0.25"/>
    <row r="568" ht="15.75" customHeight="1" x14ac:dyDescent="0.25"/>
    <row r="569" ht="15.75" customHeight="1" x14ac:dyDescent="0.25"/>
    <row r="570" ht="15.75" customHeight="1" x14ac:dyDescent="0.25"/>
    <row r="571" ht="15.75" customHeight="1" x14ac:dyDescent="0.25"/>
    <row r="572" ht="15.75" customHeight="1" x14ac:dyDescent="0.25"/>
    <row r="573" ht="15.75" customHeight="1" x14ac:dyDescent="0.25"/>
    <row r="574" ht="15.75" customHeight="1" x14ac:dyDescent="0.25"/>
    <row r="575" ht="15.75" customHeight="1" x14ac:dyDescent="0.25"/>
    <row r="576" ht="15.75" customHeight="1" x14ac:dyDescent="0.25"/>
    <row r="577" ht="15.75" customHeight="1" x14ac:dyDescent="0.25"/>
    <row r="578" ht="15.75" customHeight="1" x14ac:dyDescent="0.25"/>
    <row r="579" ht="15.75" customHeight="1" x14ac:dyDescent="0.25"/>
    <row r="580" ht="15.75" customHeight="1" x14ac:dyDescent="0.25"/>
    <row r="581" ht="15.75" customHeight="1" x14ac:dyDescent="0.25"/>
    <row r="582" ht="15.75" customHeight="1" x14ac:dyDescent="0.25"/>
    <row r="583" ht="15.75" customHeight="1" x14ac:dyDescent="0.25"/>
    <row r="584" ht="15.75" customHeight="1" x14ac:dyDescent="0.25"/>
    <row r="585" ht="15.75" customHeight="1" x14ac:dyDescent="0.25"/>
    <row r="586" ht="15.75" customHeight="1" x14ac:dyDescent="0.25"/>
    <row r="587" ht="15.75" customHeight="1" x14ac:dyDescent="0.25"/>
    <row r="588" ht="15.75" customHeight="1" x14ac:dyDescent="0.25"/>
    <row r="589" ht="15.75" customHeight="1" x14ac:dyDescent="0.25"/>
    <row r="590" ht="15.75" customHeight="1" x14ac:dyDescent="0.25"/>
    <row r="591" ht="15.75" customHeight="1" x14ac:dyDescent="0.25"/>
    <row r="592" ht="15.75" customHeight="1" x14ac:dyDescent="0.25"/>
    <row r="593" ht="15.75" customHeight="1" x14ac:dyDescent="0.25"/>
    <row r="594" ht="15.75" customHeight="1" x14ac:dyDescent="0.25"/>
    <row r="595" ht="15.75" customHeight="1" x14ac:dyDescent="0.25"/>
    <row r="596" ht="15.75" customHeight="1" x14ac:dyDescent="0.25"/>
    <row r="597" ht="15.75" customHeight="1" x14ac:dyDescent="0.25"/>
    <row r="598" ht="15.75" customHeight="1" x14ac:dyDescent="0.25"/>
    <row r="599" ht="15.75" customHeight="1" x14ac:dyDescent="0.25"/>
    <row r="600" ht="15.75" customHeight="1" x14ac:dyDescent="0.25"/>
    <row r="601" ht="15.75" customHeight="1" x14ac:dyDescent="0.25"/>
    <row r="602" ht="15.75" customHeight="1" x14ac:dyDescent="0.25"/>
    <row r="603" ht="15.75" customHeight="1" x14ac:dyDescent="0.25"/>
    <row r="604" ht="15.75" customHeight="1" x14ac:dyDescent="0.25"/>
    <row r="605" ht="15.75" customHeight="1" x14ac:dyDescent="0.25"/>
    <row r="606" ht="15.75" customHeight="1" x14ac:dyDescent="0.25"/>
    <row r="607" ht="15.75" customHeight="1" x14ac:dyDescent="0.25"/>
    <row r="608" ht="15.75" customHeight="1" x14ac:dyDescent="0.25"/>
    <row r="609" ht="15.75" customHeight="1" x14ac:dyDescent="0.25"/>
    <row r="610" ht="15.75" customHeight="1" x14ac:dyDescent="0.25"/>
    <row r="611" ht="15.75" customHeight="1" x14ac:dyDescent="0.25"/>
    <row r="612" ht="15.75" customHeight="1" x14ac:dyDescent="0.25"/>
    <row r="613" ht="15.75" customHeight="1" x14ac:dyDescent="0.25"/>
    <row r="614" ht="15.75" customHeight="1" x14ac:dyDescent="0.25"/>
    <row r="615" ht="15.75" customHeight="1" x14ac:dyDescent="0.25"/>
    <row r="616" ht="15.75" customHeight="1" x14ac:dyDescent="0.25"/>
    <row r="617" ht="15.75" customHeight="1" x14ac:dyDescent="0.25"/>
    <row r="618" ht="15.75" customHeight="1" x14ac:dyDescent="0.25"/>
    <row r="619" ht="15.75" customHeight="1" x14ac:dyDescent="0.25"/>
    <row r="620" ht="15.75" customHeight="1" x14ac:dyDescent="0.25"/>
    <row r="621" ht="15.75" customHeight="1" x14ac:dyDescent="0.25"/>
    <row r="622" ht="15.75" customHeight="1" x14ac:dyDescent="0.25"/>
    <row r="623" ht="15.75" customHeight="1" x14ac:dyDescent="0.25"/>
    <row r="624" ht="15.75" customHeight="1" x14ac:dyDescent="0.25"/>
    <row r="625" ht="15.75" customHeight="1" x14ac:dyDescent="0.25"/>
    <row r="626" ht="15.75" customHeight="1" x14ac:dyDescent="0.25"/>
    <row r="627" ht="15.75" customHeight="1" x14ac:dyDescent="0.25"/>
    <row r="628" ht="15.75" customHeight="1" x14ac:dyDescent="0.25"/>
    <row r="629" ht="15.75" customHeight="1" x14ac:dyDescent="0.25"/>
    <row r="630" ht="15.75" customHeight="1" x14ac:dyDescent="0.25"/>
    <row r="631" ht="15.75" customHeight="1" x14ac:dyDescent="0.25"/>
    <row r="632" ht="15.75" customHeight="1" x14ac:dyDescent="0.25"/>
    <row r="633" ht="15.75" customHeight="1" x14ac:dyDescent="0.25"/>
    <row r="634" ht="15.75" customHeight="1" x14ac:dyDescent="0.25"/>
    <row r="635" ht="15.75" customHeight="1" x14ac:dyDescent="0.25"/>
    <row r="636" ht="15.75" customHeight="1" x14ac:dyDescent="0.25"/>
    <row r="637" ht="15.75" customHeight="1" x14ac:dyDescent="0.25"/>
    <row r="638" ht="15.75" customHeight="1" x14ac:dyDescent="0.25"/>
    <row r="639" ht="15.75" customHeight="1" x14ac:dyDescent="0.25"/>
    <row r="640" ht="15.75" customHeight="1" x14ac:dyDescent="0.25"/>
    <row r="641" ht="15.75" customHeight="1" x14ac:dyDescent="0.25"/>
    <row r="642" ht="15.75" customHeight="1" x14ac:dyDescent="0.25"/>
    <row r="643" ht="15.75" customHeight="1" x14ac:dyDescent="0.25"/>
    <row r="644" ht="15.75" customHeight="1" x14ac:dyDescent="0.25"/>
    <row r="645" ht="15.75" customHeight="1" x14ac:dyDescent="0.25"/>
    <row r="646" ht="15.75" customHeight="1" x14ac:dyDescent="0.25"/>
    <row r="647" ht="15.75" customHeight="1" x14ac:dyDescent="0.25"/>
    <row r="648" ht="15.75" customHeight="1" x14ac:dyDescent="0.25"/>
    <row r="649" ht="15.75" customHeight="1" x14ac:dyDescent="0.25"/>
    <row r="650" ht="15.75" customHeight="1" x14ac:dyDescent="0.25"/>
    <row r="651" ht="15.75" customHeight="1" x14ac:dyDescent="0.25"/>
    <row r="652" ht="15.75" customHeight="1" x14ac:dyDescent="0.25"/>
    <row r="653" ht="15.75" customHeight="1" x14ac:dyDescent="0.25"/>
    <row r="654" ht="15.75" customHeight="1" x14ac:dyDescent="0.25"/>
    <row r="655" ht="15.75" customHeight="1" x14ac:dyDescent="0.25"/>
    <row r="656" ht="15.75" customHeight="1" x14ac:dyDescent="0.25"/>
    <row r="657" ht="15.75" customHeight="1" x14ac:dyDescent="0.25"/>
    <row r="658" ht="15.75" customHeight="1" x14ac:dyDescent="0.25"/>
    <row r="659" ht="15.75" customHeight="1" x14ac:dyDescent="0.25"/>
    <row r="660" ht="15.75" customHeight="1" x14ac:dyDescent="0.25"/>
    <row r="661" ht="15.75" customHeight="1" x14ac:dyDescent="0.25"/>
    <row r="662" ht="15.75" customHeight="1" x14ac:dyDescent="0.25"/>
    <row r="663" ht="15.75" customHeight="1" x14ac:dyDescent="0.25"/>
    <row r="664" ht="15.75" customHeight="1" x14ac:dyDescent="0.25"/>
    <row r="665" ht="15.75" customHeight="1" x14ac:dyDescent="0.25"/>
    <row r="666" ht="15.75" customHeight="1" x14ac:dyDescent="0.25"/>
    <row r="667" ht="15.75" customHeight="1" x14ac:dyDescent="0.25"/>
    <row r="668" ht="15.75" customHeight="1" x14ac:dyDescent="0.25"/>
    <row r="669" ht="15.75" customHeight="1" x14ac:dyDescent="0.25"/>
    <row r="670" ht="15.75" customHeight="1" x14ac:dyDescent="0.25"/>
    <row r="671" ht="15.75" customHeight="1" x14ac:dyDescent="0.25"/>
    <row r="672" ht="15.75" customHeight="1" x14ac:dyDescent="0.25"/>
    <row r="673" ht="15.75" customHeight="1" x14ac:dyDescent="0.25"/>
    <row r="674" ht="15.75" customHeight="1" x14ac:dyDescent="0.25"/>
    <row r="675" ht="15.75" customHeight="1" x14ac:dyDescent="0.25"/>
    <row r="676" ht="15.75" customHeight="1" x14ac:dyDescent="0.25"/>
    <row r="677" ht="15.75" customHeight="1" x14ac:dyDescent="0.25"/>
    <row r="678" ht="15.75" customHeight="1" x14ac:dyDescent="0.25"/>
    <row r="679" ht="15.75" customHeight="1" x14ac:dyDescent="0.25"/>
    <row r="680" ht="15.75" customHeight="1" x14ac:dyDescent="0.25"/>
    <row r="681" ht="15.75" customHeight="1" x14ac:dyDescent="0.25"/>
    <row r="682" ht="15.75" customHeight="1" x14ac:dyDescent="0.25"/>
    <row r="683" ht="15.75" customHeight="1" x14ac:dyDescent="0.25"/>
    <row r="684" ht="15.75" customHeight="1" x14ac:dyDescent="0.25"/>
    <row r="685" ht="15.75" customHeight="1" x14ac:dyDescent="0.25"/>
    <row r="686" ht="15.75" customHeight="1" x14ac:dyDescent="0.25"/>
    <row r="687" ht="15.75" customHeight="1" x14ac:dyDescent="0.25"/>
    <row r="688" ht="15.75" customHeight="1" x14ac:dyDescent="0.25"/>
    <row r="689" ht="15.75" customHeight="1" x14ac:dyDescent="0.25"/>
    <row r="690" ht="15.75" customHeight="1" x14ac:dyDescent="0.25"/>
    <row r="691" ht="15.75" customHeight="1" x14ac:dyDescent="0.25"/>
    <row r="692" ht="15.75" customHeight="1" x14ac:dyDescent="0.25"/>
    <row r="693" ht="15.75" customHeight="1" x14ac:dyDescent="0.25"/>
    <row r="694" ht="15.75" customHeight="1" x14ac:dyDescent="0.25"/>
    <row r="695" ht="15.75" customHeight="1" x14ac:dyDescent="0.25"/>
    <row r="696" ht="15.75" customHeight="1" x14ac:dyDescent="0.25"/>
    <row r="697" ht="15.75" customHeight="1" x14ac:dyDescent="0.25"/>
    <row r="698" ht="15.75" customHeight="1" x14ac:dyDescent="0.25"/>
    <row r="699" ht="15.75" customHeight="1" x14ac:dyDescent="0.25"/>
    <row r="700" ht="15.75" customHeight="1" x14ac:dyDescent="0.25"/>
    <row r="701" ht="15.75" customHeight="1" x14ac:dyDescent="0.25"/>
    <row r="702" ht="15.75" customHeight="1" x14ac:dyDescent="0.25"/>
    <row r="703" ht="15.75" customHeight="1" x14ac:dyDescent="0.25"/>
    <row r="704" ht="15.75" customHeight="1" x14ac:dyDescent="0.25"/>
    <row r="705" ht="15.75" customHeight="1" x14ac:dyDescent="0.25"/>
    <row r="706" ht="15.75" customHeight="1" x14ac:dyDescent="0.25"/>
    <row r="707" ht="15.75" customHeight="1" x14ac:dyDescent="0.25"/>
    <row r="708" ht="15.75" customHeight="1" x14ac:dyDescent="0.25"/>
    <row r="709" ht="15.75" customHeight="1" x14ac:dyDescent="0.25"/>
    <row r="710" ht="15.75" customHeight="1" x14ac:dyDescent="0.25"/>
    <row r="711" ht="15.75" customHeight="1" x14ac:dyDescent="0.25"/>
    <row r="712" ht="15.75" customHeight="1" x14ac:dyDescent="0.25"/>
    <row r="713" ht="15.75" customHeight="1" x14ac:dyDescent="0.25"/>
    <row r="714" ht="15.75" customHeight="1" x14ac:dyDescent="0.25"/>
    <row r="715" ht="15.75" customHeight="1" x14ac:dyDescent="0.25"/>
    <row r="716" ht="15.75" customHeight="1" x14ac:dyDescent="0.25"/>
    <row r="717" ht="15.75" customHeight="1" x14ac:dyDescent="0.25"/>
    <row r="718" ht="15.75" customHeight="1" x14ac:dyDescent="0.25"/>
    <row r="719" ht="15.75" customHeight="1" x14ac:dyDescent="0.25"/>
    <row r="720" ht="15.75" customHeight="1" x14ac:dyDescent="0.25"/>
    <row r="721" ht="15.75" customHeight="1" x14ac:dyDescent="0.25"/>
    <row r="722" ht="15.75" customHeight="1" x14ac:dyDescent="0.25"/>
    <row r="723" ht="15.75" customHeight="1" x14ac:dyDescent="0.25"/>
    <row r="724" ht="15.75" customHeight="1" x14ac:dyDescent="0.25"/>
    <row r="725" ht="15.75" customHeight="1" x14ac:dyDescent="0.25"/>
    <row r="726" ht="15.75" customHeight="1" x14ac:dyDescent="0.25"/>
    <row r="727" ht="15.75" customHeight="1" x14ac:dyDescent="0.25"/>
    <row r="728" ht="15.75" customHeight="1" x14ac:dyDescent="0.25"/>
    <row r="729" ht="15.75" customHeight="1" x14ac:dyDescent="0.25"/>
    <row r="730" ht="15.75" customHeight="1" x14ac:dyDescent="0.25"/>
    <row r="731" ht="15.75" customHeight="1" x14ac:dyDescent="0.25"/>
    <row r="732" ht="15.75" customHeight="1" x14ac:dyDescent="0.25"/>
    <row r="733" ht="15.75" customHeight="1" x14ac:dyDescent="0.25"/>
    <row r="734" ht="15.75" customHeight="1" x14ac:dyDescent="0.25"/>
    <row r="735" ht="15.75" customHeight="1" x14ac:dyDescent="0.25"/>
    <row r="736" ht="15.75" customHeight="1" x14ac:dyDescent="0.25"/>
    <row r="737" ht="15.75" customHeight="1" x14ac:dyDescent="0.25"/>
    <row r="738" ht="15.75" customHeight="1" x14ac:dyDescent="0.25"/>
    <row r="739" ht="15.75" customHeight="1" x14ac:dyDescent="0.25"/>
    <row r="740" ht="15.75" customHeight="1" x14ac:dyDescent="0.25"/>
    <row r="741" ht="15.75" customHeight="1" x14ac:dyDescent="0.25"/>
    <row r="742" ht="15.75" customHeight="1" x14ac:dyDescent="0.25"/>
    <row r="743" ht="15.75" customHeight="1" x14ac:dyDescent="0.25"/>
    <row r="744" ht="15.75" customHeight="1" x14ac:dyDescent="0.25"/>
    <row r="745" ht="15.75" customHeight="1" x14ac:dyDescent="0.25"/>
    <row r="746" ht="15.75" customHeight="1" x14ac:dyDescent="0.25"/>
    <row r="747" ht="15.75" customHeight="1" x14ac:dyDescent="0.25"/>
    <row r="748" ht="15.75" customHeight="1" x14ac:dyDescent="0.25"/>
    <row r="749" ht="15.75" customHeight="1" x14ac:dyDescent="0.25"/>
    <row r="750" ht="15.75" customHeight="1" x14ac:dyDescent="0.25"/>
    <row r="751" ht="15.75" customHeight="1" x14ac:dyDescent="0.25"/>
    <row r="752" ht="15.75" customHeight="1" x14ac:dyDescent="0.25"/>
    <row r="753" ht="15.75" customHeight="1" x14ac:dyDescent="0.25"/>
    <row r="754" ht="15.75" customHeight="1" x14ac:dyDescent="0.25"/>
    <row r="755" ht="15.75" customHeight="1" x14ac:dyDescent="0.25"/>
    <row r="756" ht="15.75" customHeight="1" x14ac:dyDescent="0.25"/>
    <row r="757" ht="15.75" customHeight="1" x14ac:dyDescent="0.25"/>
    <row r="758" ht="15.75" customHeight="1" x14ac:dyDescent="0.25"/>
    <row r="759" ht="15.75" customHeight="1" x14ac:dyDescent="0.25"/>
    <row r="760" ht="15.75" customHeight="1" x14ac:dyDescent="0.25"/>
    <row r="761" ht="15.75" customHeight="1" x14ac:dyDescent="0.25"/>
    <row r="762" ht="15.75" customHeight="1" x14ac:dyDescent="0.25"/>
    <row r="763" ht="15.75" customHeight="1" x14ac:dyDescent="0.25"/>
    <row r="764" ht="15.75" customHeight="1" x14ac:dyDescent="0.25"/>
    <row r="765" ht="15.75" customHeight="1" x14ac:dyDescent="0.25"/>
    <row r="766" ht="15.75" customHeight="1" x14ac:dyDescent="0.25"/>
    <row r="767" ht="15.75" customHeight="1" x14ac:dyDescent="0.25"/>
    <row r="768" ht="15.75" customHeight="1" x14ac:dyDescent="0.25"/>
    <row r="769" ht="15.75" customHeight="1" x14ac:dyDescent="0.25"/>
    <row r="770" ht="15.75" customHeight="1" x14ac:dyDescent="0.25"/>
    <row r="771" ht="15.75" customHeight="1" x14ac:dyDescent="0.25"/>
    <row r="772" ht="15.75" customHeight="1" x14ac:dyDescent="0.25"/>
    <row r="773" ht="15.75" customHeight="1" x14ac:dyDescent="0.25"/>
    <row r="774" ht="15.75" customHeight="1" x14ac:dyDescent="0.25"/>
    <row r="775" ht="15.75" customHeight="1" x14ac:dyDescent="0.25"/>
    <row r="776" ht="15.75" customHeight="1" x14ac:dyDescent="0.25"/>
    <row r="777" ht="15.75" customHeight="1" x14ac:dyDescent="0.25"/>
    <row r="778" ht="15.75" customHeight="1" x14ac:dyDescent="0.25"/>
    <row r="779" ht="15.75" customHeight="1" x14ac:dyDescent="0.25"/>
    <row r="780" ht="15.75" customHeight="1" x14ac:dyDescent="0.25"/>
    <row r="781" ht="15.75" customHeight="1" x14ac:dyDescent="0.25"/>
    <row r="782" ht="15.75" customHeight="1" x14ac:dyDescent="0.25"/>
    <row r="783" ht="15.75" customHeight="1" x14ac:dyDescent="0.25"/>
    <row r="784" ht="15.75" customHeight="1" x14ac:dyDescent="0.25"/>
    <row r="785" ht="15.75" customHeight="1" x14ac:dyDescent="0.25"/>
    <row r="786" ht="15.75" customHeight="1" x14ac:dyDescent="0.25"/>
    <row r="787" ht="15.75" customHeight="1" x14ac:dyDescent="0.25"/>
    <row r="788" ht="15.75" customHeight="1" x14ac:dyDescent="0.25"/>
    <row r="789" ht="15.75" customHeight="1" x14ac:dyDescent="0.25"/>
    <row r="790" ht="15.75" customHeight="1" x14ac:dyDescent="0.25"/>
    <row r="791" ht="15.75" customHeight="1" x14ac:dyDescent="0.25"/>
    <row r="792" ht="15.75" customHeight="1" x14ac:dyDescent="0.25"/>
    <row r="793" ht="15.75" customHeight="1" x14ac:dyDescent="0.25"/>
    <row r="794" ht="15.75" customHeight="1" x14ac:dyDescent="0.25"/>
    <row r="795" ht="15.75" customHeight="1" x14ac:dyDescent="0.25"/>
    <row r="796" ht="15.75" customHeight="1" x14ac:dyDescent="0.25"/>
    <row r="797" ht="15.75" customHeight="1" x14ac:dyDescent="0.25"/>
    <row r="798" ht="15.75" customHeight="1" x14ac:dyDescent="0.25"/>
    <row r="799" ht="15.75" customHeight="1" x14ac:dyDescent="0.25"/>
    <row r="800" ht="15.75" customHeight="1" x14ac:dyDescent="0.25"/>
    <row r="801" ht="15.75" customHeight="1" x14ac:dyDescent="0.25"/>
    <row r="802" ht="15.75" customHeight="1" x14ac:dyDescent="0.25"/>
    <row r="803" ht="15.75" customHeight="1" x14ac:dyDescent="0.25"/>
    <row r="804" ht="15.75" customHeight="1" x14ac:dyDescent="0.25"/>
    <row r="805" ht="15.75" customHeight="1" x14ac:dyDescent="0.25"/>
    <row r="806" ht="15.75" customHeight="1" x14ac:dyDescent="0.25"/>
    <row r="807" ht="15.75" customHeight="1" x14ac:dyDescent="0.25"/>
    <row r="808" ht="15.75" customHeight="1" x14ac:dyDescent="0.25"/>
    <row r="809" ht="15.75" customHeight="1" x14ac:dyDescent="0.25"/>
    <row r="810" ht="15.75" customHeight="1" x14ac:dyDescent="0.25"/>
    <row r="811" ht="15.75" customHeight="1" x14ac:dyDescent="0.25"/>
    <row r="812" ht="15.75" customHeight="1" x14ac:dyDescent="0.25"/>
    <row r="813" ht="15.75" customHeight="1" x14ac:dyDescent="0.25"/>
    <row r="814" ht="15.75" customHeight="1" x14ac:dyDescent="0.25"/>
    <row r="815" ht="15.75" customHeight="1" x14ac:dyDescent="0.25"/>
    <row r="816" ht="15.75" customHeight="1" x14ac:dyDescent="0.25"/>
    <row r="817" ht="15.75" customHeight="1" x14ac:dyDescent="0.25"/>
    <row r="818" ht="15.75" customHeight="1" x14ac:dyDescent="0.25"/>
    <row r="819" ht="15.75" customHeight="1" x14ac:dyDescent="0.25"/>
    <row r="820" ht="15.75" customHeight="1" x14ac:dyDescent="0.25"/>
    <row r="821" ht="15.75" customHeight="1" x14ac:dyDescent="0.25"/>
    <row r="822" ht="15.75" customHeight="1" x14ac:dyDescent="0.25"/>
    <row r="823" ht="15.75" customHeight="1" x14ac:dyDescent="0.25"/>
    <row r="824" ht="15.75" customHeight="1" x14ac:dyDescent="0.25"/>
    <row r="825" ht="15.75" customHeight="1" x14ac:dyDescent="0.25"/>
    <row r="826" ht="15.75" customHeight="1" x14ac:dyDescent="0.25"/>
    <row r="827" ht="15.75" customHeight="1" x14ac:dyDescent="0.25"/>
    <row r="828" ht="15.75" customHeight="1" x14ac:dyDescent="0.25"/>
    <row r="829" ht="15.75" customHeight="1" x14ac:dyDescent="0.25"/>
    <row r="830" ht="15.75" customHeight="1" x14ac:dyDescent="0.25"/>
    <row r="831" ht="15.75" customHeight="1" x14ac:dyDescent="0.25"/>
    <row r="832" ht="15.75" customHeight="1" x14ac:dyDescent="0.25"/>
    <row r="833" ht="15.75" customHeight="1" x14ac:dyDescent="0.25"/>
    <row r="834" ht="15.75" customHeight="1" x14ac:dyDescent="0.25"/>
    <row r="835" ht="15.75" customHeight="1" x14ac:dyDescent="0.25"/>
    <row r="836" ht="15.75" customHeight="1" x14ac:dyDescent="0.25"/>
    <row r="837" ht="15.75" customHeight="1" x14ac:dyDescent="0.25"/>
    <row r="838" ht="15.75" customHeight="1" x14ac:dyDescent="0.25"/>
    <row r="839" ht="15.75" customHeight="1" x14ac:dyDescent="0.25"/>
    <row r="840" ht="15.75" customHeight="1" x14ac:dyDescent="0.25"/>
    <row r="841" ht="15.75" customHeight="1" x14ac:dyDescent="0.25"/>
    <row r="842" ht="15.75" customHeight="1" x14ac:dyDescent="0.25"/>
    <row r="843" ht="15.75" customHeight="1" x14ac:dyDescent="0.25"/>
    <row r="844" ht="15.75" customHeight="1" x14ac:dyDescent="0.25"/>
    <row r="845" ht="15.75" customHeight="1" x14ac:dyDescent="0.25"/>
    <row r="846" ht="15.75" customHeight="1" x14ac:dyDescent="0.25"/>
    <row r="847" ht="15.75" customHeight="1" x14ac:dyDescent="0.25"/>
    <row r="848" ht="15.75" customHeight="1" x14ac:dyDescent="0.25"/>
    <row r="849" ht="15.75" customHeight="1" x14ac:dyDescent="0.25"/>
    <row r="850" ht="15.75" customHeight="1" x14ac:dyDescent="0.25"/>
    <row r="851" ht="15.75" customHeight="1" x14ac:dyDescent="0.25"/>
    <row r="852" ht="15.75" customHeight="1" x14ac:dyDescent="0.25"/>
    <row r="853" ht="15.75" customHeight="1" x14ac:dyDescent="0.25"/>
    <row r="854" ht="15.75" customHeight="1" x14ac:dyDescent="0.25"/>
    <row r="855" ht="15.75" customHeight="1" x14ac:dyDescent="0.25"/>
    <row r="856" ht="15.75" customHeight="1" x14ac:dyDescent="0.25"/>
    <row r="857" ht="15.75" customHeight="1" x14ac:dyDescent="0.25"/>
    <row r="858" ht="15.75" customHeight="1" x14ac:dyDescent="0.25"/>
    <row r="859" ht="15.75" customHeight="1" x14ac:dyDescent="0.25"/>
    <row r="860" ht="15.75" customHeight="1" x14ac:dyDescent="0.25"/>
    <row r="861" ht="15.75" customHeight="1" x14ac:dyDescent="0.25"/>
    <row r="862" ht="15.75" customHeight="1" x14ac:dyDescent="0.25"/>
    <row r="863" ht="15.75" customHeight="1" x14ac:dyDescent="0.25"/>
    <row r="864" ht="15.75" customHeight="1" x14ac:dyDescent="0.25"/>
    <row r="865" ht="15.75" customHeight="1" x14ac:dyDescent="0.25"/>
    <row r="866" ht="15.75" customHeight="1" x14ac:dyDescent="0.25"/>
    <row r="867" ht="15.75" customHeight="1" x14ac:dyDescent="0.25"/>
    <row r="868" ht="15.75" customHeight="1" x14ac:dyDescent="0.25"/>
    <row r="869" ht="15.75" customHeight="1" x14ac:dyDescent="0.25"/>
    <row r="870" ht="15.75" customHeight="1" x14ac:dyDescent="0.25"/>
    <row r="871" ht="15.75" customHeight="1" x14ac:dyDescent="0.25"/>
    <row r="872" ht="15.75" customHeight="1" x14ac:dyDescent="0.25"/>
    <row r="873" ht="15.75" customHeight="1" x14ac:dyDescent="0.25"/>
    <row r="874" ht="15.75" customHeight="1" x14ac:dyDescent="0.25"/>
    <row r="875" ht="15.75" customHeight="1" x14ac:dyDescent="0.25"/>
    <row r="876" ht="15.75" customHeight="1" x14ac:dyDescent="0.25"/>
    <row r="877" ht="15.75" customHeight="1" x14ac:dyDescent="0.25"/>
    <row r="878" ht="15.75" customHeight="1" x14ac:dyDescent="0.25"/>
    <row r="879" ht="15.75" customHeight="1" x14ac:dyDescent="0.25"/>
    <row r="880" ht="15.75" customHeight="1" x14ac:dyDescent="0.25"/>
    <row r="881" ht="15.75" customHeight="1" x14ac:dyDescent="0.25"/>
    <row r="882" ht="15.75" customHeight="1" x14ac:dyDescent="0.25"/>
    <row r="883" ht="15.75" customHeight="1" x14ac:dyDescent="0.25"/>
    <row r="884" ht="15.75" customHeight="1" x14ac:dyDescent="0.25"/>
    <row r="885" ht="15.75" customHeight="1" x14ac:dyDescent="0.25"/>
    <row r="886" ht="15.75" customHeight="1" x14ac:dyDescent="0.25"/>
    <row r="887" ht="15.75" customHeight="1" x14ac:dyDescent="0.25"/>
    <row r="888" ht="15.75" customHeight="1" x14ac:dyDescent="0.25"/>
    <row r="889" ht="15.75" customHeight="1" x14ac:dyDescent="0.25"/>
    <row r="890" ht="15.75" customHeight="1" x14ac:dyDescent="0.25"/>
    <row r="891" ht="15.75" customHeight="1" x14ac:dyDescent="0.25"/>
    <row r="892" ht="15.75" customHeight="1" x14ac:dyDescent="0.25"/>
    <row r="893" ht="15.75" customHeight="1" x14ac:dyDescent="0.25"/>
    <row r="894" ht="15.75" customHeight="1" x14ac:dyDescent="0.25"/>
    <row r="895" ht="15.75" customHeight="1" x14ac:dyDescent="0.25"/>
    <row r="896" ht="15.75" customHeight="1" x14ac:dyDescent="0.25"/>
    <row r="897" ht="15.75" customHeight="1" x14ac:dyDescent="0.25"/>
    <row r="898" ht="15.75" customHeight="1" x14ac:dyDescent="0.25"/>
    <row r="899" ht="15.75" customHeight="1" x14ac:dyDescent="0.25"/>
    <row r="900" ht="15.75" customHeight="1" x14ac:dyDescent="0.25"/>
    <row r="901" ht="15.75" customHeight="1" x14ac:dyDescent="0.25"/>
    <row r="902" ht="15.75" customHeight="1" x14ac:dyDescent="0.25"/>
    <row r="903" ht="15.75" customHeight="1" x14ac:dyDescent="0.25"/>
    <row r="904" ht="15.75" customHeight="1" x14ac:dyDescent="0.25"/>
    <row r="905" ht="15.75" customHeight="1" x14ac:dyDescent="0.25"/>
    <row r="906" ht="15.75" customHeight="1" x14ac:dyDescent="0.25"/>
    <row r="907" ht="15.75" customHeight="1" x14ac:dyDescent="0.25"/>
    <row r="908" ht="15.75" customHeight="1" x14ac:dyDescent="0.25"/>
    <row r="909" ht="15.75" customHeight="1" x14ac:dyDescent="0.25"/>
    <row r="910" ht="15.75" customHeight="1" x14ac:dyDescent="0.25"/>
    <row r="911" ht="15.75" customHeight="1" x14ac:dyDescent="0.25"/>
    <row r="912" ht="15.75" customHeight="1" x14ac:dyDescent="0.25"/>
    <row r="913" ht="15.75" customHeight="1" x14ac:dyDescent="0.25"/>
    <row r="914" ht="15.75" customHeight="1" x14ac:dyDescent="0.25"/>
    <row r="915" ht="15.75" customHeight="1" x14ac:dyDescent="0.25"/>
    <row r="916" ht="15.75" customHeight="1" x14ac:dyDescent="0.25"/>
    <row r="917" ht="15.75" customHeight="1" x14ac:dyDescent="0.25"/>
    <row r="918" ht="15.75" customHeight="1" x14ac:dyDescent="0.25"/>
    <row r="919" ht="15.75" customHeight="1" x14ac:dyDescent="0.25"/>
    <row r="920" ht="15.75" customHeight="1" x14ac:dyDescent="0.25"/>
    <row r="921" ht="15.75" customHeight="1" x14ac:dyDescent="0.25"/>
    <row r="922" ht="15.75" customHeight="1" x14ac:dyDescent="0.25"/>
    <row r="923" ht="15.75" customHeight="1" x14ac:dyDescent="0.25"/>
    <row r="924" ht="15.75" customHeight="1" x14ac:dyDescent="0.25"/>
    <row r="925" ht="15.75" customHeight="1" x14ac:dyDescent="0.25"/>
    <row r="926" ht="15.75" customHeight="1" x14ac:dyDescent="0.25"/>
    <row r="927" ht="15.75" customHeight="1" x14ac:dyDescent="0.25"/>
    <row r="928" ht="15.75" customHeight="1" x14ac:dyDescent="0.25"/>
    <row r="929" ht="15.75" customHeight="1" x14ac:dyDescent="0.25"/>
    <row r="930" ht="15.75" customHeight="1" x14ac:dyDescent="0.25"/>
    <row r="931" ht="15.75" customHeight="1" x14ac:dyDescent="0.25"/>
    <row r="932" ht="15.75" customHeight="1" x14ac:dyDescent="0.25"/>
    <row r="933" ht="15.75" customHeight="1" x14ac:dyDescent="0.25"/>
    <row r="934" ht="15.75" customHeight="1" x14ac:dyDescent="0.25"/>
    <row r="935" ht="15.75" customHeight="1" x14ac:dyDescent="0.25"/>
    <row r="936" ht="15.75" customHeight="1" x14ac:dyDescent="0.25"/>
    <row r="937" ht="15.75" customHeight="1" x14ac:dyDescent="0.25"/>
    <row r="938" ht="15.75" customHeight="1" x14ac:dyDescent="0.25"/>
    <row r="939" ht="15.75" customHeight="1" x14ac:dyDescent="0.25"/>
    <row r="940" ht="15.75" customHeight="1" x14ac:dyDescent="0.25"/>
    <row r="941" ht="15.75" customHeight="1" x14ac:dyDescent="0.25"/>
    <row r="942" ht="15.75" customHeight="1" x14ac:dyDescent="0.25"/>
    <row r="943" ht="15.75" customHeight="1" x14ac:dyDescent="0.25"/>
    <row r="944" ht="15.75" customHeight="1" x14ac:dyDescent="0.25"/>
    <row r="945" ht="15.75" customHeight="1" x14ac:dyDescent="0.25"/>
    <row r="946" ht="15.75" customHeight="1" x14ac:dyDescent="0.25"/>
    <row r="947" ht="15.75" customHeight="1" x14ac:dyDescent="0.25"/>
    <row r="948" ht="15.75" customHeight="1" x14ac:dyDescent="0.25"/>
    <row r="949" ht="15.75" customHeight="1" x14ac:dyDescent="0.25"/>
    <row r="950" ht="15.75" customHeight="1" x14ac:dyDescent="0.25"/>
    <row r="951" ht="15.75" customHeight="1" x14ac:dyDescent="0.25"/>
    <row r="952" ht="15.75" customHeight="1" x14ac:dyDescent="0.25"/>
    <row r="953" ht="15.75" customHeight="1" x14ac:dyDescent="0.25"/>
    <row r="954" ht="15.75" customHeight="1" x14ac:dyDescent="0.25"/>
    <row r="955" ht="15.75" customHeight="1" x14ac:dyDescent="0.25"/>
    <row r="956" ht="15.75" customHeight="1" x14ac:dyDescent="0.25"/>
    <row r="957" ht="15.75" customHeight="1" x14ac:dyDescent="0.25"/>
    <row r="958" ht="15.75" customHeight="1" x14ac:dyDescent="0.25"/>
    <row r="959" ht="15.75" customHeight="1" x14ac:dyDescent="0.25"/>
    <row r="960" ht="15.75" customHeight="1" x14ac:dyDescent="0.25"/>
    <row r="961" ht="15.75" customHeight="1" x14ac:dyDescent="0.25"/>
    <row r="962" ht="15.75" customHeight="1" x14ac:dyDescent="0.25"/>
    <row r="963" ht="15.75" customHeight="1" x14ac:dyDescent="0.25"/>
    <row r="964" ht="15.75" customHeight="1" x14ac:dyDescent="0.25"/>
    <row r="965" ht="15.75" customHeight="1" x14ac:dyDescent="0.25"/>
    <row r="966" ht="15.75" customHeight="1" x14ac:dyDescent="0.25"/>
    <row r="967" ht="15.75" customHeight="1" x14ac:dyDescent="0.25"/>
    <row r="968" ht="15.75" customHeight="1" x14ac:dyDescent="0.25"/>
    <row r="969" ht="15.75" customHeight="1" x14ac:dyDescent="0.25"/>
    <row r="970" ht="15.75" customHeight="1" x14ac:dyDescent="0.25"/>
    <row r="971" ht="15.75" customHeight="1" x14ac:dyDescent="0.25"/>
    <row r="972" ht="15.75" customHeight="1" x14ac:dyDescent="0.25"/>
    <row r="973" ht="15.75" customHeight="1" x14ac:dyDescent="0.25"/>
    <row r="974" ht="15.75" customHeight="1" x14ac:dyDescent="0.25"/>
    <row r="975" ht="15.75" customHeight="1" x14ac:dyDescent="0.25"/>
    <row r="976" ht="15.75" customHeight="1" x14ac:dyDescent="0.25"/>
    <row r="977" ht="15.75" customHeight="1" x14ac:dyDescent="0.25"/>
    <row r="978" ht="15.75" customHeight="1" x14ac:dyDescent="0.25"/>
    <row r="979" ht="15.75" customHeight="1" x14ac:dyDescent="0.25"/>
    <row r="980" ht="15.75" customHeight="1" x14ac:dyDescent="0.25"/>
    <row r="981" ht="15.75" customHeight="1" x14ac:dyDescent="0.25"/>
    <row r="982" ht="15.75" customHeight="1" x14ac:dyDescent="0.25"/>
    <row r="983" ht="15.75" customHeight="1" x14ac:dyDescent="0.25"/>
    <row r="984" ht="15.75" customHeight="1" x14ac:dyDescent="0.25"/>
    <row r="985" ht="15.75" customHeight="1" x14ac:dyDescent="0.25"/>
    <row r="986" ht="15.75" customHeight="1" x14ac:dyDescent="0.25"/>
    <row r="987" ht="15.75" customHeight="1" x14ac:dyDescent="0.25"/>
    <row r="988" ht="15.75" customHeight="1" x14ac:dyDescent="0.25"/>
    <row r="989" ht="15.75" customHeight="1" x14ac:dyDescent="0.25"/>
    <row r="990" ht="15.75" customHeight="1" x14ac:dyDescent="0.25"/>
    <row r="991" ht="15.75" customHeight="1" x14ac:dyDescent="0.25"/>
    <row r="992" ht="15.75" customHeight="1" x14ac:dyDescent="0.25"/>
    <row r="993" ht="15.75" customHeight="1" x14ac:dyDescent="0.25"/>
    <row r="994" ht="15.75" customHeight="1" x14ac:dyDescent="0.25"/>
    <row r="995" ht="15.75" customHeight="1" x14ac:dyDescent="0.25"/>
    <row r="996" ht="15.75" customHeight="1" x14ac:dyDescent="0.25"/>
    <row r="997" ht="15.75" customHeight="1" x14ac:dyDescent="0.25"/>
    <row r="998" ht="15.75" customHeight="1" x14ac:dyDescent="0.25"/>
    <row r="999" ht="15.75" customHeight="1" x14ac:dyDescent="0.25"/>
    <row r="1000" ht="15.75" customHeight="1" x14ac:dyDescent="0.25"/>
    <row r="1001" ht="15.75" customHeight="1" x14ac:dyDescent="0.25"/>
    <row r="1002" ht="15.75" customHeight="1" x14ac:dyDescent="0.25"/>
    <row r="1003" ht="15.75" customHeight="1" x14ac:dyDescent="0.25"/>
    <row r="1004" ht="15.75" customHeight="1" x14ac:dyDescent="0.25"/>
    <row r="1005" ht="15.75" customHeight="1" x14ac:dyDescent="0.25"/>
  </sheetData>
  <mergeCells count="261">
    <mergeCell ref="W71:X72"/>
    <mergeCell ref="V61:V62"/>
    <mergeCell ref="A81:A86"/>
    <mergeCell ref="B81:B86"/>
    <mergeCell ref="C81:C82"/>
    <mergeCell ref="V33:V34"/>
    <mergeCell ref="V31:V32"/>
    <mergeCell ref="V35:V36"/>
    <mergeCell ref="B79:B80"/>
    <mergeCell ref="C79:C80"/>
    <mergeCell ref="D79:D80"/>
    <mergeCell ref="E79:E80"/>
    <mergeCell ref="T79:T80"/>
    <mergeCell ref="U79:U80"/>
    <mergeCell ref="E85:E86"/>
    <mergeCell ref="U85:U86"/>
    <mergeCell ref="V51:V52"/>
    <mergeCell ref="V59:V60"/>
    <mergeCell ref="T81:T86"/>
    <mergeCell ref="U81:U82"/>
    <mergeCell ref="V81:V82"/>
    <mergeCell ref="C83:C84"/>
    <mergeCell ref="D83:D84"/>
    <mergeCell ref="E83:E84"/>
    <mergeCell ref="U83:U84"/>
    <mergeCell ref="V83:V84"/>
    <mergeCell ref="C85:C86"/>
    <mergeCell ref="D85:D86"/>
    <mergeCell ref="V79:V80"/>
    <mergeCell ref="V85:V86"/>
    <mergeCell ref="V77:V78"/>
    <mergeCell ref="D81:D82"/>
    <mergeCell ref="E81:E82"/>
    <mergeCell ref="D77:D78"/>
    <mergeCell ref="E77:E78"/>
    <mergeCell ref="T77:T78"/>
    <mergeCell ref="U77:U78"/>
    <mergeCell ref="V71:V72"/>
    <mergeCell ref="C73:C74"/>
    <mergeCell ref="D73:D74"/>
    <mergeCell ref="E73:E74"/>
    <mergeCell ref="U73:U74"/>
    <mergeCell ref="V73:V74"/>
    <mergeCell ref="V75:V76"/>
    <mergeCell ref="A71:A80"/>
    <mergeCell ref="B71:B76"/>
    <mergeCell ref="C71:C72"/>
    <mergeCell ref="D71:D72"/>
    <mergeCell ref="E71:E72"/>
    <mergeCell ref="T71:T76"/>
    <mergeCell ref="U71:U72"/>
    <mergeCell ref="C75:C76"/>
    <mergeCell ref="B77:B78"/>
    <mergeCell ref="C77:C78"/>
    <mergeCell ref="A43:A70"/>
    <mergeCell ref="D75:D76"/>
    <mergeCell ref="E75:E76"/>
    <mergeCell ref="U75:U76"/>
    <mergeCell ref="B69:B70"/>
    <mergeCell ref="C69:C70"/>
    <mergeCell ref="D69:D70"/>
    <mergeCell ref="E69:E70"/>
    <mergeCell ref="T69:T70"/>
    <mergeCell ref="U69:U70"/>
    <mergeCell ref="B63:B68"/>
    <mergeCell ref="B57:B62"/>
    <mergeCell ref="C57:C58"/>
    <mergeCell ref="D57:D58"/>
    <mergeCell ref="E57:E58"/>
    <mergeCell ref="T57:T62"/>
    <mergeCell ref="U57:U58"/>
    <mergeCell ref="C61:C62"/>
    <mergeCell ref="D61:D62"/>
    <mergeCell ref="E61:E62"/>
    <mergeCell ref="U61:U62"/>
    <mergeCell ref="U51:U52"/>
    <mergeCell ref="B53:B56"/>
    <mergeCell ref="C53:C54"/>
    <mergeCell ref="V57:V58"/>
    <mergeCell ref="C59:C60"/>
    <mergeCell ref="D59:D60"/>
    <mergeCell ref="E59:E60"/>
    <mergeCell ref="U59:U60"/>
    <mergeCell ref="V69:V70"/>
    <mergeCell ref="V63:V64"/>
    <mergeCell ref="C65:C66"/>
    <mergeCell ref="D65:D66"/>
    <mergeCell ref="E65:E66"/>
    <mergeCell ref="U65:U66"/>
    <mergeCell ref="V65:V66"/>
    <mergeCell ref="C63:C64"/>
    <mergeCell ref="D63:D64"/>
    <mergeCell ref="E63:E64"/>
    <mergeCell ref="T63:T68"/>
    <mergeCell ref="U63:U64"/>
    <mergeCell ref="C67:C68"/>
    <mergeCell ref="D67:D68"/>
    <mergeCell ref="E67:E68"/>
    <mergeCell ref="U67:U68"/>
    <mergeCell ref="V67:V68"/>
    <mergeCell ref="D53:D54"/>
    <mergeCell ref="E53:E54"/>
    <mergeCell ref="T53:T56"/>
    <mergeCell ref="U53:U54"/>
    <mergeCell ref="B43:B52"/>
    <mergeCell ref="V53:V54"/>
    <mergeCell ref="C55:C56"/>
    <mergeCell ref="D55:D56"/>
    <mergeCell ref="E55:E56"/>
    <mergeCell ref="U55:U56"/>
    <mergeCell ref="V55:V56"/>
    <mergeCell ref="V43:V44"/>
    <mergeCell ref="C45:C46"/>
    <mergeCell ref="D45:D46"/>
    <mergeCell ref="E45:E46"/>
    <mergeCell ref="U45:U46"/>
    <mergeCell ref="V45:V46"/>
    <mergeCell ref="C43:C44"/>
    <mergeCell ref="D43:D44"/>
    <mergeCell ref="E43:E44"/>
    <mergeCell ref="T43:T52"/>
    <mergeCell ref="U43:U44"/>
    <mergeCell ref="C47:C48"/>
    <mergeCell ref="D47:D48"/>
    <mergeCell ref="E47:E48"/>
    <mergeCell ref="U47:U48"/>
    <mergeCell ref="V47:V48"/>
    <mergeCell ref="C49:C50"/>
    <mergeCell ref="D49:D50"/>
    <mergeCell ref="E49:E50"/>
    <mergeCell ref="U49:U50"/>
    <mergeCell ref="V49:V50"/>
    <mergeCell ref="C51:C52"/>
    <mergeCell ref="D51:D52"/>
    <mergeCell ref="E51:E52"/>
    <mergeCell ref="V37:V38"/>
    <mergeCell ref="C39:C40"/>
    <mergeCell ref="D39:D40"/>
    <mergeCell ref="E39:E40"/>
    <mergeCell ref="U39:U40"/>
    <mergeCell ref="V39:V40"/>
    <mergeCell ref="B41:B42"/>
    <mergeCell ref="C41:C42"/>
    <mergeCell ref="D41:D42"/>
    <mergeCell ref="E41:E42"/>
    <mergeCell ref="T41:T42"/>
    <mergeCell ref="U41:U42"/>
    <mergeCell ref="V41:V42"/>
    <mergeCell ref="A31:A42"/>
    <mergeCell ref="B31:B36"/>
    <mergeCell ref="C31:C32"/>
    <mergeCell ref="D31:D32"/>
    <mergeCell ref="E31:E32"/>
    <mergeCell ref="T31:T36"/>
    <mergeCell ref="U31:U32"/>
    <mergeCell ref="C35:C36"/>
    <mergeCell ref="U35:U36"/>
    <mergeCell ref="B37:B40"/>
    <mergeCell ref="C37:C38"/>
    <mergeCell ref="T37:T40"/>
    <mergeCell ref="U37:U38"/>
    <mergeCell ref="U19:U20"/>
    <mergeCell ref="B21:B22"/>
    <mergeCell ref="C21:C22"/>
    <mergeCell ref="D21:D22"/>
    <mergeCell ref="E21:E22"/>
    <mergeCell ref="W31:X32"/>
    <mergeCell ref="C33:C34"/>
    <mergeCell ref="D33:D34"/>
    <mergeCell ref="E33:E34"/>
    <mergeCell ref="U33:U34"/>
    <mergeCell ref="U29:U30"/>
    <mergeCell ref="V29:V30"/>
    <mergeCell ref="U25:U26"/>
    <mergeCell ref="V25:V26"/>
    <mergeCell ref="C27:C28"/>
    <mergeCell ref="D27:D28"/>
    <mergeCell ref="E27:E28"/>
    <mergeCell ref="U27:U28"/>
    <mergeCell ref="V27:V28"/>
    <mergeCell ref="U23:U24"/>
    <mergeCell ref="V23:V24"/>
    <mergeCell ref="T21:T22"/>
    <mergeCell ref="U21:U22"/>
    <mergeCell ref="A25:A30"/>
    <mergeCell ref="B25:B30"/>
    <mergeCell ref="C25:C26"/>
    <mergeCell ref="D25:D26"/>
    <mergeCell ref="E25:E26"/>
    <mergeCell ref="T25:T30"/>
    <mergeCell ref="C29:C30"/>
    <mergeCell ref="D29:D30"/>
    <mergeCell ref="E29:E30"/>
    <mergeCell ref="B15:B16"/>
    <mergeCell ref="A17:A24"/>
    <mergeCell ref="B17:B20"/>
    <mergeCell ref="C17:C18"/>
    <mergeCell ref="D17:D18"/>
    <mergeCell ref="E17:E18"/>
    <mergeCell ref="T17:T20"/>
    <mergeCell ref="U17:U18"/>
    <mergeCell ref="V17:V18"/>
    <mergeCell ref="C19:C20"/>
    <mergeCell ref="C15:C16"/>
    <mergeCell ref="D15:D16"/>
    <mergeCell ref="E15:E16"/>
    <mergeCell ref="T15:T16"/>
    <mergeCell ref="U15:U16"/>
    <mergeCell ref="V21:V22"/>
    <mergeCell ref="B23:B24"/>
    <mergeCell ref="C23:C24"/>
    <mergeCell ref="D23:D24"/>
    <mergeCell ref="E23:E24"/>
    <mergeCell ref="T23:T24"/>
    <mergeCell ref="V19:V20"/>
    <mergeCell ref="D19:D20"/>
    <mergeCell ref="E19:E20"/>
    <mergeCell ref="D9:D10"/>
    <mergeCell ref="E9:E10"/>
    <mergeCell ref="T9:T10"/>
    <mergeCell ref="U9:U10"/>
    <mergeCell ref="V9:V10"/>
    <mergeCell ref="V11:V12"/>
    <mergeCell ref="B13:B14"/>
    <mergeCell ref="C13:C14"/>
    <mergeCell ref="D13:D14"/>
    <mergeCell ref="E13:E14"/>
    <mergeCell ref="T13:T14"/>
    <mergeCell ref="U13:U14"/>
    <mergeCell ref="V13:V14"/>
    <mergeCell ref="B11:B12"/>
    <mergeCell ref="C11:C12"/>
    <mergeCell ref="D11:D12"/>
    <mergeCell ref="E11:E12"/>
    <mergeCell ref="T11:T12"/>
    <mergeCell ref="U11:U12"/>
    <mergeCell ref="C9:C10"/>
    <mergeCell ref="V15:V16"/>
    <mergeCell ref="W37:W38"/>
    <mergeCell ref="B91:H91"/>
    <mergeCell ref="I91:O91"/>
    <mergeCell ref="B92:H92"/>
    <mergeCell ref="I92:O92"/>
    <mergeCell ref="A87:S87"/>
    <mergeCell ref="A2:C4"/>
    <mergeCell ref="D2:V2"/>
    <mergeCell ref="D3:V3"/>
    <mergeCell ref="D4:U4"/>
    <mergeCell ref="A5:C5"/>
    <mergeCell ref="D5:V5"/>
    <mergeCell ref="A6:C6"/>
    <mergeCell ref="D6:V6"/>
    <mergeCell ref="A7:A8"/>
    <mergeCell ref="B7:B8"/>
    <mergeCell ref="C7:C8"/>
    <mergeCell ref="D7:E7"/>
    <mergeCell ref="F7:S7"/>
    <mergeCell ref="T7:U7"/>
    <mergeCell ref="V7:V8"/>
    <mergeCell ref="A9:A16"/>
    <mergeCell ref="B9:B10"/>
  </mergeCells>
  <printOptions horizontalCentered="1" verticalCentered="1"/>
  <pageMargins left="0" right="0" top="0" bottom="0.94488188976377963" header="0.31496062992125984" footer="0.31496062992125984"/>
  <pageSetup scale="50" orientation="portrait" r:id="rId1"/>
  <drawing r:id="rId2"/>
  <legacyDrawing r:id="rId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B1:H23"/>
  <sheetViews>
    <sheetView topLeftCell="A14" zoomScaleNormal="100" workbookViewId="0">
      <selection activeCell="H17" sqref="H17"/>
    </sheetView>
  </sheetViews>
  <sheetFormatPr baseColWidth="10" defaultRowHeight="15" x14ac:dyDescent="0.25"/>
  <sheetData>
    <row r="1" spans="2:8" ht="15.75" thickBot="1" x14ac:dyDescent="0.3"/>
    <row r="2" spans="2:8" ht="15.75" thickBot="1" x14ac:dyDescent="0.3">
      <c r="B2" s="264" t="s">
        <v>466</v>
      </c>
      <c r="C2" s="265">
        <v>2016</v>
      </c>
      <c r="D2" s="265">
        <v>2017</v>
      </c>
      <c r="E2" s="265">
        <v>2018</v>
      </c>
      <c r="F2" s="265">
        <v>2019</v>
      </c>
      <c r="G2" s="265">
        <v>2020</v>
      </c>
      <c r="H2" s="265" t="s">
        <v>467</v>
      </c>
    </row>
    <row r="3" spans="2:8" ht="20.100000000000001" customHeight="1" thickBot="1" x14ac:dyDescent="0.3">
      <c r="B3" s="266" t="s">
        <v>468</v>
      </c>
      <c r="C3" s="268">
        <v>388</v>
      </c>
      <c r="D3" s="268">
        <v>1737</v>
      </c>
      <c r="E3" s="268">
        <v>1182</v>
      </c>
      <c r="F3" s="268">
        <v>1021</v>
      </c>
      <c r="G3" s="268">
        <v>890</v>
      </c>
      <c r="H3" s="268">
        <v>5218</v>
      </c>
    </row>
    <row r="4" spans="2:8" ht="20.100000000000001" customHeight="1" thickBot="1" x14ac:dyDescent="0.3">
      <c r="B4" s="266" t="s">
        <v>189</v>
      </c>
      <c r="C4" s="268">
        <v>794</v>
      </c>
      <c r="D4" s="268">
        <v>1386</v>
      </c>
      <c r="E4" s="268">
        <v>2167</v>
      </c>
      <c r="F4" s="269">
        <v>2035</v>
      </c>
      <c r="G4" s="268">
        <v>2631</v>
      </c>
      <c r="H4" s="268">
        <v>9013</v>
      </c>
    </row>
    <row r="5" spans="2:8" ht="20.100000000000001" customHeight="1" thickBot="1" x14ac:dyDescent="0.3">
      <c r="B5" s="266" t="s">
        <v>469</v>
      </c>
      <c r="C5" s="268">
        <v>203</v>
      </c>
      <c r="D5" s="268">
        <v>802</v>
      </c>
      <c r="E5" s="268">
        <v>474</v>
      </c>
      <c r="F5" s="269">
        <v>558</v>
      </c>
      <c r="G5" s="268">
        <v>447</v>
      </c>
      <c r="H5" s="268">
        <v>2484</v>
      </c>
    </row>
    <row r="6" spans="2:8" ht="20.100000000000001" customHeight="1" thickBot="1" x14ac:dyDescent="0.3">
      <c r="B6" s="266" t="s">
        <v>470</v>
      </c>
      <c r="C6" s="268">
        <v>543</v>
      </c>
      <c r="D6" s="268">
        <v>515</v>
      </c>
      <c r="E6" s="268">
        <v>673</v>
      </c>
      <c r="F6" s="269">
        <v>547</v>
      </c>
      <c r="G6" s="268">
        <v>673</v>
      </c>
      <c r="H6" s="268">
        <v>2951</v>
      </c>
    </row>
    <row r="7" spans="2:8" ht="20.100000000000001" customHeight="1" thickBot="1" x14ac:dyDescent="0.3">
      <c r="B7" s="266" t="s">
        <v>471</v>
      </c>
      <c r="C7" s="268">
        <v>1403</v>
      </c>
      <c r="D7" s="268">
        <v>1620</v>
      </c>
      <c r="E7" s="268">
        <v>2527</v>
      </c>
      <c r="F7" s="269">
        <v>2296</v>
      </c>
      <c r="G7" s="268">
        <v>2392</v>
      </c>
      <c r="H7" s="268">
        <v>10238</v>
      </c>
    </row>
    <row r="8" spans="2:8" ht="20.100000000000001" customHeight="1" thickBot="1" x14ac:dyDescent="0.3">
      <c r="B8" s="266" t="s">
        <v>472</v>
      </c>
      <c r="C8" s="268">
        <v>949</v>
      </c>
      <c r="D8" s="268">
        <v>653</v>
      </c>
      <c r="E8" s="268">
        <v>866</v>
      </c>
      <c r="F8" s="269">
        <v>660</v>
      </c>
      <c r="G8" s="268">
        <v>672</v>
      </c>
      <c r="H8" s="268">
        <v>3800</v>
      </c>
    </row>
    <row r="9" spans="2:8" ht="20.100000000000001" customHeight="1" thickBot="1" x14ac:dyDescent="0.3">
      <c r="B9" s="266" t="s">
        <v>473</v>
      </c>
      <c r="C9" s="268">
        <v>208</v>
      </c>
      <c r="D9" s="268">
        <v>116</v>
      </c>
      <c r="E9" s="268">
        <v>150</v>
      </c>
      <c r="F9" s="269">
        <v>144</v>
      </c>
      <c r="G9" s="268">
        <v>269</v>
      </c>
      <c r="H9" s="268">
        <v>887</v>
      </c>
    </row>
    <row r="10" spans="2:8" ht="20.100000000000001" customHeight="1" thickBot="1" x14ac:dyDescent="0.3">
      <c r="B10" s="266" t="s">
        <v>474</v>
      </c>
      <c r="C10" s="270"/>
      <c r="D10" s="270"/>
      <c r="E10" s="270"/>
      <c r="F10" s="269">
        <v>1</v>
      </c>
      <c r="G10" s="270"/>
      <c r="H10" s="269">
        <v>1</v>
      </c>
    </row>
    <row r="11" spans="2:8" x14ac:dyDescent="0.25">
      <c r="C11" s="267">
        <f>SUM(C3:C10)</f>
        <v>4488</v>
      </c>
      <c r="D11" s="267">
        <f t="shared" ref="D11:H11" si="0">SUM(D3:D10)</f>
        <v>6829</v>
      </c>
      <c r="E11" s="267">
        <f t="shared" si="0"/>
        <v>8039</v>
      </c>
      <c r="F11" s="267">
        <f t="shared" si="0"/>
        <v>7262</v>
      </c>
      <c r="G11" s="267">
        <f t="shared" si="0"/>
        <v>7974</v>
      </c>
      <c r="H11" s="267">
        <f t="shared" si="0"/>
        <v>34592</v>
      </c>
    </row>
    <row r="13" spans="2:8" ht="15.75" thickBot="1" x14ac:dyDescent="0.3"/>
    <row r="14" spans="2:8" ht="15.75" thickBot="1" x14ac:dyDescent="0.3">
      <c r="B14" s="264" t="s">
        <v>466</v>
      </c>
      <c r="C14" s="265">
        <v>2016</v>
      </c>
      <c r="D14" s="265">
        <v>2017</v>
      </c>
      <c r="E14" s="265">
        <v>2018</v>
      </c>
      <c r="F14" s="265">
        <v>2019</v>
      </c>
      <c r="G14" s="265">
        <v>2020</v>
      </c>
      <c r="H14" s="265" t="s">
        <v>467</v>
      </c>
    </row>
    <row r="15" spans="2:8" ht="45.75" thickBot="1" x14ac:dyDescent="0.3">
      <c r="B15" s="266" t="s">
        <v>468</v>
      </c>
      <c r="C15" s="281">
        <v>388</v>
      </c>
      <c r="D15" s="281">
        <v>1737</v>
      </c>
      <c r="E15" s="281">
        <v>1182</v>
      </c>
      <c r="F15" s="281">
        <v>1021</v>
      </c>
      <c r="G15" s="282">
        <v>166</v>
      </c>
      <c r="H15" s="282">
        <v>4494</v>
      </c>
    </row>
    <row r="16" spans="2:8" ht="45.75" thickBot="1" x14ac:dyDescent="0.3">
      <c r="B16" s="266" t="s">
        <v>189</v>
      </c>
      <c r="C16" s="281">
        <v>794</v>
      </c>
      <c r="D16" s="281">
        <v>1386</v>
      </c>
      <c r="E16" s="281">
        <v>2167</v>
      </c>
      <c r="F16" s="282">
        <v>2035</v>
      </c>
      <c r="G16" s="282">
        <v>362</v>
      </c>
      <c r="H16" s="282">
        <v>6744</v>
      </c>
    </row>
    <row r="17" spans="2:8" ht="90.75" thickBot="1" x14ac:dyDescent="0.3">
      <c r="B17" s="266" t="s">
        <v>469</v>
      </c>
      <c r="C17" s="281">
        <v>203</v>
      </c>
      <c r="D17" s="281">
        <v>802</v>
      </c>
      <c r="E17" s="281">
        <v>474</v>
      </c>
      <c r="F17" s="282">
        <v>558</v>
      </c>
      <c r="G17" s="282">
        <v>131</v>
      </c>
      <c r="H17" s="282">
        <f>SUM(C17:G17)</f>
        <v>2168</v>
      </c>
    </row>
    <row r="18" spans="2:8" ht="79.5" thickBot="1" x14ac:dyDescent="0.3">
      <c r="B18" s="266" t="s">
        <v>470</v>
      </c>
      <c r="C18" s="281">
        <v>543</v>
      </c>
      <c r="D18" s="281">
        <v>515</v>
      </c>
      <c r="E18" s="281">
        <v>673</v>
      </c>
      <c r="F18" s="282">
        <v>547</v>
      </c>
      <c r="G18" s="282">
        <v>96</v>
      </c>
      <c r="H18" s="282">
        <v>2374</v>
      </c>
    </row>
    <row r="19" spans="2:8" ht="180.75" thickBot="1" x14ac:dyDescent="0.3">
      <c r="B19" s="266" t="s">
        <v>471</v>
      </c>
      <c r="C19" s="281">
        <v>1403</v>
      </c>
      <c r="D19" s="281">
        <v>1620</v>
      </c>
      <c r="E19" s="281">
        <v>2527</v>
      </c>
      <c r="F19" s="282">
        <v>2296</v>
      </c>
      <c r="G19" s="282">
        <v>449</v>
      </c>
      <c r="H19" s="282">
        <v>8295</v>
      </c>
    </row>
    <row r="20" spans="2:8" ht="147" thickBot="1" x14ac:dyDescent="0.3">
      <c r="B20" s="266" t="s">
        <v>472</v>
      </c>
      <c r="C20" s="281">
        <v>949</v>
      </c>
      <c r="D20" s="281">
        <v>653</v>
      </c>
      <c r="E20" s="281">
        <v>866</v>
      </c>
      <c r="F20" s="282">
        <v>660</v>
      </c>
      <c r="G20" s="282">
        <v>105</v>
      </c>
      <c r="H20" s="282">
        <v>3233</v>
      </c>
    </row>
    <row r="21" spans="2:8" ht="68.25" thickBot="1" x14ac:dyDescent="0.3">
      <c r="B21" s="266" t="s">
        <v>473</v>
      </c>
      <c r="C21" s="281">
        <v>208</v>
      </c>
      <c r="D21" s="281">
        <v>116</v>
      </c>
      <c r="E21" s="281">
        <v>150</v>
      </c>
      <c r="F21" s="282">
        <v>144</v>
      </c>
      <c r="G21" s="282">
        <v>67</v>
      </c>
      <c r="H21" s="282">
        <v>685</v>
      </c>
    </row>
    <row r="22" spans="2:8" ht="68.25" thickBot="1" x14ac:dyDescent="0.3">
      <c r="B22" s="266" t="s">
        <v>474</v>
      </c>
      <c r="C22" s="270"/>
      <c r="D22" s="270"/>
      <c r="E22" s="270"/>
      <c r="F22" s="282">
        <v>1</v>
      </c>
      <c r="G22" s="283"/>
      <c r="H22" s="282">
        <v>1</v>
      </c>
    </row>
    <row r="23" spans="2:8" x14ac:dyDescent="0.25">
      <c r="G23" s="280">
        <f>SUM(G15:G22)</f>
        <v>1376</v>
      </c>
    </row>
  </sheetData>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CC3CE07-3802-42E2-AF40-B635ECED1E3A}">
  <dimension ref="A1:BE585"/>
  <sheetViews>
    <sheetView topLeftCell="A313" zoomScale="82" zoomScaleNormal="82" workbookViewId="0">
      <selection activeCell="F8" sqref="F8"/>
    </sheetView>
  </sheetViews>
  <sheetFormatPr baseColWidth="10" defaultRowHeight="15" x14ac:dyDescent="0.25"/>
  <cols>
    <col min="1" max="2" width="11.42578125" style="667"/>
    <col min="3" max="3" width="13.28515625" style="667" customWidth="1"/>
    <col min="4" max="4" width="11.42578125" style="667"/>
    <col min="5" max="5" width="19.42578125" style="667" customWidth="1"/>
    <col min="6" max="7" width="20.85546875" style="777" customWidth="1"/>
    <col min="8" max="8" width="22.140625" style="777" customWidth="1"/>
    <col min="9" max="9" width="19.140625" style="667" hidden="1" customWidth="1"/>
    <col min="10" max="10" width="19.140625" style="778" hidden="1" customWidth="1"/>
    <col min="11" max="11" width="21.42578125" style="777" customWidth="1"/>
    <col min="12" max="12" width="21.42578125" style="779" customWidth="1"/>
    <col min="13" max="13" width="21.140625" style="777" bestFit="1" customWidth="1"/>
    <col min="14" max="14" width="18.42578125" style="667" hidden="1" customWidth="1"/>
    <col min="15" max="15" width="21.28515625" style="780" hidden="1" customWidth="1"/>
    <col min="16" max="18" width="11.42578125" style="667"/>
    <col min="19" max="19" width="30.7109375" style="667" bestFit="1" customWidth="1"/>
    <col min="20" max="16384" width="11.42578125" style="667"/>
  </cols>
  <sheetData>
    <row r="1" spans="1:57" ht="20.25" x14ac:dyDescent="0.25">
      <c r="A1" s="1141"/>
      <c r="B1" s="1142"/>
      <c r="C1" s="1142"/>
      <c r="D1" s="1142"/>
      <c r="E1" s="1147" t="s">
        <v>362</v>
      </c>
      <c r="F1" s="1148"/>
      <c r="G1" s="1148"/>
      <c r="H1" s="1148"/>
      <c r="I1" s="1148"/>
      <c r="J1" s="1148"/>
      <c r="K1" s="1148"/>
      <c r="L1" s="1148"/>
      <c r="M1" s="1148"/>
      <c r="N1" s="1148"/>
      <c r="O1" s="1148"/>
      <c r="P1" s="1148"/>
      <c r="Q1" s="1148"/>
      <c r="R1" s="1148"/>
      <c r="S1" s="1148"/>
      <c r="T1" s="1148"/>
      <c r="U1" s="1148"/>
      <c r="V1" s="1148"/>
      <c r="W1" s="1148"/>
      <c r="X1" s="1148"/>
      <c r="Y1" s="1148"/>
      <c r="Z1" s="1148"/>
      <c r="AA1" s="1149"/>
      <c r="AB1" s="78"/>
      <c r="AC1" s="78"/>
      <c r="AD1" s="78"/>
      <c r="AE1" s="78"/>
      <c r="AF1" s="78"/>
      <c r="AG1" s="78"/>
      <c r="AH1" s="78"/>
      <c r="AI1" s="78"/>
      <c r="AJ1" s="78"/>
      <c r="AK1" s="78"/>
      <c r="AL1" s="78"/>
      <c r="AM1" s="78"/>
      <c r="AN1" s="78"/>
      <c r="AO1" s="78"/>
      <c r="AP1" s="78"/>
      <c r="AQ1" s="78"/>
      <c r="AR1" s="78"/>
      <c r="AS1" s="78"/>
      <c r="AT1" s="78"/>
      <c r="AU1" s="78"/>
      <c r="AV1" s="78"/>
      <c r="AW1" s="78"/>
      <c r="AX1" s="78"/>
      <c r="AY1" s="78"/>
      <c r="AZ1" s="78"/>
      <c r="BA1" s="78"/>
      <c r="BB1" s="78"/>
      <c r="BC1" s="78"/>
      <c r="BD1" s="78"/>
      <c r="BE1" s="78"/>
    </row>
    <row r="2" spans="1:57" ht="20.25" x14ac:dyDescent="0.25">
      <c r="A2" s="1143"/>
      <c r="B2" s="1144"/>
      <c r="C2" s="1144"/>
      <c r="D2" s="1144"/>
      <c r="E2" s="1150" t="s">
        <v>388</v>
      </c>
      <c r="F2" s="1151"/>
      <c r="G2" s="1151"/>
      <c r="H2" s="1151"/>
      <c r="I2" s="1151"/>
      <c r="J2" s="1151"/>
      <c r="K2" s="1151"/>
      <c r="L2" s="1151"/>
      <c r="M2" s="1151"/>
      <c r="N2" s="1151"/>
      <c r="O2" s="1151"/>
      <c r="P2" s="1151"/>
      <c r="Q2" s="1151"/>
      <c r="R2" s="1151"/>
      <c r="S2" s="1151"/>
      <c r="T2" s="1151"/>
      <c r="U2" s="1151"/>
      <c r="V2" s="1151"/>
      <c r="W2" s="1151"/>
      <c r="X2" s="1151"/>
      <c r="Y2" s="1151"/>
      <c r="Z2" s="1151"/>
      <c r="AA2" s="1152"/>
      <c r="AB2" s="78"/>
      <c r="AC2" s="78"/>
      <c r="AD2" s="78"/>
      <c r="AE2" s="78"/>
      <c r="AF2" s="78"/>
      <c r="AG2" s="78"/>
      <c r="AH2" s="78"/>
      <c r="AI2" s="78"/>
      <c r="AJ2" s="78"/>
      <c r="AK2" s="78"/>
      <c r="AL2" s="78"/>
      <c r="AM2" s="78"/>
      <c r="AN2" s="78"/>
      <c r="AO2" s="78"/>
      <c r="AP2" s="78"/>
      <c r="AQ2" s="78"/>
      <c r="AR2" s="78"/>
      <c r="AS2" s="78"/>
      <c r="AT2" s="78"/>
      <c r="AU2" s="78"/>
      <c r="AV2" s="78"/>
      <c r="AW2" s="78"/>
      <c r="AX2" s="78"/>
      <c r="AY2" s="78"/>
      <c r="AZ2" s="78"/>
      <c r="BA2" s="78"/>
      <c r="BB2" s="78"/>
      <c r="BC2" s="78"/>
      <c r="BD2" s="78"/>
      <c r="BE2" s="78"/>
    </row>
    <row r="3" spans="1:57" ht="21" thickBot="1" x14ac:dyDescent="0.3">
      <c r="A3" s="1145"/>
      <c r="B3" s="1146"/>
      <c r="C3" s="1146"/>
      <c r="D3" s="1146"/>
      <c r="E3" s="1153" t="s">
        <v>364</v>
      </c>
      <c r="F3" s="1154"/>
      <c r="G3" s="1154"/>
      <c r="H3" s="1154"/>
      <c r="I3" s="1154"/>
      <c r="J3" s="1154"/>
      <c r="K3" s="1154"/>
      <c r="L3" s="1154"/>
      <c r="M3" s="1154"/>
      <c r="N3" s="1154"/>
      <c r="O3" s="1154"/>
      <c r="P3" s="1154"/>
      <c r="Q3" s="1154"/>
      <c r="R3" s="1154"/>
      <c r="S3" s="1154"/>
      <c r="T3" s="1154"/>
      <c r="U3" s="1155" t="s">
        <v>365</v>
      </c>
      <c r="V3" s="1155"/>
      <c r="W3" s="1155"/>
      <c r="X3" s="1155"/>
      <c r="Y3" s="1155"/>
      <c r="Z3" s="1155"/>
      <c r="AA3" s="1156"/>
      <c r="AB3" s="78"/>
      <c r="AC3" s="78"/>
      <c r="AD3" s="78"/>
      <c r="AE3" s="78"/>
      <c r="AF3" s="78"/>
      <c r="AG3" s="78"/>
      <c r="AH3" s="78"/>
      <c r="AI3" s="78"/>
      <c r="AJ3" s="78"/>
      <c r="AK3" s="78"/>
      <c r="AL3" s="78"/>
      <c r="AM3" s="78"/>
      <c r="AN3" s="78"/>
      <c r="AO3" s="78"/>
      <c r="AP3" s="78"/>
      <c r="AQ3" s="78"/>
      <c r="AR3" s="78"/>
      <c r="AS3" s="78"/>
      <c r="AT3" s="78"/>
      <c r="AU3" s="78"/>
      <c r="AV3" s="78"/>
      <c r="AW3" s="78"/>
      <c r="AX3" s="78"/>
      <c r="AY3" s="78"/>
      <c r="AZ3" s="78"/>
      <c r="BA3" s="78"/>
      <c r="BB3" s="78"/>
      <c r="BC3" s="78"/>
      <c r="BD3" s="78"/>
      <c r="BE3" s="78"/>
    </row>
    <row r="4" spans="1:57" ht="18" x14ac:dyDescent="0.25">
      <c r="A4" s="1157" t="s">
        <v>205</v>
      </c>
      <c r="B4" s="1158"/>
      <c r="C4" s="1158"/>
      <c r="D4" s="1159"/>
      <c r="E4" s="1160" t="s">
        <v>419</v>
      </c>
      <c r="F4" s="1161"/>
      <c r="G4" s="1161"/>
      <c r="H4" s="1161"/>
      <c r="I4" s="1161"/>
      <c r="J4" s="1161"/>
      <c r="K4" s="1161"/>
      <c r="L4" s="1161"/>
      <c r="M4" s="1161"/>
      <c r="N4" s="1161"/>
      <c r="O4" s="1161"/>
      <c r="P4" s="1161"/>
      <c r="Q4" s="1161"/>
      <c r="R4" s="1161"/>
      <c r="S4" s="1161"/>
      <c r="T4" s="1161"/>
      <c r="U4" s="1161"/>
      <c r="V4" s="1161"/>
      <c r="W4" s="1161"/>
      <c r="X4" s="1161"/>
      <c r="Y4" s="1161"/>
      <c r="Z4" s="1161"/>
      <c r="AA4" s="1162"/>
      <c r="AB4" s="78"/>
      <c r="AC4" s="78"/>
      <c r="AD4" s="78"/>
      <c r="AE4" s="78"/>
      <c r="AF4" s="78"/>
      <c r="AG4" s="78"/>
      <c r="AH4" s="78"/>
      <c r="AI4" s="78"/>
      <c r="AJ4" s="78"/>
      <c r="AK4" s="78"/>
      <c r="AL4" s="78"/>
      <c r="AM4" s="78"/>
      <c r="AN4" s="78"/>
      <c r="AO4" s="78"/>
      <c r="AP4" s="78"/>
      <c r="AQ4" s="78"/>
      <c r="AR4" s="78"/>
      <c r="AS4" s="78"/>
      <c r="AT4" s="78"/>
      <c r="AU4" s="78"/>
      <c r="AV4" s="78"/>
      <c r="AW4" s="78"/>
      <c r="AX4" s="78"/>
      <c r="AY4" s="78"/>
      <c r="AZ4" s="78"/>
      <c r="BA4" s="78"/>
      <c r="BB4" s="78"/>
      <c r="BC4" s="78"/>
      <c r="BD4" s="78"/>
      <c r="BE4" s="78"/>
    </row>
    <row r="5" spans="1:57" ht="18.75" thickBot="1" x14ac:dyDescent="0.3">
      <c r="A5" s="1130" t="s">
        <v>206</v>
      </c>
      <c r="B5" s="1131"/>
      <c r="C5" s="1131"/>
      <c r="D5" s="1132"/>
      <c r="E5" s="1133" t="s">
        <v>567</v>
      </c>
      <c r="F5" s="1134"/>
      <c r="G5" s="1134"/>
      <c r="H5" s="1134"/>
      <c r="I5" s="1134"/>
      <c r="J5" s="1134"/>
      <c r="K5" s="1134"/>
      <c r="L5" s="1134"/>
      <c r="M5" s="1134"/>
      <c r="N5" s="1134"/>
      <c r="O5" s="1134"/>
      <c r="P5" s="1134"/>
      <c r="Q5" s="1134"/>
      <c r="R5" s="1134"/>
      <c r="S5" s="1134"/>
      <c r="T5" s="1134"/>
      <c r="U5" s="1134"/>
      <c r="V5" s="1134"/>
      <c r="W5" s="1134"/>
      <c r="X5" s="1134"/>
      <c r="Y5" s="1134"/>
      <c r="Z5" s="1134"/>
      <c r="AA5" s="1135"/>
      <c r="AB5" s="78"/>
      <c r="AC5" s="78"/>
      <c r="AD5" s="78"/>
      <c r="AE5" s="78"/>
      <c r="AF5" s="78"/>
      <c r="AG5" s="78"/>
      <c r="AH5" s="78"/>
      <c r="AI5" s="78"/>
      <c r="AJ5" s="78"/>
      <c r="AK5" s="78"/>
      <c r="AL5" s="78"/>
      <c r="AM5" s="78"/>
      <c r="AN5" s="78"/>
      <c r="AO5" s="78"/>
      <c r="AP5" s="78"/>
      <c r="AQ5" s="78"/>
      <c r="AR5" s="78"/>
      <c r="AS5" s="78"/>
      <c r="AT5" s="78"/>
      <c r="AU5" s="78"/>
      <c r="AV5" s="78"/>
      <c r="AW5" s="78"/>
      <c r="AX5" s="78"/>
      <c r="AY5" s="78"/>
      <c r="AZ5" s="78"/>
      <c r="BA5" s="78"/>
      <c r="BB5" s="78"/>
      <c r="BC5" s="78"/>
      <c r="BD5" s="78"/>
      <c r="BE5" s="78"/>
    </row>
    <row r="6" spans="1:57" x14ac:dyDescent="0.25">
      <c r="A6" s="1136" t="s">
        <v>389</v>
      </c>
      <c r="B6" s="1128" t="s">
        <v>390</v>
      </c>
      <c r="C6" s="1128" t="s">
        <v>391</v>
      </c>
      <c r="D6" s="1128" t="s">
        <v>392</v>
      </c>
      <c r="E6" s="1128" t="s">
        <v>393</v>
      </c>
      <c r="F6" s="1139" t="s">
        <v>394</v>
      </c>
      <c r="G6" s="1140"/>
      <c r="H6" s="1140"/>
      <c r="I6" s="1140"/>
      <c r="J6" s="1140"/>
      <c r="K6" s="1128" t="s">
        <v>425</v>
      </c>
      <c r="L6" s="1128"/>
      <c r="M6" s="1128"/>
      <c r="N6" s="1128"/>
      <c r="O6" s="1128"/>
      <c r="P6" s="1128" t="s">
        <v>395</v>
      </c>
      <c r="Q6" s="1128"/>
      <c r="R6" s="1128"/>
      <c r="S6" s="1128"/>
      <c r="T6" s="1128"/>
      <c r="U6" s="1128" t="s">
        <v>396</v>
      </c>
      <c r="V6" s="1128"/>
      <c r="W6" s="1128"/>
      <c r="X6" s="1128"/>
      <c r="Y6" s="1128"/>
      <c r="Z6" s="1128"/>
      <c r="AA6" s="1129"/>
      <c r="AB6" s="78"/>
      <c r="AC6" s="78"/>
      <c r="AD6" s="78"/>
      <c r="AE6" s="78"/>
      <c r="AF6" s="78"/>
      <c r="AG6" s="78"/>
      <c r="AH6" s="78"/>
      <c r="AI6" s="78"/>
      <c r="AJ6" s="78"/>
      <c r="AK6" s="78"/>
      <c r="AL6" s="78"/>
      <c r="AM6" s="78"/>
      <c r="AN6" s="78"/>
      <c r="AO6" s="78"/>
      <c r="AP6" s="78"/>
      <c r="AQ6" s="78"/>
      <c r="AR6" s="78"/>
      <c r="AS6" s="78"/>
      <c r="AT6" s="78"/>
      <c r="AU6" s="78"/>
      <c r="AV6" s="78"/>
      <c r="AW6" s="78"/>
      <c r="AX6" s="78"/>
      <c r="AY6" s="78"/>
      <c r="AZ6" s="78"/>
      <c r="BA6" s="78"/>
      <c r="BB6" s="78"/>
      <c r="BC6" s="78"/>
      <c r="BD6" s="78"/>
      <c r="BE6" s="78"/>
    </row>
    <row r="7" spans="1:57" ht="45" x14ac:dyDescent="0.25">
      <c r="A7" s="1137" t="s">
        <v>397</v>
      </c>
      <c r="B7" s="1138"/>
      <c r="C7" s="1138"/>
      <c r="D7" s="1138"/>
      <c r="E7" s="1138"/>
      <c r="F7" s="668" t="s">
        <v>398</v>
      </c>
      <c r="G7" s="668" t="s">
        <v>462</v>
      </c>
      <c r="H7" s="668" t="s">
        <v>477</v>
      </c>
      <c r="I7" s="668" t="s">
        <v>399</v>
      </c>
      <c r="J7" s="668" t="s">
        <v>400</v>
      </c>
      <c r="K7" s="668" t="s">
        <v>398</v>
      </c>
      <c r="L7" s="668" t="s">
        <v>462</v>
      </c>
      <c r="M7" s="668" t="s">
        <v>477</v>
      </c>
      <c r="N7" s="668" t="s">
        <v>399</v>
      </c>
      <c r="O7" s="668" t="s">
        <v>400</v>
      </c>
      <c r="P7" s="669" t="s">
        <v>401</v>
      </c>
      <c r="Q7" s="669" t="s">
        <v>402</v>
      </c>
      <c r="R7" s="669" t="s">
        <v>403</v>
      </c>
      <c r="S7" s="669" t="s">
        <v>404</v>
      </c>
      <c r="T7" s="669" t="s">
        <v>405</v>
      </c>
      <c r="U7" s="669" t="s">
        <v>406</v>
      </c>
      <c r="V7" s="669" t="s">
        <v>407</v>
      </c>
      <c r="W7" s="669" t="s">
        <v>207</v>
      </c>
      <c r="X7" s="669" t="s">
        <v>408</v>
      </c>
      <c r="Y7" s="669" t="s">
        <v>409</v>
      </c>
      <c r="Z7" s="670" t="s">
        <v>410</v>
      </c>
      <c r="AA7" s="671" t="s">
        <v>411</v>
      </c>
      <c r="AB7" s="78"/>
      <c r="AC7" s="78"/>
      <c r="AD7" s="78"/>
      <c r="AE7" s="78"/>
      <c r="AF7" s="78"/>
      <c r="AG7" s="78"/>
      <c r="AH7" s="78"/>
      <c r="AI7" s="78"/>
      <c r="AJ7" s="78"/>
      <c r="AK7" s="78"/>
      <c r="AL7" s="78"/>
      <c r="AM7" s="78"/>
      <c r="AN7" s="78"/>
      <c r="AO7" s="78"/>
      <c r="AP7" s="78"/>
      <c r="AQ7" s="78"/>
      <c r="AR7" s="78"/>
      <c r="AS7" s="78"/>
      <c r="AT7" s="78"/>
      <c r="AU7" s="78"/>
      <c r="AV7" s="78"/>
      <c r="AW7" s="78"/>
      <c r="AX7" s="78"/>
      <c r="AY7" s="78"/>
      <c r="AZ7" s="78"/>
      <c r="BA7" s="78"/>
      <c r="BB7" s="78"/>
      <c r="BC7" s="78"/>
      <c r="BD7" s="78"/>
      <c r="BE7" s="78"/>
    </row>
    <row r="8" spans="1:57" s="678" customFormat="1" ht="15.75" customHeight="1" x14ac:dyDescent="0.25">
      <c r="A8" s="1111">
        <v>1</v>
      </c>
      <c r="B8" s="1091" t="s">
        <v>50</v>
      </c>
      <c r="C8" s="1112" t="s">
        <v>422</v>
      </c>
      <c r="D8" s="672" t="s">
        <v>210</v>
      </c>
      <c r="E8" s="673">
        <f>+[1]INVERSIÓN!AE11</f>
        <v>54</v>
      </c>
      <c r="F8" s="673">
        <f>+[1]INVERSIÓN!AF11</f>
        <v>54</v>
      </c>
      <c r="G8" s="673">
        <f>+[1]INVERSIÓN!AG11</f>
        <v>54</v>
      </c>
      <c r="H8" s="674">
        <v>54</v>
      </c>
      <c r="I8" s="675"/>
      <c r="J8" s="675"/>
      <c r="K8" s="673">
        <f>+[1]INVERSIÓN!AL11</f>
        <v>20</v>
      </c>
      <c r="L8" s="673">
        <f>+[1]INVERSIÓN!AM11</f>
        <v>37</v>
      </c>
      <c r="M8" s="676">
        <f>+[1]INVERSIÓN!AN11</f>
        <v>54</v>
      </c>
      <c r="N8" s="675"/>
      <c r="O8" s="675"/>
      <c r="P8" s="1091" t="s">
        <v>423</v>
      </c>
      <c r="Q8" s="1109" t="s">
        <v>212</v>
      </c>
      <c r="R8" s="1091" t="s">
        <v>213</v>
      </c>
      <c r="S8" s="1091" t="s">
        <v>214</v>
      </c>
      <c r="T8" s="1107" t="s">
        <v>215</v>
      </c>
      <c r="U8" s="1121">
        <v>8185614</v>
      </c>
      <c r="V8" s="1092"/>
      <c r="W8" s="1117" t="s">
        <v>216</v>
      </c>
      <c r="X8" s="1117" t="s">
        <v>217</v>
      </c>
      <c r="Y8" s="677" t="s">
        <v>218</v>
      </c>
      <c r="Z8" s="677" t="s">
        <v>219</v>
      </c>
      <c r="AA8" s="677">
        <v>8185614</v>
      </c>
      <c r="AB8" s="65"/>
      <c r="AC8" s="66"/>
      <c r="AD8" s="66"/>
      <c r="AE8" s="66"/>
      <c r="AF8" s="66"/>
      <c r="AG8" s="66"/>
      <c r="AH8" s="66"/>
      <c r="AI8" s="66"/>
      <c r="AJ8" s="66"/>
      <c r="AK8" s="66"/>
      <c r="AL8" s="67"/>
      <c r="AM8" s="67"/>
      <c r="AN8" s="67"/>
      <c r="AO8" s="65"/>
      <c r="AP8" s="65"/>
      <c r="AQ8" s="65"/>
      <c r="AR8" s="65"/>
      <c r="AS8" s="65"/>
      <c r="AT8" s="65"/>
      <c r="AU8" s="65"/>
      <c r="AV8" s="68"/>
      <c r="AW8" s="68"/>
      <c r="AX8" s="68"/>
      <c r="AY8" s="68"/>
      <c r="AZ8" s="68"/>
      <c r="BA8" s="68"/>
      <c r="BB8" s="68"/>
      <c r="BC8" s="68"/>
      <c r="BD8" s="68"/>
      <c r="BE8" s="68"/>
    </row>
    <row r="9" spans="1:57" s="678" customFormat="1" ht="15" customHeight="1" x14ac:dyDescent="0.25">
      <c r="A9" s="1111"/>
      <c r="B9" s="1091"/>
      <c r="C9" s="1118"/>
      <c r="D9" s="672" t="s">
        <v>220</v>
      </c>
      <c r="E9" s="673">
        <f>+[1]INVERSIÓN!AE12</f>
        <v>741151000</v>
      </c>
      <c r="F9" s="673">
        <f>+[1]INVERSIÓN!AF12</f>
        <v>741151000</v>
      </c>
      <c r="G9" s="673">
        <f>+[1]INVERSIÓN!AG12</f>
        <v>741151000</v>
      </c>
      <c r="H9" s="674">
        <v>547878000</v>
      </c>
      <c r="I9" s="675"/>
      <c r="J9" s="675"/>
      <c r="K9" s="673">
        <f>+[1]INVERSIÓN!AL12</f>
        <v>0</v>
      </c>
      <c r="L9" s="673">
        <f>+[1]INVERSIÓN!AM12</f>
        <v>102762000</v>
      </c>
      <c r="M9" s="676">
        <f>+[1]INVERSIÓN!AN12</f>
        <v>142852000</v>
      </c>
      <c r="N9" s="675"/>
      <c r="O9" s="675"/>
      <c r="P9" s="1118"/>
      <c r="Q9" s="1118"/>
      <c r="R9" s="1118"/>
      <c r="S9" s="1118"/>
      <c r="T9" s="1118"/>
      <c r="U9" s="1092"/>
      <c r="V9" s="1092"/>
      <c r="W9" s="1092"/>
      <c r="X9" s="1092"/>
      <c r="Y9" s="1092"/>
      <c r="Z9" s="1092"/>
      <c r="AA9" s="1092"/>
      <c r="AB9" s="65"/>
      <c r="AC9" s="66"/>
      <c r="AD9" s="66"/>
      <c r="AE9" s="66"/>
      <c r="AF9" s="66"/>
      <c r="AG9" s="66"/>
      <c r="AH9" s="66"/>
      <c r="AI9" s="66"/>
      <c r="AJ9" s="66"/>
      <c r="AK9" s="66"/>
      <c r="AL9" s="67"/>
      <c r="AM9" s="67"/>
      <c r="AN9" s="67"/>
      <c r="AO9" s="65"/>
      <c r="AP9" s="65"/>
      <c r="AQ9" s="65"/>
      <c r="AR9" s="65"/>
      <c r="AS9" s="65"/>
      <c r="AT9" s="65"/>
      <c r="AU9" s="65"/>
      <c r="AV9" s="68"/>
      <c r="AW9" s="68"/>
      <c r="AX9" s="68"/>
      <c r="AY9" s="68"/>
      <c r="AZ9" s="68"/>
      <c r="BA9" s="68"/>
      <c r="BB9" s="68"/>
      <c r="BC9" s="68"/>
      <c r="BD9" s="68"/>
      <c r="BE9" s="68"/>
    </row>
    <row r="10" spans="1:57" s="678" customFormat="1" ht="15" customHeight="1" x14ac:dyDescent="0.25">
      <c r="A10" s="1111"/>
      <c r="B10" s="1091"/>
      <c r="C10" s="1118"/>
      <c r="D10" s="672" t="s">
        <v>222</v>
      </c>
      <c r="E10" s="673">
        <f>+[1]INVERSIÓN!AE13</f>
        <v>15</v>
      </c>
      <c r="F10" s="673">
        <f>+[1]INVERSIÓN!AF13</f>
        <v>15</v>
      </c>
      <c r="G10" s="673">
        <f>+[1]INVERSIÓN!AG13</f>
        <v>15</v>
      </c>
      <c r="H10" s="674">
        <v>15</v>
      </c>
      <c r="I10" s="675"/>
      <c r="J10" s="675"/>
      <c r="K10" s="673">
        <f>+[1]INVERSIÓN!AL13</f>
        <v>15</v>
      </c>
      <c r="L10" s="673">
        <f>+[1]INVERSIÓN!AM13</f>
        <v>15</v>
      </c>
      <c r="M10" s="676">
        <f>+[1]INVERSIÓN!AN13</f>
        <v>15</v>
      </c>
      <c r="N10" s="675"/>
      <c r="O10" s="675"/>
      <c r="P10" s="1118"/>
      <c r="Q10" s="1118"/>
      <c r="R10" s="1118"/>
      <c r="S10" s="1118"/>
      <c r="T10" s="1118"/>
      <c r="U10" s="1092"/>
      <c r="V10" s="1092"/>
      <c r="W10" s="1092"/>
      <c r="X10" s="1092"/>
      <c r="Y10" s="1092"/>
      <c r="Z10" s="1092"/>
      <c r="AA10" s="1092"/>
      <c r="AB10" s="65"/>
      <c r="AC10" s="66"/>
      <c r="AD10" s="66"/>
      <c r="AE10" s="66"/>
      <c r="AF10" s="66"/>
      <c r="AG10" s="66"/>
      <c r="AH10" s="66"/>
      <c r="AI10" s="66"/>
      <c r="AJ10" s="66"/>
      <c r="AK10" s="66"/>
      <c r="AL10" s="67"/>
      <c r="AM10" s="67"/>
      <c r="AN10" s="67"/>
      <c r="AO10" s="65"/>
      <c r="AP10" s="65"/>
      <c r="AQ10" s="65"/>
      <c r="AR10" s="65"/>
      <c r="AS10" s="65"/>
      <c r="AT10" s="65"/>
      <c r="AU10" s="65"/>
      <c r="AV10" s="68"/>
      <c r="AW10" s="68"/>
      <c r="AX10" s="68"/>
      <c r="AY10" s="68"/>
      <c r="AZ10" s="68"/>
      <c r="BA10" s="68"/>
      <c r="BB10" s="68"/>
      <c r="BC10" s="68"/>
      <c r="BD10" s="68"/>
      <c r="BE10" s="68"/>
    </row>
    <row r="11" spans="1:57" s="678" customFormat="1" ht="15.75" customHeight="1" x14ac:dyDescent="0.25">
      <c r="A11" s="1111"/>
      <c r="B11" s="1091"/>
      <c r="C11" s="1118"/>
      <c r="D11" s="672" t="s">
        <v>224</v>
      </c>
      <c r="E11" s="673">
        <f>+[1]INVERSIÓN!AE14</f>
        <v>218647937</v>
      </c>
      <c r="F11" s="673">
        <f>+[1]INVERSIÓN!AF14</f>
        <v>218647937</v>
      </c>
      <c r="G11" s="673">
        <f>+[1]INVERSIÓN!AG14</f>
        <v>218647937</v>
      </c>
      <c r="H11" s="674">
        <v>218647937</v>
      </c>
      <c r="I11" s="675"/>
      <c r="J11" s="675"/>
      <c r="K11" s="673">
        <f>+[1]INVERSIÓN!AL14</f>
        <v>122516718</v>
      </c>
      <c r="L11" s="673">
        <f>+[1]INVERSIÓN!AM14</f>
        <v>162630657</v>
      </c>
      <c r="M11" s="676">
        <f>+[1]INVERSIÓN!AN14</f>
        <v>165451956</v>
      </c>
      <c r="N11" s="675"/>
      <c r="O11" s="675"/>
      <c r="P11" s="1118"/>
      <c r="Q11" s="1118"/>
      <c r="R11" s="1118"/>
      <c r="S11" s="1118"/>
      <c r="T11" s="1118"/>
      <c r="U11" s="1092"/>
      <c r="V11" s="1092"/>
      <c r="W11" s="1092"/>
      <c r="X11" s="1092"/>
      <c r="Y11" s="1092"/>
      <c r="Z11" s="1092"/>
      <c r="AA11" s="1092"/>
      <c r="AB11" s="65"/>
      <c r="AC11" s="66"/>
      <c r="AD11" s="66"/>
      <c r="AE11" s="66"/>
      <c r="AF11" s="66"/>
      <c r="AG11" s="66"/>
      <c r="AH11" s="66"/>
      <c r="AI11" s="66"/>
      <c r="AJ11" s="66"/>
      <c r="AK11" s="66"/>
      <c r="AL11" s="67"/>
      <c r="AM11" s="67"/>
      <c r="AN11" s="67"/>
      <c r="AO11" s="65"/>
      <c r="AP11" s="65"/>
      <c r="AQ11" s="65"/>
      <c r="AR11" s="65"/>
      <c r="AS11" s="65"/>
      <c r="AT11" s="65"/>
      <c r="AU11" s="65"/>
      <c r="AV11" s="68"/>
      <c r="AW11" s="68"/>
      <c r="AX11" s="68"/>
      <c r="AY11" s="68"/>
      <c r="AZ11" s="68"/>
      <c r="BA11" s="68"/>
      <c r="BB11" s="68"/>
      <c r="BC11" s="68"/>
      <c r="BD11" s="68"/>
      <c r="BE11" s="68"/>
    </row>
    <row r="12" spans="1:57" s="68" customFormat="1" ht="15.75" customHeight="1" x14ac:dyDescent="0.25">
      <c r="A12" s="1111"/>
      <c r="B12" s="1091"/>
      <c r="C12" s="1091" t="s">
        <v>247</v>
      </c>
      <c r="D12" s="672" t="s">
        <v>210</v>
      </c>
      <c r="E12" s="679">
        <f>E8</f>
        <v>54</v>
      </c>
      <c r="F12" s="679">
        <f>F8</f>
        <v>54</v>
      </c>
      <c r="G12" s="679">
        <f>G8</f>
        <v>54</v>
      </c>
      <c r="H12" s="679">
        <f t="shared" ref="H12:M15" si="0">H8</f>
        <v>54</v>
      </c>
      <c r="I12" s="679"/>
      <c r="J12" s="679"/>
      <c r="K12" s="679">
        <f t="shared" si="0"/>
        <v>20</v>
      </c>
      <c r="L12" s="679">
        <f t="shared" si="0"/>
        <v>37</v>
      </c>
      <c r="M12" s="679">
        <f t="shared" si="0"/>
        <v>54</v>
      </c>
      <c r="N12" s="680"/>
      <c r="O12" s="680"/>
      <c r="P12" s="1119"/>
      <c r="Q12" s="1092"/>
      <c r="R12" s="1092"/>
      <c r="S12" s="1092"/>
      <c r="T12" s="1092"/>
      <c r="U12" s="1092"/>
      <c r="V12" s="1092"/>
      <c r="W12" s="1092"/>
      <c r="X12" s="1092"/>
      <c r="Y12" s="1092"/>
      <c r="Z12" s="1092"/>
      <c r="AA12" s="1092"/>
      <c r="AB12" s="65"/>
      <c r="AC12" s="66"/>
      <c r="AD12" s="66"/>
      <c r="AE12" s="66"/>
      <c r="AF12" s="66"/>
      <c r="AG12" s="66"/>
      <c r="AH12" s="66"/>
      <c r="AI12" s="66"/>
      <c r="AJ12" s="66"/>
      <c r="AK12" s="66"/>
      <c r="AL12" s="67"/>
      <c r="AM12" s="69"/>
      <c r="AN12" s="69"/>
      <c r="AO12" s="70"/>
      <c r="AP12" s="70"/>
      <c r="AQ12" s="70"/>
      <c r="AR12" s="70"/>
      <c r="AS12" s="70"/>
      <c r="AT12" s="70"/>
      <c r="AU12" s="70"/>
      <c r="AV12" s="70"/>
      <c r="AW12" s="70"/>
      <c r="AX12" s="70"/>
      <c r="AY12" s="70"/>
      <c r="AZ12" s="70"/>
      <c r="BA12" s="70"/>
      <c r="BB12" s="70"/>
      <c r="BC12" s="70"/>
      <c r="BD12" s="70"/>
      <c r="BE12" s="70"/>
    </row>
    <row r="13" spans="1:57" s="68" customFormat="1" ht="15.75" customHeight="1" x14ac:dyDescent="0.25">
      <c r="A13" s="1111"/>
      <c r="B13" s="1091"/>
      <c r="C13" s="1118"/>
      <c r="D13" s="672" t="s">
        <v>220</v>
      </c>
      <c r="E13" s="679">
        <f t="shared" ref="E13:G15" si="1">E9</f>
        <v>741151000</v>
      </c>
      <c r="F13" s="679">
        <f t="shared" si="1"/>
        <v>741151000</v>
      </c>
      <c r="G13" s="679">
        <f t="shared" si="1"/>
        <v>741151000</v>
      </c>
      <c r="H13" s="679">
        <v>547878000</v>
      </c>
      <c r="I13" s="679"/>
      <c r="J13" s="679"/>
      <c r="K13" s="679">
        <f>K9</f>
        <v>0</v>
      </c>
      <c r="L13" s="679">
        <f>L9</f>
        <v>102762000</v>
      </c>
      <c r="M13" s="679">
        <f t="shared" si="0"/>
        <v>142852000</v>
      </c>
      <c r="N13" s="680"/>
      <c r="O13" s="680"/>
      <c r="P13" s="1092"/>
      <c r="Q13" s="1092"/>
      <c r="R13" s="1092"/>
      <c r="S13" s="1092"/>
      <c r="T13" s="1092"/>
      <c r="U13" s="1092"/>
      <c r="V13" s="1092"/>
      <c r="W13" s="1092"/>
      <c r="X13" s="1092"/>
      <c r="Y13" s="1092"/>
      <c r="Z13" s="1092"/>
      <c r="AA13" s="1092"/>
      <c r="AB13" s="65"/>
      <c r="AC13" s="66"/>
      <c r="AD13" s="66"/>
      <c r="AE13" s="66"/>
      <c r="AF13" s="66"/>
      <c r="AG13" s="66"/>
      <c r="AH13" s="66"/>
      <c r="AI13" s="66"/>
      <c r="AJ13" s="66"/>
      <c r="AK13" s="66"/>
      <c r="AL13" s="67"/>
      <c r="AM13" s="69"/>
      <c r="AN13" s="69"/>
      <c r="AO13" s="70"/>
      <c r="AP13" s="70"/>
      <c r="AQ13" s="70"/>
      <c r="AR13" s="70"/>
      <c r="AS13" s="70"/>
      <c r="AT13" s="70"/>
      <c r="AU13" s="70"/>
      <c r="AV13" s="70"/>
      <c r="AW13" s="70"/>
      <c r="AX13" s="70"/>
      <c r="AY13" s="70"/>
      <c r="AZ13" s="70"/>
      <c r="BA13" s="70"/>
      <c r="BB13" s="70"/>
      <c r="BC13" s="70"/>
      <c r="BD13" s="70"/>
      <c r="BE13" s="70"/>
    </row>
    <row r="14" spans="1:57" s="68" customFormat="1" ht="15.75" customHeight="1" x14ac:dyDescent="0.25">
      <c r="A14" s="1111"/>
      <c r="B14" s="1091"/>
      <c r="C14" s="1118"/>
      <c r="D14" s="672" t="s">
        <v>222</v>
      </c>
      <c r="E14" s="679">
        <f t="shared" si="1"/>
        <v>15</v>
      </c>
      <c r="F14" s="679">
        <f t="shared" si="1"/>
        <v>15</v>
      </c>
      <c r="G14" s="679">
        <f t="shared" si="1"/>
        <v>15</v>
      </c>
      <c r="H14" s="679">
        <v>15</v>
      </c>
      <c r="I14" s="679"/>
      <c r="J14" s="679"/>
      <c r="K14" s="679">
        <f t="shared" ref="K14:L15" si="2">K10</f>
        <v>15</v>
      </c>
      <c r="L14" s="679">
        <f t="shared" si="2"/>
        <v>15</v>
      </c>
      <c r="M14" s="679">
        <f t="shared" si="0"/>
        <v>15</v>
      </c>
      <c r="N14" s="680"/>
      <c r="O14" s="680"/>
      <c r="P14" s="1092"/>
      <c r="Q14" s="1092"/>
      <c r="R14" s="1092"/>
      <c r="S14" s="1092"/>
      <c r="T14" s="1092"/>
      <c r="U14" s="1092"/>
      <c r="V14" s="1092"/>
      <c r="W14" s="1092"/>
      <c r="X14" s="1092"/>
      <c r="Y14" s="1092"/>
      <c r="Z14" s="1092"/>
      <c r="AA14" s="1092"/>
      <c r="AB14" s="65"/>
      <c r="AC14" s="66"/>
      <c r="AD14" s="66"/>
      <c r="AE14" s="66"/>
      <c r="AF14" s="66"/>
      <c r="AG14" s="66"/>
      <c r="AH14" s="66"/>
      <c r="AI14" s="66"/>
      <c r="AJ14" s="66"/>
      <c r="AK14" s="66"/>
      <c r="AL14" s="67"/>
      <c r="AM14" s="69"/>
      <c r="AN14" s="69"/>
      <c r="AO14" s="70"/>
      <c r="AP14" s="70"/>
      <c r="AQ14" s="70"/>
      <c r="AR14" s="70"/>
      <c r="AS14" s="70"/>
      <c r="AT14" s="70"/>
      <c r="AU14" s="70"/>
      <c r="AV14" s="70"/>
      <c r="AW14" s="70"/>
      <c r="AX14" s="70"/>
      <c r="AY14" s="70"/>
      <c r="AZ14" s="70"/>
      <c r="BA14" s="70"/>
      <c r="BB14" s="70"/>
      <c r="BC14" s="70"/>
      <c r="BD14" s="70"/>
      <c r="BE14" s="70"/>
    </row>
    <row r="15" spans="1:57" s="68" customFormat="1" ht="15.75" customHeight="1" x14ac:dyDescent="0.25">
      <c r="A15" s="1111"/>
      <c r="B15" s="1091"/>
      <c r="C15" s="1118"/>
      <c r="D15" s="672" t="s">
        <v>568</v>
      </c>
      <c r="E15" s="679">
        <f t="shared" si="1"/>
        <v>218647937</v>
      </c>
      <c r="F15" s="679">
        <f t="shared" si="1"/>
        <v>218647937</v>
      </c>
      <c r="G15" s="679">
        <f t="shared" si="1"/>
        <v>218647937</v>
      </c>
      <c r="H15" s="679">
        <v>218647937</v>
      </c>
      <c r="I15" s="679"/>
      <c r="J15" s="679"/>
      <c r="K15" s="679">
        <f t="shared" si="2"/>
        <v>122516718</v>
      </c>
      <c r="L15" s="679">
        <f t="shared" si="2"/>
        <v>162630657</v>
      </c>
      <c r="M15" s="679">
        <f t="shared" si="0"/>
        <v>165451956</v>
      </c>
      <c r="N15" s="680"/>
      <c r="O15" s="680"/>
      <c r="P15" s="1092"/>
      <c r="Q15" s="1092"/>
      <c r="R15" s="1092"/>
      <c r="S15" s="1092"/>
      <c r="T15" s="1092"/>
      <c r="U15" s="1092"/>
      <c r="V15" s="1092"/>
      <c r="W15" s="1092"/>
      <c r="X15" s="1092"/>
      <c r="Y15" s="1092"/>
      <c r="Z15" s="1092"/>
      <c r="AA15" s="1092"/>
      <c r="AB15" s="65"/>
      <c r="AC15" s="66"/>
      <c r="AD15" s="66"/>
      <c r="AE15" s="66"/>
      <c r="AF15" s="66"/>
      <c r="AG15" s="66"/>
      <c r="AH15" s="66"/>
      <c r="AI15" s="66"/>
      <c r="AJ15" s="66"/>
      <c r="AK15" s="66"/>
      <c r="AL15" s="67"/>
      <c r="AM15" s="69"/>
      <c r="AN15" s="69"/>
      <c r="AO15" s="70"/>
      <c r="AP15" s="70"/>
      <c r="AQ15" s="70"/>
      <c r="AR15" s="70"/>
      <c r="AS15" s="70"/>
      <c r="AT15" s="70"/>
      <c r="AU15" s="70"/>
      <c r="AV15" s="70"/>
      <c r="AW15" s="70"/>
      <c r="AX15" s="70"/>
      <c r="AY15" s="70"/>
      <c r="AZ15" s="70"/>
      <c r="BA15" s="70"/>
      <c r="BB15" s="70"/>
      <c r="BC15" s="70"/>
      <c r="BD15" s="70"/>
      <c r="BE15" s="70"/>
    </row>
    <row r="16" spans="1:57" s="678" customFormat="1" ht="19.5" customHeight="1" x14ac:dyDescent="0.25">
      <c r="A16" s="1125">
        <v>2</v>
      </c>
      <c r="B16" s="1091" t="s">
        <v>58</v>
      </c>
      <c r="C16" s="1126" t="s">
        <v>350</v>
      </c>
      <c r="D16" s="672" t="s">
        <v>210</v>
      </c>
      <c r="E16" s="679">
        <f>+[1]INVERSIÓN!AE17</f>
        <v>1</v>
      </c>
      <c r="F16" s="679">
        <f>+[1]INVERSIÓN!AF17</f>
        <v>1</v>
      </c>
      <c r="G16" s="679">
        <f>+[1]INVERSIÓN!AG17</f>
        <v>1</v>
      </c>
      <c r="H16" s="679">
        <v>1</v>
      </c>
      <c r="I16" s="680"/>
      <c r="J16" s="680"/>
      <c r="K16" s="679">
        <f>+[1]INVERSIÓN!AL17</f>
        <v>0.5</v>
      </c>
      <c r="L16" s="679">
        <f>+[1]INVERSIÓN!AM17</f>
        <v>0.5</v>
      </c>
      <c r="M16" s="679">
        <f>+[1]INVERSIÓN!AN17</f>
        <v>0.5</v>
      </c>
      <c r="N16" s="680"/>
      <c r="O16" s="680"/>
      <c r="P16" s="1091" t="s">
        <v>250</v>
      </c>
      <c r="Q16" s="1112" t="s">
        <v>251</v>
      </c>
      <c r="R16" s="1127" t="s">
        <v>252</v>
      </c>
      <c r="S16" s="1091" t="s">
        <v>253</v>
      </c>
      <c r="T16" s="1107" t="s">
        <v>215</v>
      </c>
      <c r="U16" s="1109">
        <v>93152</v>
      </c>
      <c r="V16" s="1109">
        <v>94819</v>
      </c>
      <c r="W16" s="1107" t="s">
        <v>216</v>
      </c>
      <c r="X16" s="1107" t="s">
        <v>217</v>
      </c>
      <c r="Y16" s="1107" t="s">
        <v>218</v>
      </c>
      <c r="Z16" s="1107" t="s">
        <v>219</v>
      </c>
      <c r="AA16" s="1109">
        <v>187971</v>
      </c>
      <c r="AB16" s="65"/>
      <c r="AC16" s="66">
        <v>12</v>
      </c>
      <c r="AD16" s="66" t="s">
        <v>344</v>
      </c>
      <c r="AE16" s="66"/>
      <c r="AF16" s="66"/>
      <c r="AG16" s="66"/>
      <c r="AH16" s="66" t="s">
        <v>345</v>
      </c>
      <c r="AI16" s="66"/>
      <c r="AJ16" s="66"/>
      <c r="AK16" s="66"/>
      <c r="AL16" s="67"/>
      <c r="AM16" s="67"/>
      <c r="AN16" s="67"/>
      <c r="AO16" s="65"/>
      <c r="AP16" s="65"/>
      <c r="AQ16" s="65"/>
      <c r="AR16" s="65"/>
      <c r="AS16" s="65"/>
      <c r="AT16" s="65"/>
      <c r="AU16" s="65"/>
      <c r="AV16" s="68"/>
      <c r="AW16" s="68"/>
      <c r="AX16" s="68"/>
      <c r="AY16" s="68"/>
      <c r="AZ16" s="68"/>
      <c r="BA16" s="68"/>
      <c r="BB16" s="68"/>
      <c r="BC16" s="68"/>
      <c r="BD16" s="68"/>
      <c r="BE16" s="68"/>
    </row>
    <row r="17" spans="1:57" s="678" customFormat="1" ht="19.5" customHeight="1" x14ac:dyDescent="0.25">
      <c r="A17" s="1092"/>
      <c r="B17" s="1118"/>
      <c r="C17" s="1110"/>
      <c r="D17" s="672" t="s">
        <v>220</v>
      </c>
      <c r="E17" s="679">
        <f>+[1]INVERSIÓN!AE18</f>
        <v>0</v>
      </c>
      <c r="F17" s="679">
        <f>+[1]INVERSIÓN!AF18</f>
        <v>0</v>
      </c>
      <c r="G17" s="679">
        <f>+[1]INVERSIÓN!AG18</f>
        <v>0</v>
      </c>
      <c r="H17" s="679">
        <v>0</v>
      </c>
      <c r="I17" s="680"/>
      <c r="J17" s="680"/>
      <c r="K17" s="679">
        <f>+[1]INVERSIÓN!AL18</f>
        <v>0</v>
      </c>
      <c r="L17" s="679">
        <f>+[1]INVERSIÓN!AM18</f>
        <v>0</v>
      </c>
      <c r="M17" s="679">
        <f>+[1]INVERSIÓN!AN18</f>
        <v>0</v>
      </c>
      <c r="N17" s="680"/>
      <c r="O17" s="680"/>
      <c r="P17" s="1118"/>
      <c r="Q17" s="1118"/>
      <c r="R17" s="1118"/>
      <c r="S17" s="1118"/>
      <c r="T17" s="1118"/>
      <c r="U17" s="1118"/>
      <c r="V17" s="1118"/>
      <c r="W17" s="1118"/>
      <c r="X17" s="1118"/>
      <c r="Y17" s="1118"/>
      <c r="Z17" s="1118"/>
      <c r="AA17" s="1118"/>
      <c r="AB17" s="65"/>
      <c r="AC17" s="66">
        <v>13</v>
      </c>
      <c r="AD17" s="66" t="s">
        <v>346</v>
      </c>
      <c r="AE17" s="66"/>
      <c r="AF17" s="66"/>
      <c r="AG17" s="66"/>
      <c r="AH17" s="66" t="s">
        <v>347</v>
      </c>
      <c r="AI17" s="66"/>
      <c r="AJ17" s="66"/>
      <c r="AK17" s="66"/>
      <c r="AL17" s="67"/>
      <c r="AM17" s="67"/>
      <c r="AN17" s="67"/>
      <c r="AO17" s="65"/>
      <c r="AP17" s="65"/>
      <c r="AQ17" s="65"/>
      <c r="AR17" s="65"/>
      <c r="AS17" s="65"/>
      <c r="AT17" s="65"/>
      <c r="AU17" s="65"/>
      <c r="AV17" s="68"/>
      <c r="AW17" s="68"/>
      <c r="AX17" s="68"/>
      <c r="AY17" s="68"/>
      <c r="AZ17" s="68"/>
      <c r="BA17" s="68"/>
      <c r="BB17" s="68"/>
      <c r="BC17" s="68"/>
      <c r="BD17" s="68"/>
      <c r="BE17" s="68"/>
    </row>
    <row r="18" spans="1:57" s="678" customFormat="1" ht="21" customHeight="1" x14ac:dyDescent="0.25">
      <c r="A18" s="1092"/>
      <c r="B18" s="1118"/>
      <c r="C18" s="1110"/>
      <c r="D18" s="672" t="s">
        <v>222</v>
      </c>
      <c r="E18" s="679">
        <f>+[1]INVERSIÓN!AE19</f>
        <v>0</v>
      </c>
      <c r="F18" s="679">
        <f>+[1]INVERSIÓN!AF19</f>
        <v>0</v>
      </c>
      <c r="G18" s="679">
        <f>+[1]INVERSIÓN!AG19</f>
        <v>0</v>
      </c>
      <c r="H18" s="679">
        <v>0</v>
      </c>
      <c r="I18" s="680"/>
      <c r="J18" s="680"/>
      <c r="K18" s="679">
        <f>+[1]INVERSIÓN!AL19</f>
        <v>0</v>
      </c>
      <c r="L18" s="679">
        <f>+[1]INVERSIÓN!AM19</f>
        <v>0</v>
      </c>
      <c r="M18" s="679">
        <f>+[1]INVERSIÓN!AN19</f>
        <v>0</v>
      </c>
      <c r="N18" s="680"/>
      <c r="O18" s="680"/>
      <c r="P18" s="1118"/>
      <c r="Q18" s="1118"/>
      <c r="R18" s="1118"/>
      <c r="S18" s="1118"/>
      <c r="T18" s="1118"/>
      <c r="U18" s="1118"/>
      <c r="V18" s="1118"/>
      <c r="W18" s="1118"/>
      <c r="X18" s="1118"/>
      <c r="Y18" s="1118"/>
      <c r="Z18" s="1118"/>
      <c r="AA18" s="1118"/>
      <c r="AB18" s="65"/>
      <c r="AC18" s="66">
        <v>14</v>
      </c>
      <c r="AD18" s="66" t="s">
        <v>348</v>
      </c>
      <c r="AE18" s="66"/>
      <c r="AF18" s="66"/>
      <c r="AG18" s="66"/>
      <c r="AH18" s="66" t="s">
        <v>349</v>
      </c>
      <c r="AI18" s="66"/>
      <c r="AJ18" s="66"/>
      <c r="AK18" s="66"/>
      <c r="AL18" s="67"/>
      <c r="AM18" s="67"/>
      <c r="AN18" s="67"/>
      <c r="AO18" s="65"/>
      <c r="AP18" s="65"/>
      <c r="AQ18" s="65"/>
      <c r="AR18" s="65"/>
      <c r="AS18" s="65"/>
      <c r="AT18" s="65"/>
      <c r="AU18" s="65"/>
      <c r="AV18" s="68"/>
      <c r="AW18" s="68"/>
      <c r="AX18" s="68"/>
      <c r="AY18" s="68"/>
      <c r="AZ18" s="68"/>
      <c r="BA18" s="68"/>
      <c r="BB18" s="68"/>
      <c r="BC18" s="68"/>
      <c r="BD18" s="68"/>
      <c r="BE18" s="68"/>
    </row>
    <row r="19" spans="1:57" s="678" customFormat="1" x14ac:dyDescent="0.25">
      <c r="A19" s="1092"/>
      <c r="B19" s="1118"/>
      <c r="C19" s="1110"/>
      <c r="D19" s="672" t="s">
        <v>224</v>
      </c>
      <c r="E19" s="679">
        <f>+[1]INVERSIÓN!AE20</f>
        <v>0</v>
      </c>
      <c r="F19" s="679">
        <f>+[1]INVERSIÓN!AF20</f>
        <v>0</v>
      </c>
      <c r="G19" s="679">
        <f>+[1]INVERSIÓN!AG20</f>
        <v>0</v>
      </c>
      <c r="H19" s="679">
        <v>0</v>
      </c>
      <c r="I19" s="680"/>
      <c r="J19" s="680"/>
      <c r="K19" s="679">
        <f>+[1]INVERSIÓN!AL20</f>
        <v>0</v>
      </c>
      <c r="L19" s="679">
        <f>+[1]INVERSIÓN!AM20</f>
        <v>0</v>
      </c>
      <c r="M19" s="679">
        <f>+[1]INVERSIÓN!AN20</f>
        <v>0</v>
      </c>
      <c r="N19" s="680"/>
      <c r="O19" s="680"/>
      <c r="P19" s="1118"/>
      <c r="Q19" s="1118"/>
      <c r="R19" s="1118"/>
      <c r="S19" s="1118"/>
      <c r="T19" s="1118"/>
      <c r="U19" s="1118"/>
      <c r="V19" s="1118"/>
      <c r="W19" s="1118"/>
      <c r="X19" s="1118"/>
      <c r="Y19" s="1118"/>
      <c r="Z19" s="1118"/>
      <c r="AA19" s="1118"/>
      <c r="AB19" s="65"/>
      <c r="AC19" s="66"/>
      <c r="AD19" s="66"/>
      <c r="AE19" s="66"/>
      <c r="AF19" s="66"/>
      <c r="AG19" s="66"/>
      <c r="AH19" s="66"/>
      <c r="AI19" s="66"/>
      <c r="AJ19" s="66"/>
      <c r="AK19" s="66"/>
      <c r="AL19" s="67"/>
      <c r="AM19" s="67"/>
      <c r="AN19" s="67"/>
      <c r="AO19" s="65"/>
      <c r="AP19" s="65"/>
      <c r="AQ19" s="65"/>
      <c r="AR19" s="65"/>
      <c r="AS19" s="65"/>
      <c r="AT19" s="65"/>
      <c r="AU19" s="65"/>
      <c r="AV19" s="68"/>
      <c r="AW19" s="68"/>
      <c r="AX19" s="68"/>
      <c r="AY19" s="68"/>
      <c r="AZ19" s="68"/>
      <c r="BA19" s="68"/>
      <c r="BB19" s="68"/>
      <c r="BC19" s="68"/>
      <c r="BD19" s="68"/>
      <c r="BE19" s="68"/>
    </row>
    <row r="20" spans="1:57" s="678" customFormat="1" x14ac:dyDescent="0.25">
      <c r="A20" s="1092"/>
      <c r="B20" s="1118"/>
      <c r="C20" s="1091" t="s">
        <v>247</v>
      </c>
      <c r="D20" s="672" t="s">
        <v>210</v>
      </c>
      <c r="E20" s="679">
        <f t="shared" ref="E20:M23" si="3">+E16</f>
        <v>1</v>
      </c>
      <c r="F20" s="679">
        <f t="shared" si="3"/>
        <v>1</v>
      </c>
      <c r="G20" s="679">
        <f>+G16</f>
        <v>1</v>
      </c>
      <c r="H20" s="679">
        <v>1</v>
      </c>
      <c r="I20" s="680"/>
      <c r="J20" s="680"/>
      <c r="K20" s="679">
        <f t="shared" si="3"/>
        <v>0.5</v>
      </c>
      <c r="L20" s="679">
        <f>+L16</f>
        <v>0.5</v>
      </c>
      <c r="M20" s="679">
        <f t="shared" si="3"/>
        <v>0.5</v>
      </c>
      <c r="N20" s="680"/>
      <c r="O20" s="680"/>
      <c r="P20" s="1118"/>
      <c r="Q20" s="1118"/>
      <c r="R20" s="1118"/>
      <c r="S20" s="1118"/>
      <c r="T20" s="1118"/>
      <c r="U20" s="1118"/>
      <c r="V20" s="1118"/>
      <c r="W20" s="1118"/>
      <c r="X20" s="1118"/>
      <c r="Y20" s="1118"/>
      <c r="Z20" s="1118"/>
      <c r="AA20" s="1118"/>
      <c r="AB20" s="65"/>
      <c r="AC20" s="66"/>
      <c r="AD20" s="66"/>
      <c r="AE20" s="66"/>
      <c r="AF20" s="66"/>
      <c r="AG20" s="66"/>
      <c r="AH20" s="66"/>
      <c r="AI20" s="66"/>
      <c r="AJ20" s="66"/>
      <c r="AK20" s="66"/>
      <c r="AL20" s="67"/>
      <c r="AM20" s="69"/>
      <c r="AN20" s="69"/>
      <c r="AO20" s="70"/>
      <c r="AP20" s="70"/>
      <c r="AQ20" s="70"/>
      <c r="AR20" s="70"/>
      <c r="AS20" s="70"/>
      <c r="AT20" s="70"/>
      <c r="AU20" s="70"/>
      <c r="AV20" s="70"/>
      <c r="AW20" s="70"/>
      <c r="AX20" s="70"/>
      <c r="AY20" s="70"/>
      <c r="AZ20" s="70"/>
      <c r="BA20" s="70"/>
      <c r="BB20" s="70"/>
      <c r="BC20" s="70"/>
      <c r="BD20" s="70"/>
      <c r="BE20" s="70"/>
    </row>
    <row r="21" spans="1:57" s="678" customFormat="1" x14ac:dyDescent="0.25">
      <c r="A21" s="1092"/>
      <c r="B21" s="1118"/>
      <c r="C21" s="1118"/>
      <c r="D21" s="672" t="s">
        <v>220</v>
      </c>
      <c r="E21" s="679">
        <f t="shared" si="3"/>
        <v>0</v>
      </c>
      <c r="F21" s="679">
        <f t="shared" si="3"/>
        <v>0</v>
      </c>
      <c r="G21" s="679">
        <f>+G17</f>
        <v>0</v>
      </c>
      <c r="H21" s="679">
        <v>0</v>
      </c>
      <c r="I21" s="680"/>
      <c r="J21" s="680"/>
      <c r="K21" s="679">
        <f t="shared" si="3"/>
        <v>0</v>
      </c>
      <c r="L21" s="679">
        <f t="shared" si="3"/>
        <v>0</v>
      </c>
      <c r="M21" s="679">
        <f t="shared" si="3"/>
        <v>0</v>
      </c>
      <c r="N21" s="680"/>
      <c r="O21" s="680"/>
      <c r="P21" s="1118"/>
      <c r="Q21" s="1118"/>
      <c r="R21" s="1118"/>
      <c r="S21" s="1118"/>
      <c r="T21" s="1118"/>
      <c r="U21" s="1118"/>
      <c r="V21" s="1118"/>
      <c r="W21" s="1118"/>
      <c r="X21" s="1118"/>
      <c r="Y21" s="1118"/>
      <c r="Z21" s="1118"/>
      <c r="AA21" s="1118"/>
      <c r="AB21" s="65"/>
      <c r="AC21" s="66"/>
      <c r="AD21" s="66"/>
      <c r="AE21" s="66"/>
      <c r="AF21" s="66"/>
      <c r="AG21" s="66"/>
      <c r="AH21" s="66"/>
      <c r="AI21" s="66"/>
      <c r="AJ21" s="66"/>
      <c r="AK21" s="66"/>
      <c r="AL21" s="67"/>
      <c r="AM21" s="69"/>
      <c r="AN21" s="69"/>
      <c r="AO21" s="70"/>
      <c r="AP21" s="70"/>
      <c r="AQ21" s="70"/>
      <c r="AR21" s="70"/>
      <c r="AS21" s="70"/>
      <c r="AT21" s="70"/>
      <c r="AU21" s="70"/>
      <c r="AV21" s="70"/>
      <c r="AW21" s="70"/>
      <c r="AX21" s="70"/>
      <c r="AY21" s="70"/>
      <c r="AZ21" s="70"/>
      <c r="BA21" s="70"/>
      <c r="BB21" s="70"/>
      <c r="BC21" s="70"/>
      <c r="BD21" s="70"/>
      <c r="BE21" s="70"/>
    </row>
    <row r="22" spans="1:57" s="678" customFormat="1" x14ac:dyDescent="0.25">
      <c r="A22" s="1092"/>
      <c r="B22" s="1118"/>
      <c r="C22" s="1118"/>
      <c r="D22" s="672" t="s">
        <v>222</v>
      </c>
      <c r="E22" s="679">
        <f t="shared" si="3"/>
        <v>0</v>
      </c>
      <c r="F22" s="679">
        <f t="shared" si="3"/>
        <v>0</v>
      </c>
      <c r="G22" s="679">
        <f>+G18</f>
        <v>0</v>
      </c>
      <c r="H22" s="679">
        <v>0</v>
      </c>
      <c r="I22" s="680"/>
      <c r="J22" s="680"/>
      <c r="K22" s="679">
        <f t="shared" si="3"/>
        <v>0</v>
      </c>
      <c r="L22" s="679">
        <f t="shared" si="3"/>
        <v>0</v>
      </c>
      <c r="M22" s="679">
        <f t="shared" si="3"/>
        <v>0</v>
      </c>
      <c r="N22" s="680"/>
      <c r="O22" s="680"/>
      <c r="P22" s="1118"/>
      <c r="Q22" s="1118"/>
      <c r="R22" s="1118"/>
      <c r="S22" s="1118"/>
      <c r="T22" s="1118"/>
      <c r="U22" s="1118"/>
      <c r="V22" s="1118"/>
      <c r="W22" s="1118"/>
      <c r="X22" s="1118"/>
      <c r="Y22" s="1118"/>
      <c r="Z22" s="1118"/>
      <c r="AA22" s="1118"/>
      <c r="AB22" s="65"/>
      <c r="AC22" s="66"/>
      <c r="AD22" s="66"/>
      <c r="AE22" s="66"/>
      <c r="AF22" s="66"/>
      <c r="AG22" s="66"/>
      <c r="AH22" s="66"/>
      <c r="AI22" s="66"/>
      <c r="AJ22" s="66"/>
      <c r="AK22" s="66"/>
      <c r="AL22" s="67"/>
      <c r="AM22" s="69"/>
      <c r="AN22" s="69"/>
      <c r="AO22" s="70"/>
      <c r="AP22" s="70"/>
      <c r="AQ22" s="70"/>
      <c r="AR22" s="70"/>
      <c r="AS22" s="70"/>
      <c r="AT22" s="70"/>
      <c r="AU22" s="70"/>
      <c r="AV22" s="70"/>
      <c r="AW22" s="70"/>
      <c r="AX22" s="70"/>
      <c r="AY22" s="70"/>
      <c r="AZ22" s="70"/>
      <c r="BA22" s="70"/>
      <c r="BB22" s="70"/>
      <c r="BC22" s="70"/>
      <c r="BD22" s="70"/>
      <c r="BE22" s="70"/>
    </row>
    <row r="23" spans="1:57" s="678" customFormat="1" x14ac:dyDescent="0.25">
      <c r="A23" s="1092"/>
      <c r="B23" s="1118"/>
      <c r="C23" s="1118"/>
      <c r="D23" s="672" t="s">
        <v>224</v>
      </c>
      <c r="E23" s="679">
        <f t="shared" si="3"/>
        <v>0</v>
      </c>
      <c r="F23" s="679">
        <f t="shared" si="3"/>
        <v>0</v>
      </c>
      <c r="G23" s="679">
        <f>+G19</f>
        <v>0</v>
      </c>
      <c r="H23" s="679">
        <v>0</v>
      </c>
      <c r="I23" s="680"/>
      <c r="J23" s="680"/>
      <c r="K23" s="679">
        <f t="shared" si="3"/>
        <v>0</v>
      </c>
      <c r="L23" s="679">
        <f t="shared" si="3"/>
        <v>0</v>
      </c>
      <c r="M23" s="679">
        <f t="shared" si="3"/>
        <v>0</v>
      </c>
      <c r="N23" s="680"/>
      <c r="O23" s="680"/>
      <c r="P23" s="1118"/>
      <c r="Q23" s="1118"/>
      <c r="R23" s="1118"/>
      <c r="S23" s="1118"/>
      <c r="T23" s="1118"/>
      <c r="U23" s="1118"/>
      <c r="V23" s="1118"/>
      <c r="W23" s="1118"/>
      <c r="X23" s="1118"/>
      <c r="Y23" s="1118"/>
      <c r="Z23" s="1118"/>
      <c r="AA23" s="1118"/>
      <c r="AB23" s="65"/>
      <c r="AC23" s="66"/>
      <c r="AD23" s="66"/>
      <c r="AE23" s="66"/>
      <c r="AF23" s="66"/>
      <c r="AG23" s="66"/>
      <c r="AH23" s="66"/>
      <c r="AI23" s="66"/>
      <c r="AJ23" s="66"/>
      <c r="AK23" s="66"/>
      <c r="AL23" s="67"/>
      <c r="AM23" s="69"/>
      <c r="AN23" s="69"/>
      <c r="AO23" s="70"/>
      <c r="AP23" s="70"/>
      <c r="AQ23" s="70"/>
      <c r="AR23" s="70"/>
      <c r="AS23" s="70"/>
      <c r="AT23" s="70"/>
      <c r="AU23" s="70"/>
      <c r="AV23" s="70"/>
      <c r="AW23" s="70"/>
      <c r="AX23" s="70"/>
      <c r="AY23" s="70"/>
      <c r="AZ23" s="70"/>
      <c r="BA23" s="70"/>
      <c r="BB23" s="70"/>
      <c r="BC23" s="70"/>
      <c r="BD23" s="70"/>
      <c r="BE23" s="70"/>
    </row>
    <row r="24" spans="1:57" s="678" customFormat="1" ht="17.25" customHeight="1" x14ac:dyDescent="0.25">
      <c r="A24" s="1122">
        <v>3</v>
      </c>
      <c r="B24" s="1091" t="s">
        <v>351</v>
      </c>
      <c r="C24" s="1123" t="s">
        <v>352</v>
      </c>
      <c r="D24" s="672" t="s">
        <v>210</v>
      </c>
      <c r="E24" s="679">
        <f>+[1]INVERSIÓN!AE23</f>
        <v>1850</v>
      </c>
      <c r="F24" s="679">
        <f>+[1]INVERSIÓN!AF23</f>
        <v>1850</v>
      </c>
      <c r="G24" s="679">
        <f>+[1]INVERSIÓN!AG23</f>
        <v>1850</v>
      </c>
      <c r="H24" s="679">
        <v>1850</v>
      </c>
      <c r="I24" s="680"/>
      <c r="J24" s="680"/>
      <c r="K24" s="679">
        <f>+[1]INVERSIÓN!AL23</f>
        <v>900</v>
      </c>
      <c r="L24" s="679">
        <f>+[1]INVERSIÓN!AM23</f>
        <v>1220</v>
      </c>
      <c r="M24" s="679">
        <f>+[1]INVERSIÓN!AN23</f>
        <v>1850</v>
      </c>
      <c r="N24" s="679"/>
      <c r="O24" s="679"/>
      <c r="P24" s="1123" t="s">
        <v>569</v>
      </c>
      <c r="Q24" s="1124" t="s">
        <v>212</v>
      </c>
      <c r="R24" s="1124" t="s">
        <v>213</v>
      </c>
      <c r="S24" s="1121" t="s">
        <v>214</v>
      </c>
      <c r="T24" s="1117" t="s">
        <v>215</v>
      </c>
      <c r="U24" s="1121">
        <v>8185614</v>
      </c>
      <c r="V24" s="1092"/>
      <c r="W24" s="1117" t="s">
        <v>216</v>
      </c>
      <c r="X24" s="1117" t="s">
        <v>217</v>
      </c>
      <c r="Y24" s="1117" t="s">
        <v>218</v>
      </c>
      <c r="Z24" s="1117" t="s">
        <v>219</v>
      </c>
      <c r="AA24" s="1117">
        <v>8185614</v>
      </c>
      <c r="AB24" s="65"/>
      <c r="AC24" s="66">
        <v>12</v>
      </c>
      <c r="AD24" s="66" t="s">
        <v>344</v>
      </c>
      <c r="AE24" s="66"/>
      <c r="AF24" s="66"/>
      <c r="AG24" s="66"/>
      <c r="AH24" s="66" t="s">
        <v>345</v>
      </c>
      <c r="AI24" s="66"/>
      <c r="AJ24" s="66"/>
      <c r="AK24" s="66"/>
      <c r="AL24" s="67"/>
      <c r="AM24" s="67"/>
      <c r="AN24" s="67"/>
      <c r="AO24" s="65"/>
      <c r="AP24" s="65"/>
      <c r="AQ24" s="65"/>
      <c r="AR24" s="65"/>
      <c r="AS24" s="65"/>
      <c r="AT24" s="65"/>
      <c r="AU24" s="65"/>
      <c r="AV24" s="68"/>
      <c r="AW24" s="68"/>
      <c r="AX24" s="68"/>
      <c r="AY24" s="68"/>
      <c r="AZ24" s="68"/>
      <c r="BA24" s="68"/>
      <c r="BB24" s="68"/>
      <c r="BC24" s="68"/>
      <c r="BD24" s="68"/>
      <c r="BE24" s="68"/>
    </row>
    <row r="25" spans="1:57" s="678" customFormat="1" ht="14.25" customHeight="1" x14ac:dyDescent="0.25">
      <c r="A25" s="1122"/>
      <c r="B25" s="1091"/>
      <c r="C25" s="1110"/>
      <c r="D25" s="672" t="s">
        <v>220</v>
      </c>
      <c r="E25" s="679">
        <f>+[1]INVERSIÓN!AE24</f>
        <v>103446000</v>
      </c>
      <c r="F25" s="679">
        <f>+[1]INVERSIÓN!AF24</f>
        <v>103446000</v>
      </c>
      <c r="G25" s="679">
        <f>+[1]INVERSIÓN!AG24</f>
        <v>103446000</v>
      </c>
      <c r="H25" s="679">
        <v>76311000</v>
      </c>
      <c r="I25" s="680"/>
      <c r="J25" s="680"/>
      <c r="K25" s="679">
        <f>+[1]INVERSIÓN!AL24</f>
        <v>8360000</v>
      </c>
      <c r="L25" s="679">
        <f>+[1]INVERSIÓN!AM24</f>
        <v>8360000</v>
      </c>
      <c r="M25" s="679">
        <f>+[1]INVERSIÓN!AN24</f>
        <v>8360000</v>
      </c>
      <c r="N25" s="679"/>
      <c r="O25" s="679"/>
      <c r="P25" s="1092"/>
      <c r="Q25" s="1092"/>
      <c r="R25" s="1092"/>
      <c r="S25" s="1092"/>
      <c r="T25" s="1092"/>
      <c r="U25" s="1092"/>
      <c r="V25" s="1092"/>
      <c r="W25" s="1092"/>
      <c r="X25" s="1092"/>
      <c r="Y25" s="1092"/>
      <c r="Z25" s="1092"/>
      <c r="AA25" s="1092"/>
      <c r="AB25" s="65"/>
      <c r="AC25" s="66">
        <v>13</v>
      </c>
      <c r="AD25" s="66" t="s">
        <v>346</v>
      </c>
      <c r="AE25" s="66"/>
      <c r="AF25" s="66"/>
      <c r="AG25" s="66"/>
      <c r="AH25" s="66" t="s">
        <v>347</v>
      </c>
      <c r="AI25" s="66"/>
      <c r="AJ25" s="66"/>
      <c r="AK25" s="66"/>
      <c r="AL25" s="67"/>
      <c r="AM25" s="67"/>
      <c r="AN25" s="67"/>
      <c r="AO25" s="65"/>
      <c r="AP25" s="65"/>
      <c r="AQ25" s="65"/>
      <c r="AR25" s="65"/>
      <c r="AS25" s="65"/>
      <c r="AT25" s="65"/>
      <c r="AU25" s="65"/>
      <c r="AV25" s="68"/>
      <c r="AW25" s="68"/>
      <c r="AX25" s="68"/>
      <c r="AY25" s="68"/>
      <c r="AZ25" s="68"/>
      <c r="BA25" s="68"/>
      <c r="BB25" s="68"/>
      <c r="BC25" s="68"/>
      <c r="BD25" s="68"/>
      <c r="BE25" s="68"/>
    </row>
    <row r="26" spans="1:57" s="678" customFormat="1" ht="18.75" customHeight="1" x14ac:dyDescent="0.25">
      <c r="A26" s="1122"/>
      <c r="B26" s="1091"/>
      <c r="C26" s="1110"/>
      <c r="D26" s="672" t="s">
        <v>222</v>
      </c>
      <c r="E26" s="679">
        <f>+[1]INVERSIÓN!AE25</f>
        <v>50</v>
      </c>
      <c r="F26" s="679">
        <f>+[1]INVERSIÓN!AF25</f>
        <v>50</v>
      </c>
      <c r="G26" s="679">
        <f>+[1]INVERSIÓN!AG25</f>
        <v>50</v>
      </c>
      <c r="H26" s="679">
        <v>50</v>
      </c>
      <c r="I26" s="680"/>
      <c r="J26" s="680"/>
      <c r="K26" s="679">
        <f>+[1]INVERSIÓN!AL25</f>
        <v>50</v>
      </c>
      <c r="L26" s="679">
        <f>+[1]INVERSIÓN!AM25</f>
        <v>50</v>
      </c>
      <c r="M26" s="679">
        <f>+[1]INVERSIÓN!AN25</f>
        <v>50</v>
      </c>
      <c r="N26" s="679"/>
      <c r="O26" s="679"/>
      <c r="P26" s="1092"/>
      <c r="Q26" s="1092"/>
      <c r="R26" s="1092"/>
      <c r="S26" s="1092"/>
      <c r="T26" s="1092"/>
      <c r="U26" s="1092"/>
      <c r="V26" s="1092"/>
      <c r="W26" s="1092"/>
      <c r="X26" s="1092"/>
      <c r="Y26" s="1092"/>
      <c r="Z26" s="1092"/>
      <c r="AA26" s="1092"/>
      <c r="AB26" s="65"/>
      <c r="AC26" s="66">
        <v>14</v>
      </c>
      <c r="AD26" s="66" t="s">
        <v>348</v>
      </c>
      <c r="AE26" s="66"/>
      <c r="AF26" s="66"/>
      <c r="AG26" s="66"/>
      <c r="AH26" s="66" t="s">
        <v>349</v>
      </c>
      <c r="AI26" s="66"/>
      <c r="AJ26" s="66"/>
      <c r="AK26" s="66"/>
      <c r="AL26" s="67"/>
      <c r="AM26" s="67"/>
      <c r="AN26" s="67"/>
      <c r="AO26" s="65"/>
      <c r="AP26" s="65"/>
      <c r="AQ26" s="65"/>
      <c r="AR26" s="65"/>
      <c r="AS26" s="65"/>
      <c r="AT26" s="65"/>
      <c r="AU26" s="65"/>
      <c r="AV26" s="68"/>
      <c r="AW26" s="68"/>
      <c r="AX26" s="68"/>
      <c r="AY26" s="68"/>
      <c r="AZ26" s="68"/>
      <c r="BA26" s="68"/>
      <c r="BB26" s="68"/>
      <c r="BC26" s="68"/>
      <c r="BD26" s="68"/>
      <c r="BE26" s="68"/>
    </row>
    <row r="27" spans="1:57" s="678" customFormat="1" x14ac:dyDescent="0.25">
      <c r="A27" s="1122"/>
      <c r="B27" s="1091"/>
      <c r="C27" s="1110"/>
      <c r="D27" s="672" t="s">
        <v>224</v>
      </c>
      <c r="E27" s="679">
        <f>+[1]INVERSIÓN!AE26</f>
        <v>32356771</v>
      </c>
      <c r="F27" s="679">
        <f>+[1]INVERSIÓN!AF26</f>
        <v>32356771</v>
      </c>
      <c r="G27" s="679">
        <f>+[1]INVERSIÓN!AG26</f>
        <v>32356771</v>
      </c>
      <c r="H27" s="679">
        <v>32356771</v>
      </c>
      <c r="I27" s="680"/>
      <c r="J27" s="680"/>
      <c r="K27" s="679">
        <f>+[1]INVERSIÓN!AL26</f>
        <v>7610500</v>
      </c>
      <c r="L27" s="679">
        <f>+[1]INVERSIÓN!AM26</f>
        <v>7610500</v>
      </c>
      <c r="M27" s="679">
        <f>+[1]INVERSIÓN!AN26</f>
        <v>7610500</v>
      </c>
      <c r="N27" s="679"/>
      <c r="O27" s="679"/>
      <c r="P27" s="1092"/>
      <c r="Q27" s="1092"/>
      <c r="R27" s="1092"/>
      <c r="S27" s="1092"/>
      <c r="T27" s="1092"/>
      <c r="U27" s="1092"/>
      <c r="V27" s="1092"/>
      <c r="W27" s="1092"/>
      <c r="X27" s="1092"/>
      <c r="Y27" s="1092"/>
      <c r="Z27" s="1092"/>
      <c r="AA27" s="1092"/>
      <c r="AB27" s="65"/>
      <c r="AC27" s="66"/>
      <c r="AD27" s="66"/>
      <c r="AE27" s="66"/>
      <c r="AF27" s="66"/>
      <c r="AG27" s="66"/>
      <c r="AH27" s="66"/>
      <c r="AI27" s="66"/>
      <c r="AJ27" s="66"/>
      <c r="AK27" s="66"/>
      <c r="AL27" s="67"/>
      <c r="AM27" s="67"/>
      <c r="AN27" s="67"/>
      <c r="AO27" s="65"/>
      <c r="AP27" s="65"/>
      <c r="AQ27" s="65"/>
      <c r="AR27" s="65"/>
      <c r="AS27" s="65"/>
      <c r="AT27" s="65"/>
      <c r="AU27" s="65"/>
      <c r="AV27" s="68"/>
      <c r="AW27" s="68"/>
      <c r="AX27" s="68"/>
      <c r="AY27" s="68"/>
      <c r="AZ27" s="68"/>
      <c r="BA27" s="68"/>
      <c r="BB27" s="68"/>
      <c r="BC27" s="68"/>
      <c r="BD27" s="68"/>
      <c r="BE27" s="68"/>
    </row>
    <row r="28" spans="1:57" s="678" customFormat="1" x14ac:dyDescent="0.25">
      <c r="A28" s="1122"/>
      <c r="B28" s="1091"/>
      <c r="C28" s="1091" t="s">
        <v>247</v>
      </c>
      <c r="D28" s="672" t="s">
        <v>210</v>
      </c>
      <c r="E28" s="679">
        <f>+E24</f>
        <v>1850</v>
      </c>
      <c r="F28" s="679">
        <f>F24</f>
        <v>1850</v>
      </c>
      <c r="G28" s="679">
        <f>G24</f>
        <v>1850</v>
      </c>
      <c r="H28" s="679">
        <v>1850</v>
      </c>
      <c r="I28" s="679"/>
      <c r="J28" s="679"/>
      <c r="K28" s="679" t="e">
        <f>+#REF!+#REF!+#REF!+#REF!+#REF!+#REF!+#REF!+#REF!+#REF!+#REF!+#REF!+#REF!+#REF!+#REF!+#REF!+#REF!+#REF!+#REF!+#REF!</f>
        <v>#REF!</v>
      </c>
      <c r="L28" s="679" t="e">
        <f>+#REF!+#REF!+#REF!+#REF!+#REF!+#REF!+#REF!+#REF!+#REF!+#REF!+#REF!+#REF!+#REF!+#REF!+#REF!+#REF!+#REF!+#REF!+#REF!</f>
        <v>#REF!</v>
      </c>
      <c r="M28" s="679">
        <f>M24</f>
        <v>1850</v>
      </c>
      <c r="N28" s="680"/>
      <c r="O28" s="680"/>
      <c r="P28" s="1119"/>
      <c r="Q28" s="1092"/>
      <c r="R28" s="1092"/>
      <c r="S28" s="1092"/>
      <c r="T28" s="1092"/>
      <c r="U28" s="1092"/>
      <c r="V28" s="1092"/>
      <c r="W28" s="1092"/>
      <c r="X28" s="1092"/>
      <c r="Y28" s="1092"/>
      <c r="Z28" s="1092"/>
      <c r="AA28" s="1092"/>
      <c r="AB28" s="65">
        <v>8246534</v>
      </c>
      <c r="AC28" s="79">
        <v>1178076.2857142857</v>
      </c>
      <c r="AD28" s="66"/>
      <c r="AE28" s="66"/>
      <c r="AF28" s="66"/>
      <c r="AG28" s="66"/>
      <c r="AH28" s="66"/>
      <c r="AI28" s="66"/>
      <c r="AJ28" s="66"/>
      <c r="AK28" s="66"/>
      <c r="AL28" s="67"/>
      <c r="AM28" s="69">
        <v>129963.224545455</v>
      </c>
      <c r="AN28" s="69"/>
      <c r="AO28" s="70"/>
      <c r="AP28" s="70"/>
      <c r="AQ28" s="70"/>
      <c r="AR28" s="70"/>
      <c r="AS28" s="70"/>
      <c r="AT28" s="70"/>
      <c r="AU28" s="70"/>
      <c r="AV28" s="70"/>
      <c r="AW28" s="70"/>
      <c r="AX28" s="70"/>
      <c r="AY28" s="70"/>
      <c r="AZ28" s="70"/>
      <c r="BA28" s="70"/>
      <c r="BB28" s="70"/>
      <c r="BC28" s="70"/>
      <c r="BD28" s="70"/>
      <c r="BE28" s="70"/>
    </row>
    <row r="29" spans="1:57" s="678" customFormat="1" x14ac:dyDescent="0.25">
      <c r="A29" s="1122"/>
      <c r="B29" s="1091"/>
      <c r="C29" s="1118"/>
      <c r="D29" s="672" t="s">
        <v>220</v>
      </c>
      <c r="E29" s="679">
        <f>+E25</f>
        <v>103446000</v>
      </c>
      <c r="F29" s="679">
        <f t="shared" ref="F29:G31" si="4">F25</f>
        <v>103446000</v>
      </c>
      <c r="G29" s="679">
        <f t="shared" si="4"/>
        <v>103446000</v>
      </c>
      <c r="H29" s="679">
        <v>76311000</v>
      </c>
      <c r="I29" s="679"/>
      <c r="J29" s="679"/>
      <c r="K29" s="679" t="e">
        <f>+#REF!+#REF!+#REF!+#REF!+#REF!+#REF!+#REF!+#REF!+#REF!+#REF!+#REF!+#REF!+#REF!+#REF!+#REF!+#REF!+#REF!+#REF!+#REF!</f>
        <v>#REF!</v>
      </c>
      <c r="L29" s="679" t="e">
        <f>+#REF!+#REF!+#REF!+#REF!+#REF!+#REF!+#REF!+#REF!+#REF!+#REF!+#REF!+#REF!+#REF!+#REF!+#REF!+#REF!+#REF!+#REF!+#REF!</f>
        <v>#REF!</v>
      </c>
      <c r="M29" s="679">
        <f t="shared" ref="M29:M31" si="5">M25</f>
        <v>8360000</v>
      </c>
      <c r="N29" s="680"/>
      <c r="O29" s="680"/>
      <c r="P29" s="1092"/>
      <c r="Q29" s="1092"/>
      <c r="R29" s="1092"/>
      <c r="S29" s="1092"/>
      <c r="T29" s="1092"/>
      <c r="U29" s="1092"/>
      <c r="V29" s="1092"/>
      <c r="W29" s="1092"/>
      <c r="X29" s="1092"/>
      <c r="Y29" s="1092"/>
      <c r="Z29" s="1092"/>
      <c r="AA29" s="1092"/>
      <c r="AB29" s="65"/>
      <c r="AC29" s="79">
        <v>1178076.2857142901</v>
      </c>
      <c r="AD29" s="66"/>
      <c r="AE29" s="66"/>
      <c r="AF29" s="66"/>
      <c r="AG29" s="66"/>
      <c r="AH29" s="66"/>
      <c r="AI29" s="66"/>
      <c r="AJ29" s="66"/>
      <c r="AK29" s="66"/>
      <c r="AL29" s="67"/>
      <c r="AM29" s="69"/>
      <c r="AN29" s="69"/>
      <c r="AO29" s="70"/>
      <c r="AP29" s="70"/>
      <c r="AQ29" s="70"/>
      <c r="AR29" s="70"/>
      <c r="AS29" s="70"/>
      <c r="AT29" s="70"/>
      <c r="AU29" s="70"/>
      <c r="AV29" s="70"/>
      <c r="AW29" s="70"/>
      <c r="AX29" s="70"/>
      <c r="AY29" s="70"/>
      <c r="AZ29" s="70"/>
      <c r="BA29" s="70"/>
      <c r="BB29" s="70"/>
      <c r="BC29" s="70"/>
      <c r="BD29" s="70"/>
      <c r="BE29" s="70"/>
    </row>
    <row r="30" spans="1:57" s="678" customFormat="1" x14ac:dyDescent="0.25">
      <c r="A30" s="1122"/>
      <c r="B30" s="1091"/>
      <c r="C30" s="1118"/>
      <c r="D30" s="672" t="s">
        <v>222</v>
      </c>
      <c r="E30" s="679">
        <f>+E26</f>
        <v>50</v>
      </c>
      <c r="F30" s="679">
        <f t="shared" si="4"/>
        <v>50</v>
      </c>
      <c r="G30" s="679">
        <f t="shared" si="4"/>
        <v>50</v>
      </c>
      <c r="H30" s="679">
        <v>50</v>
      </c>
      <c r="I30" s="679"/>
      <c r="J30" s="679"/>
      <c r="K30" s="679" t="e">
        <f>+#REF!+#REF!+#REF!+#REF!+#REF!+#REF!+#REF!+#REF!+#REF!+#REF!+#REF!+#REF!+#REF!+#REF!+#REF!+#REF!+#REF!+#REF!+#REF!</f>
        <v>#REF!</v>
      </c>
      <c r="L30" s="679" t="e">
        <f>+#REF!+#REF!+#REF!+#REF!+#REF!+#REF!+#REF!+#REF!+#REF!+#REF!+#REF!+#REF!+#REF!+#REF!+#REF!+#REF!+#REF!+#REF!+#REF!</f>
        <v>#REF!</v>
      </c>
      <c r="M30" s="679">
        <f t="shared" si="5"/>
        <v>50</v>
      </c>
      <c r="N30" s="680"/>
      <c r="O30" s="680"/>
      <c r="P30" s="1092"/>
      <c r="Q30" s="1092"/>
      <c r="R30" s="1092"/>
      <c r="S30" s="1092"/>
      <c r="T30" s="1092"/>
      <c r="U30" s="1092"/>
      <c r="V30" s="1092"/>
      <c r="W30" s="1092"/>
      <c r="X30" s="1092"/>
      <c r="Y30" s="1092"/>
      <c r="Z30" s="1092"/>
      <c r="AA30" s="1092"/>
      <c r="AB30" s="65"/>
      <c r="AC30" s="66"/>
      <c r="AD30" s="66"/>
      <c r="AE30" s="66"/>
      <c r="AF30" s="66"/>
      <c r="AG30" s="66"/>
      <c r="AH30" s="66"/>
      <c r="AI30" s="66"/>
      <c r="AJ30" s="66"/>
      <c r="AK30" s="66"/>
      <c r="AL30" s="67"/>
      <c r="AM30" s="69"/>
      <c r="AN30" s="69"/>
      <c r="AO30" s="70"/>
      <c r="AP30" s="70"/>
      <c r="AQ30" s="70"/>
      <c r="AR30" s="70"/>
      <c r="AS30" s="70"/>
      <c r="AT30" s="70"/>
      <c r="AU30" s="70"/>
      <c r="AV30" s="70"/>
      <c r="AW30" s="70"/>
      <c r="AX30" s="70"/>
      <c r="AY30" s="70"/>
      <c r="AZ30" s="70"/>
      <c r="BA30" s="70"/>
      <c r="BB30" s="70"/>
      <c r="BC30" s="70"/>
      <c r="BD30" s="70"/>
      <c r="BE30" s="70"/>
    </row>
    <row r="31" spans="1:57" s="678" customFormat="1" x14ac:dyDescent="0.25">
      <c r="A31" s="1122"/>
      <c r="B31" s="1091"/>
      <c r="C31" s="1118"/>
      <c r="D31" s="672" t="s">
        <v>224</v>
      </c>
      <c r="E31" s="679">
        <f>+E27</f>
        <v>32356771</v>
      </c>
      <c r="F31" s="679">
        <f t="shared" si="4"/>
        <v>32356771</v>
      </c>
      <c r="G31" s="679">
        <f t="shared" si="4"/>
        <v>32356771</v>
      </c>
      <c r="H31" s="679">
        <v>32356771</v>
      </c>
      <c r="I31" s="679"/>
      <c r="J31" s="679"/>
      <c r="K31" s="679" t="e">
        <f>+#REF!+#REF!+#REF!+#REF!+#REF!+#REF!+#REF!+#REF!+#REF!+#REF!+#REF!+#REF!+#REF!+#REF!+#REF!+#REF!+#REF!+#REF!+#REF!</f>
        <v>#REF!</v>
      </c>
      <c r="L31" s="679" t="e">
        <f>+#REF!+#REF!+#REF!+#REF!+#REF!+#REF!+#REF!+#REF!+#REF!+#REF!+#REF!+#REF!+#REF!+#REF!+#REF!+#REF!+#REF!+#REF!+#REF!</f>
        <v>#REF!</v>
      </c>
      <c r="M31" s="679">
        <f t="shared" si="5"/>
        <v>7610500</v>
      </c>
      <c r="N31" s="680"/>
      <c r="O31" s="680"/>
      <c r="P31" s="1092"/>
      <c r="Q31" s="1092"/>
      <c r="R31" s="1092"/>
      <c r="S31" s="1092"/>
      <c r="T31" s="1092"/>
      <c r="U31" s="1092"/>
      <c r="V31" s="1092"/>
      <c r="W31" s="1092"/>
      <c r="X31" s="1092"/>
      <c r="Y31" s="1092"/>
      <c r="Z31" s="1092"/>
      <c r="AA31" s="1092"/>
      <c r="AB31" s="65"/>
      <c r="AC31" s="66"/>
      <c r="AD31" s="66"/>
      <c r="AE31" s="66"/>
      <c r="AF31" s="66"/>
      <c r="AG31" s="66"/>
      <c r="AH31" s="66"/>
      <c r="AI31" s="66"/>
      <c r="AJ31" s="66"/>
      <c r="AK31" s="66"/>
      <c r="AL31" s="67"/>
      <c r="AM31" s="69"/>
      <c r="AN31" s="69"/>
      <c r="AO31" s="70"/>
      <c r="AP31" s="70"/>
      <c r="AQ31" s="70"/>
      <c r="AR31" s="70"/>
      <c r="AS31" s="70"/>
      <c r="AT31" s="70"/>
      <c r="AU31" s="70"/>
      <c r="AV31" s="70"/>
      <c r="AW31" s="70"/>
      <c r="AX31" s="70"/>
      <c r="AY31" s="70"/>
      <c r="AZ31" s="70"/>
      <c r="BA31" s="70"/>
      <c r="BB31" s="70"/>
      <c r="BC31" s="70"/>
      <c r="BD31" s="70"/>
      <c r="BE31" s="70"/>
    </row>
    <row r="32" spans="1:57" s="678" customFormat="1" x14ac:dyDescent="0.25">
      <c r="A32" s="1120">
        <v>4</v>
      </c>
      <c r="B32" s="1091" t="s">
        <v>256</v>
      </c>
      <c r="C32" s="1091" t="s">
        <v>570</v>
      </c>
      <c r="D32" s="672" t="s">
        <v>210</v>
      </c>
      <c r="E32" s="681">
        <f>+[1]INVERSIÓN!AE29</f>
        <v>50</v>
      </c>
      <c r="F32" s="681">
        <f>+[1]INVERSIÓN!AF29</f>
        <v>50</v>
      </c>
      <c r="G32" s="681">
        <f>+[1]INVERSIÓN!AG29</f>
        <v>50</v>
      </c>
      <c r="H32" s="681">
        <v>50</v>
      </c>
      <c r="I32" s="682"/>
      <c r="J32" s="683"/>
      <c r="K32" s="681">
        <f>+[1]INVERSIÓN!AL29</f>
        <v>5</v>
      </c>
      <c r="L32" s="681">
        <f>+[1]INVERSIÓN!AM29</f>
        <v>9</v>
      </c>
      <c r="M32" s="681">
        <f>+[1]INVERSIÓN!AN29</f>
        <v>42</v>
      </c>
      <c r="N32" s="682"/>
      <c r="O32" s="684"/>
      <c r="P32" s="1091" t="s">
        <v>211</v>
      </c>
      <c r="Q32" s="1091" t="s">
        <v>87</v>
      </c>
      <c r="R32" s="1091" t="s">
        <v>87</v>
      </c>
      <c r="S32" s="1091" t="s">
        <v>87</v>
      </c>
      <c r="T32" s="1109" t="s">
        <v>215</v>
      </c>
      <c r="U32" s="1107">
        <v>8185614</v>
      </c>
      <c r="V32" s="1092"/>
      <c r="W32" s="1107" t="s">
        <v>216</v>
      </c>
      <c r="X32" s="1107" t="s">
        <v>217</v>
      </c>
      <c r="Y32" s="1107" t="s">
        <v>218</v>
      </c>
      <c r="Z32" s="1107" t="s">
        <v>219</v>
      </c>
      <c r="AA32" s="1107">
        <v>8185614</v>
      </c>
      <c r="AB32" s="65"/>
      <c r="AC32" s="66"/>
      <c r="AD32" s="66"/>
      <c r="AE32" s="66"/>
      <c r="AF32" s="66"/>
      <c r="AG32" s="66"/>
      <c r="AH32" s="66"/>
      <c r="AI32" s="66"/>
      <c r="AJ32" s="66"/>
      <c r="AK32" s="66"/>
      <c r="AL32" s="67"/>
      <c r="AM32" s="67"/>
      <c r="AN32" s="67"/>
      <c r="AO32" s="65"/>
      <c r="AP32" s="65"/>
      <c r="AQ32" s="65"/>
      <c r="AR32" s="65"/>
      <c r="AS32" s="65"/>
      <c r="AT32" s="65"/>
      <c r="AU32" s="65"/>
      <c r="AV32" s="68"/>
      <c r="AW32" s="68"/>
      <c r="AX32" s="68"/>
      <c r="AY32" s="68"/>
      <c r="AZ32" s="68"/>
      <c r="BA32" s="68"/>
      <c r="BB32" s="68"/>
      <c r="BC32" s="68"/>
      <c r="BD32" s="68"/>
      <c r="BE32" s="68"/>
    </row>
    <row r="33" spans="1:57" s="678" customFormat="1" x14ac:dyDescent="0.25">
      <c r="A33" s="1092"/>
      <c r="B33" s="1092"/>
      <c r="C33" s="1092"/>
      <c r="D33" s="672" t="s">
        <v>220</v>
      </c>
      <c r="E33" s="681">
        <f>+[1]INVERSIÓN!AE30</f>
        <v>2000000000</v>
      </c>
      <c r="F33" s="681">
        <f>+[1]INVERSIÓN!AF30</f>
        <v>2000000000</v>
      </c>
      <c r="G33" s="681">
        <f>+[1]INVERSIÓN!AG30</f>
        <v>2000000000</v>
      </c>
      <c r="H33" s="681">
        <v>1533118000</v>
      </c>
      <c r="I33" s="682"/>
      <c r="J33" s="683"/>
      <c r="K33" s="681">
        <f>+[1]INVERSIÓN!AL30</f>
        <v>45382000</v>
      </c>
      <c r="L33" s="681">
        <f>+[1]INVERSIÓN!AM30</f>
        <v>121846000</v>
      </c>
      <c r="M33" s="681">
        <f>+[1]INVERSIÓN!AN30</f>
        <v>240272000</v>
      </c>
      <c r="N33" s="682"/>
      <c r="O33" s="684"/>
      <c r="P33" s="1092"/>
      <c r="Q33" s="1092"/>
      <c r="R33" s="1092"/>
      <c r="S33" s="1092"/>
      <c r="T33" s="1092"/>
      <c r="U33" s="1092"/>
      <c r="V33" s="1092"/>
      <c r="W33" s="1092"/>
      <c r="X33" s="1092"/>
      <c r="Y33" s="1092"/>
      <c r="Z33" s="1092"/>
      <c r="AA33" s="1092"/>
      <c r="AB33" s="65"/>
      <c r="AC33" s="66"/>
      <c r="AD33" s="66"/>
      <c r="AE33" s="66"/>
      <c r="AF33" s="66"/>
      <c r="AG33" s="66"/>
      <c r="AH33" s="66"/>
      <c r="AI33" s="66"/>
      <c r="AJ33" s="66"/>
      <c r="AK33" s="66"/>
      <c r="AL33" s="67"/>
      <c r="AM33" s="67"/>
      <c r="AN33" s="67"/>
      <c r="AO33" s="65"/>
      <c r="AP33" s="65"/>
      <c r="AQ33" s="65"/>
      <c r="AR33" s="65"/>
      <c r="AS33" s="65"/>
      <c r="AT33" s="65"/>
      <c r="AU33" s="65"/>
      <c r="AV33" s="68"/>
      <c r="AW33" s="68"/>
      <c r="AX33" s="68"/>
      <c r="AY33" s="68"/>
      <c r="AZ33" s="68"/>
      <c r="BA33" s="68"/>
      <c r="BB33" s="68"/>
      <c r="BC33" s="68"/>
      <c r="BD33" s="68"/>
      <c r="BE33" s="68"/>
    </row>
    <row r="34" spans="1:57" s="678" customFormat="1" x14ac:dyDescent="0.25">
      <c r="A34" s="1092"/>
      <c r="B34" s="1092"/>
      <c r="C34" s="1092"/>
      <c r="D34" s="672" t="s">
        <v>222</v>
      </c>
      <c r="E34" s="681">
        <f>+[1]INVERSIÓN!AE31</f>
        <v>10</v>
      </c>
      <c r="F34" s="681">
        <f>+[1]INVERSIÓN!AF31</f>
        <v>10</v>
      </c>
      <c r="G34" s="681">
        <f>+[1]INVERSIÓN!AG31</f>
        <v>10</v>
      </c>
      <c r="H34" s="681">
        <v>10</v>
      </c>
      <c r="I34" s="682"/>
      <c r="J34" s="683"/>
      <c r="K34" s="681">
        <f>+[1]INVERSIÓN!AL31</f>
        <v>10</v>
      </c>
      <c r="L34" s="681">
        <f>+[1]INVERSIÓN!AM31</f>
        <v>10</v>
      </c>
      <c r="M34" s="681">
        <f>+[1]INVERSIÓN!AN31</f>
        <v>10</v>
      </c>
      <c r="N34" s="682"/>
      <c r="O34" s="684"/>
      <c r="P34" s="1092"/>
      <c r="Q34" s="1092"/>
      <c r="R34" s="1092"/>
      <c r="S34" s="1092"/>
      <c r="T34" s="1092"/>
      <c r="U34" s="1092"/>
      <c r="V34" s="1092"/>
      <c r="W34" s="1092"/>
      <c r="X34" s="1092"/>
      <c r="Y34" s="1092"/>
      <c r="Z34" s="1092"/>
      <c r="AA34" s="1092"/>
      <c r="AB34" s="65"/>
      <c r="AC34" s="66"/>
      <c r="AD34" s="66"/>
      <c r="AE34" s="66"/>
      <c r="AF34" s="66"/>
      <c r="AG34" s="66"/>
      <c r="AH34" s="66"/>
      <c r="AI34" s="66"/>
      <c r="AJ34" s="66"/>
      <c r="AK34" s="66"/>
      <c r="AL34" s="67"/>
      <c r="AM34" s="67"/>
      <c r="AN34" s="67"/>
      <c r="AO34" s="65"/>
      <c r="AP34" s="65"/>
      <c r="AQ34" s="65"/>
      <c r="AR34" s="65"/>
      <c r="AS34" s="65"/>
      <c r="AT34" s="65"/>
      <c r="AU34" s="65"/>
      <c r="AV34" s="68"/>
      <c r="AW34" s="68"/>
      <c r="AX34" s="68"/>
      <c r="AY34" s="68"/>
      <c r="AZ34" s="68"/>
      <c r="BA34" s="68"/>
      <c r="BB34" s="68"/>
      <c r="BC34" s="68"/>
      <c r="BD34" s="68"/>
      <c r="BE34" s="68"/>
    </row>
    <row r="35" spans="1:57" s="678" customFormat="1" x14ac:dyDescent="0.25">
      <c r="A35" s="1092"/>
      <c r="B35" s="1092"/>
      <c r="C35" s="1092"/>
      <c r="D35" s="672" t="s">
        <v>224</v>
      </c>
      <c r="E35" s="681">
        <f>+[1]INVERSIÓN!AE32</f>
        <v>307138504</v>
      </c>
      <c r="F35" s="681">
        <f>+[1]INVERSIÓN!AF32</f>
        <v>307138504</v>
      </c>
      <c r="G35" s="681">
        <f>+[1]INVERSIÓN!AG32</f>
        <v>307138504</v>
      </c>
      <c r="H35" s="681">
        <v>307138504</v>
      </c>
      <c r="I35" s="682"/>
      <c r="J35" s="683"/>
      <c r="K35" s="681">
        <f>+[1]INVERSIÓN!AL32</f>
        <v>198523565</v>
      </c>
      <c r="L35" s="681">
        <f>+[1]INVERSIÓN!AM32</f>
        <v>220015205</v>
      </c>
      <c r="M35" s="681">
        <f>+[1]INVERSIÓN!AN32</f>
        <v>227072137</v>
      </c>
      <c r="N35" s="682"/>
      <c r="O35" s="684"/>
      <c r="P35" s="1092"/>
      <c r="Q35" s="1092"/>
      <c r="R35" s="1092"/>
      <c r="S35" s="1092"/>
      <c r="T35" s="1092"/>
      <c r="U35" s="1092"/>
      <c r="V35" s="1092"/>
      <c r="W35" s="1092"/>
      <c r="X35" s="1092"/>
      <c r="Y35" s="1092"/>
      <c r="Z35" s="1092"/>
      <c r="AA35" s="1092"/>
      <c r="AB35" s="65"/>
      <c r="AC35" s="66"/>
      <c r="AD35" s="66"/>
      <c r="AE35" s="66"/>
      <c r="AF35" s="66"/>
      <c r="AG35" s="66"/>
      <c r="AH35" s="66"/>
      <c r="AI35" s="66"/>
      <c r="AJ35" s="66"/>
      <c r="AK35" s="66"/>
      <c r="AL35" s="67"/>
      <c r="AM35" s="67"/>
      <c r="AN35" s="67"/>
      <c r="AO35" s="65"/>
      <c r="AP35" s="65"/>
      <c r="AQ35" s="65"/>
      <c r="AR35" s="65"/>
      <c r="AS35" s="65"/>
      <c r="AT35" s="65"/>
      <c r="AU35" s="65"/>
      <c r="AV35" s="68"/>
      <c r="AW35" s="68"/>
      <c r="AX35" s="68"/>
      <c r="AY35" s="68"/>
      <c r="AZ35" s="68"/>
      <c r="BA35" s="68"/>
      <c r="BB35" s="68"/>
      <c r="BC35" s="68"/>
      <c r="BD35" s="68"/>
      <c r="BE35" s="68"/>
    </row>
    <row r="36" spans="1:57" s="678" customFormat="1" x14ac:dyDescent="0.25">
      <c r="A36" s="1092"/>
      <c r="B36" s="1092"/>
      <c r="C36" s="1091" t="s">
        <v>257</v>
      </c>
      <c r="D36" s="672" t="s">
        <v>210</v>
      </c>
      <c r="E36" s="681">
        <f t="shared" ref="E36:M39" si="6">+E32</f>
        <v>50</v>
      </c>
      <c r="F36" s="679">
        <f t="shared" si="6"/>
        <v>50</v>
      </c>
      <c r="G36" s="679">
        <f>+G32</f>
        <v>50</v>
      </c>
      <c r="H36" s="679">
        <v>50</v>
      </c>
      <c r="I36" s="680"/>
      <c r="J36" s="676"/>
      <c r="K36" s="685">
        <f t="shared" si="6"/>
        <v>5</v>
      </c>
      <c r="L36" s="685">
        <f>+L32</f>
        <v>9</v>
      </c>
      <c r="M36" s="679">
        <f t="shared" si="6"/>
        <v>42</v>
      </c>
      <c r="N36" s="680"/>
      <c r="O36" s="686"/>
      <c r="P36" s="1092"/>
      <c r="Q36" s="1092"/>
      <c r="R36" s="1092"/>
      <c r="S36" s="1092"/>
      <c r="T36" s="1092"/>
      <c r="U36" s="1092"/>
      <c r="V36" s="1092"/>
      <c r="W36" s="1092"/>
      <c r="X36" s="1092"/>
      <c r="Y36" s="1092"/>
      <c r="Z36" s="1092"/>
      <c r="AA36" s="1092"/>
      <c r="AB36" s="65"/>
      <c r="AC36" s="66"/>
      <c r="AD36" s="66"/>
      <c r="AE36" s="66"/>
      <c r="AF36" s="66"/>
      <c r="AG36" s="66"/>
      <c r="AH36" s="66"/>
      <c r="AI36" s="66"/>
      <c r="AJ36" s="66"/>
      <c r="AK36" s="66"/>
      <c r="AL36" s="67"/>
      <c r="AM36" s="69"/>
      <c r="AN36" s="69"/>
      <c r="AO36" s="70"/>
      <c r="AP36" s="70"/>
      <c r="AQ36" s="70"/>
      <c r="AR36" s="70"/>
      <c r="AS36" s="70"/>
      <c r="AT36" s="70"/>
      <c r="AU36" s="70"/>
      <c r="AV36" s="70"/>
      <c r="AW36" s="70"/>
      <c r="AX36" s="70"/>
      <c r="AY36" s="70"/>
      <c r="AZ36" s="70"/>
      <c r="BA36" s="70"/>
      <c r="BB36" s="70"/>
      <c r="BC36" s="70"/>
      <c r="BD36" s="70"/>
      <c r="BE36" s="70"/>
    </row>
    <row r="37" spans="1:57" s="678" customFormat="1" x14ac:dyDescent="0.25">
      <c r="A37" s="1092"/>
      <c r="B37" s="1092"/>
      <c r="C37" s="1092"/>
      <c r="D37" s="672" t="s">
        <v>220</v>
      </c>
      <c r="E37" s="681">
        <f t="shared" si="6"/>
        <v>2000000000</v>
      </c>
      <c r="F37" s="687">
        <f t="shared" si="6"/>
        <v>2000000000</v>
      </c>
      <c r="G37" s="687">
        <f>+G33</f>
        <v>2000000000</v>
      </c>
      <c r="H37" s="687">
        <v>1533118000</v>
      </c>
      <c r="I37" s="680"/>
      <c r="J37" s="676"/>
      <c r="K37" s="685">
        <f>+K33</f>
        <v>45382000</v>
      </c>
      <c r="L37" s="685">
        <f>+L33</f>
        <v>121846000</v>
      </c>
      <c r="M37" s="679">
        <f t="shared" si="6"/>
        <v>240272000</v>
      </c>
      <c r="N37" s="680"/>
      <c r="O37" s="686"/>
      <c r="P37" s="1092"/>
      <c r="Q37" s="1092"/>
      <c r="R37" s="1092"/>
      <c r="S37" s="1092"/>
      <c r="T37" s="1092"/>
      <c r="U37" s="1092"/>
      <c r="V37" s="1092"/>
      <c r="W37" s="1092"/>
      <c r="X37" s="1092"/>
      <c r="Y37" s="1092"/>
      <c r="Z37" s="1092"/>
      <c r="AA37" s="1092"/>
      <c r="AB37" s="65"/>
      <c r="AC37" s="66"/>
      <c r="AD37" s="66"/>
      <c r="AE37" s="66"/>
      <c r="AF37" s="66"/>
      <c r="AG37" s="66"/>
      <c r="AH37" s="66"/>
      <c r="AI37" s="66"/>
      <c r="AJ37" s="66"/>
      <c r="AK37" s="66"/>
      <c r="AL37" s="67"/>
      <c r="AM37" s="69"/>
      <c r="AN37" s="69"/>
      <c r="AO37" s="70"/>
      <c r="AP37" s="70"/>
      <c r="AQ37" s="70"/>
      <c r="AR37" s="70"/>
      <c r="AS37" s="70"/>
      <c r="AT37" s="70"/>
      <c r="AU37" s="70"/>
      <c r="AV37" s="70"/>
      <c r="AW37" s="70"/>
      <c r="AX37" s="70"/>
      <c r="AY37" s="70"/>
      <c r="AZ37" s="70"/>
      <c r="BA37" s="70"/>
      <c r="BB37" s="70"/>
      <c r="BC37" s="70"/>
      <c r="BD37" s="70"/>
      <c r="BE37" s="70"/>
    </row>
    <row r="38" spans="1:57" s="678" customFormat="1" x14ac:dyDescent="0.25">
      <c r="A38" s="1092"/>
      <c r="B38" s="1092"/>
      <c r="C38" s="1092"/>
      <c r="D38" s="672" t="s">
        <v>222</v>
      </c>
      <c r="E38" s="681">
        <f t="shared" si="6"/>
        <v>10</v>
      </c>
      <c r="F38" s="688">
        <f t="shared" si="6"/>
        <v>10</v>
      </c>
      <c r="G38" s="688">
        <f>+G34</f>
        <v>10</v>
      </c>
      <c r="H38" s="688">
        <v>10</v>
      </c>
      <c r="I38" s="680"/>
      <c r="J38" s="676"/>
      <c r="K38" s="685">
        <f>+K34</f>
        <v>10</v>
      </c>
      <c r="L38" s="685">
        <f>+L34</f>
        <v>10</v>
      </c>
      <c r="M38" s="679">
        <f t="shared" si="6"/>
        <v>10</v>
      </c>
      <c r="N38" s="680"/>
      <c r="O38" s="686"/>
      <c r="P38" s="1092"/>
      <c r="Q38" s="1092"/>
      <c r="R38" s="1092"/>
      <c r="S38" s="1092"/>
      <c r="T38" s="1092"/>
      <c r="U38" s="1092"/>
      <c r="V38" s="1092"/>
      <c r="W38" s="1092"/>
      <c r="X38" s="1092"/>
      <c r="Y38" s="1092"/>
      <c r="Z38" s="1092"/>
      <c r="AA38" s="1092"/>
      <c r="AB38" s="65"/>
      <c r="AC38" s="66"/>
      <c r="AD38" s="66"/>
      <c r="AE38" s="66"/>
      <c r="AF38" s="66"/>
      <c r="AG38" s="66"/>
      <c r="AH38" s="66"/>
      <c r="AI38" s="66"/>
      <c r="AJ38" s="66"/>
      <c r="AK38" s="66"/>
      <c r="AL38" s="67"/>
      <c r="AM38" s="69"/>
      <c r="AN38" s="69"/>
      <c r="AO38" s="70"/>
      <c r="AP38" s="70"/>
      <c r="AQ38" s="70"/>
      <c r="AR38" s="70"/>
      <c r="AS38" s="70"/>
      <c r="AT38" s="70"/>
      <c r="AU38" s="70"/>
      <c r="AV38" s="70"/>
      <c r="AW38" s="70"/>
      <c r="AX38" s="70"/>
      <c r="AY38" s="70"/>
      <c r="AZ38" s="70"/>
      <c r="BA38" s="70"/>
      <c r="BB38" s="70"/>
      <c r="BC38" s="70"/>
      <c r="BD38" s="70"/>
      <c r="BE38" s="70"/>
    </row>
    <row r="39" spans="1:57" s="678" customFormat="1" x14ac:dyDescent="0.25">
      <c r="A39" s="1092"/>
      <c r="B39" s="1092"/>
      <c r="C39" s="1092"/>
      <c r="D39" s="672" t="s">
        <v>224</v>
      </c>
      <c r="E39" s="681">
        <f t="shared" si="6"/>
        <v>307138504</v>
      </c>
      <c r="F39" s="687">
        <f t="shared" si="6"/>
        <v>307138504</v>
      </c>
      <c r="G39" s="687">
        <f>+G35</f>
        <v>307138504</v>
      </c>
      <c r="H39" s="687">
        <v>307138504</v>
      </c>
      <c r="I39" s="680"/>
      <c r="J39" s="676"/>
      <c r="K39" s="685">
        <f>+K35</f>
        <v>198523565</v>
      </c>
      <c r="L39" s="685">
        <f>+L35</f>
        <v>220015205</v>
      </c>
      <c r="M39" s="679">
        <f t="shared" si="6"/>
        <v>227072137</v>
      </c>
      <c r="N39" s="680"/>
      <c r="O39" s="686"/>
      <c r="P39" s="1092"/>
      <c r="Q39" s="1092"/>
      <c r="R39" s="1092"/>
      <c r="S39" s="1092"/>
      <c r="T39" s="1092"/>
      <c r="U39" s="1092"/>
      <c r="V39" s="1092"/>
      <c r="W39" s="1092"/>
      <c r="X39" s="1092"/>
      <c r="Y39" s="1092"/>
      <c r="Z39" s="1092"/>
      <c r="AA39" s="1092"/>
      <c r="AB39" s="65"/>
      <c r="AC39" s="66"/>
      <c r="AD39" s="66"/>
      <c r="AE39" s="66"/>
      <c r="AF39" s="66"/>
      <c r="AG39" s="66"/>
      <c r="AH39" s="66"/>
      <c r="AI39" s="66"/>
      <c r="AJ39" s="66"/>
      <c r="AK39" s="66"/>
      <c r="AL39" s="67"/>
      <c r="AM39" s="69"/>
      <c r="AN39" s="69"/>
      <c r="AO39" s="70"/>
      <c r="AP39" s="70"/>
      <c r="AQ39" s="70"/>
      <c r="AR39" s="70"/>
      <c r="AS39" s="70"/>
      <c r="AT39" s="70"/>
      <c r="AU39" s="70"/>
      <c r="AV39" s="70"/>
      <c r="AW39" s="70"/>
      <c r="AX39" s="70"/>
      <c r="AY39" s="70"/>
      <c r="AZ39" s="70"/>
      <c r="BA39" s="70"/>
      <c r="BB39" s="70"/>
      <c r="BC39" s="70"/>
      <c r="BD39" s="70"/>
      <c r="BE39" s="70"/>
    </row>
    <row r="40" spans="1:57" s="678" customFormat="1" x14ac:dyDescent="0.25">
      <c r="A40" s="1108">
        <v>5</v>
      </c>
      <c r="B40" s="1091" t="s">
        <v>258</v>
      </c>
      <c r="C40" s="1091" t="s">
        <v>353</v>
      </c>
      <c r="D40" s="672" t="s">
        <v>210</v>
      </c>
      <c r="E40" s="689">
        <f>+[1]INVERSIÓN!AE35</f>
        <v>100</v>
      </c>
      <c r="F40" s="689">
        <f>+[1]INVERSIÓN!AF35</f>
        <v>100</v>
      </c>
      <c r="G40" s="689">
        <f>+[1]INVERSIÓN!AG35</f>
        <v>100</v>
      </c>
      <c r="H40" s="689">
        <v>100</v>
      </c>
      <c r="I40" s="690"/>
      <c r="J40" s="691"/>
      <c r="K40" s="689">
        <f>+[1]INVERSIÓN!AL35</f>
        <v>95</v>
      </c>
      <c r="L40" s="689">
        <f>+[1]INVERSIÓN!AM35</f>
        <v>95</v>
      </c>
      <c r="M40" s="689">
        <f>+[1]INVERSIÓN!AN35</f>
        <v>96</v>
      </c>
      <c r="N40" s="690"/>
      <c r="O40" s="684"/>
      <c r="P40" s="1091" t="s">
        <v>211</v>
      </c>
      <c r="Q40" s="1091" t="s">
        <v>87</v>
      </c>
      <c r="R40" s="1091" t="s">
        <v>87</v>
      </c>
      <c r="S40" s="1091" t="s">
        <v>87</v>
      </c>
      <c r="T40" s="1109" t="s">
        <v>215</v>
      </c>
      <c r="U40" s="1107">
        <v>8185614</v>
      </c>
      <c r="V40" s="1092"/>
      <c r="W40" s="1107" t="s">
        <v>216</v>
      </c>
      <c r="X40" s="1107" t="s">
        <v>217</v>
      </c>
      <c r="Y40" s="1107" t="s">
        <v>218</v>
      </c>
      <c r="Z40" s="1107" t="s">
        <v>219</v>
      </c>
      <c r="AA40" s="1107">
        <v>8185614</v>
      </c>
      <c r="AB40" s="65"/>
      <c r="AC40" s="66"/>
      <c r="AD40" s="66"/>
      <c r="AE40" s="66"/>
      <c r="AF40" s="66"/>
      <c r="AG40" s="66"/>
      <c r="AH40" s="66"/>
      <c r="AI40" s="66"/>
      <c r="AJ40" s="66"/>
      <c r="AK40" s="66"/>
      <c r="AL40" s="67"/>
      <c r="AM40" s="69"/>
      <c r="AN40" s="69"/>
      <c r="AO40" s="70"/>
      <c r="AP40" s="70"/>
      <c r="AQ40" s="70"/>
      <c r="AR40" s="70"/>
      <c r="AS40" s="70"/>
      <c r="AT40" s="70"/>
      <c r="AU40" s="70"/>
      <c r="AV40" s="68"/>
      <c r="AW40" s="68"/>
      <c r="AX40" s="68"/>
      <c r="AY40" s="68"/>
      <c r="AZ40" s="68"/>
      <c r="BA40" s="68"/>
      <c r="BB40" s="68"/>
      <c r="BC40" s="68"/>
      <c r="BD40" s="68"/>
      <c r="BE40" s="68"/>
    </row>
    <row r="41" spans="1:57" s="678" customFormat="1" x14ac:dyDescent="0.25">
      <c r="A41" s="1092"/>
      <c r="B41" s="1092"/>
      <c r="C41" s="1092"/>
      <c r="D41" s="672" t="s">
        <v>220</v>
      </c>
      <c r="E41" s="689">
        <f>+[1]INVERSIÓN!AE36</f>
        <v>499999000</v>
      </c>
      <c r="F41" s="689">
        <f>+[1]INVERSIÓN!AF36</f>
        <v>499999000</v>
      </c>
      <c r="G41" s="689">
        <f>+[1]INVERSIÓN!AG36</f>
        <v>499999000</v>
      </c>
      <c r="H41" s="689">
        <v>402658000</v>
      </c>
      <c r="I41" s="690"/>
      <c r="J41" s="691"/>
      <c r="K41" s="689">
        <f>+[1]INVERSIÓN!AL36</f>
        <v>0</v>
      </c>
      <c r="L41" s="689">
        <f>+[1]INVERSIÓN!AM36</f>
        <v>74007000</v>
      </c>
      <c r="M41" s="689">
        <f>+[1]INVERSIÓN!AN36</f>
        <v>97383000</v>
      </c>
      <c r="N41" s="690"/>
      <c r="O41" s="684"/>
      <c r="P41" s="1092"/>
      <c r="Q41" s="1092"/>
      <c r="R41" s="1092"/>
      <c r="S41" s="1092"/>
      <c r="T41" s="1092"/>
      <c r="U41" s="1092"/>
      <c r="V41" s="1092"/>
      <c r="W41" s="1092"/>
      <c r="X41" s="1092"/>
      <c r="Y41" s="1092"/>
      <c r="Z41" s="1092"/>
      <c r="AA41" s="1092"/>
      <c r="AB41" s="65"/>
      <c r="AC41" s="66"/>
      <c r="AD41" s="66"/>
      <c r="AE41" s="66"/>
      <c r="AF41" s="66"/>
      <c r="AG41" s="66"/>
      <c r="AH41" s="66"/>
      <c r="AI41" s="66"/>
      <c r="AJ41" s="66"/>
      <c r="AK41" s="66"/>
      <c r="AL41" s="67"/>
      <c r="AM41" s="69"/>
      <c r="AN41" s="69"/>
      <c r="AO41" s="70"/>
      <c r="AP41" s="70"/>
      <c r="AQ41" s="70"/>
      <c r="AR41" s="70"/>
      <c r="AS41" s="70"/>
      <c r="AT41" s="70"/>
      <c r="AU41" s="70"/>
      <c r="AV41" s="68"/>
      <c r="AW41" s="68"/>
      <c r="AX41" s="68"/>
      <c r="AY41" s="68"/>
      <c r="AZ41" s="68"/>
      <c r="BA41" s="68"/>
      <c r="BB41" s="68"/>
      <c r="BC41" s="68"/>
      <c r="BD41" s="68"/>
      <c r="BE41" s="68"/>
    </row>
    <row r="42" spans="1:57" s="678" customFormat="1" x14ac:dyDescent="0.25">
      <c r="A42" s="1092"/>
      <c r="B42" s="1092"/>
      <c r="C42" s="1092"/>
      <c r="D42" s="672" t="s">
        <v>222</v>
      </c>
      <c r="E42" s="689">
        <f>+[1]INVERSIÓN!AE37</f>
        <v>0</v>
      </c>
      <c r="F42" s="689">
        <f>+[1]INVERSIÓN!AF37</f>
        <v>0</v>
      </c>
      <c r="G42" s="689">
        <f>+[1]INVERSIÓN!AG37</f>
        <v>0</v>
      </c>
      <c r="H42" s="689">
        <v>0</v>
      </c>
      <c r="I42" s="690"/>
      <c r="J42" s="691"/>
      <c r="K42" s="689">
        <f>+[1]INVERSIÓN!AL37</f>
        <v>0</v>
      </c>
      <c r="L42" s="689">
        <f>+[1]INVERSIÓN!AM37</f>
        <v>0</v>
      </c>
      <c r="M42" s="689">
        <f>+[1]INVERSIÓN!AN37</f>
        <v>0</v>
      </c>
      <c r="N42" s="690"/>
      <c r="O42" s="684"/>
      <c r="P42" s="1092"/>
      <c r="Q42" s="1092"/>
      <c r="R42" s="1092"/>
      <c r="S42" s="1092"/>
      <c r="T42" s="1092"/>
      <c r="U42" s="1092"/>
      <c r="V42" s="1092"/>
      <c r="W42" s="1092"/>
      <c r="X42" s="1092"/>
      <c r="Y42" s="1092"/>
      <c r="Z42" s="1092"/>
      <c r="AA42" s="1092"/>
      <c r="AB42" s="65"/>
      <c r="AC42" s="66"/>
      <c r="AD42" s="66"/>
      <c r="AE42" s="66"/>
      <c r="AF42" s="66"/>
      <c r="AG42" s="66"/>
      <c r="AH42" s="66"/>
      <c r="AI42" s="66"/>
      <c r="AJ42" s="66"/>
      <c r="AK42" s="66"/>
      <c r="AL42" s="67"/>
      <c r="AM42" s="69"/>
      <c r="AN42" s="69"/>
      <c r="AO42" s="70"/>
      <c r="AP42" s="70"/>
      <c r="AQ42" s="70"/>
      <c r="AR42" s="70"/>
      <c r="AS42" s="70"/>
      <c r="AT42" s="70"/>
      <c r="AU42" s="70"/>
      <c r="AV42" s="68"/>
      <c r="AW42" s="68"/>
      <c r="AX42" s="68"/>
      <c r="AY42" s="68"/>
      <c r="AZ42" s="68"/>
      <c r="BA42" s="68"/>
      <c r="BB42" s="68"/>
      <c r="BC42" s="68"/>
      <c r="BD42" s="68"/>
      <c r="BE42" s="68"/>
    </row>
    <row r="43" spans="1:57" s="678" customFormat="1" x14ac:dyDescent="0.25">
      <c r="A43" s="1092"/>
      <c r="B43" s="1092"/>
      <c r="C43" s="1092"/>
      <c r="D43" s="672" t="s">
        <v>224</v>
      </c>
      <c r="E43" s="689">
        <f>+[1]INVERSIÓN!AE38</f>
        <v>168721231</v>
      </c>
      <c r="F43" s="689">
        <f>+[1]INVERSIÓN!AF38</f>
        <v>168721231</v>
      </c>
      <c r="G43" s="689">
        <f>+[1]INVERSIÓN!AG38</f>
        <v>168721231</v>
      </c>
      <c r="H43" s="689">
        <v>168721231</v>
      </c>
      <c r="I43" s="690"/>
      <c r="J43" s="691"/>
      <c r="K43" s="689">
        <f>+[1]INVERSIÓN!AL38</f>
        <v>120830832</v>
      </c>
      <c r="L43" s="689">
        <f>+[1]INVERSIÓN!AM38</f>
        <v>141094832</v>
      </c>
      <c r="M43" s="689">
        <f>+[1]INVERSIÓN!AN38</f>
        <v>141094832</v>
      </c>
      <c r="N43" s="690"/>
      <c r="O43" s="684"/>
      <c r="P43" s="1092"/>
      <c r="Q43" s="1092"/>
      <c r="R43" s="1092"/>
      <c r="S43" s="1092"/>
      <c r="T43" s="1092"/>
      <c r="U43" s="1092"/>
      <c r="V43" s="1092"/>
      <c r="W43" s="1092"/>
      <c r="X43" s="1092"/>
      <c r="Y43" s="1092"/>
      <c r="Z43" s="1092"/>
      <c r="AA43" s="1092"/>
      <c r="AB43" s="65"/>
      <c r="AC43" s="66"/>
      <c r="AD43" s="66"/>
      <c r="AE43" s="66"/>
      <c r="AF43" s="66"/>
      <c r="AG43" s="66"/>
      <c r="AH43" s="66"/>
      <c r="AI43" s="66"/>
      <c r="AJ43" s="66"/>
      <c r="AK43" s="66"/>
      <c r="AL43" s="67"/>
      <c r="AM43" s="69"/>
      <c r="AN43" s="69"/>
      <c r="AO43" s="70"/>
      <c r="AP43" s="70"/>
      <c r="AQ43" s="70"/>
      <c r="AR43" s="70"/>
      <c r="AS43" s="70"/>
      <c r="AT43" s="70"/>
      <c r="AU43" s="70"/>
      <c r="AV43" s="68"/>
      <c r="AW43" s="68"/>
      <c r="AX43" s="68"/>
      <c r="AY43" s="68"/>
      <c r="AZ43" s="68"/>
      <c r="BA43" s="68"/>
      <c r="BB43" s="68"/>
      <c r="BC43" s="68"/>
      <c r="BD43" s="68"/>
      <c r="BE43" s="68"/>
    </row>
    <row r="44" spans="1:57" s="678" customFormat="1" x14ac:dyDescent="0.25">
      <c r="A44" s="1092"/>
      <c r="B44" s="1092"/>
      <c r="C44" s="1091" t="s">
        <v>259</v>
      </c>
      <c r="D44" s="672" t="s">
        <v>210</v>
      </c>
      <c r="E44" s="689">
        <f t="shared" ref="E44:M47" si="7">+E40</f>
        <v>100</v>
      </c>
      <c r="F44" s="689">
        <f t="shared" si="7"/>
        <v>100</v>
      </c>
      <c r="G44" s="689">
        <f>+G40</f>
        <v>100</v>
      </c>
      <c r="H44" s="689">
        <v>100</v>
      </c>
      <c r="I44" s="690"/>
      <c r="J44" s="684"/>
      <c r="K44" s="692">
        <f t="shared" si="7"/>
        <v>95</v>
      </c>
      <c r="L44" s="692">
        <f>+L40</f>
        <v>95</v>
      </c>
      <c r="M44" s="689">
        <f t="shared" si="7"/>
        <v>96</v>
      </c>
      <c r="N44" s="690"/>
      <c r="O44" s="686"/>
      <c r="P44" s="1092"/>
      <c r="Q44" s="1092"/>
      <c r="R44" s="1092"/>
      <c r="S44" s="1092"/>
      <c r="T44" s="1092"/>
      <c r="U44" s="1092"/>
      <c r="V44" s="1092"/>
      <c r="W44" s="1092"/>
      <c r="X44" s="1092"/>
      <c r="Y44" s="1092"/>
      <c r="Z44" s="1092"/>
      <c r="AA44" s="1092"/>
      <c r="AB44" s="65"/>
      <c r="AC44" s="66"/>
      <c r="AD44" s="66"/>
      <c r="AE44" s="66"/>
      <c r="AF44" s="66"/>
      <c r="AG44" s="66"/>
      <c r="AH44" s="66"/>
      <c r="AI44" s="66"/>
      <c r="AJ44" s="66"/>
      <c r="AK44" s="66"/>
      <c r="AL44" s="67"/>
      <c r="AM44" s="69"/>
      <c r="AN44" s="69"/>
      <c r="AO44" s="70"/>
      <c r="AP44" s="70"/>
      <c r="AQ44" s="70"/>
      <c r="AR44" s="70"/>
      <c r="AS44" s="70"/>
      <c r="AT44" s="70"/>
      <c r="AU44" s="70"/>
      <c r="AV44" s="70"/>
      <c r="AW44" s="70"/>
      <c r="AX44" s="70"/>
      <c r="AY44" s="70"/>
      <c r="AZ44" s="70"/>
      <c r="BA44" s="70"/>
      <c r="BB44" s="70"/>
      <c r="BC44" s="70"/>
      <c r="BD44" s="70"/>
      <c r="BE44" s="70"/>
    </row>
    <row r="45" spans="1:57" s="678" customFormat="1" x14ac:dyDescent="0.25">
      <c r="A45" s="1092"/>
      <c r="B45" s="1092"/>
      <c r="C45" s="1092"/>
      <c r="D45" s="672" t="s">
        <v>220</v>
      </c>
      <c r="E45" s="689">
        <f t="shared" si="7"/>
        <v>499999000</v>
      </c>
      <c r="F45" s="689">
        <f t="shared" si="7"/>
        <v>499999000</v>
      </c>
      <c r="G45" s="689">
        <f>+G41</f>
        <v>499999000</v>
      </c>
      <c r="H45" s="689">
        <v>402658000</v>
      </c>
      <c r="I45" s="690"/>
      <c r="J45" s="684"/>
      <c r="K45" s="692">
        <f>+K41</f>
        <v>0</v>
      </c>
      <c r="L45" s="692">
        <f>+L41</f>
        <v>74007000</v>
      </c>
      <c r="M45" s="689">
        <f t="shared" si="7"/>
        <v>97383000</v>
      </c>
      <c r="N45" s="690"/>
      <c r="O45" s="686"/>
      <c r="P45" s="1092"/>
      <c r="Q45" s="1092"/>
      <c r="R45" s="1092"/>
      <c r="S45" s="1092"/>
      <c r="T45" s="1092"/>
      <c r="U45" s="1092"/>
      <c r="V45" s="1092"/>
      <c r="W45" s="1092"/>
      <c r="X45" s="1092"/>
      <c r="Y45" s="1092"/>
      <c r="Z45" s="1092"/>
      <c r="AA45" s="1092"/>
      <c r="AB45" s="65"/>
      <c r="AC45" s="66"/>
      <c r="AD45" s="66"/>
      <c r="AE45" s="66"/>
      <c r="AF45" s="66"/>
      <c r="AG45" s="66"/>
      <c r="AH45" s="66"/>
      <c r="AI45" s="66"/>
      <c r="AJ45" s="66"/>
      <c r="AK45" s="66"/>
      <c r="AL45" s="67"/>
      <c r="AM45" s="69"/>
      <c r="AN45" s="69"/>
      <c r="AO45" s="70"/>
      <c r="AP45" s="70"/>
      <c r="AQ45" s="70"/>
      <c r="AR45" s="70"/>
      <c r="AS45" s="70"/>
      <c r="AT45" s="70"/>
      <c r="AU45" s="70"/>
      <c r="AV45" s="70"/>
      <c r="AW45" s="70"/>
      <c r="AX45" s="70"/>
      <c r="AY45" s="70"/>
      <c r="AZ45" s="70"/>
      <c r="BA45" s="70"/>
      <c r="BB45" s="70"/>
      <c r="BC45" s="70"/>
      <c r="BD45" s="70"/>
      <c r="BE45" s="70"/>
    </row>
    <row r="46" spans="1:57" s="678" customFormat="1" x14ac:dyDescent="0.25">
      <c r="A46" s="1092"/>
      <c r="B46" s="1092"/>
      <c r="C46" s="1092"/>
      <c r="D46" s="672" t="s">
        <v>222</v>
      </c>
      <c r="E46" s="689">
        <f t="shared" si="7"/>
        <v>0</v>
      </c>
      <c r="F46" s="689">
        <f t="shared" si="7"/>
        <v>0</v>
      </c>
      <c r="G46" s="689">
        <f>+G42</f>
        <v>0</v>
      </c>
      <c r="H46" s="689">
        <v>0</v>
      </c>
      <c r="I46" s="690"/>
      <c r="J46" s="684"/>
      <c r="K46" s="692">
        <f>+K42</f>
        <v>0</v>
      </c>
      <c r="L46" s="692">
        <f>+L42</f>
        <v>0</v>
      </c>
      <c r="M46" s="689">
        <f t="shared" si="7"/>
        <v>0</v>
      </c>
      <c r="N46" s="690"/>
      <c r="O46" s="686"/>
      <c r="P46" s="1092"/>
      <c r="Q46" s="1092"/>
      <c r="R46" s="1092"/>
      <c r="S46" s="1092"/>
      <c r="T46" s="1092"/>
      <c r="U46" s="1092"/>
      <c r="V46" s="1092"/>
      <c r="W46" s="1092"/>
      <c r="X46" s="1092"/>
      <c r="Y46" s="1092"/>
      <c r="Z46" s="1092"/>
      <c r="AA46" s="1092"/>
      <c r="AB46" s="65"/>
      <c r="AC46" s="66"/>
      <c r="AD46" s="66"/>
      <c r="AE46" s="66"/>
      <c r="AF46" s="66"/>
      <c r="AG46" s="66"/>
      <c r="AH46" s="66"/>
      <c r="AI46" s="66"/>
      <c r="AJ46" s="66"/>
      <c r="AK46" s="66"/>
      <c r="AL46" s="67"/>
      <c r="AM46" s="69"/>
      <c r="AN46" s="69"/>
      <c r="AO46" s="70"/>
      <c r="AP46" s="70"/>
      <c r="AQ46" s="70"/>
      <c r="AR46" s="70"/>
      <c r="AS46" s="70"/>
      <c r="AT46" s="70"/>
      <c r="AU46" s="70"/>
      <c r="AV46" s="70"/>
      <c r="AW46" s="70"/>
      <c r="AX46" s="70"/>
      <c r="AY46" s="70"/>
      <c r="AZ46" s="70"/>
      <c r="BA46" s="70"/>
      <c r="BB46" s="70"/>
      <c r="BC46" s="70"/>
      <c r="BD46" s="70"/>
      <c r="BE46" s="70"/>
    </row>
    <row r="47" spans="1:57" s="678" customFormat="1" x14ac:dyDescent="0.25">
      <c r="A47" s="1092"/>
      <c r="B47" s="1092"/>
      <c r="C47" s="1092"/>
      <c r="D47" s="672" t="s">
        <v>224</v>
      </c>
      <c r="E47" s="689">
        <f t="shared" si="7"/>
        <v>168721231</v>
      </c>
      <c r="F47" s="689">
        <f t="shared" si="7"/>
        <v>168721231</v>
      </c>
      <c r="G47" s="689">
        <f>+G43</f>
        <v>168721231</v>
      </c>
      <c r="H47" s="689">
        <v>168721231</v>
      </c>
      <c r="I47" s="690"/>
      <c r="J47" s="684"/>
      <c r="K47" s="692">
        <f>+K43</f>
        <v>120830832</v>
      </c>
      <c r="L47" s="692">
        <f>+L43</f>
        <v>141094832</v>
      </c>
      <c r="M47" s="689">
        <f t="shared" si="7"/>
        <v>141094832</v>
      </c>
      <c r="N47" s="690"/>
      <c r="O47" s="686"/>
      <c r="P47" s="1092"/>
      <c r="Q47" s="1092"/>
      <c r="R47" s="1092"/>
      <c r="S47" s="1092"/>
      <c r="T47" s="1092"/>
      <c r="U47" s="1092"/>
      <c r="V47" s="1092"/>
      <c r="W47" s="1092"/>
      <c r="X47" s="1092"/>
      <c r="Y47" s="1092"/>
      <c r="Z47" s="1092"/>
      <c r="AA47" s="1092"/>
      <c r="AB47" s="65"/>
      <c r="AC47" s="66"/>
      <c r="AD47" s="66"/>
      <c r="AE47" s="66"/>
      <c r="AF47" s="66"/>
      <c r="AG47" s="66"/>
      <c r="AH47" s="66"/>
      <c r="AI47" s="66"/>
      <c r="AJ47" s="66"/>
      <c r="AK47" s="66"/>
      <c r="AL47" s="67"/>
      <c r="AM47" s="69"/>
      <c r="AN47" s="69"/>
      <c r="AO47" s="70"/>
      <c r="AP47" s="70"/>
      <c r="AQ47" s="70"/>
      <c r="AR47" s="70"/>
      <c r="AS47" s="70"/>
      <c r="AT47" s="70"/>
      <c r="AU47" s="70"/>
      <c r="AV47" s="70"/>
      <c r="AW47" s="70"/>
      <c r="AX47" s="70"/>
      <c r="AY47" s="70"/>
      <c r="AZ47" s="70"/>
      <c r="BA47" s="70"/>
      <c r="BB47" s="70"/>
      <c r="BC47" s="70"/>
      <c r="BD47" s="70"/>
      <c r="BE47" s="70"/>
    </row>
    <row r="48" spans="1:57" s="678" customFormat="1" x14ac:dyDescent="0.25">
      <c r="A48" s="1108">
        <v>6</v>
      </c>
      <c r="B48" s="1091" t="s">
        <v>194</v>
      </c>
      <c r="C48" s="1091" t="s">
        <v>260</v>
      </c>
      <c r="D48" s="672" t="s">
        <v>210</v>
      </c>
      <c r="E48" s="681">
        <f>+[1]INVERSIÓN!AE41</f>
        <v>100</v>
      </c>
      <c r="F48" s="681">
        <f>+[1]INVERSIÓN!AF41</f>
        <v>100</v>
      </c>
      <c r="G48" s="681">
        <f>+[1]INVERSIÓN!AG41</f>
        <v>100</v>
      </c>
      <c r="H48" s="681">
        <v>100</v>
      </c>
      <c r="I48" s="682"/>
      <c r="J48" s="683"/>
      <c r="K48" s="681">
        <f>+[1]INVERSIÓN!AL41</f>
        <v>86</v>
      </c>
      <c r="L48" s="681">
        <f>+[1]INVERSIÓN!AM41</f>
        <v>86</v>
      </c>
      <c r="M48" s="681">
        <f>+[1]INVERSIÓN!AN41</f>
        <v>87</v>
      </c>
      <c r="N48" s="682"/>
      <c r="O48" s="684"/>
      <c r="P48" s="1109" t="s">
        <v>261</v>
      </c>
      <c r="Q48" s="1091" t="s">
        <v>87</v>
      </c>
      <c r="R48" s="1107" t="s">
        <v>262</v>
      </c>
      <c r="S48" s="1091" t="s">
        <v>87</v>
      </c>
      <c r="T48" s="1107" t="s">
        <v>215</v>
      </c>
      <c r="U48" s="1107">
        <v>7878783</v>
      </c>
      <c r="V48" s="1092"/>
      <c r="W48" s="1107" t="s">
        <v>216</v>
      </c>
      <c r="X48" s="1107" t="s">
        <v>217</v>
      </c>
      <c r="Y48" s="1107" t="s">
        <v>218</v>
      </c>
      <c r="Z48" s="1107" t="s">
        <v>219</v>
      </c>
      <c r="AA48" s="1107">
        <v>7878783</v>
      </c>
      <c r="AB48" s="65"/>
      <c r="AC48" s="66"/>
      <c r="AD48" s="66"/>
      <c r="AE48" s="66"/>
      <c r="AF48" s="66"/>
      <c r="AG48" s="66"/>
      <c r="AH48" s="66"/>
      <c r="AI48" s="66"/>
      <c r="AJ48" s="66"/>
      <c r="AK48" s="66"/>
      <c r="AL48" s="67"/>
      <c r="AM48" s="69"/>
      <c r="AN48" s="69"/>
      <c r="AO48" s="70"/>
      <c r="AP48" s="70"/>
      <c r="AQ48" s="70"/>
      <c r="AR48" s="70"/>
      <c r="AS48" s="70"/>
      <c r="AT48" s="70"/>
      <c r="AU48" s="70"/>
      <c r="AV48" s="68"/>
      <c r="AW48" s="68"/>
      <c r="AX48" s="68"/>
      <c r="AY48" s="68"/>
      <c r="AZ48" s="68"/>
      <c r="BA48" s="68"/>
      <c r="BB48" s="68"/>
      <c r="BC48" s="68"/>
      <c r="BD48" s="68"/>
      <c r="BE48" s="68"/>
    </row>
    <row r="49" spans="1:57" s="678" customFormat="1" x14ac:dyDescent="0.25">
      <c r="A49" s="1092"/>
      <c r="B49" s="1092"/>
      <c r="C49" s="1092"/>
      <c r="D49" s="672" t="s">
        <v>220</v>
      </c>
      <c r="E49" s="681">
        <f>+[1]INVERSIÓN!AE42</f>
        <v>131658000</v>
      </c>
      <c r="F49" s="681">
        <f>+[1]INVERSIÓN!AF42</f>
        <v>131658000</v>
      </c>
      <c r="G49" s="681">
        <f>+[1]INVERSIÓN!AG42</f>
        <v>131658000</v>
      </c>
      <c r="H49" s="681">
        <v>81196000</v>
      </c>
      <c r="I49" s="682"/>
      <c r="J49" s="683"/>
      <c r="K49" s="681">
        <f>+[1]INVERSIÓN!AL42</f>
        <v>0</v>
      </c>
      <c r="L49" s="681">
        <f>+[1]INVERSIÓN!AM42</f>
        <v>0</v>
      </c>
      <c r="M49" s="681">
        <f>+[1]INVERSIÓN!AN42</f>
        <v>24434000</v>
      </c>
      <c r="N49" s="682"/>
      <c r="O49" s="684"/>
      <c r="P49" s="1092"/>
      <c r="Q49" s="1092"/>
      <c r="R49" s="1092"/>
      <c r="S49" s="1092"/>
      <c r="T49" s="1092"/>
      <c r="U49" s="1092"/>
      <c r="V49" s="1092"/>
      <c r="W49" s="1092"/>
      <c r="X49" s="1092"/>
      <c r="Y49" s="1092"/>
      <c r="Z49" s="1092"/>
      <c r="AA49" s="1092"/>
      <c r="AB49" s="65"/>
      <c r="AC49" s="66"/>
      <c r="AD49" s="66"/>
      <c r="AE49" s="66"/>
      <c r="AF49" s="66"/>
      <c r="AG49" s="66"/>
      <c r="AH49" s="66"/>
      <c r="AI49" s="66"/>
      <c r="AJ49" s="66"/>
      <c r="AK49" s="66"/>
      <c r="AL49" s="67"/>
      <c r="AM49" s="69"/>
      <c r="AN49" s="69"/>
      <c r="AO49" s="70"/>
      <c r="AP49" s="70"/>
      <c r="AQ49" s="70"/>
      <c r="AR49" s="70"/>
      <c r="AS49" s="70"/>
      <c r="AT49" s="70"/>
      <c r="AU49" s="70"/>
      <c r="AV49" s="68"/>
      <c r="AW49" s="68"/>
      <c r="AX49" s="68"/>
      <c r="AY49" s="68"/>
      <c r="AZ49" s="68"/>
      <c r="BA49" s="68"/>
      <c r="BB49" s="68"/>
      <c r="BC49" s="68"/>
      <c r="BD49" s="68"/>
      <c r="BE49" s="68"/>
    </row>
    <row r="50" spans="1:57" s="678" customFormat="1" x14ac:dyDescent="0.25">
      <c r="A50" s="1092"/>
      <c r="B50" s="1092"/>
      <c r="C50" s="1092"/>
      <c r="D50" s="672" t="s">
        <v>222</v>
      </c>
      <c r="E50" s="681">
        <f>+[1]INVERSIÓN!AE43</f>
        <v>0</v>
      </c>
      <c r="F50" s="681">
        <f>+[1]INVERSIÓN!AF43</f>
        <v>0</v>
      </c>
      <c r="G50" s="681">
        <f>+[1]INVERSIÓN!AG43</f>
        <v>0</v>
      </c>
      <c r="H50" s="681">
        <v>0</v>
      </c>
      <c r="I50" s="682"/>
      <c r="J50" s="683"/>
      <c r="K50" s="681">
        <f>+[1]INVERSIÓN!AL43</f>
        <v>0</v>
      </c>
      <c r="L50" s="681">
        <f>+[1]INVERSIÓN!AM43</f>
        <v>0</v>
      </c>
      <c r="M50" s="681">
        <f>+[1]INVERSIÓN!AN43</f>
        <v>0</v>
      </c>
      <c r="N50" s="682"/>
      <c r="O50" s="684"/>
      <c r="P50" s="1092"/>
      <c r="Q50" s="1092"/>
      <c r="R50" s="1092"/>
      <c r="S50" s="1092"/>
      <c r="T50" s="1092"/>
      <c r="U50" s="1092"/>
      <c r="V50" s="1092"/>
      <c r="W50" s="1092"/>
      <c r="X50" s="1092"/>
      <c r="Y50" s="1092"/>
      <c r="Z50" s="1092"/>
      <c r="AA50" s="1092"/>
      <c r="AB50" s="65"/>
      <c r="AC50" s="66"/>
      <c r="AD50" s="66"/>
      <c r="AE50" s="66"/>
      <c r="AF50" s="66"/>
      <c r="AG50" s="66"/>
      <c r="AH50" s="66"/>
      <c r="AI50" s="66"/>
      <c r="AJ50" s="66"/>
      <c r="AK50" s="66"/>
      <c r="AL50" s="67"/>
      <c r="AM50" s="69"/>
      <c r="AN50" s="69"/>
      <c r="AO50" s="70"/>
      <c r="AP50" s="70"/>
      <c r="AQ50" s="70"/>
      <c r="AR50" s="70"/>
      <c r="AS50" s="70"/>
      <c r="AT50" s="70"/>
      <c r="AU50" s="70"/>
      <c r="AV50" s="68"/>
      <c r="AW50" s="68"/>
      <c r="AX50" s="68"/>
      <c r="AY50" s="68"/>
      <c r="AZ50" s="68"/>
      <c r="BA50" s="68"/>
      <c r="BB50" s="68"/>
      <c r="BC50" s="68"/>
      <c r="BD50" s="68"/>
      <c r="BE50" s="68"/>
    </row>
    <row r="51" spans="1:57" s="678" customFormat="1" x14ac:dyDescent="0.25">
      <c r="A51" s="1092"/>
      <c r="B51" s="1092"/>
      <c r="C51" s="1092"/>
      <c r="D51" s="672" t="s">
        <v>224</v>
      </c>
      <c r="E51" s="681">
        <f>+[1]INVERSIÓN!AE44</f>
        <v>42226008</v>
      </c>
      <c r="F51" s="681">
        <f>+[1]INVERSIÓN!AF44</f>
        <v>42226008</v>
      </c>
      <c r="G51" s="681">
        <f>+[1]INVERSIÓN!AG44</f>
        <v>42226008</v>
      </c>
      <c r="H51" s="681">
        <v>42226008</v>
      </c>
      <c r="I51" s="682"/>
      <c r="J51" s="683"/>
      <c r="K51" s="681">
        <f>+[1]INVERSIÓN!AL44</f>
        <v>23033167</v>
      </c>
      <c r="L51" s="681">
        <f>+[1]INVERSIÓN!AM44</f>
        <v>33482167</v>
      </c>
      <c r="M51" s="681">
        <f>+[1]INVERSIÓN!AN44</f>
        <v>41657101</v>
      </c>
      <c r="N51" s="682"/>
      <c r="O51" s="684"/>
      <c r="P51" s="1092"/>
      <c r="Q51" s="1092"/>
      <c r="R51" s="1092"/>
      <c r="S51" s="1092"/>
      <c r="T51" s="1092"/>
      <c r="U51" s="1092"/>
      <c r="V51" s="1092"/>
      <c r="W51" s="1092"/>
      <c r="X51" s="1092"/>
      <c r="Y51" s="1092"/>
      <c r="Z51" s="1092"/>
      <c r="AA51" s="1092"/>
      <c r="AB51" s="65"/>
      <c r="AC51" s="66"/>
      <c r="AD51" s="66"/>
      <c r="AE51" s="66"/>
      <c r="AF51" s="66"/>
      <c r="AG51" s="66"/>
      <c r="AH51" s="66"/>
      <c r="AI51" s="66"/>
      <c r="AJ51" s="66"/>
      <c r="AK51" s="66"/>
      <c r="AL51" s="67"/>
      <c r="AM51" s="69"/>
      <c r="AN51" s="69"/>
      <c r="AO51" s="70"/>
      <c r="AP51" s="70"/>
      <c r="AQ51" s="70"/>
      <c r="AR51" s="70"/>
      <c r="AS51" s="70"/>
      <c r="AT51" s="70"/>
      <c r="AU51" s="70"/>
      <c r="AV51" s="68"/>
      <c r="AW51" s="68"/>
      <c r="AX51" s="68"/>
      <c r="AY51" s="68"/>
      <c r="AZ51" s="68"/>
      <c r="BA51" s="68"/>
      <c r="BB51" s="68"/>
      <c r="BC51" s="68"/>
      <c r="BD51" s="68"/>
      <c r="BE51" s="68"/>
    </row>
    <row r="52" spans="1:57" s="678" customFormat="1" x14ac:dyDescent="0.25">
      <c r="A52" s="1092"/>
      <c r="B52" s="1092"/>
      <c r="C52" s="1091" t="s">
        <v>259</v>
      </c>
      <c r="D52" s="672" t="s">
        <v>210</v>
      </c>
      <c r="E52" s="681">
        <f t="shared" ref="E52:M55" si="8">+E48</f>
        <v>100</v>
      </c>
      <c r="F52" s="681">
        <f t="shared" si="8"/>
        <v>100</v>
      </c>
      <c r="G52" s="681">
        <f>+G48</f>
        <v>100</v>
      </c>
      <c r="H52" s="681">
        <v>100</v>
      </c>
      <c r="I52" s="680"/>
      <c r="J52" s="676"/>
      <c r="K52" s="685">
        <f t="shared" si="8"/>
        <v>86</v>
      </c>
      <c r="L52" s="685">
        <f>+L48</f>
        <v>86</v>
      </c>
      <c r="M52" s="679">
        <f t="shared" si="8"/>
        <v>87</v>
      </c>
      <c r="N52" s="680"/>
      <c r="O52" s="686"/>
      <c r="P52" s="1092"/>
      <c r="Q52" s="1092"/>
      <c r="R52" s="1092"/>
      <c r="S52" s="1092"/>
      <c r="T52" s="1092"/>
      <c r="U52" s="1092"/>
      <c r="V52" s="1092"/>
      <c r="W52" s="1092"/>
      <c r="X52" s="1092"/>
      <c r="Y52" s="1092"/>
      <c r="Z52" s="1092"/>
      <c r="AA52" s="1092"/>
      <c r="AB52" s="65"/>
      <c r="AC52" s="66"/>
      <c r="AD52" s="66"/>
      <c r="AE52" s="66"/>
      <c r="AF52" s="66"/>
      <c r="AG52" s="66"/>
      <c r="AH52" s="66"/>
      <c r="AI52" s="66"/>
      <c r="AJ52" s="66"/>
      <c r="AK52" s="66"/>
      <c r="AL52" s="67"/>
      <c r="AM52" s="69"/>
      <c r="AN52" s="69"/>
      <c r="AO52" s="70"/>
      <c r="AP52" s="70"/>
      <c r="AQ52" s="70"/>
      <c r="AR52" s="70"/>
      <c r="AS52" s="70"/>
      <c r="AT52" s="70"/>
      <c r="AU52" s="70"/>
      <c r="AV52" s="70"/>
      <c r="AW52" s="70"/>
      <c r="AX52" s="70"/>
      <c r="AY52" s="70"/>
      <c r="AZ52" s="70"/>
      <c r="BA52" s="70"/>
      <c r="BB52" s="70"/>
      <c r="BC52" s="70"/>
      <c r="BD52" s="70"/>
      <c r="BE52" s="70"/>
    </row>
    <row r="53" spans="1:57" s="678" customFormat="1" x14ac:dyDescent="0.25">
      <c r="A53" s="1092"/>
      <c r="B53" s="1092"/>
      <c r="C53" s="1092"/>
      <c r="D53" s="672" t="s">
        <v>220</v>
      </c>
      <c r="E53" s="681">
        <f t="shared" si="8"/>
        <v>131658000</v>
      </c>
      <c r="F53" s="681">
        <f t="shared" si="8"/>
        <v>131658000</v>
      </c>
      <c r="G53" s="681">
        <f>+G49</f>
        <v>131658000</v>
      </c>
      <c r="H53" s="681">
        <v>81196000</v>
      </c>
      <c r="I53" s="680"/>
      <c r="J53" s="676"/>
      <c r="K53" s="685">
        <f>+K49</f>
        <v>0</v>
      </c>
      <c r="L53" s="685">
        <f>+L49</f>
        <v>0</v>
      </c>
      <c r="M53" s="679">
        <f t="shared" si="8"/>
        <v>24434000</v>
      </c>
      <c r="N53" s="680"/>
      <c r="O53" s="686"/>
      <c r="P53" s="1092"/>
      <c r="Q53" s="1092"/>
      <c r="R53" s="1092"/>
      <c r="S53" s="1092"/>
      <c r="T53" s="1092"/>
      <c r="U53" s="1092"/>
      <c r="V53" s="1092"/>
      <c r="W53" s="1092"/>
      <c r="X53" s="1092"/>
      <c r="Y53" s="1092"/>
      <c r="Z53" s="1092"/>
      <c r="AA53" s="1092"/>
      <c r="AB53" s="65"/>
      <c r="AC53" s="66"/>
      <c r="AD53" s="66"/>
      <c r="AE53" s="66"/>
      <c r="AF53" s="66"/>
      <c r="AG53" s="66"/>
      <c r="AH53" s="66"/>
      <c r="AI53" s="66"/>
      <c r="AJ53" s="66"/>
      <c r="AK53" s="66"/>
      <c r="AL53" s="67"/>
      <c r="AM53" s="69"/>
      <c r="AN53" s="69"/>
      <c r="AO53" s="70"/>
      <c r="AP53" s="70"/>
      <c r="AQ53" s="70"/>
      <c r="AR53" s="70"/>
      <c r="AS53" s="70"/>
      <c r="AT53" s="70"/>
      <c r="AU53" s="70"/>
      <c r="AV53" s="70"/>
      <c r="AW53" s="70"/>
      <c r="AX53" s="70"/>
      <c r="AY53" s="70"/>
      <c r="AZ53" s="70"/>
      <c r="BA53" s="70"/>
      <c r="BB53" s="70"/>
      <c r="BC53" s="70"/>
      <c r="BD53" s="70"/>
      <c r="BE53" s="70"/>
    </row>
    <row r="54" spans="1:57" s="678" customFormat="1" x14ac:dyDescent="0.25">
      <c r="A54" s="1092"/>
      <c r="B54" s="1092"/>
      <c r="C54" s="1092"/>
      <c r="D54" s="672" t="s">
        <v>222</v>
      </c>
      <c r="E54" s="681">
        <f t="shared" si="8"/>
        <v>0</v>
      </c>
      <c r="F54" s="681">
        <f t="shared" si="8"/>
        <v>0</v>
      </c>
      <c r="G54" s="681">
        <f>+G50</f>
        <v>0</v>
      </c>
      <c r="H54" s="681">
        <v>0</v>
      </c>
      <c r="I54" s="680"/>
      <c r="J54" s="676"/>
      <c r="K54" s="685">
        <f>+K50</f>
        <v>0</v>
      </c>
      <c r="L54" s="685">
        <f>+L50</f>
        <v>0</v>
      </c>
      <c r="M54" s="679">
        <f t="shared" si="8"/>
        <v>0</v>
      </c>
      <c r="N54" s="680"/>
      <c r="O54" s="686"/>
      <c r="P54" s="1092"/>
      <c r="Q54" s="1092"/>
      <c r="R54" s="1092"/>
      <c r="S54" s="1092"/>
      <c r="T54" s="1092"/>
      <c r="U54" s="1092"/>
      <c r="V54" s="1092"/>
      <c r="W54" s="1092"/>
      <c r="X54" s="1092"/>
      <c r="Y54" s="1092"/>
      <c r="Z54" s="1092"/>
      <c r="AA54" s="1092"/>
      <c r="AB54" s="65"/>
      <c r="AC54" s="66"/>
      <c r="AD54" s="66"/>
      <c r="AE54" s="66"/>
      <c r="AF54" s="66"/>
      <c r="AG54" s="66"/>
      <c r="AH54" s="66"/>
      <c r="AI54" s="66"/>
      <c r="AJ54" s="66"/>
      <c r="AK54" s="66"/>
      <c r="AL54" s="67"/>
      <c r="AM54" s="69"/>
      <c r="AN54" s="69"/>
      <c r="AO54" s="70"/>
      <c r="AP54" s="70"/>
      <c r="AQ54" s="70"/>
      <c r="AR54" s="70"/>
      <c r="AS54" s="70"/>
      <c r="AT54" s="70"/>
      <c r="AU54" s="70"/>
      <c r="AV54" s="70"/>
      <c r="AW54" s="70"/>
      <c r="AX54" s="70"/>
      <c r="AY54" s="70"/>
      <c r="AZ54" s="70"/>
      <c r="BA54" s="70"/>
      <c r="BB54" s="70"/>
      <c r="BC54" s="70"/>
      <c r="BD54" s="70"/>
      <c r="BE54" s="70"/>
    </row>
    <row r="55" spans="1:57" s="678" customFormat="1" x14ac:dyDescent="0.25">
      <c r="A55" s="1092"/>
      <c r="B55" s="1092"/>
      <c r="C55" s="1092"/>
      <c r="D55" s="672" t="s">
        <v>224</v>
      </c>
      <c r="E55" s="681">
        <f t="shared" si="8"/>
        <v>42226008</v>
      </c>
      <c r="F55" s="681">
        <f t="shared" si="8"/>
        <v>42226008</v>
      </c>
      <c r="G55" s="681">
        <f>+G51</f>
        <v>42226008</v>
      </c>
      <c r="H55" s="681">
        <v>42226008</v>
      </c>
      <c r="I55" s="680"/>
      <c r="J55" s="676"/>
      <c r="K55" s="685">
        <f>+K51</f>
        <v>23033167</v>
      </c>
      <c r="L55" s="685">
        <f>+L51</f>
        <v>33482167</v>
      </c>
      <c r="M55" s="679">
        <f t="shared" si="8"/>
        <v>41657101</v>
      </c>
      <c r="N55" s="680"/>
      <c r="O55" s="686"/>
      <c r="P55" s="1092"/>
      <c r="Q55" s="1092"/>
      <c r="R55" s="1092"/>
      <c r="S55" s="1092"/>
      <c r="T55" s="1092"/>
      <c r="U55" s="1092"/>
      <c r="V55" s="1092"/>
      <c r="W55" s="1092"/>
      <c r="X55" s="1092"/>
      <c r="Y55" s="1092"/>
      <c r="Z55" s="1092"/>
      <c r="AA55" s="1092"/>
      <c r="AB55" s="65"/>
      <c r="AC55" s="66"/>
      <c r="AD55" s="66"/>
      <c r="AE55" s="66"/>
      <c r="AF55" s="66"/>
      <c r="AG55" s="66"/>
      <c r="AH55" s="66"/>
      <c r="AI55" s="66"/>
      <c r="AJ55" s="66"/>
      <c r="AK55" s="66"/>
      <c r="AL55" s="67"/>
      <c r="AM55" s="69"/>
      <c r="AN55" s="69"/>
      <c r="AO55" s="70"/>
      <c r="AP55" s="70"/>
      <c r="AQ55" s="70"/>
      <c r="AR55" s="70"/>
      <c r="AS55" s="70"/>
      <c r="AT55" s="70"/>
      <c r="AU55" s="70"/>
      <c r="AV55" s="70"/>
      <c r="AW55" s="70"/>
      <c r="AX55" s="70"/>
      <c r="AY55" s="70"/>
      <c r="AZ55" s="70"/>
      <c r="BA55" s="70"/>
      <c r="BB55" s="70"/>
      <c r="BC55" s="70"/>
      <c r="BD55" s="70"/>
      <c r="BE55" s="70"/>
    </row>
    <row r="56" spans="1:57" s="678" customFormat="1" x14ac:dyDescent="0.25">
      <c r="A56" s="1108">
        <v>7</v>
      </c>
      <c r="B56" s="1091" t="s">
        <v>197</v>
      </c>
      <c r="C56" s="1091" t="s">
        <v>354</v>
      </c>
      <c r="D56" s="672" t="s">
        <v>210</v>
      </c>
      <c r="E56" s="693">
        <f>+[1]INVERSIÓN!AE47</f>
        <v>1608.18</v>
      </c>
      <c r="F56" s="693">
        <f>+[1]INVERSIÓN!AF47</f>
        <v>1608.18</v>
      </c>
      <c r="G56" s="693">
        <f>+[1]INVERSIÓN!AG47</f>
        <v>1608.18</v>
      </c>
      <c r="H56" s="693">
        <v>1608.18</v>
      </c>
      <c r="I56" s="694"/>
      <c r="J56" s="694"/>
      <c r="K56" s="693">
        <f>+[1]INVERSIÓN!AL47</f>
        <v>1007.07</v>
      </c>
      <c r="L56" s="693">
        <f>+[1]INVERSIÓN!AM47</f>
        <v>1088.97</v>
      </c>
      <c r="M56" s="693">
        <f>+[1]INVERSIÓN!AN47</f>
        <v>1706.79</v>
      </c>
      <c r="N56" s="694"/>
      <c r="O56" s="694"/>
      <c r="P56" s="1091" t="s">
        <v>211</v>
      </c>
      <c r="Q56" s="1109" t="s">
        <v>263</v>
      </c>
      <c r="R56" s="1109" t="s">
        <v>264</v>
      </c>
      <c r="S56" s="1109" t="s">
        <v>265</v>
      </c>
      <c r="T56" s="1109" t="s">
        <v>215</v>
      </c>
      <c r="U56" s="1107">
        <v>8185614</v>
      </c>
      <c r="V56" s="1092"/>
      <c r="W56" s="1107" t="s">
        <v>216</v>
      </c>
      <c r="X56" s="1107" t="s">
        <v>217</v>
      </c>
      <c r="Y56" s="1107" t="s">
        <v>218</v>
      </c>
      <c r="Z56" s="1107" t="s">
        <v>219</v>
      </c>
      <c r="AA56" s="1107">
        <v>8185614</v>
      </c>
      <c r="AB56" s="65"/>
      <c r="AC56" s="66"/>
      <c r="AD56" s="66"/>
      <c r="AE56" s="66"/>
      <c r="AF56" s="66"/>
      <c r="AG56" s="66"/>
      <c r="AH56" s="66"/>
      <c r="AI56" s="66"/>
      <c r="AJ56" s="66"/>
      <c r="AK56" s="66"/>
      <c r="AL56" s="67"/>
      <c r="AM56" s="69"/>
      <c r="AN56" s="69"/>
      <c r="AO56" s="70"/>
      <c r="AP56" s="70"/>
      <c r="AQ56" s="70"/>
      <c r="AR56" s="70"/>
      <c r="AS56" s="70"/>
      <c r="AT56" s="70"/>
      <c r="AU56" s="70"/>
      <c r="AV56" s="68"/>
      <c r="AW56" s="68"/>
      <c r="AX56" s="68"/>
      <c r="AY56" s="68"/>
      <c r="AZ56" s="68"/>
      <c r="BA56" s="68"/>
      <c r="BB56" s="68"/>
      <c r="BC56" s="68"/>
      <c r="BD56" s="68"/>
      <c r="BE56" s="68"/>
    </row>
    <row r="57" spans="1:57" s="678" customFormat="1" x14ac:dyDescent="0.25">
      <c r="A57" s="1092"/>
      <c r="B57" s="1092"/>
      <c r="C57" s="1092"/>
      <c r="D57" s="672" t="s">
        <v>220</v>
      </c>
      <c r="E57" s="693">
        <f>+[1]INVERSIÓN!AE48</f>
        <v>446671000</v>
      </c>
      <c r="F57" s="693">
        <f>+[1]INVERSIÓN!AF48</f>
        <v>446671000</v>
      </c>
      <c r="G57" s="693">
        <f>+[1]INVERSIÓN!AG48</f>
        <v>446671000</v>
      </c>
      <c r="H57" s="693">
        <v>327898000</v>
      </c>
      <c r="I57" s="694"/>
      <c r="J57" s="694"/>
      <c r="K57" s="693">
        <f>+[1]INVERSIÓN!AL48</f>
        <v>3004000</v>
      </c>
      <c r="L57" s="693">
        <f>+[1]INVERSIÓN!AM48</f>
        <v>58657000</v>
      </c>
      <c r="M57" s="693">
        <f>+[1]INVERSIÓN!AN48</f>
        <v>130755000</v>
      </c>
      <c r="N57" s="694"/>
      <c r="O57" s="694"/>
      <c r="P57" s="1092"/>
      <c r="Q57" s="1092"/>
      <c r="R57" s="1092"/>
      <c r="S57" s="1092"/>
      <c r="T57" s="1092"/>
      <c r="U57" s="1092"/>
      <c r="V57" s="1092"/>
      <c r="W57" s="1092"/>
      <c r="X57" s="1092"/>
      <c r="Y57" s="1092"/>
      <c r="Z57" s="1092"/>
      <c r="AA57" s="1092"/>
      <c r="AB57" s="65"/>
      <c r="AC57" s="66"/>
      <c r="AD57" s="66"/>
      <c r="AE57" s="66"/>
      <c r="AF57" s="66"/>
      <c r="AG57" s="66"/>
      <c r="AH57" s="66"/>
      <c r="AI57" s="66"/>
      <c r="AJ57" s="66"/>
      <c r="AK57" s="66"/>
      <c r="AL57" s="67"/>
      <c r="AM57" s="69"/>
      <c r="AN57" s="69"/>
      <c r="AO57" s="70"/>
      <c r="AP57" s="70"/>
      <c r="AQ57" s="70"/>
      <c r="AR57" s="70"/>
      <c r="AS57" s="70"/>
      <c r="AT57" s="70"/>
      <c r="AU57" s="70"/>
      <c r="AV57" s="68"/>
      <c r="AW57" s="68"/>
      <c r="AX57" s="68"/>
      <c r="AY57" s="68"/>
      <c r="AZ57" s="68"/>
      <c r="BA57" s="68"/>
      <c r="BB57" s="68"/>
      <c r="BC57" s="68"/>
      <c r="BD57" s="68"/>
      <c r="BE57" s="68"/>
    </row>
    <row r="58" spans="1:57" s="678" customFormat="1" x14ac:dyDescent="0.25">
      <c r="A58" s="1092"/>
      <c r="B58" s="1092"/>
      <c r="C58" s="1092"/>
      <c r="D58" s="672" t="s">
        <v>222</v>
      </c>
      <c r="E58" s="693">
        <f>+[1]INVERSIÓN!AE49</f>
        <v>100</v>
      </c>
      <c r="F58" s="693">
        <f>+[1]INVERSIÓN!AF49</f>
        <v>100</v>
      </c>
      <c r="G58" s="693">
        <f>+[1]INVERSIÓN!AG49</f>
        <v>100</v>
      </c>
      <c r="H58" s="693">
        <v>100</v>
      </c>
      <c r="I58" s="694"/>
      <c r="J58" s="694"/>
      <c r="K58" s="693">
        <f>+[1]INVERSIÓN!AL49</f>
        <v>100</v>
      </c>
      <c r="L58" s="693">
        <f>+[1]INVERSIÓN!AM49</f>
        <v>100</v>
      </c>
      <c r="M58" s="693">
        <f>+[1]INVERSIÓN!AN49</f>
        <v>100</v>
      </c>
      <c r="N58" s="694"/>
      <c r="O58" s="694"/>
      <c r="P58" s="1092"/>
      <c r="Q58" s="1092"/>
      <c r="R58" s="1092"/>
      <c r="S58" s="1092"/>
      <c r="T58" s="1092"/>
      <c r="U58" s="1092"/>
      <c r="V58" s="1092"/>
      <c r="W58" s="1092"/>
      <c r="X58" s="1092"/>
      <c r="Y58" s="1092"/>
      <c r="Z58" s="1092"/>
      <c r="AA58" s="1092"/>
      <c r="AB58" s="65"/>
      <c r="AC58" s="66"/>
      <c r="AD58" s="66"/>
      <c r="AE58" s="66"/>
      <c r="AF58" s="66"/>
      <c r="AG58" s="66"/>
      <c r="AH58" s="66"/>
      <c r="AI58" s="66"/>
      <c r="AJ58" s="66"/>
      <c r="AK58" s="66"/>
      <c r="AL58" s="67"/>
      <c r="AM58" s="69"/>
      <c r="AN58" s="69"/>
      <c r="AO58" s="70"/>
      <c r="AP58" s="70"/>
      <c r="AQ58" s="70"/>
      <c r="AR58" s="70"/>
      <c r="AS58" s="70"/>
      <c r="AT58" s="70"/>
      <c r="AU58" s="70"/>
      <c r="AV58" s="68"/>
      <c r="AW58" s="68"/>
      <c r="AX58" s="68"/>
      <c r="AY58" s="68"/>
      <c r="AZ58" s="68"/>
      <c r="BA58" s="68"/>
      <c r="BB58" s="68"/>
      <c r="BC58" s="68"/>
      <c r="BD58" s="68"/>
      <c r="BE58" s="68"/>
    </row>
    <row r="59" spans="1:57" s="678" customFormat="1" x14ac:dyDescent="0.25">
      <c r="A59" s="1092"/>
      <c r="B59" s="1092"/>
      <c r="C59" s="1092"/>
      <c r="D59" s="672" t="s">
        <v>224</v>
      </c>
      <c r="E59" s="693">
        <f>+[1]INVERSIÓN!AE50</f>
        <v>144275986</v>
      </c>
      <c r="F59" s="693">
        <f>+[1]INVERSIÓN!AF50</f>
        <v>144275986</v>
      </c>
      <c r="G59" s="693">
        <f>+[1]INVERSIÓN!AG50</f>
        <v>144275986</v>
      </c>
      <c r="H59" s="693">
        <v>144275986</v>
      </c>
      <c r="I59" s="694"/>
      <c r="J59" s="694"/>
      <c r="K59" s="693">
        <f>+[1]INVERSIÓN!AL50</f>
        <v>71381319</v>
      </c>
      <c r="L59" s="693">
        <f>+[1]INVERSIÓN!AM50</f>
        <v>90574260</v>
      </c>
      <c r="M59" s="693">
        <f>+[1]INVERSIÓN!AN50</f>
        <v>93395559</v>
      </c>
      <c r="N59" s="694"/>
      <c r="O59" s="694"/>
      <c r="P59" s="1092"/>
      <c r="Q59" s="1092"/>
      <c r="R59" s="1092"/>
      <c r="S59" s="1092"/>
      <c r="T59" s="1092"/>
      <c r="U59" s="1092"/>
      <c r="V59" s="1092"/>
      <c r="W59" s="1092"/>
      <c r="X59" s="1092"/>
      <c r="Y59" s="1092"/>
      <c r="Z59" s="1092"/>
      <c r="AA59" s="1092"/>
      <c r="AB59" s="65"/>
      <c r="AC59" s="66"/>
      <c r="AD59" s="66"/>
      <c r="AE59" s="66"/>
      <c r="AF59" s="66"/>
      <c r="AG59" s="66"/>
      <c r="AH59" s="66"/>
      <c r="AI59" s="66"/>
      <c r="AJ59" s="66"/>
      <c r="AK59" s="66"/>
      <c r="AL59" s="67"/>
      <c r="AM59" s="69"/>
      <c r="AN59" s="69"/>
      <c r="AO59" s="70"/>
      <c r="AP59" s="70"/>
      <c r="AQ59" s="70"/>
      <c r="AR59" s="70"/>
      <c r="AS59" s="70"/>
      <c r="AT59" s="70"/>
      <c r="AU59" s="70"/>
      <c r="AV59" s="68"/>
      <c r="AW59" s="68"/>
      <c r="AX59" s="68"/>
      <c r="AY59" s="68"/>
      <c r="AZ59" s="68"/>
      <c r="BA59" s="68"/>
      <c r="BB59" s="68"/>
      <c r="BC59" s="68"/>
      <c r="BD59" s="68"/>
      <c r="BE59" s="68"/>
    </row>
    <row r="60" spans="1:57" s="678" customFormat="1" hidden="1" x14ac:dyDescent="0.25">
      <c r="A60" s="1092"/>
      <c r="B60" s="1092"/>
      <c r="C60" s="1091" t="s">
        <v>266</v>
      </c>
      <c r="D60" s="672" t="s">
        <v>210</v>
      </c>
      <c r="E60" s="681"/>
      <c r="F60" s="681"/>
      <c r="G60" s="681"/>
      <c r="H60" s="695"/>
      <c r="I60" s="696"/>
      <c r="J60" s="697"/>
      <c r="K60" s="681"/>
      <c r="L60" s="681"/>
      <c r="M60" s="695"/>
      <c r="N60" s="696"/>
      <c r="O60" s="697"/>
      <c r="P60" s="1091" t="s">
        <v>266</v>
      </c>
      <c r="Q60" s="1091" t="s">
        <v>267</v>
      </c>
      <c r="R60" s="1107" t="s">
        <v>268</v>
      </c>
      <c r="S60" s="1091" t="s">
        <v>269</v>
      </c>
      <c r="T60" s="1107" t="s">
        <v>215</v>
      </c>
      <c r="U60" s="1116">
        <v>109254</v>
      </c>
      <c r="V60" s="1092"/>
      <c r="W60" s="1107" t="s">
        <v>270</v>
      </c>
      <c r="X60" s="1107" t="s">
        <v>270</v>
      </c>
      <c r="Y60" s="1107" t="s">
        <v>218</v>
      </c>
      <c r="Z60" s="1107" t="s">
        <v>219</v>
      </c>
      <c r="AA60" s="1107">
        <v>109254</v>
      </c>
      <c r="AB60" s="65"/>
      <c r="AC60" s="66"/>
      <c r="AD60" s="66"/>
      <c r="AE60" s="66"/>
      <c r="AF60" s="66"/>
      <c r="AG60" s="66"/>
      <c r="AH60" s="66"/>
      <c r="AI60" s="66"/>
      <c r="AJ60" s="66"/>
      <c r="AK60" s="66"/>
      <c r="AL60" s="67"/>
      <c r="AM60" s="69"/>
      <c r="AN60" s="69"/>
      <c r="AO60" s="70"/>
      <c r="AP60" s="70"/>
      <c r="AQ60" s="70"/>
      <c r="AR60" s="70"/>
      <c r="AS60" s="70"/>
      <c r="AT60" s="70"/>
      <c r="AU60" s="70"/>
      <c r="AV60" s="68"/>
      <c r="AW60" s="68"/>
      <c r="AX60" s="68"/>
      <c r="AY60" s="68"/>
      <c r="AZ60" s="68"/>
      <c r="BA60" s="68"/>
      <c r="BB60" s="68"/>
      <c r="BC60" s="68"/>
      <c r="BD60" s="68"/>
      <c r="BE60" s="68"/>
    </row>
    <row r="61" spans="1:57" s="678" customFormat="1" hidden="1" x14ac:dyDescent="0.25">
      <c r="A61" s="1092"/>
      <c r="B61" s="1092"/>
      <c r="C61" s="1092"/>
      <c r="D61" s="672" t="s">
        <v>220</v>
      </c>
      <c r="E61" s="698"/>
      <c r="F61" s="698"/>
      <c r="G61" s="698"/>
      <c r="H61" s="698"/>
      <c r="I61" s="699"/>
      <c r="J61" s="699"/>
      <c r="K61" s="698"/>
      <c r="L61" s="698"/>
      <c r="M61" s="698"/>
      <c r="N61" s="699"/>
      <c r="O61" s="699"/>
      <c r="P61" s="1092"/>
      <c r="Q61" s="1092"/>
      <c r="R61" s="1092"/>
      <c r="S61" s="1092"/>
      <c r="T61" s="1092"/>
      <c r="U61" s="1092"/>
      <c r="V61" s="1092"/>
      <c r="W61" s="1092"/>
      <c r="X61" s="1092"/>
      <c r="Y61" s="1092"/>
      <c r="Z61" s="1092"/>
      <c r="AA61" s="1092"/>
      <c r="AB61" s="65"/>
      <c r="AC61" s="66"/>
      <c r="AD61" s="66"/>
      <c r="AE61" s="66"/>
      <c r="AF61" s="66"/>
      <c r="AG61" s="66"/>
      <c r="AH61" s="66"/>
      <c r="AI61" s="66"/>
      <c r="AJ61" s="66"/>
      <c r="AK61" s="66"/>
      <c r="AL61" s="67"/>
      <c r="AM61" s="69"/>
      <c r="AN61" s="69"/>
      <c r="AO61" s="70"/>
      <c r="AP61" s="70"/>
      <c r="AQ61" s="70"/>
      <c r="AR61" s="70"/>
      <c r="AS61" s="70"/>
      <c r="AT61" s="70"/>
      <c r="AU61" s="70"/>
      <c r="AV61" s="68"/>
      <c r="AW61" s="68"/>
      <c r="AX61" s="68"/>
      <c r="AY61" s="68"/>
      <c r="AZ61" s="68"/>
      <c r="BA61" s="68"/>
      <c r="BB61" s="68"/>
      <c r="BC61" s="68"/>
      <c r="BD61" s="68"/>
      <c r="BE61" s="68"/>
    </row>
    <row r="62" spans="1:57" s="678" customFormat="1" hidden="1" x14ac:dyDescent="0.25">
      <c r="A62" s="1092"/>
      <c r="B62" s="1092"/>
      <c r="C62" s="1092"/>
      <c r="D62" s="672" t="s">
        <v>222</v>
      </c>
      <c r="E62" s="681"/>
      <c r="F62" s="681"/>
      <c r="G62" s="681"/>
      <c r="H62" s="681"/>
      <c r="I62" s="682"/>
      <c r="J62" s="700"/>
      <c r="K62" s="681"/>
      <c r="L62" s="681"/>
      <c r="M62" s="681"/>
      <c r="N62" s="682"/>
      <c r="O62" s="700"/>
      <c r="P62" s="1092"/>
      <c r="Q62" s="1092"/>
      <c r="R62" s="1092"/>
      <c r="S62" s="1092"/>
      <c r="T62" s="1092"/>
      <c r="U62" s="1092"/>
      <c r="V62" s="1092"/>
      <c r="W62" s="1092"/>
      <c r="X62" s="1092"/>
      <c r="Y62" s="1092"/>
      <c r="Z62" s="1092"/>
      <c r="AA62" s="1092"/>
      <c r="AB62" s="65"/>
      <c r="AC62" s="66"/>
      <c r="AD62" s="66"/>
      <c r="AE62" s="66"/>
      <c r="AF62" s="66"/>
      <c r="AG62" s="66"/>
      <c r="AH62" s="66"/>
      <c r="AI62" s="66"/>
      <c r="AJ62" s="66"/>
      <c r="AK62" s="66"/>
      <c r="AL62" s="67"/>
      <c r="AM62" s="69"/>
      <c r="AN62" s="69"/>
      <c r="AO62" s="70"/>
      <c r="AP62" s="70"/>
      <c r="AQ62" s="70"/>
      <c r="AR62" s="70"/>
      <c r="AS62" s="70"/>
      <c r="AT62" s="70"/>
      <c r="AU62" s="70"/>
      <c r="AV62" s="68"/>
      <c r="AW62" s="68"/>
      <c r="AX62" s="68"/>
      <c r="AY62" s="68"/>
      <c r="AZ62" s="68"/>
      <c r="BA62" s="68"/>
      <c r="BB62" s="68"/>
      <c r="BC62" s="68"/>
      <c r="BD62" s="68"/>
      <c r="BE62" s="68"/>
    </row>
    <row r="63" spans="1:57" s="678" customFormat="1" hidden="1" x14ac:dyDescent="0.25">
      <c r="A63" s="1092"/>
      <c r="B63" s="1092"/>
      <c r="C63" s="1092"/>
      <c r="D63" s="672" t="s">
        <v>224</v>
      </c>
      <c r="E63" s="698"/>
      <c r="F63" s="698"/>
      <c r="G63" s="698"/>
      <c r="H63" s="698"/>
      <c r="I63" s="699"/>
      <c r="J63" s="700"/>
      <c r="K63" s="698"/>
      <c r="L63" s="698"/>
      <c r="M63" s="698"/>
      <c r="N63" s="699"/>
      <c r="O63" s="700"/>
      <c r="P63" s="1092"/>
      <c r="Q63" s="1092"/>
      <c r="R63" s="1092"/>
      <c r="S63" s="1092"/>
      <c r="T63" s="1092"/>
      <c r="U63" s="1092"/>
      <c r="V63" s="1092"/>
      <c r="W63" s="1092"/>
      <c r="X63" s="1092"/>
      <c r="Y63" s="1092"/>
      <c r="Z63" s="1092"/>
      <c r="AA63" s="1092"/>
      <c r="AB63" s="65"/>
      <c r="AC63" s="66"/>
      <c r="AD63" s="66"/>
      <c r="AE63" s="66"/>
      <c r="AF63" s="66"/>
      <c r="AG63" s="66"/>
      <c r="AH63" s="66"/>
      <c r="AI63" s="66"/>
      <c r="AJ63" s="66"/>
      <c r="AK63" s="66"/>
      <c r="AL63" s="67"/>
      <c r="AM63" s="69"/>
      <c r="AN63" s="69"/>
      <c r="AO63" s="70"/>
      <c r="AP63" s="70"/>
      <c r="AQ63" s="70"/>
      <c r="AR63" s="70"/>
      <c r="AS63" s="70"/>
      <c r="AT63" s="70"/>
      <c r="AU63" s="70"/>
      <c r="AV63" s="68"/>
      <c r="AW63" s="68"/>
      <c r="AX63" s="68"/>
      <c r="AY63" s="68"/>
      <c r="AZ63" s="68"/>
      <c r="BA63" s="68"/>
      <c r="BB63" s="68"/>
      <c r="BC63" s="68"/>
      <c r="BD63" s="68"/>
      <c r="BE63" s="68"/>
    </row>
    <row r="64" spans="1:57" s="678" customFormat="1" hidden="1" x14ac:dyDescent="0.25">
      <c r="A64" s="1092"/>
      <c r="B64" s="1092"/>
      <c r="C64" s="1091" t="s">
        <v>271</v>
      </c>
      <c r="D64" s="672" t="s">
        <v>210</v>
      </c>
      <c r="E64" s="681"/>
      <c r="F64" s="681"/>
      <c r="G64" s="681"/>
      <c r="H64" s="695"/>
      <c r="I64" s="696"/>
      <c r="J64" s="697"/>
      <c r="K64" s="681"/>
      <c r="L64" s="681"/>
      <c r="M64" s="695"/>
      <c r="N64" s="696"/>
      <c r="O64" s="697"/>
      <c r="P64" s="1091" t="s">
        <v>271</v>
      </c>
      <c r="Q64" s="1091" t="s">
        <v>272</v>
      </c>
      <c r="R64" s="1107" t="s">
        <v>355</v>
      </c>
      <c r="S64" s="1091" t="s">
        <v>269</v>
      </c>
      <c r="T64" s="1107" t="s">
        <v>215</v>
      </c>
      <c r="U64" s="1116">
        <v>267106</v>
      </c>
      <c r="V64" s="1092"/>
      <c r="W64" s="1107" t="s">
        <v>270</v>
      </c>
      <c r="X64" s="1107" t="s">
        <v>270</v>
      </c>
      <c r="Y64" s="1107" t="s">
        <v>218</v>
      </c>
      <c r="Z64" s="1107" t="s">
        <v>219</v>
      </c>
      <c r="AA64" s="1107">
        <v>267106</v>
      </c>
      <c r="AB64" s="65"/>
      <c r="AC64" s="66"/>
      <c r="AD64" s="66"/>
      <c r="AE64" s="66"/>
      <c r="AF64" s="66"/>
      <c r="AG64" s="66"/>
      <c r="AH64" s="66"/>
      <c r="AI64" s="66"/>
      <c r="AJ64" s="66"/>
      <c r="AK64" s="66"/>
      <c r="AL64" s="67"/>
      <c r="AM64" s="69"/>
      <c r="AN64" s="69"/>
      <c r="AO64" s="70"/>
      <c r="AP64" s="70"/>
      <c r="AQ64" s="70"/>
      <c r="AR64" s="70"/>
      <c r="AS64" s="70"/>
      <c r="AT64" s="70"/>
      <c r="AU64" s="70"/>
      <c r="AV64" s="68"/>
      <c r="AW64" s="68"/>
      <c r="AX64" s="68"/>
      <c r="AY64" s="68"/>
      <c r="AZ64" s="68"/>
      <c r="BA64" s="68"/>
      <c r="BB64" s="68"/>
      <c r="BC64" s="68"/>
      <c r="BD64" s="68"/>
      <c r="BE64" s="68"/>
    </row>
    <row r="65" spans="1:57" s="678" customFormat="1" hidden="1" x14ac:dyDescent="0.25">
      <c r="A65" s="1092"/>
      <c r="B65" s="1092"/>
      <c r="C65" s="1092"/>
      <c r="D65" s="672" t="s">
        <v>220</v>
      </c>
      <c r="E65" s="698"/>
      <c r="F65" s="698"/>
      <c r="G65" s="698"/>
      <c r="H65" s="698"/>
      <c r="I65" s="699"/>
      <c r="J65" s="699"/>
      <c r="K65" s="698"/>
      <c r="L65" s="698"/>
      <c r="M65" s="698"/>
      <c r="N65" s="699"/>
      <c r="O65" s="699"/>
      <c r="P65" s="1092"/>
      <c r="Q65" s="1092"/>
      <c r="R65" s="1092"/>
      <c r="S65" s="1092"/>
      <c r="T65" s="1092"/>
      <c r="U65" s="1092"/>
      <c r="V65" s="1092"/>
      <c r="W65" s="1092"/>
      <c r="X65" s="1092"/>
      <c r="Y65" s="1092"/>
      <c r="Z65" s="1092"/>
      <c r="AA65" s="1092"/>
      <c r="AB65" s="65"/>
      <c r="AC65" s="66"/>
      <c r="AD65" s="66"/>
      <c r="AE65" s="66"/>
      <c r="AF65" s="66"/>
      <c r="AG65" s="66"/>
      <c r="AH65" s="66"/>
      <c r="AI65" s="66"/>
      <c r="AJ65" s="66"/>
      <c r="AK65" s="66"/>
      <c r="AL65" s="67"/>
      <c r="AM65" s="69"/>
      <c r="AN65" s="69"/>
      <c r="AO65" s="70"/>
      <c r="AP65" s="70"/>
      <c r="AQ65" s="70"/>
      <c r="AR65" s="70"/>
      <c r="AS65" s="70"/>
      <c r="AT65" s="70"/>
      <c r="AU65" s="70"/>
      <c r="AV65" s="68"/>
      <c r="AW65" s="68"/>
      <c r="AX65" s="68"/>
      <c r="AY65" s="68"/>
      <c r="AZ65" s="68"/>
      <c r="BA65" s="68"/>
      <c r="BB65" s="68"/>
      <c r="BC65" s="68"/>
      <c r="BD65" s="68"/>
      <c r="BE65" s="68"/>
    </row>
    <row r="66" spans="1:57" s="678" customFormat="1" hidden="1" x14ac:dyDescent="0.25">
      <c r="A66" s="1092"/>
      <c r="B66" s="1092"/>
      <c r="C66" s="1092"/>
      <c r="D66" s="672" t="s">
        <v>222</v>
      </c>
      <c r="E66" s="681"/>
      <c r="F66" s="681"/>
      <c r="G66" s="681"/>
      <c r="H66" s="681"/>
      <c r="I66" s="682"/>
      <c r="J66" s="700"/>
      <c r="K66" s="681"/>
      <c r="L66" s="681"/>
      <c r="M66" s="681"/>
      <c r="N66" s="682"/>
      <c r="O66" s="700"/>
      <c r="P66" s="1092"/>
      <c r="Q66" s="1092"/>
      <c r="R66" s="1092"/>
      <c r="S66" s="1092"/>
      <c r="T66" s="1092"/>
      <c r="U66" s="1092"/>
      <c r="V66" s="1092"/>
      <c r="W66" s="1092"/>
      <c r="X66" s="1092"/>
      <c r="Y66" s="1092"/>
      <c r="Z66" s="1092"/>
      <c r="AA66" s="1092"/>
      <c r="AB66" s="65"/>
      <c r="AC66" s="66"/>
      <c r="AD66" s="66"/>
      <c r="AE66" s="66"/>
      <c r="AF66" s="66"/>
      <c r="AG66" s="66"/>
      <c r="AH66" s="66"/>
      <c r="AI66" s="66"/>
      <c r="AJ66" s="66"/>
      <c r="AK66" s="66"/>
      <c r="AL66" s="67"/>
      <c r="AM66" s="69"/>
      <c r="AN66" s="69"/>
      <c r="AO66" s="70"/>
      <c r="AP66" s="70"/>
      <c r="AQ66" s="70"/>
      <c r="AR66" s="70"/>
      <c r="AS66" s="70"/>
      <c r="AT66" s="70"/>
      <c r="AU66" s="70"/>
      <c r="AV66" s="68"/>
      <c r="AW66" s="68"/>
      <c r="AX66" s="68"/>
      <c r="AY66" s="68"/>
      <c r="AZ66" s="68"/>
      <c r="BA66" s="68"/>
      <c r="BB66" s="68"/>
      <c r="BC66" s="68"/>
      <c r="BD66" s="68"/>
      <c r="BE66" s="68"/>
    </row>
    <row r="67" spans="1:57" s="678" customFormat="1" hidden="1" x14ac:dyDescent="0.25">
      <c r="A67" s="1092"/>
      <c r="B67" s="1092"/>
      <c r="C67" s="1092"/>
      <c r="D67" s="672" t="s">
        <v>224</v>
      </c>
      <c r="E67" s="698"/>
      <c r="F67" s="698"/>
      <c r="G67" s="698"/>
      <c r="H67" s="698"/>
      <c r="I67" s="699"/>
      <c r="J67" s="700"/>
      <c r="K67" s="698"/>
      <c r="L67" s="698"/>
      <c r="M67" s="698"/>
      <c r="N67" s="699"/>
      <c r="O67" s="700"/>
      <c r="P67" s="1092"/>
      <c r="Q67" s="1092"/>
      <c r="R67" s="1092"/>
      <c r="S67" s="1092"/>
      <c r="T67" s="1092"/>
      <c r="U67" s="1092"/>
      <c r="V67" s="1092"/>
      <c r="W67" s="1092"/>
      <c r="X67" s="1092"/>
      <c r="Y67" s="1092"/>
      <c r="Z67" s="1092"/>
      <c r="AA67" s="1092"/>
      <c r="AB67" s="65"/>
      <c r="AC67" s="66"/>
      <c r="AD67" s="66"/>
      <c r="AE67" s="66"/>
      <c r="AF67" s="66"/>
      <c r="AG67" s="66"/>
      <c r="AH67" s="66"/>
      <c r="AI67" s="66"/>
      <c r="AJ67" s="66"/>
      <c r="AK67" s="66"/>
      <c r="AL67" s="67"/>
      <c r="AM67" s="69"/>
      <c r="AN67" s="69"/>
      <c r="AO67" s="70"/>
      <c r="AP67" s="70"/>
      <c r="AQ67" s="70"/>
      <c r="AR67" s="70"/>
      <c r="AS67" s="70"/>
      <c r="AT67" s="70"/>
      <c r="AU67" s="70"/>
      <c r="AV67" s="68"/>
      <c r="AW67" s="68"/>
      <c r="AX67" s="68"/>
      <c r="AY67" s="68"/>
      <c r="AZ67" s="68"/>
      <c r="BA67" s="68"/>
      <c r="BB67" s="68"/>
      <c r="BC67" s="68"/>
      <c r="BD67" s="68"/>
      <c r="BE67" s="68"/>
    </row>
    <row r="68" spans="1:57" s="678" customFormat="1" hidden="1" x14ac:dyDescent="0.25">
      <c r="A68" s="1092"/>
      <c r="B68" s="1092"/>
      <c r="C68" s="1091" t="s">
        <v>226</v>
      </c>
      <c r="D68" s="672" t="s">
        <v>210</v>
      </c>
      <c r="E68" s="681"/>
      <c r="F68" s="681"/>
      <c r="G68" s="681"/>
      <c r="H68" s="695"/>
      <c r="I68" s="696"/>
      <c r="J68" s="697"/>
      <c r="K68" s="681"/>
      <c r="L68" s="681"/>
      <c r="M68" s="695"/>
      <c r="N68" s="696"/>
      <c r="O68" s="697"/>
      <c r="P68" s="1091" t="s">
        <v>226</v>
      </c>
      <c r="Q68" s="1091" t="s">
        <v>273</v>
      </c>
      <c r="R68" s="1107" t="s">
        <v>274</v>
      </c>
      <c r="S68" s="1091" t="s">
        <v>269</v>
      </c>
      <c r="T68" s="1107" t="s">
        <v>215</v>
      </c>
      <c r="U68" s="1116">
        <v>731047</v>
      </c>
      <c r="V68" s="1092"/>
      <c r="W68" s="1107" t="s">
        <v>270</v>
      </c>
      <c r="X68" s="1107" t="s">
        <v>270</v>
      </c>
      <c r="Y68" s="1107" t="s">
        <v>218</v>
      </c>
      <c r="Z68" s="1107" t="s">
        <v>219</v>
      </c>
      <c r="AA68" s="1107">
        <v>731047</v>
      </c>
      <c r="AB68" s="65"/>
      <c r="AC68" s="66"/>
      <c r="AD68" s="66"/>
      <c r="AE68" s="66"/>
      <c r="AF68" s="66"/>
      <c r="AG68" s="66"/>
      <c r="AH68" s="66"/>
      <c r="AI68" s="66"/>
      <c r="AJ68" s="66"/>
      <c r="AK68" s="66"/>
      <c r="AL68" s="67"/>
      <c r="AM68" s="69"/>
      <c r="AN68" s="69"/>
      <c r="AO68" s="70"/>
      <c r="AP68" s="70"/>
      <c r="AQ68" s="70"/>
      <c r="AR68" s="70"/>
      <c r="AS68" s="70"/>
      <c r="AT68" s="70"/>
      <c r="AU68" s="70"/>
      <c r="AV68" s="68"/>
      <c r="AW68" s="68"/>
      <c r="AX68" s="68"/>
      <c r="AY68" s="68"/>
      <c r="AZ68" s="68"/>
      <c r="BA68" s="68"/>
      <c r="BB68" s="68"/>
      <c r="BC68" s="68"/>
      <c r="BD68" s="68"/>
      <c r="BE68" s="68"/>
    </row>
    <row r="69" spans="1:57" s="678" customFormat="1" hidden="1" x14ac:dyDescent="0.25">
      <c r="A69" s="1092"/>
      <c r="B69" s="1092"/>
      <c r="C69" s="1092"/>
      <c r="D69" s="672" t="s">
        <v>220</v>
      </c>
      <c r="E69" s="698"/>
      <c r="F69" s="698"/>
      <c r="G69" s="698"/>
      <c r="H69" s="698"/>
      <c r="I69" s="699"/>
      <c r="J69" s="699"/>
      <c r="K69" s="698"/>
      <c r="L69" s="698"/>
      <c r="M69" s="698"/>
      <c r="N69" s="699"/>
      <c r="O69" s="699"/>
      <c r="P69" s="1092"/>
      <c r="Q69" s="1092"/>
      <c r="R69" s="1092"/>
      <c r="S69" s="1092"/>
      <c r="T69" s="1092"/>
      <c r="U69" s="1092"/>
      <c r="V69" s="1092"/>
      <c r="W69" s="1092"/>
      <c r="X69" s="1092"/>
      <c r="Y69" s="1092"/>
      <c r="Z69" s="1092"/>
      <c r="AA69" s="1092"/>
      <c r="AB69" s="65"/>
      <c r="AC69" s="66"/>
      <c r="AD69" s="66"/>
      <c r="AE69" s="66"/>
      <c r="AF69" s="66"/>
      <c r="AG69" s="66"/>
      <c r="AH69" s="66"/>
      <c r="AI69" s="66"/>
      <c r="AJ69" s="66"/>
      <c r="AK69" s="66"/>
      <c r="AL69" s="67"/>
      <c r="AM69" s="69"/>
      <c r="AN69" s="69"/>
      <c r="AO69" s="70"/>
      <c r="AP69" s="70"/>
      <c r="AQ69" s="70"/>
      <c r="AR69" s="70"/>
      <c r="AS69" s="70"/>
      <c r="AT69" s="70"/>
      <c r="AU69" s="70"/>
      <c r="AV69" s="68"/>
      <c r="AW69" s="68"/>
      <c r="AX69" s="68"/>
      <c r="AY69" s="68"/>
      <c r="AZ69" s="68"/>
      <c r="BA69" s="68"/>
      <c r="BB69" s="68"/>
      <c r="BC69" s="68"/>
      <c r="BD69" s="68"/>
      <c r="BE69" s="68"/>
    </row>
    <row r="70" spans="1:57" s="678" customFormat="1" hidden="1" x14ac:dyDescent="0.25">
      <c r="A70" s="1092"/>
      <c r="B70" s="1092"/>
      <c r="C70" s="1092"/>
      <c r="D70" s="672" t="s">
        <v>222</v>
      </c>
      <c r="E70" s="681"/>
      <c r="F70" s="681"/>
      <c r="G70" s="681"/>
      <c r="H70" s="681"/>
      <c r="I70" s="682"/>
      <c r="J70" s="700"/>
      <c r="K70" s="681"/>
      <c r="L70" s="681"/>
      <c r="M70" s="681"/>
      <c r="N70" s="682"/>
      <c r="O70" s="700"/>
      <c r="P70" s="1092"/>
      <c r="Q70" s="1092"/>
      <c r="R70" s="1092"/>
      <c r="S70" s="1092"/>
      <c r="T70" s="1092"/>
      <c r="U70" s="1092"/>
      <c r="V70" s="1092"/>
      <c r="W70" s="1092"/>
      <c r="X70" s="1092"/>
      <c r="Y70" s="1092"/>
      <c r="Z70" s="1092"/>
      <c r="AA70" s="1092"/>
      <c r="AB70" s="65"/>
      <c r="AC70" s="66"/>
      <c r="AD70" s="66"/>
      <c r="AE70" s="66"/>
      <c r="AF70" s="66"/>
      <c r="AG70" s="66"/>
      <c r="AH70" s="66"/>
      <c r="AI70" s="66"/>
      <c r="AJ70" s="66"/>
      <c r="AK70" s="66"/>
      <c r="AL70" s="67"/>
      <c r="AM70" s="69"/>
      <c r="AN70" s="69"/>
      <c r="AO70" s="70"/>
      <c r="AP70" s="70"/>
      <c r="AQ70" s="70"/>
      <c r="AR70" s="70"/>
      <c r="AS70" s="70"/>
      <c r="AT70" s="70"/>
      <c r="AU70" s="70"/>
      <c r="AV70" s="68"/>
      <c r="AW70" s="68"/>
      <c r="AX70" s="68"/>
      <c r="AY70" s="68"/>
      <c r="AZ70" s="68"/>
      <c r="BA70" s="68"/>
      <c r="BB70" s="68"/>
      <c r="BC70" s="68"/>
      <c r="BD70" s="68"/>
      <c r="BE70" s="68"/>
    </row>
    <row r="71" spans="1:57" s="678" customFormat="1" hidden="1" x14ac:dyDescent="0.25">
      <c r="A71" s="1092"/>
      <c r="B71" s="1092"/>
      <c r="C71" s="1092"/>
      <c r="D71" s="672" t="s">
        <v>224</v>
      </c>
      <c r="E71" s="698"/>
      <c r="F71" s="698"/>
      <c r="G71" s="698"/>
      <c r="H71" s="698"/>
      <c r="I71" s="699"/>
      <c r="J71" s="700"/>
      <c r="K71" s="698"/>
      <c r="L71" s="698"/>
      <c r="M71" s="698"/>
      <c r="N71" s="699"/>
      <c r="O71" s="700"/>
      <c r="P71" s="1092"/>
      <c r="Q71" s="1092"/>
      <c r="R71" s="1092"/>
      <c r="S71" s="1092"/>
      <c r="T71" s="1092"/>
      <c r="U71" s="1092"/>
      <c r="V71" s="1092"/>
      <c r="W71" s="1092"/>
      <c r="X71" s="1092"/>
      <c r="Y71" s="1092"/>
      <c r="Z71" s="1092"/>
      <c r="AA71" s="1092"/>
      <c r="AB71" s="65"/>
      <c r="AC71" s="66"/>
      <c r="AD71" s="66"/>
      <c r="AE71" s="66"/>
      <c r="AF71" s="66"/>
      <c r="AG71" s="66"/>
      <c r="AH71" s="66"/>
      <c r="AI71" s="66"/>
      <c r="AJ71" s="66"/>
      <c r="AK71" s="66"/>
      <c r="AL71" s="67"/>
      <c r="AM71" s="69"/>
      <c r="AN71" s="69"/>
      <c r="AO71" s="70"/>
      <c r="AP71" s="70"/>
      <c r="AQ71" s="70"/>
      <c r="AR71" s="70"/>
      <c r="AS71" s="70"/>
      <c r="AT71" s="70"/>
      <c r="AU71" s="70"/>
      <c r="AV71" s="68"/>
      <c r="AW71" s="68"/>
      <c r="AX71" s="68"/>
      <c r="AY71" s="68"/>
      <c r="AZ71" s="68"/>
      <c r="BA71" s="68"/>
      <c r="BB71" s="68"/>
      <c r="BC71" s="68"/>
      <c r="BD71" s="68"/>
      <c r="BE71" s="68"/>
    </row>
    <row r="72" spans="1:57" s="678" customFormat="1" hidden="1" x14ac:dyDescent="0.25">
      <c r="A72" s="1092"/>
      <c r="B72" s="1092"/>
      <c r="C72" s="1091" t="s">
        <v>275</v>
      </c>
      <c r="D72" s="672" t="s">
        <v>210</v>
      </c>
      <c r="E72" s="681"/>
      <c r="F72" s="681"/>
      <c r="G72" s="681"/>
      <c r="H72" s="695"/>
      <c r="I72" s="696"/>
      <c r="J72" s="697"/>
      <c r="K72" s="681"/>
      <c r="L72" s="681"/>
      <c r="M72" s="695"/>
      <c r="N72" s="696"/>
      <c r="O72" s="697"/>
      <c r="P72" s="1091" t="s">
        <v>275</v>
      </c>
      <c r="Q72" s="1091" t="s">
        <v>276</v>
      </c>
      <c r="R72" s="1107" t="s">
        <v>277</v>
      </c>
      <c r="S72" s="1091" t="s">
        <v>269</v>
      </c>
      <c r="T72" s="1107" t="s">
        <v>215</v>
      </c>
      <c r="U72" s="1116">
        <v>22438</v>
      </c>
      <c r="V72" s="1092"/>
      <c r="W72" s="1107" t="s">
        <v>270</v>
      </c>
      <c r="X72" s="1107" t="s">
        <v>270</v>
      </c>
      <c r="Y72" s="1107" t="s">
        <v>218</v>
      </c>
      <c r="Z72" s="1107" t="s">
        <v>219</v>
      </c>
      <c r="AA72" s="1107">
        <v>22438</v>
      </c>
      <c r="AB72" s="65"/>
      <c r="AC72" s="66"/>
      <c r="AD72" s="66"/>
      <c r="AE72" s="66"/>
      <c r="AF72" s="66"/>
      <c r="AG72" s="66"/>
      <c r="AH72" s="66"/>
      <c r="AI72" s="66"/>
      <c r="AJ72" s="66"/>
      <c r="AK72" s="66"/>
      <c r="AL72" s="67"/>
      <c r="AM72" s="69"/>
      <c r="AN72" s="69"/>
      <c r="AO72" s="70"/>
      <c r="AP72" s="70"/>
      <c r="AQ72" s="70"/>
      <c r="AR72" s="70"/>
      <c r="AS72" s="70"/>
      <c r="AT72" s="70"/>
      <c r="AU72" s="70"/>
      <c r="AV72" s="68"/>
      <c r="AW72" s="68"/>
      <c r="AX72" s="68"/>
      <c r="AY72" s="68"/>
      <c r="AZ72" s="68"/>
      <c r="BA72" s="68"/>
      <c r="BB72" s="68"/>
      <c r="BC72" s="68"/>
      <c r="BD72" s="68"/>
      <c r="BE72" s="68"/>
    </row>
    <row r="73" spans="1:57" s="678" customFormat="1" hidden="1" x14ac:dyDescent="0.25">
      <c r="A73" s="1092"/>
      <c r="B73" s="1092"/>
      <c r="C73" s="1092"/>
      <c r="D73" s="672" t="s">
        <v>220</v>
      </c>
      <c r="E73" s="698"/>
      <c r="F73" s="698"/>
      <c r="G73" s="698"/>
      <c r="H73" s="698"/>
      <c r="I73" s="699"/>
      <c r="J73" s="699"/>
      <c r="K73" s="698"/>
      <c r="L73" s="698"/>
      <c r="M73" s="698"/>
      <c r="N73" s="699"/>
      <c r="O73" s="699"/>
      <c r="P73" s="1092"/>
      <c r="Q73" s="1092"/>
      <c r="R73" s="1092"/>
      <c r="S73" s="1092"/>
      <c r="T73" s="1092"/>
      <c r="U73" s="1092"/>
      <c r="V73" s="1092"/>
      <c r="W73" s="1092"/>
      <c r="X73" s="1092"/>
      <c r="Y73" s="1092"/>
      <c r="Z73" s="1092"/>
      <c r="AA73" s="1092"/>
      <c r="AB73" s="65"/>
      <c r="AC73" s="66"/>
      <c r="AD73" s="66"/>
      <c r="AE73" s="66"/>
      <c r="AF73" s="66"/>
      <c r="AG73" s="66"/>
      <c r="AH73" s="66"/>
      <c r="AI73" s="66"/>
      <c r="AJ73" s="66"/>
      <c r="AK73" s="66"/>
      <c r="AL73" s="67"/>
      <c r="AM73" s="69"/>
      <c r="AN73" s="69"/>
      <c r="AO73" s="70"/>
      <c r="AP73" s="70"/>
      <c r="AQ73" s="70"/>
      <c r="AR73" s="70"/>
      <c r="AS73" s="70"/>
      <c r="AT73" s="70"/>
      <c r="AU73" s="70"/>
      <c r="AV73" s="68"/>
      <c r="AW73" s="68"/>
      <c r="AX73" s="68"/>
      <c r="AY73" s="68"/>
      <c r="AZ73" s="68"/>
      <c r="BA73" s="68"/>
      <c r="BB73" s="68"/>
      <c r="BC73" s="68"/>
      <c r="BD73" s="68"/>
      <c r="BE73" s="68"/>
    </row>
    <row r="74" spans="1:57" s="678" customFormat="1" hidden="1" x14ac:dyDescent="0.25">
      <c r="A74" s="1092"/>
      <c r="B74" s="1092"/>
      <c r="C74" s="1092"/>
      <c r="D74" s="672" t="s">
        <v>222</v>
      </c>
      <c r="E74" s="681"/>
      <c r="F74" s="681"/>
      <c r="G74" s="681"/>
      <c r="H74" s="681"/>
      <c r="I74" s="682"/>
      <c r="J74" s="700"/>
      <c r="K74" s="681"/>
      <c r="L74" s="681"/>
      <c r="M74" s="681"/>
      <c r="N74" s="682"/>
      <c r="O74" s="700"/>
      <c r="P74" s="1092"/>
      <c r="Q74" s="1092"/>
      <c r="R74" s="1092"/>
      <c r="S74" s="1092"/>
      <c r="T74" s="1092"/>
      <c r="U74" s="1092"/>
      <c r="V74" s="1092"/>
      <c r="W74" s="1092"/>
      <c r="X74" s="1092"/>
      <c r="Y74" s="1092"/>
      <c r="Z74" s="1092"/>
      <c r="AA74" s="1092"/>
      <c r="AB74" s="65"/>
      <c r="AC74" s="66"/>
      <c r="AD74" s="66"/>
      <c r="AE74" s="66"/>
      <c r="AF74" s="66"/>
      <c r="AG74" s="66"/>
      <c r="AH74" s="66"/>
      <c r="AI74" s="66"/>
      <c r="AJ74" s="66"/>
      <c r="AK74" s="66"/>
      <c r="AL74" s="67"/>
      <c r="AM74" s="69"/>
      <c r="AN74" s="69"/>
      <c r="AO74" s="70"/>
      <c r="AP74" s="70"/>
      <c r="AQ74" s="70"/>
      <c r="AR74" s="70"/>
      <c r="AS74" s="70"/>
      <c r="AT74" s="70"/>
      <c r="AU74" s="70"/>
      <c r="AV74" s="68"/>
      <c r="AW74" s="68"/>
      <c r="AX74" s="68"/>
      <c r="AY74" s="68"/>
      <c r="AZ74" s="68"/>
      <c r="BA74" s="68"/>
      <c r="BB74" s="68"/>
      <c r="BC74" s="68"/>
      <c r="BD74" s="68"/>
      <c r="BE74" s="68"/>
    </row>
    <row r="75" spans="1:57" s="678" customFormat="1" hidden="1" x14ac:dyDescent="0.25">
      <c r="A75" s="1092"/>
      <c r="B75" s="1092"/>
      <c r="C75" s="1092"/>
      <c r="D75" s="672" t="s">
        <v>224</v>
      </c>
      <c r="E75" s="698"/>
      <c r="F75" s="698"/>
      <c r="G75" s="698"/>
      <c r="H75" s="698"/>
      <c r="I75" s="699"/>
      <c r="J75" s="700"/>
      <c r="K75" s="698"/>
      <c r="L75" s="698"/>
      <c r="M75" s="698"/>
      <c r="N75" s="699"/>
      <c r="O75" s="700"/>
      <c r="P75" s="1092"/>
      <c r="Q75" s="1092"/>
      <c r="R75" s="1092"/>
      <c r="S75" s="1092"/>
      <c r="T75" s="1092"/>
      <c r="U75" s="1092"/>
      <c r="V75" s="1092"/>
      <c r="W75" s="1092"/>
      <c r="X75" s="1092"/>
      <c r="Y75" s="1092"/>
      <c r="Z75" s="1092"/>
      <c r="AA75" s="1092"/>
      <c r="AB75" s="65"/>
      <c r="AC75" s="66"/>
      <c r="AD75" s="66"/>
      <c r="AE75" s="66"/>
      <c r="AF75" s="66"/>
      <c r="AG75" s="66"/>
      <c r="AH75" s="66"/>
      <c r="AI75" s="66"/>
      <c r="AJ75" s="66"/>
      <c r="AK75" s="66"/>
      <c r="AL75" s="67"/>
      <c r="AM75" s="69"/>
      <c r="AN75" s="69"/>
      <c r="AO75" s="70"/>
      <c r="AP75" s="70"/>
      <c r="AQ75" s="70"/>
      <c r="AR75" s="70"/>
      <c r="AS75" s="70"/>
      <c r="AT75" s="70"/>
      <c r="AU75" s="70"/>
      <c r="AV75" s="68"/>
      <c r="AW75" s="68"/>
      <c r="AX75" s="68"/>
      <c r="AY75" s="68"/>
      <c r="AZ75" s="68"/>
      <c r="BA75" s="68"/>
      <c r="BB75" s="68"/>
      <c r="BC75" s="68"/>
      <c r="BD75" s="68"/>
      <c r="BE75" s="68"/>
    </row>
    <row r="76" spans="1:57" s="678" customFormat="1" hidden="1" x14ac:dyDescent="0.25">
      <c r="A76" s="1092"/>
      <c r="B76" s="1092"/>
      <c r="C76" s="1091" t="s">
        <v>227</v>
      </c>
      <c r="D76" s="672" t="s">
        <v>210</v>
      </c>
      <c r="E76" s="681"/>
      <c r="F76" s="681"/>
      <c r="G76" s="681"/>
      <c r="H76" s="695"/>
      <c r="I76" s="696"/>
      <c r="J76" s="697"/>
      <c r="K76" s="681"/>
      <c r="L76" s="681"/>
      <c r="M76" s="695"/>
      <c r="N76" s="696"/>
      <c r="O76" s="697"/>
      <c r="P76" s="1091" t="s">
        <v>227</v>
      </c>
      <c r="Q76" s="1091" t="s">
        <v>278</v>
      </c>
      <c r="R76" s="1107" t="s">
        <v>279</v>
      </c>
      <c r="S76" s="1091" t="s">
        <v>269</v>
      </c>
      <c r="T76" s="1107" t="s">
        <v>215</v>
      </c>
      <c r="U76" s="1116">
        <v>126595</v>
      </c>
      <c r="V76" s="1092"/>
      <c r="W76" s="1107" t="s">
        <v>270</v>
      </c>
      <c r="X76" s="1107" t="s">
        <v>270</v>
      </c>
      <c r="Y76" s="1107" t="s">
        <v>218</v>
      </c>
      <c r="Z76" s="1107" t="s">
        <v>219</v>
      </c>
      <c r="AA76" s="1107">
        <v>126595</v>
      </c>
      <c r="AB76" s="65"/>
      <c r="AC76" s="66"/>
      <c r="AD76" s="66"/>
      <c r="AE76" s="66"/>
      <c r="AF76" s="66"/>
      <c r="AG76" s="66"/>
      <c r="AH76" s="66"/>
      <c r="AI76" s="66"/>
      <c r="AJ76" s="66"/>
      <c r="AK76" s="66"/>
      <c r="AL76" s="67"/>
      <c r="AM76" s="69"/>
      <c r="AN76" s="69"/>
      <c r="AO76" s="70"/>
      <c r="AP76" s="70"/>
      <c r="AQ76" s="70"/>
      <c r="AR76" s="70"/>
      <c r="AS76" s="70"/>
      <c r="AT76" s="70"/>
      <c r="AU76" s="70"/>
      <c r="AV76" s="68"/>
      <c r="AW76" s="68"/>
      <c r="AX76" s="68"/>
      <c r="AY76" s="68"/>
      <c r="AZ76" s="68"/>
      <c r="BA76" s="68"/>
      <c r="BB76" s="68"/>
      <c r="BC76" s="68"/>
      <c r="BD76" s="68"/>
      <c r="BE76" s="68"/>
    </row>
    <row r="77" spans="1:57" s="678" customFormat="1" hidden="1" x14ac:dyDescent="0.25">
      <c r="A77" s="1092"/>
      <c r="B77" s="1092"/>
      <c r="C77" s="1092"/>
      <c r="D77" s="672" t="s">
        <v>220</v>
      </c>
      <c r="E77" s="698"/>
      <c r="F77" s="698"/>
      <c r="G77" s="698"/>
      <c r="H77" s="698"/>
      <c r="I77" s="699"/>
      <c r="J77" s="699"/>
      <c r="K77" s="698"/>
      <c r="L77" s="698"/>
      <c r="M77" s="698"/>
      <c r="N77" s="699"/>
      <c r="O77" s="699"/>
      <c r="P77" s="1092"/>
      <c r="Q77" s="1092"/>
      <c r="R77" s="1092"/>
      <c r="S77" s="1092"/>
      <c r="T77" s="1092"/>
      <c r="U77" s="1092"/>
      <c r="V77" s="1092"/>
      <c r="W77" s="1092"/>
      <c r="X77" s="1092"/>
      <c r="Y77" s="1092"/>
      <c r="Z77" s="1092"/>
      <c r="AA77" s="1092"/>
      <c r="AB77" s="65"/>
      <c r="AC77" s="66"/>
      <c r="AD77" s="66"/>
      <c r="AE77" s="66"/>
      <c r="AF77" s="66"/>
      <c r="AG77" s="66"/>
      <c r="AH77" s="66"/>
      <c r="AI77" s="66"/>
      <c r="AJ77" s="66"/>
      <c r="AK77" s="66"/>
      <c r="AL77" s="67"/>
      <c r="AM77" s="69"/>
      <c r="AN77" s="69"/>
      <c r="AO77" s="70"/>
      <c r="AP77" s="70"/>
      <c r="AQ77" s="70"/>
      <c r="AR77" s="70"/>
      <c r="AS77" s="70"/>
      <c r="AT77" s="70"/>
      <c r="AU77" s="70"/>
      <c r="AV77" s="68"/>
      <c r="AW77" s="68"/>
      <c r="AX77" s="68"/>
      <c r="AY77" s="68"/>
      <c r="AZ77" s="68"/>
      <c r="BA77" s="68"/>
      <c r="BB77" s="68"/>
      <c r="BC77" s="68"/>
      <c r="BD77" s="68"/>
      <c r="BE77" s="68"/>
    </row>
    <row r="78" spans="1:57" s="678" customFormat="1" hidden="1" x14ac:dyDescent="0.25">
      <c r="A78" s="1092"/>
      <c r="B78" s="1092"/>
      <c r="C78" s="1092"/>
      <c r="D78" s="672" t="s">
        <v>222</v>
      </c>
      <c r="E78" s="681"/>
      <c r="F78" s="681"/>
      <c r="G78" s="681"/>
      <c r="H78" s="681"/>
      <c r="I78" s="682"/>
      <c r="J78" s="700"/>
      <c r="K78" s="681"/>
      <c r="L78" s="681"/>
      <c r="M78" s="681"/>
      <c r="N78" s="682"/>
      <c r="O78" s="700"/>
      <c r="P78" s="1092"/>
      <c r="Q78" s="1092"/>
      <c r="R78" s="1092"/>
      <c r="S78" s="1092"/>
      <c r="T78" s="1092"/>
      <c r="U78" s="1092"/>
      <c r="V78" s="1092"/>
      <c r="W78" s="1092"/>
      <c r="X78" s="1092"/>
      <c r="Y78" s="1092"/>
      <c r="Z78" s="1092"/>
      <c r="AA78" s="1092"/>
      <c r="AB78" s="65"/>
      <c r="AC78" s="66"/>
      <c r="AD78" s="66"/>
      <c r="AE78" s="66"/>
      <c r="AF78" s="66"/>
      <c r="AG78" s="66"/>
      <c r="AH78" s="66"/>
      <c r="AI78" s="66"/>
      <c r="AJ78" s="66"/>
      <c r="AK78" s="66"/>
      <c r="AL78" s="67"/>
      <c r="AM78" s="69"/>
      <c r="AN78" s="69"/>
      <c r="AO78" s="70"/>
      <c r="AP78" s="70"/>
      <c r="AQ78" s="70"/>
      <c r="AR78" s="70"/>
      <c r="AS78" s="70"/>
      <c r="AT78" s="70"/>
      <c r="AU78" s="70"/>
      <c r="AV78" s="68"/>
      <c r="AW78" s="68"/>
      <c r="AX78" s="68"/>
      <c r="AY78" s="68"/>
      <c r="AZ78" s="68"/>
      <c r="BA78" s="68"/>
      <c r="BB78" s="68"/>
      <c r="BC78" s="68"/>
      <c r="BD78" s="68"/>
      <c r="BE78" s="68"/>
    </row>
    <row r="79" spans="1:57" s="678" customFormat="1" hidden="1" x14ac:dyDescent="0.25">
      <c r="A79" s="1092"/>
      <c r="B79" s="1092"/>
      <c r="C79" s="1092"/>
      <c r="D79" s="672" t="s">
        <v>224</v>
      </c>
      <c r="E79" s="698"/>
      <c r="F79" s="698"/>
      <c r="G79" s="698"/>
      <c r="H79" s="698"/>
      <c r="I79" s="699"/>
      <c r="J79" s="700"/>
      <c r="K79" s="698"/>
      <c r="L79" s="698"/>
      <c r="M79" s="698"/>
      <c r="N79" s="699"/>
      <c r="O79" s="700"/>
      <c r="P79" s="1092"/>
      <c r="Q79" s="1092"/>
      <c r="R79" s="1092"/>
      <c r="S79" s="1092"/>
      <c r="T79" s="1092"/>
      <c r="U79" s="1092"/>
      <c r="V79" s="1092"/>
      <c r="W79" s="1092"/>
      <c r="X79" s="1092"/>
      <c r="Y79" s="1092"/>
      <c r="Z79" s="1092"/>
      <c r="AA79" s="1092"/>
      <c r="AB79" s="65"/>
      <c r="AC79" s="66"/>
      <c r="AD79" s="66"/>
      <c r="AE79" s="66"/>
      <c r="AF79" s="66"/>
      <c r="AG79" s="66"/>
      <c r="AH79" s="66"/>
      <c r="AI79" s="66"/>
      <c r="AJ79" s="66"/>
      <c r="AK79" s="66"/>
      <c r="AL79" s="67"/>
      <c r="AM79" s="69"/>
      <c r="AN79" s="69"/>
      <c r="AO79" s="70"/>
      <c r="AP79" s="70"/>
      <c r="AQ79" s="70"/>
      <c r="AR79" s="70"/>
      <c r="AS79" s="70"/>
      <c r="AT79" s="70"/>
      <c r="AU79" s="70"/>
      <c r="AV79" s="68"/>
      <c r="AW79" s="68"/>
      <c r="AX79" s="68"/>
      <c r="AY79" s="68"/>
      <c r="AZ79" s="68"/>
      <c r="BA79" s="68"/>
      <c r="BB79" s="68"/>
      <c r="BC79" s="68"/>
      <c r="BD79" s="68"/>
      <c r="BE79" s="68"/>
    </row>
    <row r="80" spans="1:57" s="678" customFormat="1" hidden="1" x14ac:dyDescent="0.25">
      <c r="A80" s="1092"/>
      <c r="B80" s="1092"/>
      <c r="C80" s="1091" t="s">
        <v>232</v>
      </c>
      <c r="D80" s="672" t="s">
        <v>210</v>
      </c>
      <c r="E80" s="681"/>
      <c r="F80" s="681"/>
      <c r="G80" s="681"/>
      <c r="H80" s="695"/>
      <c r="I80" s="696"/>
      <c r="J80" s="697"/>
      <c r="K80" s="681"/>
      <c r="L80" s="681"/>
      <c r="M80" s="695"/>
      <c r="N80" s="696"/>
      <c r="O80" s="697"/>
      <c r="P80" s="1091" t="s">
        <v>232</v>
      </c>
      <c r="Q80" s="1107" t="s">
        <v>280</v>
      </c>
      <c r="R80" s="1107" t="s">
        <v>281</v>
      </c>
      <c r="S80" s="1091" t="s">
        <v>269</v>
      </c>
      <c r="T80" s="1107" t="s">
        <v>215</v>
      </c>
      <c r="U80" s="1116">
        <v>733859</v>
      </c>
      <c r="V80" s="1092"/>
      <c r="W80" s="1107" t="s">
        <v>270</v>
      </c>
      <c r="X80" s="1107" t="s">
        <v>270</v>
      </c>
      <c r="Y80" s="1107" t="s">
        <v>218</v>
      </c>
      <c r="Z80" s="1107" t="s">
        <v>219</v>
      </c>
      <c r="AA80" s="1107">
        <v>733859</v>
      </c>
      <c r="AB80" s="65"/>
      <c r="AC80" s="66"/>
      <c r="AD80" s="66"/>
      <c r="AE80" s="66"/>
      <c r="AF80" s="66"/>
      <c r="AG80" s="66"/>
      <c r="AH80" s="66"/>
      <c r="AI80" s="66"/>
      <c r="AJ80" s="66"/>
      <c r="AK80" s="66"/>
      <c r="AL80" s="67"/>
      <c r="AM80" s="69"/>
      <c r="AN80" s="69"/>
      <c r="AO80" s="70"/>
      <c r="AP80" s="70"/>
      <c r="AQ80" s="70"/>
      <c r="AR80" s="70"/>
      <c r="AS80" s="70"/>
      <c r="AT80" s="70"/>
      <c r="AU80" s="70"/>
      <c r="AV80" s="68"/>
      <c r="AW80" s="68"/>
      <c r="AX80" s="68"/>
      <c r="AY80" s="68"/>
      <c r="AZ80" s="68"/>
      <c r="BA80" s="68"/>
      <c r="BB80" s="68"/>
      <c r="BC80" s="68"/>
      <c r="BD80" s="68"/>
      <c r="BE80" s="68"/>
    </row>
    <row r="81" spans="1:57" s="678" customFormat="1" hidden="1" x14ac:dyDescent="0.25">
      <c r="A81" s="1092"/>
      <c r="B81" s="1092"/>
      <c r="C81" s="1092"/>
      <c r="D81" s="672" t="s">
        <v>220</v>
      </c>
      <c r="E81" s="698"/>
      <c r="F81" s="698"/>
      <c r="G81" s="698"/>
      <c r="H81" s="698"/>
      <c r="I81" s="699"/>
      <c r="J81" s="699"/>
      <c r="K81" s="698"/>
      <c r="L81" s="698"/>
      <c r="M81" s="698"/>
      <c r="N81" s="699"/>
      <c r="O81" s="699"/>
      <c r="P81" s="1092"/>
      <c r="Q81" s="1092"/>
      <c r="R81" s="1092"/>
      <c r="S81" s="1092"/>
      <c r="T81" s="1092"/>
      <c r="U81" s="1092"/>
      <c r="V81" s="1092"/>
      <c r="W81" s="1092"/>
      <c r="X81" s="1092"/>
      <c r="Y81" s="1092"/>
      <c r="Z81" s="1092"/>
      <c r="AA81" s="1092"/>
      <c r="AB81" s="65"/>
      <c r="AC81" s="66"/>
      <c r="AD81" s="66"/>
      <c r="AE81" s="66"/>
      <c r="AF81" s="66"/>
      <c r="AG81" s="66"/>
      <c r="AH81" s="66"/>
      <c r="AI81" s="66"/>
      <c r="AJ81" s="66"/>
      <c r="AK81" s="66"/>
      <c r="AL81" s="67"/>
      <c r="AM81" s="69"/>
      <c r="AN81" s="69"/>
      <c r="AO81" s="70"/>
      <c r="AP81" s="70"/>
      <c r="AQ81" s="70"/>
      <c r="AR81" s="70"/>
      <c r="AS81" s="70"/>
      <c r="AT81" s="70"/>
      <c r="AU81" s="70"/>
      <c r="AV81" s="68"/>
      <c r="AW81" s="68"/>
      <c r="AX81" s="68"/>
      <c r="AY81" s="68"/>
      <c r="AZ81" s="68"/>
      <c r="BA81" s="68"/>
      <c r="BB81" s="68"/>
      <c r="BC81" s="68"/>
      <c r="BD81" s="68"/>
      <c r="BE81" s="68"/>
    </row>
    <row r="82" spans="1:57" s="678" customFormat="1" hidden="1" x14ac:dyDescent="0.25">
      <c r="A82" s="1092"/>
      <c r="B82" s="1092"/>
      <c r="C82" s="1092"/>
      <c r="D82" s="672" t="s">
        <v>222</v>
      </c>
      <c r="E82" s="681"/>
      <c r="F82" s="681"/>
      <c r="G82" s="681"/>
      <c r="H82" s="681"/>
      <c r="I82" s="682"/>
      <c r="J82" s="700"/>
      <c r="K82" s="681"/>
      <c r="L82" s="681"/>
      <c r="M82" s="681"/>
      <c r="N82" s="682"/>
      <c r="O82" s="700"/>
      <c r="P82" s="1092"/>
      <c r="Q82" s="1092"/>
      <c r="R82" s="1092"/>
      <c r="S82" s="1092"/>
      <c r="T82" s="1092"/>
      <c r="U82" s="1092"/>
      <c r="V82" s="1092"/>
      <c r="W82" s="1092"/>
      <c r="X82" s="1092"/>
      <c r="Y82" s="1092"/>
      <c r="Z82" s="1092"/>
      <c r="AA82" s="1092"/>
      <c r="AB82" s="65"/>
      <c r="AC82" s="66"/>
      <c r="AD82" s="66"/>
      <c r="AE82" s="66"/>
      <c r="AF82" s="66"/>
      <c r="AG82" s="66"/>
      <c r="AH82" s="66"/>
      <c r="AI82" s="66"/>
      <c r="AJ82" s="66"/>
      <c r="AK82" s="66"/>
      <c r="AL82" s="67"/>
      <c r="AM82" s="69"/>
      <c r="AN82" s="69"/>
      <c r="AO82" s="70"/>
      <c r="AP82" s="70"/>
      <c r="AQ82" s="70"/>
      <c r="AR82" s="70"/>
      <c r="AS82" s="70"/>
      <c r="AT82" s="70"/>
      <c r="AU82" s="70"/>
      <c r="AV82" s="68"/>
      <c r="AW82" s="68"/>
      <c r="AX82" s="68"/>
      <c r="AY82" s="68"/>
      <c r="AZ82" s="68"/>
      <c r="BA82" s="68"/>
      <c r="BB82" s="68"/>
      <c r="BC82" s="68"/>
      <c r="BD82" s="68"/>
      <c r="BE82" s="68"/>
    </row>
    <row r="83" spans="1:57" s="678" customFormat="1" hidden="1" x14ac:dyDescent="0.25">
      <c r="A83" s="1092"/>
      <c r="B83" s="1092"/>
      <c r="C83" s="1092"/>
      <c r="D83" s="672" t="s">
        <v>224</v>
      </c>
      <c r="E83" s="698"/>
      <c r="F83" s="698"/>
      <c r="G83" s="698"/>
      <c r="H83" s="698"/>
      <c r="I83" s="699"/>
      <c r="J83" s="700"/>
      <c r="K83" s="698"/>
      <c r="L83" s="698"/>
      <c r="M83" s="698"/>
      <c r="N83" s="699"/>
      <c r="O83" s="700"/>
      <c r="P83" s="1092"/>
      <c r="Q83" s="1092"/>
      <c r="R83" s="1092"/>
      <c r="S83" s="1092"/>
      <c r="T83" s="1092"/>
      <c r="U83" s="1092"/>
      <c r="V83" s="1092"/>
      <c r="W83" s="1092"/>
      <c r="X83" s="1092"/>
      <c r="Y83" s="1092"/>
      <c r="Z83" s="1092"/>
      <c r="AA83" s="1092"/>
      <c r="AB83" s="65"/>
      <c r="AC83" s="66"/>
      <c r="AD83" s="66"/>
      <c r="AE83" s="66"/>
      <c r="AF83" s="66"/>
      <c r="AG83" s="66"/>
      <c r="AH83" s="66"/>
      <c r="AI83" s="66"/>
      <c r="AJ83" s="66"/>
      <c r="AK83" s="66"/>
      <c r="AL83" s="67"/>
      <c r="AM83" s="69"/>
      <c r="AN83" s="69"/>
      <c r="AO83" s="70"/>
      <c r="AP83" s="70"/>
      <c r="AQ83" s="70"/>
      <c r="AR83" s="70"/>
      <c r="AS83" s="70"/>
      <c r="AT83" s="70"/>
      <c r="AU83" s="70"/>
      <c r="AV83" s="68"/>
      <c r="AW83" s="68"/>
      <c r="AX83" s="68"/>
      <c r="AY83" s="68"/>
      <c r="AZ83" s="68"/>
      <c r="BA83" s="68"/>
      <c r="BB83" s="68"/>
      <c r="BC83" s="68"/>
      <c r="BD83" s="68"/>
      <c r="BE83" s="68"/>
    </row>
    <row r="84" spans="1:57" s="678" customFormat="1" hidden="1" x14ac:dyDescent="0.25">
      <c r="A84" s="1092"/>
      <c r="B84" s="1092"/>
      <c r="C84" s="1091" t="s">
        <v>233</v>
      </c>
      <c r="D84" s="672" t="s">
        <v>210</v>
      </c>
      <c r="E84" s="681"/>
      <c r="F84" s="681"/>
      <c r="G84" s="681"/>
      <c r="H84" s="695"/>
      <c r="I84" s="696"/>
      <c r="J84" s="697"/>
      <c r="K84" s="681"/>
      <c r="L84" s="681"/>
      <c r="M84" s="695"/>
      <c r="N84" s="696"/>
      <c r="O84" s="697"/>
      <c r="P84" s="1091" t="s">
        <v>233</v>
      </c>
      <c r="Q84" s="1091" t="s">
        <v>282</v>
      </c>
      <c r="R84" s="1107" t="s">
        <v>283</v>
      </c>
      <c r="S84" s="1091" t="s">
        <v>269</v>
      </c>
      <c r="T84" s="1107" t="s">
        <v>215</v>
      </c>
      <c r="U84" s="1116">
        <v>878434</v>
      </c>
      <c r="V84" s="1092"/>
      <c r="W84" s="1107" t="s">
        <v>270</v>
      </c>
      <c r="X84" s="1107" t="s">
        <v>270</v>
      </c>
      <c r="Y84" s="1107" t="s">
        <v>218</v>
      </c>
      <c r="Z84" s="1107" t="s">
        <v>219</v>
      </c>
      <c r="AA84" s="1107">
        <v>878434</v>
      </c>
      <c r="AB84" s="65"/>
      <c r="AC84" s="66"/>
      <c r="AD84" s="66"/>
      <c r="AE84" s="66"/>
      <c r="AF84" s="66"/>
      <c r="AG84" s="66"/>
      <c r="AH84" s="66"/>
      <c r="AI84" s="66"/>
      <c r="AJ84" s="66"/>
      <c r="AK84" s="66"/>
      <c r="AL84" s="67"/>
      <c r="AM84" s="69"/>
      <c r="AN84" s="69"/>
      <c r="AO84" s="70"/>
      <c r="AP84" s="70"/>
      <c r="AQ84" s="70"/>
      <c r="AR84" s="70"/>
      <c r="AS84" s="70"/>
      <c r="AT84" s="70"/>
      <c r="AU84" s="70"/>
      <c r="AV84" s="68"/>
      <c r="AW84" s="68"/>
      <c r="AX84" s="68"/>
      <c r="AY84" s="68"/>
      <c r="AZ84" s="68"/>
      <c r="BA84" s="68"/>
      <c r="BB84" s="68"/>
      <c r="BC84" s="68"/>
      <c r="BD84" s="68"/>
      <c r="BE84" s="68"/>
    </row>
    <row r="85" spans="1:57" s="678" customFormat="1" hidden="1" x14ac:dyDescent="0.25">
      <c r="A85" s="1092"/>
      <c r="B85" s="1092"/>
      <c r="C85" s="1092"/>
      <c r="D85" s="672" t="s">
        <v>220</v>
      </c>
      <c r="E85" s="698"/>
      <c r="F85" s="698"/>
      <c r="G85" s="698"/>
      <c r="H85" s="698"/>
      <c r="I85" s="699"/>
      <c r="J85" s="699"/>
      <c r="K85" s="698"/>
      <c r="L85" s="698"/>
      <c r="M85" s="698"/>
      <c r="N85" s="699"/>
      <c r="O85" s="699"/>
      <c r="P85" s="1092"/>
      <c r="Q85" s="1092"/>
      <c r="R85" s="1092"/>
      <c r="S85" s="1092"/>
      <c r="T85" s="1092"/>
      <c r="U85" s="1092"/>
      <c r="V85" s="1092"/>
      <c r="W85" s="1092"/>
      <c r="X85" s="1092"/>
      <c r="Y85" s="1092"/>
      <c r="Z85" s="1092"/>
      <c r="AA85" s="1092"/>
      <c r="AB85" s="65"/>
      <c r="AC85" s="66"/>
      <c r="AD85" s="66"/>
      <c r="AE85" s="66"/>
      <c r="AF85" s="66"/>
      <c r="AG85" s="66"/>
      <c r="AH85" s="66"/>
      <c r="AI85" s="66"/>
      <c r="AJ85" s="66"/>
      <c r="AK85" s="66"/>
      <c r="AL85" s="67"/>
      <c r="AM85" s="69"/>
      <c r="AN85" s="69"/>
      <c r="AO85" s="70"/>
      <c r="AP85" s="70"/>
      <c r="AQ85" s="70"/>
      <c r="AR85" s="70"/>
      <c r="AS85" s="70"/>
      <c r="AT85" s="70"/>
      <c r="AU85" s="70"/>
      <c r="AV85" s="68"/>
      <c r="AW85" s="68"/>
      <c r="AX85" s="68"/>
      <c r="AY85" s="68"/>
      <c r="AZ85" s="68"/>
      <c r="BA85" s="68"/>
      <c r="BB85" s="68"/>
      <c r="BC85" s="68"/>
      <c r="BD85" s="68"/>
      <c r="BE85" s="68"/>
    </row>
    <row r="86" spans="1:57" s="678" customFormat="1" hidden="1" x14ac:dyDescent="0.25">
      <c r="A86" s="1092"/>
      <c r="B86" s="1092"/>
      <c r="C86" s="1092"/>
      <c r="D86" s="672" t="s">
        <v>222</v>
      </c>
      <c r="E86" s="681"/>
      <c r="F86" s="681"/>
      <c r="G86" s="681"/>
      <c r="H86" s="681"/>
      <c r="I86" s="682"/>
      <c r="J86" s="700"/>
      <c r="K86" s="681"/>
      <c r="L86" s="681"/>
      <c r="M86" s="681"/>
      <c r="N86" s="682"/>
      <c r="O86" s="700"/>
      <c r="P86" s="1092"/>
      <c r="Q86" s="1092"/>
      <c r="R86" s="1092"/>
      <c r="S86" s="1092"/>
      <c r="T86" s="1092"/>
      <c r="U86" s="1092"/>
      <c r="V86" s="1092"/>
      <c r="W86" s="1092"/>
      <c r="X86" s="1092"/>
      <c r="Y86" s="1092"/>
      <c r="Z86" s="1092"/>
      <c r="AA86" s="1092"/>
      <c r="AB86" s="65"/>
      <c r="AC86" s="66"/>
      <c r="AD86" s="66"/>
      <c r="AE86" s="66"/>
      <c r="AF86" s="66"/>
      <c r="AG86" s="66"/>
      <c r="AH86" s="66"/>
      <c r="AI86" s="66"/>
      <c r="AJ86" s="66"/>
      <c r="AK86" s="66"/>
      <c r="AL86" s="67"/>
      <c r="AM86" s="69"/>
      <c r="AN86" s="69"/>
      <c r="AO86" s="70"/>
      <c r="AP86" s="70"/>
      <c r="AQ86" s="70"/>
      <c r="AR86" s="70"/>
      <c r="AS86" s="70"/>
      <c r="AT86" s="70"/>
      <c r="AU86" s="70"/>
      <c r="AV86" s="68"/>
      <c r="AW86" s="68"/>
      <c r="AX86" s="68"/>
      <c r="AY86" s="68"/>
      <c r="AZ86" s="68"/>
      <c r="BA86" s="68"/>
      <c r="BB86" s="68"/>
      <c r="BC86" s="68"/>
      <c r="BD86" s="68"/>
      <c r="BE86" s="68"/>
    </row>
    <row r="87" spans="1:57" s="678" customFormat="1" hidden="1" x14ac:dyDescent="0.25">
      <c r="A87" s="1092"/>
      <c r="B87" s="1092"/>
      <c r="C87" s="1092"/>
      <c r="D87" s="672" t="s">
        <v>224</v>
      </c>
      <c r="E87" s="698"/>
      <c r="F87" s="698"/>
      <c r="G87" s="698"/>
      <c r="H87" s="698"/>
      <c r="I87" s="699"/>
      <c r="J87" s="700"/>
      <c r="K87" s="698"/>
      <c r="L87" s="698"/>
      <c r="M87" s="698"/>
      <c r="N87" s="699"/>
      <c r="O87" s="700"/>
      <c r="P87" s="1092"/>
      <c r="Q87" s="1092"/>
      <c r="R87" s="1092"/>
      <c r="S87" s="1092"/>
      <c r="T87" s="1092"/>
      <c r="U87" s="1092"/>
      <c r="V87" s="1092"/>
      <c r="W87" s="1092"/>
      <c r="X87" s="1092"/>
      <c r="Y87" s="1092"/>
      <c r="Z87" s="1092"/>
      <c r="AA87" s="1092"/>
      <c r="AB87" s="65"/>
      <c r="AC87" s="66"/>
      <c r="AD87" s="66"/>
      <c r="AE87" s="66"/>
      <c r="AF87" s="66"/>
      <c r="AG87" s="66"/>
      <c r="AH87" s="66"/>
      <c r="AI87" s="66"/>
      <c r="AJ87" s="66"/>
      <c r="AK87" s="66"/>
      <c r="AL87" s="67"/>
      <c r="AM87" s="69"/>
      <c r="AN87" s="69"/>
      <c r="AO87" s="70"/>
      <c r="AP87" s="70"/>
      <c r="AQ87" s="70"/>
      <c r="AR87" s="70"/>
      <c r="AS87" s="70"/>
      <c r="AT87" s="70"/>
      <c r="AU87" s="70"/>
      <c r="AV87" s="68"/>
      <c r="AW87" s="68"/>
      <c r="AX87" s="68"/>
      <c r="AY87" s="68"/>
      <c r="AZ87" s="68"/>
      <c r="BA87" s="68"/>
      <c r="BB87" s="68"/>
      <c r="BC87" s="68"/>
      <c r="BD87" s="68"/>
      <c r="BE87" s="68"/>
    </row>
    <row r="88" spans="1:57" s="678" customFormat="1" hidden="1" x14ac:dyDescent="0.25">
      <c r="A88" s="1092"/>
      <c r="B88" s="1092"/>
      <c r="C88" s="1091" t="s">
        <v>284</v>
      </c>
      <c r="D88" s="672" t="s">
        <v>210</v>
      </c>
      <c r="E88" s="681"/>
      <c r="F88" s="681"/>
      <c r="G88" s="681"/>
      <c r="H88" s="695"/>
      <c r="I88" s="696"/>
      <c r="J88" s="697"/>
      <c r="K88" s="681"/>
      <c r="L88" s="681"/>
      <c r="M88" s="695"/>
      <c r="N88" s="696"/>
      <c r="O88" s="697"/>
      <c r="P88" s="1091" t="s">
        <v>284</v>
      </c>
      <c r="Q88" s="1091" t="s">
        <v>285</v>
      </c>
      <c r="R88" s="1107" t="s">
        <v>286</v>
      </c>
      <c r="S88" s="1091" t="s">
        <v>269</v>
      </c>
      <c r="T88" s="1107" t="s">
        <v>215</v>
      </c>
      <c r="U88" s="1116">
        <v>413734</v>
      </c>
      <c r="V88" s="1092"/>
      <c r="W88" s="1107" t="s">
        <v>270</v>
      </c>
      <c r="X88" s="1107" t="s">
        <v>270</v>
      </c>
      <c r="Y88" s="1107" t="s">
        <v>218</v>
      </c>
      <c r="Z88" s="1107" t="s">
        <v>219</v>
      </c>
      <c r="AA88" s="1107">
        <v>413734</v>
      </c>
      <c r="AB88" s="65"/>
      <c r="AC88" s="66"/>
      <c r="AD88" s="66"/>
      <c r="AE88" s="66"/>
      <c r="AF88" s="66"/>
      <c r="AG88" s="66"/>
      <c r="AH88" s="66"/>
      <c r="AI88" s="66"/>
      <c r="AJ88" s="66"/>
      <c r="AK88" s="66"/>
      <c r="AL88" s="67"/>
      <c r="AM88" s="69"/>
      <c r="AN88" s="69"/>
      <c r="AO88" s="70"/>
      <c r="AP88" s="70"/>
      <c r="AQ88" s="70"/>
      <c r="AR88" s="70"/>
      <c r="AS88" s="70"/>
      <c r="AT88" s="70"/>
      <c r="AU88" s="70"/>
      <c r="AV88" s="68"/>
      <c r="AW88" s="68"/>
      <c r="AX88" s="68"/>
      <c r="AY88" s="68"/>
      <c r="AZ88" s="68"/>
      <c r="BA88" s="68"/>
      <c r="BB88" s="68"/>
      <c r="BC88" s="68"/>
      <c r="BD88" s="68"/>
      <c r="BE88" s="68"/>
    </row>
    <row r="89" spans="1:57" s="678" customFormat="1" hidden="1" x14ac:dyDescent="0.25">
      <c r="A89" s="1092"/>
      <c r="B89" s="1092"/>
      <c r="C89" s="1092"/>
      <c r="D89" s="672" t="s">
        <v>220</v>
      </c>
      <c r="E89" s="698"/>
      <c r="F89" s="698"/>
      <c r="G89" s="698"/>
      <c r="H89" s="698"/>
      <c r="I89" s="699"/>
      <c r="J89" s="699"/>
      <c r="K89" s="698"/>
      <c r="L89" s="698"/>
      <c r="M89" s="698"/>
      <c r="N89" s="699"/>
      <c r="O89" s="699"/>
      <c r="P89" s="1092"/>
      <c r="Q89" s="1092"/>
      <c r="R89" s="1092"/>
      <c r="S89" s="1092"/>
      <c r="T89" s="1092"/>
      <c r="U89" s="1092"/>
      <c r="V89" s="1092"/>
      <c r="W89" s="1092"/>
      <c r="X89" s="1092"/>
      <c r="Y89" s="1092"/>
      <c r="Z89" s="1092"/>
      <c r="AA89" s="1092"/>
      <c r="AB89" s="65"/>
      <c r="AC89" s="66"/>
      <c r="AD89" s="66"/>
      <c r="AE89" s="66"/>
      <c r="AF89" s="66"/>
      <c r="AG89" s="66"/>
      <c r="AH89" s="66"/>
      <c r="AI89" s="66"/>
      <c r="AJ89" s="66"/>
      <c r="AK89" s="66"/>
      <c r="AL89" s="67"/>
      <c r="AM89" s="69"/>
      <c r="AN89" s="69"/>
      <c r="AO89" s="70"/>
      <c r="AP89" s="70"/>
      <c r="AQ89" s="70"/>
      <c r="AR89" s="70"/>
      <c r="AS89" s="70"/>
      <c r="AT89" s="70"/>
      <c r="AU89" s="70"/>
      <c r="AV89" s="68"/>
      <c r="AW89" s="68"/>
      <c r="AX89" s="68"/>
      <c r="AY89" s="68"/>
      <c r="AZ89" s="68"/>
      <c r="BA89" s="68"/>
      <c r="BB89" s="68"/>
      <c r="BC89" s="68"/>
      <c r="BD89" s="68"/>
      <c r="BE89" s="68"/>
    </row>
    <row r="90" spans="1:57" s="678" customFormat="1" hidden="1" x14ac:dyDescent="0.25">
      <c r="A90" s="1092"/>
      <c r="B90" s="1092"/>
      <c r="C90" s="1092"/>
      <c r="D90" s="672" t="s">
        <v>222</v>
      </c>
      <c r="E90" s="681"/>
      <c r="F90" s="681"/>
      <c r="G90" s="681"/>
      <c r="H90" s="681"/>
      <c r="I90" s="682"/>
      <c r="J90" s="700"/>
      <c r="K90" s="681"/>
      <c r="L90" s="681"/>
      <c r="M90" s="681"/>
      <c r="N90" s="682"/>
      <c r="O90" s="700"/>
      <c r="P90" s="1092"/>
      <c r="Q90" s="1092"/>
      <c r="R90" s="1092"/>
      <c r="S90" s="1092"/>
      <c r="T90" s="1092"/>
      <c r="U90" s="1092"/>
      <c r="V90" s="1092"/>
      <c r="W90" s="1092"/>
      <c r="X90" s="1092"/>
      <c r="Y90" s="1092"/>
      <c r="Z90" s="1092"/>
      <c r="AA90" s="1092"/>
      <c r="AB90" s="65"/>
      <c r="AC90" s="66"/>
      <c r="AD90" s="66"/>
      <c r="AE90" s="66"/>
      <c r="AF90" s="66"/>
      <c r="AG90" s="66"/>
      <c r="AH90" s="66"/>
      <c r="AI90" s="66"/>
      <c r="AJ90" s="66"/>
      <c r="AK90" s="66"/>
      <c r="AL90" s="67"/>
      <c r="AM90" s="69"/>
      <c r="AN90" s="69"/>
      <c r="AO90" s="70"/>
      <c r="AP90" s="70"/>
      <c r="AQ90" s="70"/>
      <c r="AR90" s="70"/>
      <c r="AS90" s="70"/>
      <c r="AT90" s="70"/>
      <c r="AU90" s="70"/>
      <c r="AV90" s="68"/>
      <c r="AW90" s="68"/>
      <c r="AX90" s="68"/>
      <c r="AY90" s="68"/>
      <c r="AZ90" s="68"/>
      <c r="BA90" s="68"/>
      <c r="BB90" s="68"/>
      <c r="BC90" s="68"/>
      <c r="BD90" s="68"/>
      <c r="BE90" s="68"/>
    </row>
    <row r="91" spans="1:57" s="678" customFormat="1" hidden="1" x14ac:dyDescent="0.25">
      <c r="A91" s="1092"/>
      <c r="B91" s="1092"/>
      <c r="C91" s="1092"/>
      <c r="D91" s="672" t="s">
        <v>224</v>
      </c>
      <c r="E91" s="698"/>
      <c r="F91" s="698"/>
      <c r="G91" s="698"/>
      <c r="H91" s="698"/>
      <c r="I91" s="699"/>
      <c r="J91" s="700"/>
      <c r="K91" s="698"/>
      <c r="L91" s="698"/>
      <c r="M91" s="698"/>
      <c r="N91" s="699"/>
      <c r="O91" s="700"/>
      <c r="P91" s="1092"/>
      <c r="Q91" s="1092"/>
      <c r="R91" s="1092"/>
      <c r="S91" s="1092"/>
      <c r="T91" s="1092"/>
      <c r="U91" s="1092"/>
      <c r="V91" s="1092"/>
      <c r="W91" s="1092"/>
      <c r="X91" s="1092"/>
      <c r="Y91" s="1092"/>
      <c r="Z91" s="1092"/>
      <c r="AA91" s="1092"/>
      <c r="AB91" s="65"/>
      <c r="AC91" s="66"/>
      <c r="AD91" s="66"/>
      <c r="AE91" s="66"/>
      <c r="AF91" s="66"/>
      <c r="AG91" s="66"/>
      <c r="AH91" s="66"/>
      <c r="AI91" s="66"/>
      <c r="AJ91" s="66"/>
      <c r="AK91" s="66"/>
      <c r="AL91" s="67"/>
      <c r="AM91" s="69"/>
      <c r="AN91" s="69"/>
      <c r="AO91" s="70"/>
      <c r="AP91" s="70"/>
      <c r="AQ91" s="70"/>
      <c r="AR91" s="70"/>
      <c r="AS91" s="70"/>
      <c r="AT91" s="70"/>
      <c r="AU91" s="70"/>
      <c r="AV91" s="68"/>
      <c r="AW91" s="68"/>
      <c r="AX91" s="68"/>
      <c r="AY91" s="68"/>
      <c r="AZ91" s="68"/>
      <c r="BA91" s="68"/>
      <c r="BB91" s="68"/>
      <c r="BC91" s="68"/>
      <c r="BD91" s="68"/>
      <c r="BE91" s="68"/>
    </row>
    <row r="92" spans="1:57" s="678" customFormat="1" hidden="1" x14ac:dyDescent="0.25">
      <c r="A92" s="1092"/>
      <c r="B92" s="1092"/>
      <c r="C92" s="1091" t="s">
        <v>234</v>
      </c>
      <c r="D92" s="672" t="s">
        <v>210</v>
      </c>
      <c r="E92" s="681"/>
      <c r="F92" s="681"/>
      <c r="G92" s="681"/>
      <c r="H92" s="695"/>
      <c r="I92" s="696"/>
      <c r="J92" s="701"/>
      <c r="K92" s="681"/>
      <c r="L92" s="681"/>
      <c r="M92" s="695"/>
      <c r="N92" s="696"/>
      <c r="O92" s="701"/>
      <c r="P92" s="1091" t="s">
        <v>234</v>
      </c>
      <c r="Q92" s="1091" t="s">
        <v>287</v>
      </c>
      <c r="R92" s="1107" t="s">
        <v>288</v>
      </c>
      <c r="S92" s="1091" t="s">
        <v>269</v>
      </c>
      <c r="T92" s="1107" t="s">
        <v>215</v>
      </c>
      <c r="U92" s="1116">
        <v>1208980</v>
      </c>
      <c r="V92" s="1092"/>
      <c r="W92" s="1107" t="s">
        <v>270</v>
      </c>
      <c r="X92" s="1107" t="s">
        <v>270</v>
      </c>
      <c r="Y92" s="1107" t="s">
        <v>218</v>
      </c>
      <c r="Z92" s="1107" t="s">
        <v>219</v>
      </c>
      <c r="AA92" s="1107">
        <v>1208980</v>
      </c>
      <c r="AB92" s="65"/>
      <c r="AC92" s="66"/>
      <c r="AD92" s="66"/>
      <c r="AE92" s="66"/>
      <c r="AF92" s="66"/>
      <c r="AG92" s="66"/>
      <c r="AH92" s="66"/>
      <c r="AI92" s="66"/>
      <c r="AJ92" s="66"/>
      <c r="AK92" s="66"/>
      <c r="AL92" s="67"/>
      <c r="AM92" s="69"/>
      <c r="AN92" s="69"/>
      <c r="AO92" s="70"/>
      <c r="AP92" s="70"/>
      <c r="AQ92" s="70"/>
      <c r="AR92" s="70"/>
      <c r="AS92" s="70"/>
      <c r="AT92" s="70"/>
      <c r="AU92" s="70"/>
      <c r="AV92" s="68"/>
      <c r="AW92" s="68"/>
      <c r="AX92" s="68"/>
      <c r="AY92" s="68"/>
      <c r="AZ92" s="68"/>
      <c r="BA92" s="68"/>
      <c r="BB92" s="68"/>
      <c r="BC92" s="68"/>
      <c r="BD92" s="68"/>
      <c r="BE92" s="68"/>
    </row>
    <row r="93" spans="1:57" s="678" customFormat="1" hidden="1" x14ac:dyDescent="0.25">
      <c r="A93" s="1092"/>
      <c r="B93" s="1092"/>
      <c r="C93" s="1092"/>
      <c r="D93" s="672" t="s">
        <v>220</v>
      </c>
      <c r="E93" s="698"/>
      <c r="F93" s="698"/>
      <c r="G93" s="698"/>
      <c r="H93" s="698"/>
      <c r="I93" s="699"/>
      <c r="J93" s="699"/>
      <c r="K93" s="698"/>
      <c r="L93" s="698"/>
      <c r="M93" s="698"/>
      <c r="N93" s="699"/>
      <c r="O93" s="699"/>
      <c r="P93" s="1092"/>
      <c r="Q93" s="1092"/>
      <c r="R93" s="1092"/>
      <c r="S93" s="1092"/>
      <c r="T93" s="1092"/>
      <c r="U93" s="1092"/>
      <c r="V93" s="1092"/>
      <c r="W93" s="1092"/>
      <c r="X93" s="1092"/>
      <c r="Y93" s="1092"/>
      <c r="Z93" s="1092"/>
      <c r="AA93" s="1092"/>
      <c r="AB93" s="65"/>
      <c r="AC93" s="66"/>
      <c r="AD93" s="66"/>
      <c r="AE93" s="66"/>
      <c r="AF93" s="66"/>
      <c r="AG93" s="66"/>
      <c r="AH93" s="66"/>
      <c r="AI93" s="66"/>
      <c r="AJ93" s="66"/>
      <c r="AK93" s="66"/>
      <c r="AL93" s="67"/>
      <c r="AM93" s="69"/>
      <c r="AN93" s="69"/>
      <c r="AO93" s="70"/>
      <c r="AP93" s="70"/>
      <c r="AQ93" s="70"/>
      <c r="AR93" s="70"/>
      <c r="AS93" s="70"/>
      <c r="AT93" s="70"/>
      <c r="AU93" s="70"/>
      <c r="AV93" s="68"/>
      <c r="AW93" s="68"/>
      <c r="AX93" s="68"/>
      <c r="AY93" s="68"/>
      <c r="AZ93" s="68"/>
      <c r="BA93" s="68"/>
      <c r="BB93" s="68"/>
      <c r="BC93" s="68"/>
      <c r="BD93" s="68"/>
      <c r="BE93" s="68"/>
    </row>
    <row r="94" spans="1:57" s="678" customFormat="1" hidden="1" x14ac:dyDescent="0.25">
      <c r="A94" s="1092"/>
      <c r="B94" s="1092"/>
      <c r="C94" s="1092"/>
      <c r="D94" s="672" t="s">
        <v>222</v>
      </c>
      <c r="E94" s="681"/>
      <c r="F94" s="681"/>
      <c r="G94" s="681"/>
      <c r="H94" s="681"/>
      <c r="I94" s="682"/>
      <c r="J94" s="700"/>
      <c r="K94" s="681"/>
      <c r="L94" s="681"/>
      <c r="M94" s="681"/>
      <c r="N94" s="682"/>
      <c r="O94" s="700"/>
      <c r="P94" s="1092"/>
      <c r="Q94" s="1092"/>
      <c r="R94" s="1092"/>
      <c r="S94" s="1092"/>
      <c r="T94" s="1092"/>
      <c r="U94" s="1092"/>
      <c r="V94" s="1092"/>
      <c r="W94" s="1092"/>
      <c r="X94" s="1092"/>
      <c r="Y94" s="1092"/>
      <c r="Z94" s="1092"/>
      <c r="AA94" s="1092"/>
      <c r="AB94" s="65"/>
      <c r="AC94" s="66"/>
      <c r="AD94" s="66"/>
      <c r="AE94" s="66"/>
      <c r="AF94" s="66"/>
      <c r="AG94" s="66"/>
      <c r="AH94" s="66"/>
      <c r="AI94" s="66"/>
      <c r="AJ94" s="66"/>
      <c r="AK94" s="66"/>
      <c r="AL94" s="67"/>
      <c r="AM94" s="69"/>
      <c r="AN94" s="69"/>
      <c r="AO94" s="70"/>
      <c r="AP94" s="70"/>
      <c r="AQ94" s="70"/>
      <c r="AR94" s="70"/>
      <c r="AS94" s="70"/>
      <c r="AT94" s="70"/>
      <c r="AU94" s="70"/>
      <c r="AV94" s="68"/>
      <c r="AW94" s="68"/>
      <c r="AX94" s="68"/>
      <c r="AY94" s="68"/>
      <c r="AZ94" s="68"/>
      <c r="BA94" s="68"/>
      <c r="BB94" s="68"/>
      <c r="BC94" s="68"/>
      <c r="BD94" s="68"/>
      <c r="BE94" s="68"/>
    </row>
    <row r="95" spans="1:57" s="678" customFormat="1" hidden="1" x14ac:dyDescent="0.25">
      <c r="A95" s="1092"/>
      <c r="B95" s="1092"/>
      <c r="C95" s="1092"/>
      <c r="D95" s="672" t="s">
        <v>224</v>
      </c>
      <c r="E95" s="698"/>
      <c r="F95" s="698"/>
      <c r="G95" s="698"/>
      <c r="H95" s="698"/>
      <c r="I95" s="699"/>
      <c r="J95" s="700"/>
      <c r="K95" s="698"/>
      <c r="L95" s="698"/>
      <c r="M95" s="698"/>
      <c r="N95" s="699"/>
      <c r="O95" s="700"/>
      <c r="P95" s="1092"/>
      <c r="Q95" s="1092"/>
      <c r="R95" s="1092"/>
      <c r="S95" s="1092"/>
      <c r="T95" s="1092"/>
      <c r="U95" s="1092"/>
      <c r="V95" s="1092"/>
      <c r="W95" s="1092"/>
      <c r="X95" s="1092"/>
      <c r="Y95" s="1092"/>
      <c r="Z95" s="1092"/>
      <c r="AA95" s="1092"/>
      <c r="AB95" s="65"/>
      <c r="AC95" s="66"/>
      <c r="AD95" s="66"/>
      <c r="AE95" s="66"/>
      <c r="AF95" s="66"/>
      <c r="AG95" s="66"/>
      <c r="AH95" s="66"/>
      <c r="AI95" s="66"/>
      <c r="AJ95" s="66"/>
      <c r="AK95" s="66"/>
      <c r="AL95" s="67"/>
      <c r="AM95" s="69"/>
      <c r="AN95" s="69"/>
      <c r="AO95" s="70"/>
      <c r="AP95" s="70"/>
      <c r="AQ95" s="70"/>
      <c r="AR95" s="70"/>
      <c r="AS95" s="70"/>
      <c r="AT95" s="70"/>
      <c r="AU95" s="70"/>
      <c r="AV95" s="68"/>
      <c r="AW95" s="68"/>
      <c r="AX95" s="68"/>
      <c r="AY95" s="68"/>
      <c r="AZ95" s="68"/>
      <c r="BA95" s="68"/>
      <c r="BB95" s="68"/>
      <c r="BC95" s="68"/>
      <c r="BD95" s="68"/>
      <c r="BE95" s="68"/>
    </row>
    <row r="96" spans="1:57" s="678" customFormat="1" hidden="1" x14ac:dyDescent="0.25">
      <c r="A96" s="1092"/>
      <c r="B96" s="1092"/>
      <c r="C96" s="1091" t="s">
        <v>235</v>
      </c>
      <c r="D96" s="672" t="s">
        <v>210</v>
      </c>
      <c r="E96" s="681"/>
      <c r="F96" s="681"/>
      <c r="G96" s="681"/>
      <c r="H96" s="695"/>
      <c r="I96" s="696"/>
      <c r="J96" s="697"/>
      <c r="K96" s="681"/>
      <c r="L96" s="681"/>
      <c r="M96" s="695"/>
      <c r="N96" s="696"/>
      <c r="O96" s="697"/>
      <c r="P96" s="1091" t="s">
        <v>235</v>
      </c>
      <c r="Q96" s="1091" t="s">
        <v>289</v>
      </c>
      <c r="R96" s="1107" t="s">
        <v>290</v>
      </c>
      <c r="S96" s="1091" t="s">
        <v>269</v>
      </c>
      <c r="T96" s="1107" t="s">
        <v>215</v>
      </c>
      <c r="U96" s="1116">
        <v>93716</v>
      </c>
      <c r="V96" s="1092"/>
      <c r="W96" s="1107" t="s">
        <v>270</v>
      </c>
      <c r="X96" s="1107" t="s">
        <v>270</v>
      </c>
      <c r="Y96" s="1107" t="s">
        <v>218</v>
      </c>
      <c r="Z96" s="1107" t="s">
        <v>219</v>
      </c>
      <c r="AA96" s="1107">
        <v>93716</v>
      </c>
      <c r="AB96" s="65"/>
      <c r="AC96" s="66"/>
      <c r="AD96" s="66"/>
      <c r="AE96" s="66"/>
      <c r="AF96" s="66"/>
      <c r="AG96" s="66"/>
      <c r="AH96" s="66"/>
      <c r="AI96" s="66"/>
      <c r="AJ96" s="66"/>
      <c r="AK96" s="66"/>
      <c r="AL96" s="67"/>
      <c r="AM96" s="69"/>
      <c r="AN96" s="69"/>
      <c r="AO96" s="70"/>
      <c r="AP96" s="70"/>
      <c r="AQ96" s="70"/>
      <c r="AR96" s="70"/>
      <c r="AS96" s="70"/>
      <c r="AT96" s="70"/>
      <c r="AU96" s="70"/>
      <c r="AV96" s="68"/>
      <c r="AW96" s="68"/>
      <c r="AX96" s="68"/>
      <c r="AY96" s="68"/>
      <c r="AZ96" s="68"/>
      <c r="BA96" s="68"/>
      <c r="BB96" s="68"/>
      <c r="BC96" s="68"/>
      <c r="BD96" s="68"/>
      <c r="BE96" s="68"/>
    </row>
    <row r="97" spans="1:57" s="678" customFormat="1" hidden="1" x14ac:dyDescent="0.25">
      <c r="A97" s="1092"/>
      <c r="B97" s="1092"/>
      <c r="C97" s="1092"/>
      <c r="D97" s="672" t="s">
        <v>220</v>
      </c>
      <c r="E97" s="698"/>
      <c r="F97" s="698"/>
      <c r="G97" s="698"/>
      <c r="H97" s="698"/>
      <c r="I97" s="699"/>
      <c r="J97" s="699"/>
      <c r="K97" s="698"/>
      <c r="L97" s="698"/>
      <c r="M97" s="698"/>
      <c r="N97" s="699"/>
      <c r="O97" s="699"/>
      <c r="P97" s="1092"/>
      <c r="Q97" s="1092"/>
      <c r="R97" s="1092"/>
      <c r="S97" s="1092"/>
      <c r="T97" s="1092"/>
      <c r="U97" s="1092"/>
      <c r="V97" s="1092"/>
      <c r="W97" s="1092"/>
      <c r="X97" s="1092"/>
      <c r="Y97" s="1092"/>
      <c r="Z97" s="1092"/>
      <c r="AA97" s="1092"/>
      <c r="AB97" s="65"/>
      <c r="AC97" s="66"/>
      <c r="AD97" s="66"/>
      <c r="AE97" s="66"/>
      <c r="AF97" s="66"/>
      <c r="AG97" s="66"/>
      <c r="AH97" s="66"/>
      <c r="AI97" s="66"/>
      <c r="AJ97" s="66"/>
      <c r="AK97" s="66"/>
      <c r="AL97" s="67"/>
      <c r="AM97" s="69"/>
      <c r="AN97" s="69"/>
      <c r="AO97" s="70"/>
      <c r="AP97" s="70"/>
      <c r="AQ97" s="70"/>
      <c r="AR97" s="70"/>
      <c r="AS97" s="70"/>
      <c r="AT97" s="70"/>
      <c r="AU97" s="70"/>
      <c r="AV97" s="68"/>
      <c r="AW97" s="68"/>
      <c r="AX97" s="68"/>
      <c r="AY97" s="68"/>
      <c r="AZ97" s="68"/>
      <c r="BA97" s="68"/>
      <c r="BB97" s="68"/>
      <c r="BC97" s="68"/>
      <c r="BD97" s="68"/>
      <c r="BE97" s="68"/>
    </row>
    <row r="98" spans="1:57" s="678" customFormat="1" hidden="1" x14ac:dyDescent="0.25">
      <c r="A98" s="1092"/>
      <c r="B98" s="1092"/>
      <c r="C98" s="1092"/>
      <c r="D98" s="672" t="s">
        <v>222</v>
      </c>
      <c r="E98" s="681"/>
      <c r="F98" s="681"/>
      <c r="G98" s="681"/>
      <c r="H98" s="681"/>
      <c r="I98" s="682"/>
      <c r="J98" s="700"/>
      <c r="K98" s="681"/>
      <c r="L98" s="681"/>
      <c r="M98" s="681"/>
      <c r="N98" s="682"/>
      <c r="O98" s="700"/>
      <c r="P98" s="1092"/>
      <c r="Q98" s="1092"/>
      <c r="R98" s="1092"/>
      <c r="S98" s="1092"/>
      <c r="T98" s="1092"/>
      <c r="U98" s="1092"/>
      <c r="V98" s="1092"/>
      <c r="W98" s="1092"/>
      <c r="X98" s="1092"/>
      <c r="Y98" s="1092"/>
      <c r="Z98" s="1092"/>
      <c r="AA98" s="1092"/>
      <c r="AB98" s="65"/>
      <c r="AC98" s="66"/>
      <c r="AD98" s="66"/>
      <c r="AE98" s="66"/>
      <c r="AF98" s="66"/>
      <c r="AG98" s="66"/>
      <c r="AH98" s="66"/>
      <c r="AI98" s="66"/>
      <c r="AJ98" s="66"/>
      <c r="AK98" s="66"/>
      <c r="AL98" s="67"/>
      <c r="AM98" s="69"/>
      <c r="AN98" s="69"/>
      <c r="AO98" s="70"/>
      <c r="AP98" s="70"/>
      <c r="AQ98" s="70"/>
      <c r="AR98" s="70"/>
      <c r="AS98" s="70"/>
      <c r="AT98" s="70"/>
      <c r="AU98" s="70"/>
      <c r="AV98" s="68"/>
      <c r="AW98" s="68"/>
      <c r="AX98" s="68"/>
      <c r="AY98" s="68"/>
      <c r="AZ98" s="68"/>
      <c r="BA98" s="68"/>
      <c r="BB98" s="68"/>
      <c r="BC98" s="68"/>
      <c r="BD98" s="68"/>
      <c r="BE98" s="68"/>
    </row>
    <row r="99" spans="1:57" s="678" customFormat="1" hidden="1" x14ac:dyDescent="0.25">
      <c r="A99" s="1092"/>
      <c r="B99" s="1092"/>
      <c r="C99" s="1092"/>
      <c r="D99" s="672" t="s">
        <v>224</v>
      </c>
      <c r="E99" s="698"/>
      <c r="F99" s="698"/>
      <c r="G99" s="698"/>
      <c r="H99" s="698"/>
      <c r="I99" s="699"/>
      <c r="J99" s="700"/>
      <c r="K99" s="698"/>
      <c r="L99" s="698"/>
      <c r="M99" s="698"/>
      <c r="N99" s="699"/>
      <c r="O99" s="700"/>
      <c r="P99" s="1092"/>
      <c r="Q99" s="1092"/>
      <c r="R99" s="1092"/>
      <c r="S99" s="1092"/>
      <c r="T99" s="1092"/>
      <c r="U99" s="1092"/>
      <c r="V99" s="1092"/>
      <c r="W99" s="1092"/>
      <c r="X99" s="1092"/>
      <c r="Y99" s="1092"/>
      <c r="Z99" s="1092"/>
      <c r="AA99" s="1092"/>
      <c r="AB99" s="65"/>
      <c r="AC99" s="66"/>
      <c r="AD99" s="66"/>
      <c r="AE99" s="66"/>
      <c r="AF99" s="66"/>
      <c r="AG99" s="66"/>
      <c r="AH99" s="66"/>
      <c r="AI99" s="66"/>
      <c r="AJ99" s="66"/>
      <c r="AK99" s="66"/>
      <c r="AL99" s="67"/>
      <c r="AM99" s="69"/>
      <c r="AN99" s="69"/>
      <c r="AO99" s="70"/>
      <c r="AP99" s="70"/>
      <c r="AQ99" s="70"/>
      <c r="AR99" s="70"/>
      <c r="AS99" s="70"/>
      <c r="AT99" s="70"/>
      <c r="AU99" s="70"/>
      <c r="AV99" s="68"/>
      <c r="AW99" s="68"/>
      <c r="AX99" s="68"/>
      <c r="AY99" s="68"/>
      <c r="AZ99" s="68"/>
      <c r="BA99" s="68"/>
      <c r="BB99" s="68"/>
      <c r="BC99" s="68"/>
      <c r="BD99" s="68"/>
      <c r="BE99" s="68"/>
    </row>
    <row r="100" spans="1:57" s="678" customFormat="1" hidden="1" x14ac:dyDescent="0.25">
      <c r="A100" s="1092"/>
      <c r="B100" s="1092"/>
      <c r="C100" s="1091" t="s">
        <v>231</v>
      </c>
      <c r="D100" s="672" t="s">
        <v>210</v>
      </c>
      <c r="E100" s="681"/>
      <c r="F100" s="681"/>
      <c r="G100" s="681"/>
      <c r="H100" s="695"/>
      <c r="I100" s="696"/>
      <c r="J100" s="697"/>
      <c r="K100" s="681"/>
      <c r="L100" s="681"/>
      <c r="M100" s="695"/>
      <c r="N100" s="696"/>
      <c r="O100" s="697"/>
      <c r="P100" s="1091" t="s">
        <v>231</v>
      </c>
      <c r="Q100" s="1091" t="s">
        <v>291</v>
      </c>
      <c r="R100" s="1107" t="s">
        <v>292</v>
      </c>
      <c r="S100" s="1091" t="s">
        <v>269</v>
      </c>
      <c r="T100" s="1107" t="s">
        <v>215</v>
      </c>
      <c r="U100" s="1116">
        <v>221906</v>
      </c>
      <c r="V100" s="1092"/>
      <c r="W100" s="1107" t="s">
        <v>270</v>
      </c>
      <c r="X100" s="1107" t="s">
        <v>270</v>
      </c>
      <c r="Y100" s="1107" t="s">
        <v>218</v>
      </c>
      <c r="Z100" s="1107" t="s">
        <v>219</v>
      </c>
      <c r="AA100" s="1107">
        <v>221906</v>
      </c>
      <c r="AB100" s="65"/>
      <c r="AC100" s="66"/>
      <c r="AD100" s="66"/>
      <c r="AE100" s="66"/>
      <c r="AF100" s="66"/>
      <c r="AG100" s="66"/>
      <c r="AH100" s="66"/>
      <c r="AI100" s="66"/>
      <c r="AJ100" s="66"/>
      <c r="AK100" s="66"/>
      <c r="AL100" s="67"/>
      <c r="AM100" s="69"/>
      <c r="AN100" s="69"/>
      <c r="AO100" s="70"/>
      <c r="AP100" s="70"/>
      <c r="AQ100" s="70"/>
      <c r="AR100" s="70"/>
      <c r="AS100" s="70"/>
      <c r="AT100" s="70"/>
      <c r="AU100" s="70"/>
      <c r="AV100" s="68"/>
      <c r="AW100" s="68"/>
      <c r="AX100" s="68"/>
      <c r="AY100" s="68"/>
      <c r="AZ100" s="68"/>
      <c r="BA100" s="68"/>
      <c r="BB100" s="68"/>
      <c r="BC100" s="68"/>
      <c r="BD100" s="68"/>
      <c r="BE100" s="68"/>
    </row>
    <row r="101" spans="1:57" s="678" customFormat="1" hidden="1" x14ac:dyDescent="0.25">
      <c r="A101" s="1092"/>
      <c r="B101" s="1092"/>
      <c r="C101" s="1092"/>
      <c r="D101" s="672" t="s">
        <v>220</v>
      </c>
      <c r="E101" s="698"/>
      <c r="F101" s="698"/>
      <c r="G101" s="698"/>
      <c r="H101" s="698"/>
      <c r="I101" s="699"/>
      <c r="J101" s="699"/>
      <c r="K101" s="698"/>
      <c r="L101" s="698"/>
      <c r="M101" s="698"/>
      <c r="N101" s="699"/>
      <c r="O101" s="699"/>
      <c r="P101" s="1092"/>
      <c r="Q101" s="1092"/>
      <c r="R101" s="1092"/>
      <c r="S101" s="1092"/>
      <c r="T101" s="1092"/>
      <c r="U101" s="1092"/>
      <c r="V101" s="1092"/>
      <c r="W101" s="1092"/>
      <c r="X101" s="1092"/>
      <c r="Y101" s="1092"/>
      <c r="Z101" s="1092"/>
      <c r="AA101" s="1092"/>
      <c r="AB101" s="65"/>
      <c r="AC101" s="66"/>
      <c r="AD101" s="66"/>
      <c r="AE101" s="66"/>
      <c r="AF101" s="66"/>
      <c r="AG101" s="66"/>
      <c r="AH101" s="66"/>
      <c r="AI101" s="66"/>
      <c r="AJ101" s="66"/>
      <c r="AK101" s="66"/>
      <c r="AL101" s="67"/>
      <c r="AM101" s="69"/>
      <c r="AN101" s="69"/>
      <c r="AO101" s="70"/>
      <c r="AP101" s="70"/>
      <c r="AQ101" s="70"/>
      <c r="AR101" s="70"/>
      <c r="AS101" s="70"/>
      <c r="AT101" s="70"/>
      <c r="AU101" s="70"/>
      <c r="AV101" s="68"/>
      <c r="AW101" s="68"/>
      <c r="AX101" s="68"/>
      <c r="AY101" s="68"/>
      <c r="AZ101" s="68"/>
      <c r="BA101" s="68"/>
      <c r="BB101" s="68"/>
      <c r="BC101" s="68"/>
      <c r="BD101" s="68"/>
      <c r="BE101" s="68"/>
    </row>
    <row r="102" spans="1:57" s="678" customFormat="1" hidden="1" x14ac:dyDescent="0.25">
      <c r="A102" s="1092"/>
      <c r="B102" s="1092"/>
      <c r="C102" s="1092"/>
      <c r="D102" s="672" t="s">
        <v>222</v>
      </c>
      <c r="E102" s="681"/>
      <c r="F102" s="681"/>
      <c r="G102" s="681"/>
      <c r="H102" s="681"/>
      <c r="I102" s="682"/>
      <c r="J102" s="700"/>
      <c r="K102" s="681"/>
      <c r="L102" s="681"/>
      <c r="M102" s="681"/>
      <c r="N102" s="682"/>
      <c r="O102" s="700"/>
      <c r="P102" s="1092"/>
      <c r="Q102" s="1092"/>
      <c r="R102" s="1092"/>
      <c r="S102" s="1092"/>
      <c r="T102" s="1092"/>
      <c r="U102" s="1092"/>
      <c r="V102" s="1092"/>
      <c r="W102" s="1092"/>
      <c r="X102" s="1092"/>
      <c r="Y102" s="1092"/>
      <c r="Z102" s="1092"/>
      <c r="AA102" s="1092"/>
      <c r="AB102" s="65"/>
      <c r="AC102" s="66"/>
      <c r="AD102" s="66"/>
      <c r="AE102" s="66"/>
      <c r="AF102" s="66"/>
      <c r="AG102" s="66"/>
      <c r="AH102" s="66"/>
      <c r="AI102" s="66"/>
      <c r="AJ102" s="66"/>
      <c r="AK102" s="66"/>
      <c r="AL102" s="67"/>
      <c r="AM102" s="69"/>
      <c r="AN102" s="69"/>
      <c r="AO102" s="70"/>
      <c r="AP102" s="70"/>
      <c r="AQ102" s="70"/>
      <c r="AR102" s="70"/>
      <c r="AS102" s="70"/>
      <c r="AT102" s="70"/>
      <c r="AU102" s="70"/>
      <c r="AV102" s="68"/>
      <c r="AW102" s="68"/>
      <c r="AX102" s="68"/>
      <c r="AY102" s="68"/>
      <c r="AZ102" s="68"/>
      <c r="BA102" s="68"/>
      <c r="BB102" s="68"/>
      <c r="BC102" s="68"/>
      <c r="BD102" s="68"/>
      <c r="BE102" s="68"/>
    </row>
    <row r="103" spans="1:57" s="678" customFormat="1" hidden="1" x14ac:dyDescent="0.25">
      <c r="A103" s="1092"/>
      <c r="B103" s="1092"/>
      <c r="C103" s="1092"/>
      <c r="D103" s="672" t="s">
        <v>224</v>
      </c>
      <c r="E103" s="698"/>
      <c r="F103" s="698"/>
      <c r="G103" s="698"/>
      <c r="H103" s="698"/>
      <c r="I103" s="699"/>
      <c r="J103" s="700"/>
      <c r="K103" s="698"/>
      <c r="L103" s="698"/>
      <c r="M103" s="698"/>
      <c r="N103" s="699"/>
      <c r="O103" s="700"/>
      <c r="P103" s="1092"/>
      <c r="Q103" s="1092"/>
      <c r="R103" s="1092"/>
      <c r="S103" s="1092"/>
      <c r="T103" s="1092"/>
      <c r="U103" s="1092"/>
      <c r="V103" s="1092"/>
      <c r="W103" s="1092"/>
      <c r="X103" s="1092"/>
      <c r="Y103" s="1092"/>
      <c r="Z103" s="1092"/>
      <c r="AA103" s="1092"/>
      <c r="AB103" s="65"/>
      <c r="AC103" s="66"/>
      <c r="AD103" s="66"/>
      <c r="AE103" s="66"/>
      <c r="AF103" s="66"/>
      <c r="AG103" s="66"/>
      <c r="AH103" s="66"/>
      <c r="AI103" s="66"/>
      <c r="AJ103" s="66"/>
      <c r="AK103" s="66"/>
      <c r="AL103" s="67"/>
      <c r="AM103" s="69"/>
      <c r="AN103" s="69"/>
      <c r="AO103" s="70"/>
      <c r="AP103" s="70"/>
      <c r="AQ103" s="70"/>
      <c r="AR103" s="70"/>
      <c r="AS103" s="70"/>
      <c r="AT103" s="70"/>
      <c r="AU103" s="70"/>
      <c r="AV103" s="68"/>
      <c r="AW103" s="68"/>
      <c r="AX103" s="68"/>
      <c r="AY103" s="68"/>
      <c r="AZ103" s="68"/>
      <c r="BA103" s="68"/>
      <c r="BB103" s="68"/>
      <c r="BC103" s="68"/>
      <c r="BD103" s="68"/>
      <c r="BE103" s="68"/>
    </row>
    <row r="104" spans="1:57" s="678" customFormat="1" hidden="1" x14ac:dyDescent="0.25">
      <c r="A104" s="1092"/>
      <c r="B104" s="1092"/>
      <c r="C104" s="1091" t="s">
        <v>236</v>
      </c>
      <c r="D104" s="672" t="s">
        <v>210</v>
      </c>
      <c r="E104" s="681"/>
      <c r="F104" s="681"/>
      <c r="G104" s="681"/>
      <c r="H104" s="695"/>
      <c r="I104" s="696"/>
      <c r="J104" s="697"/>
      <c r="K104" s="681"/>
      <c r="L104" s="681"/>
      <c r="M104" s="695"/>
      <c r="N104" s="696"/>
      <c r="O104" s="697"/>
      <c r="P104" s="1091" t="s">
        <v>236</v>
      </c>
      <c r="Q104" s="1091" t="s">
        <v>293</v>
      </c>
      <c r="R104" s="1107" t="s">
        <v>294</v>
      </c>
      <c r="S104" s="1091" t="s">
        <v>269</v>
      </c>
      <c r="T104" s="1107" t="s">
        <v>215</v>
      </c>
      <c r="U104" s="1116">
        <v>350944</v>
      </c>
      <c r="V104" s="1092"/>
      <c r="W104" s="1107" t="s">
        <v>270</v>
      </c>
      <c r="X104" s="1107" t="s">
        <v>270</v>
      </c>
      <c r="Y104" s="1107" t="s">
        <v>218</v>
      </c>
      <c r="Z104" s="1107" t="s">
        <v>219</v>
      </c>
      <c r="AA104" s="1107">
        <v>350944</v>
      </c>
      <c r="AB104" s="65"/>
      <c r="AC104" s="66"/>
      <c r="AD104" s="66"/>
      <c r="AE104" s="66"/>
      <c r="AF104" s="66"/>
      <c r="AG104" s="66"/>
      <c r="AH104" s="66"/>
      <c r="AI104" s="66"/>
      <c r="AJ104" s="66"/>
      <c r="AK104" s="66"/>
      <c r="AL104" s="67"/>
      <c r="AM104" s="69"/>
      <c r="AN104" s="69"/>
      <c r="AO104" s="70"/>
      <c r="AP104" s="70"/>
      <c r="AQ104" s="70"/>
      <c r="AR104" s="70"/>
      <c r="AS104" s="70"/>
      <c r="AT104" s="70"/>
      <c r="AU104" s="70"/>
      <c r="AV104" s="68"/>
      <c r="AW104" s="68"/>
      <c r="AX104" s="68"/>
      <c r="AY104" s="68"/>
      <c r="AZ104" s="68"/>
      <c r="BA104" s="68"/>
      <c r="BB104" s="68"/>
      <c r="BC104" s="68"/>
      <c r="BD104" s="68"/>
      <c r="BE104" s="68"/>
    </row>
    <row r="105" spans="1:57" s="678" customFormat="1" hidden="1" x14ac:dyDescent="0.25">
      <c r="A105" s="1092"/>
      <c r="B105" s="1092"/>
      <c r="C105" s="1092"/>
      <c r="D105" s="672" t="s">
        <v>220</v>
      </c>
      <c r="E105" s="698"/>
      <c r="F105" s="698"/>
      <c r="G105" s="698"/>
      <c r="H105" s="698"/>
      <c r="I105" s="699"/>
      <c r="J105" s="699"/>
      <c r="K105" s="698"/>
      <c r="L105" s="698"/>
      <c r="M105" s="698"/>
      <c r="N105" s="699"/>
      <c r="O105" s="699"/>
      <c r="P105" s="1092"/>
      <c r="Q105" s="1092"/>
      <c r="R105" s="1092"/>
      <c r="S105" s="1092"/>
      <c r="T105" s="1092"/>
      <c r="U105" s="1092"/>
      <c r="V105" s="1092"/>
      <c r="W105" s="1092"/>
      <c r="X105" s="1092"/>
      <c r="Y105" s="1092"/>
      <c r="Z105" s="1092"/>
      <c r="AA105" s="1092"/>
      <c r="AB105" s="65"/>
      <c r="AC105" s="66"/>
      <c r="AD105" s="66"/>
      <c r="AE105" s="66"/>
      <c r="AF105" s="66"/>
      <c r="AG105" s="66"/>
      <c r="AH105" s="66"/>
      <c r="AI105" s="66"/>
      <c r="AJ105" s="66"/>
      <c r="AK105" s="66"/>
      <c r="AL105" s="67"/>
      <c r="AM105" s="69"/>
      <c r="AN105" s="69"/>
      <c r="AO105" s="70"/>
      <c r="AP105" s="70"/>
      <c r="AQ105" s="70"/>
      <c r="AR105" s="70"/>
      <c r="AS105" s="70"/>
      <c r="AT105" s="70"/>
      <c r="AU105" s="70"/>
      <c r="AV105" s="68"/>
      <c r="AW105" s="68"/>
      <c r="AX105" s="68"/>
      <c r="AY105" s="68"/>
      <c r="AZ105" s="68"/>
      <c r="BA105" s="68"/>
      <c r="BB105" s="68"/>
      <c r="BC105" s="68"/>
      <c r="BD105" s="68"/>
      <c r="BE105" s="68"/>
    </row>
    <row r="106" spans="1:57" s="678" customFormat="1" hidden="1" x14ac:dyDescent="0.25">
      <c r="A106" s="1092"/>
      <c r="B106" s="1092"/>
      <c r="C106" s="1092"/>
      <c r="D106" s="672" t="s">
        <v>222</v>
      </c>
      <c r="E106" s="681"/>
      <c r="F106" s="681"/>
      <c r="G106" s="681"/>
      <c r="H106" s="681"/>
      <c r="I106" s="682"/>
      <c r="J106" s="700"/>
      <c r="K106" s="681"/>
      <c r="L106" s="681"/>
      <c r="M106" s="681"/>
      <c r="N106" s="682"/>
      <c r="O106" s="700"/>
      <c r="P106" s="1092"/>
      <c r="Q106" s="1092"/>
      <c r="R106" s="1092"/>
      <c r="S106" s="1092"/>
      <c r="T106" s="1092"/>
      <c r="U106" s="1092"/>
      <c r="V106" s="1092"/>
      <c r="W106" s="1092"/>
      <c r="X106" s="1092"/>
      <c r="Y106" s="1092"/>
      <c r="Z106" s="1092"/>
      <c r="AA106" s="1092"/>
      <c r="AB106" s="65"/>
      <c r="AC106" s="66"/>
      <c r="AD106" s="66"/>
      <c r="AE106" s="66"/>
      <c r="AF106" s="66"/>
      <c r="AG106" s="66"/>
      <c r="AH106" s="66"/>
      <c r="AI106" s="66"/>
      <c r="AJ106" s="66"/>
      <c r="AK106" s="66"/>
      <c r="AL106" s="67"/>
      <c r="AM106" s="69"/>
      <c r="AN106" s="69"/>
      <c r="AO106" s="70"/>
      <c r="AP106" s="70"/>
      <c r="AQ106" s="70"/>
      <c r="AR106" s="70"/>
      <c r="AS106" s="70"/>
      <c r="AT106" s="70"/>
      <c r="AU106" s="70"/>
      <c r="AV106" s="68"/>
      <c r="AW106" s="68"/>
      <c r="AX106" s="68"/>
      <c r="AY106" s="68"/>
      <c r="AZ106" s="68"/>
      <c r="BA106" s="68"/>
      <c r="BB106" s="68"/>
      <c r="BC106" s="68"/>
      <c r="BD106" s="68"/>
      <c r="BE106" s="68"/>
    </row>
    <row r="107" spans="1:57" s="678" customFormat="1" hidden="1" x14ac:dyDescent="0.25">
      <c r="A107" s="1092"/>
      <c r="B107" s="1092"/>
      <c r="C107" s="1092"/>
      <c r="D107" s="672" t="s">
        <v>224</v>
      </c>
      <c r="E107" s="698"/>
      <c r="F107" s="698"/>
      <c r="G107" s="698"/>
      <c r="H107" s="698"/>
      <c r="I107" s="699"/>
      <c r="J107" s="700"/>
      <c r="K107" s="698"/>
      <c r="L107" s="698"/>
      <c r="M107" s="698"/>
      <c r="N107" s="699"/>
      <c r="O107" s="700"/>
      <c r="P107" s="1092"/>
      <c r="Q107" s="1092"/>
      <c r="R107" s="1092"/>
      <c r="S107" s="1092"/>
      <c r="T107" s="1092"/>
      <c r="U107" s="1092"/>
      <c r="V107" s="1092"/>
      <c r="W107" s="1092"/>
      <c r="X107" s="1092"/>
      <c r="Y107" s="1092"/>
      <c r="Z107" s="1092"/>
      <c r="AA107" s="1092"/>
      <c r="AB107" s="65"/>
      <c r="AC107" s="66"/>
      <c r="AD107" s="66"/>
      <c r="AE107" s="66"/>
      <c r="AF107" s="66"/>
      <c r="AG107" s="66"/>
      <c r="AH107" s="66"/>
      <c r="AI107" s="66"/>
      <c r="AJ107" s="66"/>
      <c r="AK107" s="66"/>
      <c r="AL107" s="67"/>
      <c r="AM107" s="69"/>
      <c r="AN107" s="69"/>
      <c r="AO107" s="70"/>
      <c r="AP107" s="70"/>
      <c r="AQ107" s="70"/>
      <c r="AR107" s="70"/>
      <c r="AS107" s="70"/>
      <c r="AT107" s="70"/>
      <c r="AU107" s="70"/>
      <c r="AV107" s="68"/>
      <c r="AW107" s="68"/>
      <c r="AX107" s="68"/>
      <c r="AY107" s="68"/>
      <c r="AZ107" s="68"/>
      <c r="BA107" s="68"/>
      <c r="BB107" s="68"/>
      <c r="BC107" s="68"/>
      <c r="BD107" s="68"/>
      <c r="BE107" s="68"/>
    </row>
    <row r="108" spans="1:57" s="678" customFormat="1" hidden="1" x14ac:dyDescent="0.25">
      <c r="A108" s="1092"/>
      <c r="B108" s="1092"/>
      <c r="C108" s="1091" t="s">
        <v>239</v>
      </c>
      <c r="D108" s="672" t="s">
        <v>210</v>
      </c>
      <c r="E108" s="681"/>
      <c r="F108" s="681"/>
      <c r="G108" s="681"/>
      <c r="H108" s="695"/>
      <c r="I108" s="696"/>
      <c r="J108" s="702"/>
      <c r="K108" s="681"/>
      <c r="L108" s="681"/>
      <c r="M108" s="695"/>
      <c r="N108" s="696"/>
      <c r="O108" s="702"/>
      <c r="P108" s="1091" t="s">
        <v>239</v>
      </c>
      <c r="Q108" s="1091" t="s">
        <v>295</v>
      </c>
      <c r="R108" s="1107" t="s">
        <v>295</v>
      </c>
      <c r="S108" s="1091" t="s">
        <v>269</v>
      </c>
      <c r="T108" s="1107" t="s">
        <v>215</v>
      </c>
      <c r="U108" s="1116">
        <v>394358</v>
      </c>
      <c r="V108" s="1092"/>
      <c r="W108" s="1107" t="s">
        <v>270</v>
      </c>
      <c r="X108" s="1107" t="s">
        <v>270</v>
      </c>
      <c r="Y108" s="1107" t="s">
        <v>218</v>
      </c>
      <c r="Z108" s="1107" t="s">
        <v>219</v>
      </c>
      <c r="AA108" s="1107">
        <v>394358</v>
      </c>
      <c r="AB108" s="65"/>
      <c r="AC108" s="66"/>
      <c r="AD108" s="66"/>
      <c r="AE108" s="66"/>
      <c r="AF108" s="66"/>
      <c r="AG108" s="66"/>
      <c r="AH108" s="66"/>
      <c r="AI108" s="66"/>
      <c r="AJ108" s="66"/>
      <c r="AK108" s="66"/>
      <c r="AL108" s="67"/>
      <c r="AM108" s="69"/>
      <c r="AN108" s="69"/>
      <c r="AO108" s="70"/>
      <c r="AP108" s="70"/>
      <c r="AQ108" s="70"/>
      <c r="AR108" s="70"/>
      <c r="AS108" s="70"/>
      <c r="AT108" s="70"/>
      <c r="AU108" s="70"/>
      <c r="AV108" s="68"/>
      <c r="AW108" s="68"/>
      <c r="AX108" s="68"/>
      <c r="AY108" s="68"/>
      <c r="AZ108" s="68"/>
      <c r="BA108" s="68"/>
      <c r="BB108" s="68"/>
      <c r="BC108" s="68"/>
      <c r="BD108" s="68"/>
      <c r="BE108" s="68"/>
    </row>
    <row r="109" spans="1:57" s="678" customFormat="1" hidden="1" x14ac:dyDescent="0.25">
      <c r="A109" s="1092"/>
      <c r="B109" s="1092"/>
      <c r="C109" s="1092"/>
      <c r="D109" s="672" t="s">
        <v>220</v>
      </c>
      <c r="E109" s="698"/>
      <c r="F109" s="698"/>
      <c r="G109" s="698"/>
      <c r="H109" s="698"/>
      <c r="I109" s="699"/>
      <c r="J109" s="699"/>
      <c r="K109" s="698"/>
      <c r="L109" s="698"/>
      <c r="M109" s="698"/>
      <c r="N109" s="699"/>
      <c r="O109" s="699"/>
      <c r="P109" s="1092"/>
      <c r="Q109" s="1092"/>
      <c r="R109" s="1092"/>
      <c r="S109" s="1092"/>
      <c r="T109" s="1092"/>
      <c r="U109" s="1092"/>
      <c r="V109" s="1092"/>
      <c r="W109" s="1092"/>
      <c r="X109" s="1092"/>
      <c r="Y109" s="1092"/>
      <c r="Z109" s="1092"/>
      <c r="AA109" s="1092"/>
      <c r="AB109" s="65"/>
      <c r="AC109" s="66"/>
      <c r="AD109" s="66"/>
      <c r="AE109" s="66"/>
      <c r="AF109" s="66"/>
      <c r="AG109" s="66"/>
      <c r="AH109" s="66"/>
      <c r="AI109" s="66"/>
      <c r="AJ109" s="66"/>
      <c r="AK109" s="66"/>
      <c r="AL109" s="67"/>
      <c r="AM109" s="69"/>
      <c r="AN109" s="69"/>
      <c r="AO109" s="70"/>
      <c r="AP109" s="70"/>
      <c r="AQ109" s="70"/>
      <c r="AR109" s="70"/>
      <c r="AS109" s="70"/>
      <c r="AT109" s="70"/>
      <c r="AU109" s="70"/>
      <c r="AV109" s="68"/>
      <c r="AW109" s="68"/>
      <c r="AX109" s="68"/>
      <c r="AY109" s="68"/>
      <c r="AZ109" s="68"/>
      <c r="BA109" s="68"/>
      <c r="BB109" s="68"/>
      <c r="BC109" s="68"/>
      <c r="BD109" s="68"/>
      <c r="BE109" s="68"/>
    </row>
    <row r="110" spans="1:57" s="678" customFormat="1" hidden="1" x14ac:dyDescent="0.25">
      <c r="A110" s="1092"/>
      <c r="B110" s="1092"/>
      <c r="C110" s="1092"/>
      <c r="D110" s="672" t="s">
        <v>222</v>
      </c>
      <c r="E110" s="681"/>
      <c r="F110" s="681"/>
      <c r="G110" s="681"/>
      <c r="H110" s="681"/>
      <c r="I110" s="682"/>
      <c r="J110" s="700"/>
      <c r="K110" s="681"/>
      <c r="L110" s="681"/>
      <c r="M110" s="681"/>
      <c r="N110" s="682"/>
      <c r="O110" s="700"/>
      <c r="P110" s="1092"/>
      <c r="Q110" s="1092"/>
      <c r="R110" s="1092"/>
      <c r="S110" s="1092"/>
      <c r="T110" s="1092"/>
      <c r="U110" s="1092"/>
      <c r="V110" s="1092"/>
      <c r="W110" s="1092"/>
      <c r="X110" s="1092"/>
      <c r="Y110" s="1092"/>
      <c r="Z110" s="1092"/>
      <c r="AA110" s="1092"/>
      <c r="AB110" s="65"/>
      <c r="AC110" s="66"/>
      <c r="AD110" s="66"/>
      <c r="AE110" s="66"/>
      <c r="AF110" s="66"/>
      <c r="AG110" s="66"/>
      <c r="AH110" s="66"/>
      <c r="AI110" s="66"/>
      <c r="AJ110" s="66"/>
      <c r="AK110" s="66"/>
      <c r="AL110" s="67"/>
      <c r="AM110" s="69"/>
      <c r="AN110" s="69"/>
      <c r="AO110" s="70"/>
      <c r="AP110" s="70"/>
      <c r="AQ110" s="70"/>
      <c r="AR110" s="70"/>
      <c r="AS110" s="70"/>
      <c r="AT110" s="70"/>
      <c r="AU110" s="70"/>
      <c r="AV110" s="68"/>
      <c r="AW110" s="68"/>
      <c r="AX110" s="68"/>
      <c r="AY110" s="68"/>
      <c r="AZ110" s="68"/>
      <c r="BA110" s="68"/>
      <c r="BB110" s="68"/>
      <c r="BC110" s="68"/>
      <c r="BD110" s="68"/>
      <c r="BE110" s="68"/>
    </row>
    <row r="111" spans="1:57" s="678" customFormat="1" hidden="1" x14ac:dyDescent="0.25">
      <c r="A111" s="1092"/>
      <c r="B111" s="1092"/>
      <c r="C111" s="1092"/>
      <c r="D111" s="672" t="s">
        <v>224</v>
      </c>
      <c r="E111" s="698"/>
      <c r="F111" s="698"/>
      <c r="G111" s="698"/>
      <c r="H111" s="698"/>
      <c r="I111" s="699"/>
      <c r="J111" s="700"/>
      <c r="K111" s="698"/>
      <c r="L111" s="698"/>
      <c r="M111" s="698"/>
      <c r="N111" s="699"/>
      <c r="O111" s="700"/>
      <c r="P111" s="1092"/>
      <c r="Q111" s="1092"/>
      <c r="R111" s="1092"/>
      <c r="S111" s="1092"/>
      <c r="T111" s="1092"/>
      <c r="U111" s="1092"/>
      <c r="V111" s="1092"/>
      <c r="W111" s="1092"/>
      <c r="X111" s="1092"/>
      <c r="Y111" s="1092"/>
      <c r="Z111" s="1092"/>
      <c r="AA111" s="1092"/>
      <c r="AB111" s="65"/>
      <c r="AC111" s="66"/>
      <c r="AD111" s="66"/>
      <c r="AE111" s="66"/>
      <c r="AF111" s="66"/>
      <c r="AG111" s="66"/>
      <c r="AH111" s="66"/>
      <c r="AI111" s="66"/>
      <c r="AJ111" s="66"/>
      <c r="AK111" s="66"/>
      <c r="AL111" s="67"/>
      <c r="AM111" s="69"/>
      <c r="AN111" s="69"/>
      <c r="AO111" s="70"/>
      <c r="AP111" s="70"/>
      <c r="AQ111" s="70"/>
      <c r="AR111" s="70"/>
      <c r="AS111" s="70"/>
      <c r="AT111" s="70"/>
      <c r="AU111" s="70"/>
      <c r="AV111" s="68"/>
      <c r="AW111" s="68"/>
      <c r="AX111" s="68"/>
      <c r="AY111" s="68"/>
      <c r="AZ111" s="68"/>
      <c r="BA111" s="68"/>
      <c r="BB111" s="68"/>
      <c r="BC111" s="68"/>
      <c r="BD111" s="68"/>
      <c r="BE111" s="68"/>
    </row>
    <row r="112" spans="1:57" s="678" customFormat="1" hidden="1" x14ac:dyDescent="0.25">
      <c r="A112" s="1092"/>
      <c r="B112" s="1092"/>
      <c r="C112" s="1091" t="s">
        <v>296</v>
      </c>
      <c r="D112" s="672" t="s">
        <v>210</v>
      </c>
      <c r="E112" s="681"/>
      <c r="F112" s="681"/>
      <c r="G112" s="681"/>
      <c r="H112" s="695"/>
      <c r="I112" s="696"/>
      <c r="J112" s="702"/>
      <c r="K112" s="681"/>
      <c r="L112" s="681"/>
      <c r="M112" s="695"/>
      <c r="N112" s="696"/>
      <c r="O112" s="702"/>
      <c r="P112" s="1091" t="s">
        <v>296</v>
      </c>
      <c r="Q112" s="1091" t="s">
        <v>297</v>
      </c>
      <c r="R112" s="1107" t="s">
        <v>298</v>
      </c>
      <c r="S112" s="1091" t="s">
        <v>269</v>
      </c>
      <c r="T112" s="1107" t="s">
        <v>215</v>
      </c>
      <c r="U112" s="1116">
        <v>95201</v>
      </c>
      <c r="V112" s="1092"/>
      <c r="W112" s="1107" t="s">
        <v>270</v>
      </c>
      <c r="X112" s="1107" t="s">
        <v>270</v>
      </c>
      <c r="Y112" s="1107" t="s">
        <v>218</v>
      </c>
      <c r="Z112" s="1107" t="s">
        <v>219</v>
      </c>
      <c r="AA112" s="1107">
        <v>95201</v>
      </c>
      <c r="AB112" s="65"/>
      <c r="AC112" s="66"/>
      <c r="AD112" s="66"/>
      <c r="AE112" s="66"/>
      <c r="AF112" s="66"/>
      <c r="AG112" s="66"/>
      <c r="AH112" s="66"/>
      <c r="AI112" s="66"/>
      <c r="AJ112" s="66"/>
      <c r="AK112" s="66"/>
      <c r="AL112" s="67"/>
      <c r="AM112" s="69"/>
      <c r="AN112" s="69"/>
      <c r="AO112" s="70"/>
      <c r="AP112" s="70"/>
      <c r="AQ112" s="70"/>
      <c r="AR112" s="70"/>
      <c r="AS112" s="70"/>
      <c r="AT112" s="70"/>
      <c r="AU112" s="70"/>
      <c r="AV112" s="68"/>
      <c r="AW112" s="68"/>
      <c r="AX112" s="68"/>
      <c r="AY112" s="68"/>
      <c r="AZ112" s="68"/>
      <c r="BA112" s="68"/>
      <c r="BB112" s="68"/>
      <c r="BC112" s="68"/>
      <c r="BD112" s="68"/>
      <c r="BE112" s="68"/>
    </row>
    <row r="113" spans="1:57" s="678" customFormat="1" hidden="1" x14ac:dyDescent="0.25">
      <c r="A113" s="1092"/>
      <c r="B113" s="1092"/>
      <c r="C113" s="1092"/>
      <c r="D113" s="672" t="s">
        <v>220</v>
      </c>
      <c r="E113" s="698"/>
      <c r="F113" s="698"/>
      <c r="G113" s="698"/>
      <c r="H113" s="698"/>
      <c r="I113" s="699"/>
      <c r="J113" s="699"/>
      <c r="K113" s="698"/>
      <c r="L113" s="698"/>
      <c r="M113" s="698"/>
      <c r="N113" s="699"/>
      <c r="O113" s="699"/>
      <c r="P113" s="1092"/>
      <c r="Q113" s="1092"/>
      <c r="R113" s="1092"/>
      <c r="S113" s="1092"/>
      <c r="T113" s="1092"/>
      <c r="U113" s="1092"/>
      <c r="V113" s="1092"/>
      <c r="W113" s="1092"/>
      <c r="X113" s="1092"/>
      <c r="Y113" s="1092"/>
      <c r="Z113" s="1092"/>
      <c r="AA113" s="1092"/>
      <c r="AB113" s="65"/>
      <c r="AC113" s="66"/>
      <c r="AD113" s="66"/>
      <c r="AE113" s="66"/>
      <c r="AF113" s="66"/>
      <c r="AG113" s="66"/>
      <c r="AH113" s="66"/>
      <c r="AI113" s="66"/>
      <c r="AJ113" s="66"/>
      <c r="AK113" s="66"/>
      <c r="AL113" s="67"/>
      <c r="AM113" s="69"/>
      <c r="AN113" s="69"/>
      <c r="AO113" s="70"/>
      <c r="AP113" s="70"/>
      <c r="AQ113" s="70"/>
      <c r="AR113" s="70"/>
      <c r="AS113" s="70"/>
      <c r="AT113" s="70"/>
      <c r="AU113" s="70"/>
      <c r="AV113" s="68"/>
      <c r="AW113" s="68"/>
      <c r="AX113" s="68"/>
      <c r="AY113" s="68"/>
      <c r="AZ113" s="68"/>
      <c r="BA113" s="68"/>
      <c r="BB113" s="68"/>
      <c r="BC113" s="68"/>
      <c r="BD113" s="68"/>
      <c r="BE113" s="68"/>
    </row>
    <row r="114" spans="1:57" s="678" customFormat="1" hidden="1" x14ac:dyDescent="0.25">
      <c r="A114" s="1092"/>
      <c r="B114" s="1092"/>
      <c r="C114" s="1092"/>
      <c r="D114" s="672" t="s">
        <v>222</v>
      </c>
      <c r="E114" s="681"/>
      <c r="F114" s="681"/>
      <c r="G114" s="681"/>
      <c r="H114" s="681"/>
      <c r="I114" s="682"/>
      <c r="J114" s="700"/>
      <c r="K114" s="681"/>
      <c r="L114" s="681"/>
      <c r="M114" s="681"/>
      <c r="N114" s="682"/>
      <c r="O114" s="700"/>
      <c r="P114" s="1092"/>
      <c r="Q114" s="1092"/>
      <c r="R114" s="1092"/>
      <c r="S114" s="1092"/>
      <c r="T114" s="1092"/>
      <c r="U114" s="1092"/>
      <c r="V114" s="1092"/>
      <c r="W114" s="1092"/>
      <c r="X114" s="1092"/>
      <c r="Y114" s="1092"/>
      <c r="Z114" s="1092"/>
      <c r="AA114" s="1092"/>
      <c r="AB114" s="65"/>
      <c r="AC114" s="66"/>
      <c r="AD114" s="66"/>
      <c r="AE114" s="66"/>
      <c r="AF114" s="66"/>
      <c r="AG114" s="66"/>
      <c r="AH114" s="66"/>
      <c r="AI114" s="66"/>
      <c r="AJ114" s="66"/>
      <c r="AK114" s="66"/>
      <c r="AL114" s="67"/>
      <c r="AM114" s="69"/>
      <c r="AN114" s="69"/>
      <c r="AO114" s="70"/>
      <c r="AP114" s="70"/>
      <c r="AQ114" s="70"/>
      <c r="AR114" s="70"/>
      <c r="AS114" s="70"/>
      <c r="AT114" s="70"/>
      <c r="AU114" s="70"/>
      <c r="AV114" s="68"/>
      <c r="AW114" s="68"/>
      <c r="AX114" s="68"/>
      <c r="AY114" s="68"/>
      <c r="AZ114" s="68"/>
      <c r="BA114" s="68"/>
      <c r="BB114" s="68"/>
      <c r="BC114" s="68"/>
      <c r="BD114" s="68"/>
      <c r="BE114" s="68"/>
    </row>
    <row r="115" spans="1:57" s="678" customFormat="1" hidden="1" x14ac:dyDescent="0.25">
      <c r="A115" s="1092"/>
      <c r="B115" s="1092"/>
      <c r="C115" s="1092"/>
      <c r="D115" s="672" t="s">
        <v>224</v>
      </c>
      <c r="E115" s="698"/>
      <c r="F115" s="698"/>
      <c r="G115" s="698"/>
      <c r="H115" s="698"/>
      <c r="I115" s="699"/>
      <c r="J115" s="700"/>
      <c r="K115" s="698"/>
      <c r="L115" s="698"/>
      <c r="M115" s="698"/>
      <c r="N115" s="699"/>
      <c r="O115" s="700"/>
      <c r="P115" s="1092"/>
      <c r="Q115" s="1092"/>
      <c r="R115" s="1092"/>
      <c r="S115" s="1092"/>
      <c r="T115" s="1092"/>
      <c r="U115" s="1092"/>
      <c r="V115" s="1092"/>
      <c r="W115" s="1092"/>
      <c r="X115" s="1092"/>
      <c r="Y115" s="1092"/>
      <c r="Z115" s="1092"/>
      <c r="AA115" s="1092"/>
      <c r="AB115" s="65"/>
      <c r="AC115" s="66"/>
      <c r="AD115" s="66"/>
      <c r="AE115" s="66"/>
      <c r="AF115" s="66"/>
      <c r="AG115" s="66"/>
      <c r="AH115" s="66"/>
      <c r="AI115" s="66"/>
      <c r="AJ115" s="66"/>
      <c r="AK115" s="66"/>
      <c r="AL115" s="67"/>
      <c r="AM115" s="69"/>
      <c r="AN115" s="69"/>
      <c r="AO115" s="70"/>
      <c r="AP115" s="70"/>
      <c r="AQ115" s="70"/>
      <c r="AR115" s="70"/>
      <c r="AS115" s="70"/>
      <c r="AT115" s="70"/>
      <c r="AU115" s="70"/>
      <c r="AV115" s="68"/>
      <c r="AW115" s="68"/>
      <c r="AX115" s="68"/>
      <c r="AY115" s="68"/>
      <c r="AZ115" s="68"/>
      <c r="BA115" s="68"/>
      <c r="BB115" s="68"/>
      <c r="BC115" s="68"/>
      <c r="BD115" s="68"/>
      <c r="BE115" s="68"/>
    </row>
    <row r="116" spans="1:57" s="678" customFormat="1" hidden="1" x14ac:dyDescent="0.25">
      <c r="A116" s="1092"/>
      <c r="B116" s="1092"/>
      <c r="C116" s="1091" t="s">
        <v>240</v>
      </c>
      <c r="D116" s="672" t="s">
        <v>210</v>
      </c>
      <c r="E116" s="681"/>
      <c r="F116" s="681"/>
      <c r="G116" s="681"/>
      <c r="H116" s="695"/>
      <c r="I116" s="696"/>
      <c r="J116" s="702"/>
      <c r="K116" s="681"/>
      <c r="L116" s="681"/>
      <c r="M116" s="695"/>
      <c r="N116" s="696"/>
      <c r="O116" s="702"/>
      <c r="P116" s="1091" t="s">
        <v>240</v>
      </c>
      <c r="Q116" s="1091" t="s">
        <v>299</v>
      </c>
      <c r="R116" s="1107" t="s">
        <v>300</v>
      </c>
      <c r="S116" s="1091" t="s">
        <v>269</v>
      </c>
      <c r="T116" s="1107" t="s">
        <v>215</v>
      </c>
      <c r="U116" s="1116">
        <v>1282978</v>
      </c>
      <c r="V116" s="1092"/>
      <c r="W116" s="1107" t="s">
        <v>270</v>
      </c>
      <c r="X116" s="1107" t="s">
        <v>270</v>
      </c>
      <c r="Y116" s="1107" t="s">
        <v>218</v>
      </c>
      <c r="Z116" s="1107" t="s">
        <v>219</v>
      </c>
      <c r="AA116" s="1107">
        <v>1282978</v>
      </c>
      <c r="AB116" s="65"/>
      <c r="AC116" s="66"/>
      <c r="AD116" s="66"/>
      <c r="AE116" s="66"/>
      <c r="AF116" s="66"/>
      <c r="AG116" s="66"/>
      <c r="AH116" s="66"/>
      <c r="AI116" s="66"/>
      <c r="AJ116" s="66"/>
      <c r="AK116" s="66"/>
      <c r="AL116" s="67"/>
      <c r="AM116" s="69"/>
      <c r="AN116" s="69"/>
      <c r="AO116" s="70"/>
      <c r="AP116" s="70"/>
      <c r="AQ116" s="70"/>
      <c r="AR116" s="70"/>
      <c r="AS116" s="70"/>
      <c r="AT116" s="70"/>
      <c r="AU116" s="70"/>
      <c r="AV116" s="68"/>
      <c r="AW116" s="68"/>
      <c r="AX116" s="68"/>
      <c r="AY116" s="68"/>
      <c r="AZ116" s="68"/>
      <c r="BA116" s="68"/>
      <c r="BB116" s="68"/>
      <c r="BC116" s="68"/>
      <c r="BD116" s="68"/>
      <c r="BE116" s="68"/>
    </row>
    <row r="117" spans="1:57" s="678" customFormat="1" hidden="1" x14ac:dyDescent="0.25">
      <c r="A117" s="1092"/>
      <c r="B117" s="1092"/>
      <c r="C117" s="1092"/>
      <c r="D117" s="672" t="s">
        <v>220</v>
      </c>
      <c r="E117" s="698"/>
      <c r="F117" s="698"/>
      <c r="G117" s="698"/>
      <c r="H117" s="698"/>
      <c r="I117" s="699"/>
      <c r="J117" s="699"/>
      <c r="K117" s="698"/>
      <c r="L117" s="698"/>
      <c r="M117" s="698"/>
      <c r="N117" s="699"/>
      <c r="O117" s="699"/>
      <c r="P117" s="1092"/>
      <c r="Q117" s="1092"/>
      <c r="R117" s="1092"/>
      <c r="S117" s="1092"/>
      <c r="T117" s="1092"/>
      <c r="U117" s="1092"/>
      <c r="V117" s="1092"/>
      <c r="W117" s="1092"/>
      <c r="X117" s="1092"/>
      <c r="Y117" s="1092"/>
      <c r="Z117" s="1092"/>
      <c r="AA117" s="1092"/>
      <c r="AB117" s="65"/>
      <c r="AC117" s="66"/>
      <c r="AD117" s="66"/>
      <c r="AE117" s="66"/>
      <c r="AF117" s="66"/>
      <c r="AG117" s="66"/>
      <c r="AH117" s="66"/>
      <c r="AI117" s="66"/>
      <c r="AJ117" s="66"/>
      <c r="AK117" s="66"/>
      <c r="AL117" s="67"/>
      <c r="AM117" s="69"/>
      <c r="AN117" s="69"/>
      <c r="AO117" s="70"/>
      <c r="AP117" s="70"/>
      <c r="AQ117" s="70"/>
      <c r="AR117" s="70"/>
      <c r="AS117" s="70"/>
      <c r="AT117" s="70"/>
      <c r="AU117" s="70"/>
      <c r="AV117" s="68"/>
      <c r="AW117" s="68"/>
      <c r="AX117" s="68"/>
      <c r="AY117" s="68"/>
      <c r="AZ117" s="68"/>
      <c r="BA117" s="68"/>
      <c r="BB117" s="68"/>
      <c r="BC117" s="68"/>
      <c r="BD117" s="68"/>
      <c r="BE117" s="68"/>
    </row>
    <row r="118" spans="1:57" s="678" customFormat="1" hidden="1" x14ac:dyDescent="0.25">
      <c r="A118" s="1092"/>
      <c r="B118" s="1092"/>
      <c r="C118" s="1092"/>
      <c r="D118" s="672" t="s">
        <v>222</v>
      </c>
      <c r="E118" s="681"/>
      <c r="F118" s="681"/>
      <c r="G118" s="681"/>
      <c r="H118" s="681"/>
      <c r="I118" s="682"/>
      <c r="J118" s="700"/>
      <c r="K118" s="681"/>
      <c r="L118" s="681"/>
      <c r="M118" s="681"/>
      <c r="N118" s="682"/>
      <c r="O118" s="700"/>
      <c r="P118" s="1092"/>
      <c r="Q118" s="1092"/>
      <c r="R118" s="1092"/>
      <c r="S118" s="1092"/>
      <c r="T118" s="1092"/>
      <c r="U118" s="1092"/>
      <c r="V118" s="1092"/>
      <c r="W118" s="1092"/>
      <c r="X118" s="1092"/>
      <c r="Y118" s="1092"/>
      <c r="Z118" s="1092"/>
      <c r="AA118" s="1092"/>
      <c r="AB118" s="65"/>
      <c r="AC118" s="66"/>
      <c r="AD118" s="66"/>
      <c r="AE118" s="66"/>
      <c r="AF118" s="66"/>
      <c r="AG118" s="66"/>
      <c r="AH118" s="66"/>
      <c r="AI118" s="66"/>
      <c r="AJ118" s="66"/>
      <c r="AK118" s="66"/>
      <c r="AL118" s="67"/>
      <c r="AM118" s="69"/>
      <c r="AN118" s="69"/>
      <c r="AO118" s="70"/>
      <c r="AP118" s="70"/>
      <c r="AQ118" s="70"/>
      <c r="AR118" s="70"/>
      <c r="AS118" s="70"/>
      <c r="AT118" s="70"/>
      <c r="AU118" s="70"/>
      <c r="AV118" s="68"/>
      <c r="AW118" s="68"/>
      <c r="AX118" s="68"/>
      <c r="AY118" s="68"/>
      <c r="AZ118" s="68"/>
      <c r="BA118" s="68"/>
      <c r="BB118" s="68"/>
      <c r="BC118" s="68"/>
      <c r="BD118" s="68"/>
      <c r="BE118" s="68"/>
    </row>
    <row r="119" spans="1:57" s="678" customFormat="1" hidden="1" x14ac:dyDescent="0.25">
      <c r="A119" s="1092"/>
      <c r="B119" s="1092"/>
      <c r="C119" s="1092"/>
      <c r="D119" s="672" t="s">
        <v>224</v>
      </c>
      <c r="E119" s="698"/>
      <c r="F119" s="698"/>
      <c r="G119" s="698"/>
      <c r="H119" s="698"/>
      <c r="I119" s="699"/>
      <c r="J119" s="700"/>
      <c r="K119" s="698"/>
      <c r="L119" s="698"/>
      <c r="M119" s="698"/>
      <c r="N119" s="699"/>
      <c r="O119" s="700"/>
      <c r="P119" s="1092"/>
      <c r="Q119" s="1092"/>
      <c r="R119" s="1092"/>
      <c r="S119" s="1092"/>
      <c r="T119" s="1092"/>
      <c r="U119" s="1092"/>
      <c r="V119" s="1092"/>
      <c r="W119" s="1092"/>
      <c r="X119" s="1092"/>
      <c r="Y119" s="1092"/>
      <c r="Z119" s="1092"/>
      <c r="AA119" s="1092"/>
      <c r="AB119" s="65"/>
      <c r="AC119" s="66"/>
      <c r="AD119" s="66"/>
      <c r="AE119" s="66"/>
      <c r="AF119" s="66"/>
      <c r="AG119" s="66"/>
      <c r="AH119" s="66"/>
      <c r="AI119" s="66"/>
      <c r="AJ119" s="66"/>
      <c r="AK119" s="66"/>
      <c r="AL119" s="67"/>
      <c r="AM119" s="69"/>
      <c r="AN119" s="69"/>
      <c r="AO119" s="70"/>
      <c r="AP119" s="70"/>
      <c r="AQ119" s="70"/>
      <c r="AR119" s="70"/>
      <c r="AS119" s="70"/>
      <c r="AT119" s="70"/>
      <c r="AU119" s="70"/>
      <c r="AV119" s="68"/>
      <c r="AW119" s="68"/>
      <c r="AX119" s="68"/>
      <c r="AY119" s="68"/>
      <c r="AZ119" s="68"/>
      <c r="BA119" s="68"/>
      <c r="BB119" s="68"/>
      <c r="BC119" s="68"/>
      <c r="BD119" s="68"/>
      <c r="BE119" s="68"/>
    </row>
    <row r="120" spans="1:57" s="678" customFormat="1" hidden="1" x14ac:dyDescent="0.25">
      <c r="A120" s="1092"/>
      <c r="B120" s="1092"/>
      <c r="C120" s="1091" t="s">
        <v>241</v>
      </c>
      <c r="D120" s="672" t="s">
        <v>210</v>
      </c>
      <c r="E120" s="681"/>
      <c r="F120" s="681"/>
      <c r="G120" s="681"/>
      <c r="H120" s="695"/>
      <c r="I120" s="696"/>
      <c r="J120" s="702"/>
      <c r="K120" s="681"/>
      <c r="L120" s="681"/>
      <c r="M120" s="695"/>
      <c r="N120" s="696"/>
      <c r="O120" s="702"/>
      <c r="P120" s="1091" t="s">
        <v>241</v>
      </c>
      <c r="Q120" s="1091" t="s">
        <v>301</v>
      </c>
      <c r="R120" s="1107" t="s">
        <v>302</v>
      </c>
      <c r="S120" s="1091" t="s">
        <v>269</v>
      </c>
      <c r="T120" s="1107" t="s">
        <v>215</v>
      </c>
      <c r="U120" s="1116">
        <v>140473</v>
      </c>
      <c r="V120" s="1092"/>
      <c r="W120" s="1107" t="s">
        <v>270</v>
      </c>
      <c r="X120" s="1107" t="s">
        <v>270</v>
      </c>
      <c r="Y120" s="1107" t="s">
        <v>218</v>
      </c>
      <c r="Z120" s="1107" t="s">
        <v>219</v>
      </c>
      <c r="AA120" s="1107">
        <v>140473</v>
      </c>
      <c r="AB120" s="65"/>
      <c r="AC120" s="66"/>
      <c r="AD120" s="66"/>
      <c r="AE120" s="66"/>
      <c r="AF120" s="66"/>
      <c r="AG120" s="66"/>
      <c r="AH120" s="66"/>
      <c r="AI120" s="66"/>
      <c r="AJ120" s="66"/>
      <c r="AK120" s="66"/>
      <c r="AL120" s="67"/>
      <c r="AM120" s="69"/>
      <c r="AN120" s="69"/>
      <c r="AO120" s="70"/>
      <c r="AP120" s="70"/>
      <c r="AQ120" s="70"/>
      <c r="AR120" s="70"/>
      <c r="AS120" s="70"/>
      <c r="AT120" s="70"/>
      <c r="AU120" s="70"/>
      <c r="AV120" s="68"/>
      <c r="AW120" s="68"/>
      <c r="AX120" s="68"/>
      <c r="AY120" s="68"/>
      <c r="AZ120" s="68"/>
      <c r="BA120" s="68"/>
      <c r="BB120" s="68"/>
      <c r="BC120" s="68"/>
      <c r="BD120" s="68"/>
      <c r="BE120" s="68"/>
    </row>
    <row r="121" spans="1:57" s="678" customFormat="1" hidden="1" x14ac:dyDescent="0.25">
      <c r="A121" s="1092"/>
      <c r="B121" s="1092"/>
      <c r="C121" s="1092"/>
      <c r="D121" s="672" t="s">
        <v>220</v>
      </c>
      <c r="E121" s="698"/>
      <c r="F121" s="698"/>
      <c r="G121" s="698"/>
      <c r="H121" s="698"/>
      <c r="I121" s="699"/>
      <c r="J121" s="699"/>
      <c r="K121" s="698"/>
      <c r="L121" s="698"/>
      <c r="M121" s="698"/>
      <c r="N121" s="699"/>
      <c r="O121" s="699"/>
      <c r="P121" s="1092"/>
      <c r="Q121" s="1092"/>
      <c r="R121" s="1092"/>
      <c r="S121" s="1092"/>
      <c r="T121" s="1092"/>
      <c r="U121" s="1092"/>
      <c r="V121" s="1092"/>
      <c r="W121" s="1092"/>
      <c r="X121" s="1092"/>
      <c r="Y121" s="1092"/>
      <c r="Z121" s="1092"/>
      <c r="AA121" s="1092"/>
      <c r="AB121" s="65"/>
      <c r="AC121" s="66"/>
      <c r="AD121" s="66"/>
      <c r="AE121" s="66"/>
      <c r="AF121" s="66"/>
      <c r="AG121" s="66"/>
      <c r="AH121" s="66"/>
      <c r="AI121" s="66"/>
      <c r="AJ121" s="66"/>
      <c r="AK121" s="66"/>
      <c r="AL121" s="67"/>
      <c r="AM121" s="69"/>
      <c r="AN121" s="69"/>
      <c r="AO121" s="70"/>
      <c r="AP121" s="70"/>
      <c r="AQ121" s="70"/>
      <c r="AR121" s="70"/>
      <c r="AS121" s="70"/>
      <c r="AT121" s="70"/>
      <c r="AU121" s="70"/>
      <c r="AV121" s="68"/>
      <c r="AW121" s="68"/>
      <c r="AX121" s="68"/>
      <c r="AY121" s="68"/>
      <c r="AZ121" s="68"/>
      <c r="BA121" s="68"/>
      <c r="BB121" s="68"/>
      <c r="BC121" s="68"/>
      <c r="BD121" s="68"/>
      <c r="BE121" s="68"/>
    </row>
    <row r="122" spans="1:57" s="678" customFormat="1" hidden="1" x14ac:dyDescent="0.25">
      <c r="A122" s="1092"/>
      <c r="B122" s="1092"/>
      <c r="C122" s="1092"/>
      <c r="D122" s="672" t="s">
        <v>222</v>
      </c>
      <c r="E122" s="681"/>
      <c r="F122" s="681"/>
      <c r="G122" s="681"/>
      <c r="H122" s="681"/>
      <c r="I122" s="682"/>
      <c r="J122" s="700"/>
      <c r="K122" s="681"/>
      <c r="L122" s="681"/>
      <c r="M122" s="681"/>
      <c r="N122" s="682"/>
      <c r="O122" s="700"/>
      <c r="P122" s="1092"/>
      <c r="Q122" s="1092"/>
      <c r="R122" s="1092"/>
      <c r="S122" s="1092"/>
      <c r="T122" s="1092"/>
      <c r="U122" s="1092"/>
      <c r="V122" s="1092"/>
      <c r="W122" s="1092"/>
      <c r="X122" s="1092"/>
      <c r="Y122" s="1092"/>
      <c r="Z122" s="1092"/>
      <c r="AA122" s="1092"/>
      <c r="AB122" s="65"/>
      <c r="AC122" s="66"/>
      <c r="AD122" s="66"/>
      <c r="AE122" s="66"/>
      <c r="AF122" s="66"/>
      <c r="AG122" s="66"/>
      <c r="AH122" s="66"/>
      <c r="AI122" s="66"/>
      <c r="AJ122" s="66"/>
      <c r="AK122" s="66"/>
      <c r="AL122" s="67"/>
      <c r="AM122" s="69"/>
      <c r="AN122" s="69"/>
      <c r="AO122" s="70"/>
      <c r="AP122" s="70"/>
      <c r="AQ122" s="70"/>
      <c r="AR122" s="70"/>
      <c r="AS122" s="70"/>
      <c r="AT122" s="70"/>
      <c r="AU122" s="70"/>
      <c r="AV122" s="68"/>
      <c r="AW122" s="68"/>
      <c r="AX122" s="68"/>
      <c r="AY122" s="68"/>
      <c r="AZ122" s="68"/>
      <c r="BA122" s="68"/>
      <c r="BB122" s="68"/>
      <c r="BC122" s="68"/>
      <c r="BD122" s="68"/>
      <c r="BE122" s="68"/>
    </row>
    <row r="123" spans="1:57" s="678" customFormat="1" hidden="1" x14ac:dyDescent="0.25">
      <c r="A123" s="1092"/>
      <c r="B123" s="1092"/>
      <c r="C123" s="1092"/>
      <c r="D123" s="672" t="s">
        <v>224</v>
      </c>
      <c r="E123" s="698"/>
      <c r="F123" s="698"/>
      <c r="G123" s="698"/>
      <c r="H123" s="698"/>
      <c r="I123" s="699"/>
      <c r="J123" s="700"/>
      <c r="K123" s="698"/>
      <c r="L123" s="698"/>
      <c r="M123" s="698"/>
      <c r="N123" s="699"/>
      <c r="O123" s="700"/>
      <c r="P123" s="1092"/>
      <c r="Q123" s="1092"/>
      <c r="R123" s="1092"/>
      <c r="S123" s="1092"/>
      <c r="T123" s="1092"/>
      <c r="U123" s="1092"/>
      <c r="V123" s="1092"/>
      <c r="W123" s="1092"/>
      <c r="X123" s="1092"/>
      <c r="Y123" s="1092"/>
      <c r="Z123" s="1092"/>
      <c r="AA123" s="1092"/>
      <c r="AB123" s="65"/>
      <c r="AC123" s="66"/>
      <c r="AD123" s="66"/>
      <c r="AE123" s="66"/>
      <c r="AF123" s="66"/>
      <c r="AG123" s="66"/>
      <c r="AH123" s="66"/>
      <c r="AI123" s="66"/>
      <c r="AJ123" s="66"/>
      <c r="AK123" s="66"/>
      <c r="AL123" s="67"/>
      <c r="AM123" s="69"/>
      <c r="AN123" s="69"/>
      <c r="AO123" s="70"/>
      <c r="AP123" s="70"/>
      <c r="AQ123" s="70"/>
      <c r="AR123" s="70"/>
      <c r="AS123" s="70"/>
      <c r="AT123" s="70"/>
      <c r="AU123" s="70"/>
      <c r="AV123" s="68"/>
      <c r="AW123" s="68"/>
      <c r="AX123" s="68"/>
      <c r="AY123" s="68"/>
      <c r="AZ123" s="68"/>
      <c r="BA123" s="68"/>
      <c r="BB123" s="68"/>
      <c r="BC123" s="68"/>
      <c r="BD123" s="68"/>
      <c r="BE123" s="68"/>
    </row>
    <row r="124" spans="1:57" s="678" customFormat="1" hidden="1" x14ac:dyDescent="0.25">
      <c r="A124" s="1092"/>
      <c r="B124" s="1092"/>
      <c r="C124" s="1091" t="s">
        <v>244</v>
      </c>
      <c r="D124" s="672" t="s">
        <v>210</v>
      </c>
      <c r="E124" s="681"/>
      <c r="F124" s="681"/>
      <c r="G124" s="681"/>
      <c r="H124" s="695"/>
      <c r="I124" s="696"/>
      <c r="J124" s="702"/>
      <c r="K124" s="681"/>
      <c r="L124" s="681"/>
      <c r="M124" s="695"/>
      <c r="N124" s="696"/>
      <c r="O124" s="702"/>
      <c r="P124" s="1091" t="s">
        <v>244</v>
      </c>
      <c r="Q124" s="1091" t="s">
        <v>251</v>
      </c>
      <c r="R124" s="1107" t="s">
        <v>303</v>
      </c>
      <c r="S124" s="1091" t="s">
        <v>269</v>
      </c>
      <c r="T124" s="1107" t="s">
        <v>215</v>
      </c>
      <c r="U124" s="1116">
        <v>187971</v>
      </c>
      <c r="V124" s="1092"/>
      <c r="W124" s="1107" t="s">
        <v>270</v>
      </c>
      <c r="X124" s="1107" t="s">
        <v>270</v>
      </c>
      <c r="Y124" s="1107" t="s">
        <v>218</v>
      </c>
      <c r="Z124" s="1107" t="s">
        <v>219</v>
      </c>
      <c r="AA124" s="1107">
        <v>187971</v>
      </c>
      <c r="AB124" s="65"/>
      <c r="AC124" s="66"/>
      <c r="AD124" s="66"/>
      <c r="AE124" s="66"/>
      <c r="AF124" s="66"/>
      <c r="AG124" s="66"/>
      <c r="AH124" s="66"/>
      <c r="AI124" s="66"/>
      <c r="AJ124" s="66"/>
      <c r="AK124" s="66"/>
      <c r="AL124" s="67"/>
      <c r="AM124" s="69"/>
      <c r="AN124" s="69"/>
      <c r="AO124" s="70"/>
      <c r="AP124" s="70"/>
      <c r="AQ124" s="70"/>
      <c r="AR124" s="70"/>
      <c r="AS124" s="70"/>
      <c r="AT124" s="70"/>
      <c r="AU124" s="70"/>
      <c r="AV124" s="68"/>
      <c r="AW124" s="68"/>
      <c r="AX124" s="68"/>
      <c r="AY124" s="68"/>
      <c r="AZ124" s="68"/>
      <c r="BA124" s="68"/>
      <c r="BB124" s="68"/>
      <c r="BC124" s="68"/>
      <c r="BD124" s="68"/>
      <c r="BE124" s="68"/>
    </row>
    <row r="125" spans="1:57" s="678" customFormat="1" hidden="1" x14ac:dyDescent="0.25">
      <c r="A125" s="1092"/>
      <c r="B125" s="1092"/>
      <c r="C125" s="1092"/>
      <c r="D125" s="672" t="s">
        <v>220</v>
      </c>
      <c r="E125" s="698"/>
      <c r="F125" s="698"/>
      <c r="G125" s="698"/>
      <c r="H125" s="698"/>
      <c r="I125" s="699"/>
      <c r="J125" s="699"/>
      <c r="K125" s="698"/>
      <c r="L125" s="698"/>
      <c r="M125" s="698"/>
      <c r="N125" s="699"/>
      <c r="O125" s="699"/>
      <c r="P125" s="1092"/>
      <c r="Q125" s="1092"/>
      <c r="R125" s="1092"/>
      <c r="S125" s="1092"/>
      <c r="T125" s="1092"/>
      <c r="U125" s="1092"/>
      <c r="V125" s="1092"/>
      <c r="W125" s="1092"/>
      <c r="X125" s="1092"/>
      <c r="Y125" s="1092"/>
      <c r="Z125" s="1092"/>
      <c r="AA125" s="1092"/>
      <c r="AB125" s="65"/>
      <c r="AC125" s="66"/>
      <c r="AD125" s="66"/>
      <c r="AE125" s="66"/>
      <c r="AF125" s="66"/>
      <c r="AG125" s="66"/>
      <c r="AH125" s="66"/>
      <c r="AI125" s="66"/>
      <c r="AJ125" s="66"/>
      <c r="AK125" s="66"/>
      <c r="AL125" s="67"/>
      <c r="AM125" s="69"/>
      <c r="AN125" s="69"/>
      <c r="AO125" s="70"/>
      <c r="AP125" s="70"/>
      <c r="AQ125" s="70"/>
      <c r="AR125" s="70"/>
      <c r="AS125" s="70"/>
      <c r="AT125" s="70"/>
      <c r="AU125" s="70"/>
      <c r="AV125" s="68"/>
      <c r="AW125" s="68"/>
      <c r="AX125" s="68"/>
      <c r="AY125" s="68"/>
      <c r="AZ125" s="68"/>
      <c r="BA125" s="68"/>
      <c r="BB125" s="68"/>
      <c r="BC125" s="68"/>
      <c r="BD125" s="68"/>
      <c r="BE125" s="68"/>
    </row>
    <row r="126" spans="1:57" s="678" customFormat="1" hidden="1" x14ac:dyDescent="0.25">
      <c r="A126" s="1092"/>
      <c r="B126" s="1092"/>
      <c r="C126" s="1092"/>
      <c r="D126" s="672" t="s">
        <v>222</v>
      </c>
      <c r="E126" s="681"/>
      <c r="F126" s="681"/>
      <c r="G126" s="681"/>
      <c r="H126" s="681"/>
      <c r="I126" s="682"/>
      <c r="J126" s="700"/>
      <c r="K126" s="681"/>
      <c r="L126" s="681"/>
      <c r="M126" s="681"/>
      <c r="N126" s="682"/>
      <c r="O126" s="700"/>
      <c r="P126" s="1092"/>
      <c r="Q126" s="1092"/>
      <c r="R126" s="1092"/>
      <c r="S126" s="1092"/>
      <c r="T126" s="1092"/>
      <c r="U126" s="1092"/>
      <c r="V126" s="1092"/>
      <c r="W126" s="1092"/>
      <c r="X126" s="1092"/>
      <c r="Y126" s="1092"/>
      <c r="Z126" s="1092"/>
      <c r="AA126" s="1092"/>
      <c r="AB126" s="65"/>
      <c r="AC126" s="66"/>
      <c r="AD126" s="66"/>
      <c r="AE126" s="66"/>
      <c r="AF126" s="66"/>
      <c r="AG126" s="66"/>
      <c r="AH126" s="66"/>
      <c r="AI126" s="66"/>
      <c r="AJ126" s="66"/>
      <c r="AK126" s="66"/>
      <c r="AL126" s="67"/>
      <c r="AM126" s="69"/>
      <c r="AN126" s="69"/>
      <c r="AO126" s="70"/>
      <c r="AP126" s="70"/>
      <c r="AQ126" s="70"/>
      <c r="AR126" s="70"/>
      <c r="AS126" s="70"/>
      <c r="AT126" s="70"/>
      <c r="AU126" s="70"/>
      <c r="AV126" s="68"/>
      <c r="AW126" s="68"/>
      <c r="AX126" s="68"/>
      <c r="AY126" s="68"/>
      <c r="AZ126" s="68"/>
      <c r="BA126" s="68"/>
      <c r="BB126" s="68"/>
      <c r="BC126" s="68"/>
      <c r="BD126" s="68"/>
      <c r="BE126" s="68"/>
    </row>
    <row r="127" spans="1:57" s="678" customFormat="1" hidden="1" x14ac:dyDescent="0.25">
      <c r="A127" s="1092"/>
      <c r="B127" s="1092"/>
      <c r="C127" s="1092"/>
      <c r="D127" s="672" t="s">
        <v>224</v>
      </c>
      <c r="E127" s="698"/>
      <c r="F127" s="698"/>
      <c r="G127" s="698"/>
      <c r="H127" s="698"/>
      <c r="I127" s="699"/>
      <c r="J127" s="700"/>
      <c r="K127" s="698"/>
      <c r="L127" s="698"/>
      <c r="M127" s="698"/>
      <c r="N127" s="699"/>
      <c r="O127" s="700"/>
      <c r="P127" s="1092"/>
      <c r="Q127" s="1092"/>
      <c r="R127" s="1092"/>
      <c r="S127" s="1092"/>
      <c r="T127" s="1092"/>
      <c r="U127" s="1092"/>
      <c r="V127" s="1092"/>
      <c r="W127" s="1092"/>
      <c r="X127" s="1092"/>
      <c r="Y127" s="1092"/>
      <c r="Z127" s="1092"/>
      <c r="AA127" s="1092"/>
      <c r="AB127" s="65"/>
      <c r="AC127" s="66"/>
      <c r="AD127" s="66"/>
      <c r="AE127" s="66"/>
      <c r="AF127" s="66"/>
      <c r="AG127" s="66"/>
      <c r="AH127" s="66"/>
      <c r="AI127" s="66"/>
      <c r="AJ127" s="66"/>
      <c r="AK127" s="66"/>
      <c r="AL127" s="67"/>
      <c r="AM127" s="69"/>
      <c r="AN127" s="69"/>
      <c r="AO127" s="70"/>
      <c r="AP127" s="70"/>
      <c r="AQ127" s="70"/>
      <c r="AR127" s="70"/>
      <c r="AS127" s="70"/>
      <c r="AT127" s="70"/>
      <c r="AU127" s="70"/>
      <c r="AV127" s="68"/>
      <c r="AW127" s="68"/>
      <c r="AX127" s="68"/>
      <c r="AY127" s="68"/>
      <c r="AZ127" s="68"/>
      <c r="BA127" s="68"/>
      <c r="BB127" s="68"/>
      <c r="BC127" s="68"/>
      <c r="BD127" s="68"/>
      <c r="BE127" s="68"/>
    </row>
    <row r="128" spans="1:57" s="678" customFormat="1" hidden="1" x14ac:dyDescent="0.25">
      <c r="A128" s="1092"/>
      <c r="B128" s="1092"/>
      <c r="C128" s="1091" t="s">
        <v>304</v>
      </c>
      <c r="D128" s="672" t="s">
        <v>210</v>
      </c>
      <c r="E128" s="681"/>
      <c r="F128" s="681"/>
      <c r="G128" s="681"/>
      <c r="H128" s="695"/>
      <c r="I128" s="696"/>
      <c r="J128" s="703"/>
      <c r="K128" s="681"/>
      <c r="L128" s="681"/>
      <c r="M128" s="695"/>
      <c r="N128" s="696"/>
      <c r="O128" s="704"/>
      <c r="P128" s="1091" t="s">
        <v>304</v>
      </c>
      <c r="Q128" s="1091" t="s">
        <v>305</v>
      </c>
      <c r="R128" s="1091" t="s">
        <v>306</v>
      </c>
      <c r="S128" s="1091" t="s">
        <v>269</v>
      </c>
      <c r="T128" s="1091" t="s">
        <v>215</v>
      </c>
      <c r="U128" s="1091">
        <v>474186</v>
      </c>
      <c r="V128" s="1092"/>
      <c r="W128" s="1107" t="s">
        <v>270</v>
      </c>
      <c r="X128" s="1107" t="s">
        <v>270</v>
      </c>
      <c r="Y128" s="1107" t="s">
        <v>218</v>
      </c>
      <c r="Z128" s="1107" t="s">
        <v>219</v>
      </c>
      <c r="AA128" s="1107">
        <v>474186</v>
      </c>
      <c r="AB128" s="65"/>
      <c r="AC128" s="66"/>
      <c r="AD128" s="66"/>
      <c r="AE128" s="66"/>
      <c r="AF128" s="66"/>
      <c r="AG128" s="66"/>
      <c r="AH128" s="66"/>
      <c r="AI128" s="66"/>
      <c r="AJ128" s="66"/>
      <c r="AK128" s="66"/>
      <c r="AL128" s="67"/>
      <c r="AM128" s="69"/>
      <c r="AN128" s="69"/>
      <c r="AO128" s="70"/>
      <c r="AP128" s="70"/>
      <c r="AQ128" s="70"/>
      <c r="AR128" s="70"/>
      <c r="AS128" s="70"/>
      <c r="AT128" s="70"/>
      <c r="AU128" s="70"/>
      <c r="AV128" s="68"/>
      <c r="AW128" s="68"/>
      <c r="AX128" s="68"/>
      <c r="AY128" s="68"/>
      <c r="AZ128" s="68"/>
      <c r="BA128" s="68"/>
      <c r="BB128" s="68"/>
      <c r="BC128" s="68"/>
      <c r="BD128" s="68"/>
      <c r="BE128" s="68"/>
    </row>
    <row r="129" spans="1:57" s="678" customFormat="1" hidden="1" x14ac:dyDescent="0.25">
      <c r="A129" s="1092"/>
      <c r="B129" s="1092"/>
      <c r="C129" s="1092"/>
      <c r="D129" s="672" t="s">
        <v>220</v>
      </c>
      <c r="E129" s="698"/>
      <c r="F129" s="698"/>
      <c r="G129" s="698"/>
      <c r="H129" s="698"/>
      <c r="I129" s="699"/>
      <c r="J129" s="699"/>
      <c r="K129" s="698"/>
      <c r="L129" s="698"/>
      <c r="M129" s="698"/>
      <c r="N129" s="699"/>
      <c r="O129" s="699"/>
      <c r="P129" s="1092"/>
      <c r="Q129" s="1092"/>
      <c r="R129" s="1092"/>
      <c r="S129" s="1092"/>
      <c r="T129" s="1092"/>
      <c r="U129" s="1092"/>
      <c r="V129" s="1092"/>
      <c r="W129" s="1092"/>
      <c r="X129" s="1092"/>
      <c r="Y129" s="1092"/>
      <c r="Z129" s="1092"/>
      <c r="AA129" s="1092"/>
      <c r="AB129" s="65"/>
      <c r="AC129" s="66"/>
      <c r="AD129" s="66"/>
      <c r="AE129" s="66"/>
      <c r="AF129" s="66"/>
      <c r="AG129" s="66"/>
      <c r="AH129" s="66"/>
      <c r="AI129" s="66"/>
      <c r="AJ129" s="66"/>
      <c r="AK129" s="66"/>
      <c r="AL129" s="67"/>
      <c r="AM129" s="69"/>
      <c r="AN129" s="69"/>
      <c r="AO129" s="70"/>
      <c r="AP129" s="70"/>
      <c r="AQ129" s="70"/>
      <c r="AR129" s="70"/>
      <c r="AS129" s="70"/>
      <c r="AT129" s="70"/>
      <c r="AU129" s="70"/>
      <c r="AV129" s="68"/>
      <c r="AW129" s="68"/>
      <c r="AX129" s="68"/>
      <c r="AY129" s="68"/>
      <c r="AZ129" s="68"/>
      <c r="BA129" s="68"/>
      <c r="BB129" s="68"/>
      <c r="BC129" s="68"/>
      <c r="BD129" s="68"/>
      <c r="BE129" s="68"/>
    </row>
    <row r="130" spans="1:57" s="678" customFormat="1" hidden="1" x14ac:dyDescent="0.25">
      <c r="A130" s="1092"/>
      <c r="B130" s="1092"/>
      <c r="C130" s="1092"/>
      <c r="D130" s="672" t="s">
        <v>222</v>
      </c>
      <c r="E130" s="681"/>
      <c r="F130" s="681"/>
      <c r="G130" s="681"/>
      <c r="H130" s="681"/>
      <c r="I130" s="682"/>
      <c r="J130" s="703"/>
      <c r="K130" s="681"/>
      <c r="L130" s="681"/>
      <c r="M130" s="681"/>
      <c r="N130" s="682"/>
      <c r="O130" s="704"/>
      <c r="P130" s="1092"/>
      <c r="Q130" s="1092"/>
      <c r="R130" s="1092"/>
      <c r="S130" s="1092"/>
      <c r="T130" s="1092"/>
      <c r="U130" s="1092"/>
      <c r="V130" s="1092"/>
      <c r="W130" s="1092"/>
      <c r="X130" s="1092"/>
      <c r="Y130" s="1092"/>
      <c r="Z130" s="1092"/>
      <c r="AA130" s="1092"/>
      <c r="AB130" s="65"/>
      <c r="AC130" s="66"/>
      <c r="AD130" s="66"/>
      <c r="AE130" s="66"/>
      <c r="AF130" s="66"/>
      <c r="AG130" s="66"/>
      <c r="AH130" s="66"/>
      <c r="AI130" s="66"/>
      <c r="AJ130" s="66"/>
      <c r="AK130" s="66"/>
      <c r="AL130" s="67"/>
      <c r="AM130" s="69"/>
      <c r="AN130" s="69"/>
      <c r="AO130" s="70"/>
      <c r="AP130" s="70"/>
      <c r="AQ130" s="70"/>
      <c r="AR130" s="70"/>
      <c r="AS130" s="70"/>
      <c r="AT130" s="70"/>
      <c r="AU130" s="70"/>
      <c r="AV130" s="68"/>
      <c r="AW130" s="68"/>
      <c r="AX130" s="68"/>
      <c r="AY130" s="68"/>
      <c r="AZ130" s="68"/>
      <c r="BA130" s="68"/>
      <c r="BB130" s="68"/>
      <c r="BC130" s="68"/>
      <c r="BD130" s="68"/>
      <c r="BE130" s="68"/>
    </row>
    <row r="131" spans="1:57" s="678" customFormat="1" hidden="1" x14ac:dyDescent="0.25">
      <c r="A131" s="1092"/>
      <c r="B131" s="1092"/>
      <c r="C131" s="1092"/>
      <c r="D131" s="672" t="s">
        <v>224</v>
      </c>
      <c r="E131" s="698"/>
      <c r="F131" s="698"/>
      <c r="G131" s="698"/>
      <c r="H131" s="698"/>
      <c r="I131" s="699"/>
      <c r="J131" s="703"/>
      <c r="K131" s="698"/>
      <c r="L131" s="698"/>
      <c r="M131" s="698"/>
      <c r="N131" s="699"/>
      <c r="O131" s="704"/>
      <c r="P131" s="1092"/>
      <c r="Q131" s="1092"/>
      <c r="R131" s="1092"/>
      <c r="S131" s="1092"/>
      <c r="T131" s="1092"/>
      <c r="U131" s="1092"/>
      <c r="V131" s="1092"/>
      <c r="W131" s="1092"/>
      <c r="X131" s="1092"/>
      <c r="Y131" s="1092"/>
      <c r="Z131" s="1092"/>
      <c r="AA131" s="1092"/>
      <c r="AB131" s="65"/>
      <c r="AC131" s="66"/>
      <c r="AD131" s="66"/>
      <c r="AE131" s="66"/>
      <c r="AF131" s="66"/>
      <c r="AG131" s="66"/>
      <c r="AH131" s="66"/>
      <c r="AI131" s="66"/>
      <c r="AJ131" s="66"/>
      <c r="AK131" s="66"/>
      <c r="AL131" s="67"/>
      <c r="AM131" s="69"/>
      <c r="AN131" s="69"/>
      <c r="AO131" s="70"/>
      <c r="AP131" s="70"/>
      <c r="AQ131" s="70"/>
      <c r="AR131" s="70"/>
      <c r="AS131" s="70"/>
      <c r="AT131" s="70"/>
      <c r="AU131" s="70"/>
      <c r="AV131" s="68"/>
      <c r="AW131" s="68"/>
      <c r="AX131" s="68"/>
      <c r="AY131" s="68"/>
      <c r="AZ131" s="68"/>
      <c r="BA131" s="68"/>
      <c r="BB131" s="68"/>
      <c r="BC131" s="68"/>
      <c r="BD131" s="68"/>
      <c r="BE131" s="68"/>
    </row>
    <row r="132" spans="1:57" s="678" customFormat="1" hidden="1" x14ac:dyDescent="0.25">
      <c r="A132" s="1092"/>
      <c r="B132" s="1092"/>
      <c r="C132" s="1091" t="s">
        <v>228</v>
      </c>
      <c r="D132" s="672" t="s">
        <v>210</v>
      </c>
      <c r="E132" s="681"/>
      <c r="F132" s="681"/>
      <c r="G132" s="681"/>
      <c r="H132" s="695"/>
      <c r="I132" s="696"/>
      <c r="J132" s="702"/>
      <c r="K132" s="681"/>
      <c r="L132" s="681"/>
      <c r="M132" s="695"/>
      <c r="N132" s="696"/>
      <c r="O132" s="702"/>
      <c r="P132" s="1091" t="s">
        <v>228</v>
      </c>
      <c r="Q132" s="1091" t="s">
        <v>307</v>
      </c>
      <c r="R132" s="1091" t="s">
        <v>308</v>
      </c>
      <c r="S132" s="1091" t="s">
        <v>269</v>
      </c>
      <c r="T132" s="1091" t="s">
        <v>215</v>
      </c>
      <c r="U132" s="1109">
        <v>340101</v>
      </c>
      <c r="V132" s="1092"/>
      <c r="W132" s="1107" t="s">
        <v>270</v>
      </c>
      <c r="X132" s="1107" t="s">
        <v>270</v>
      </c>
      <c r="Y132" s="1107" t="s">
        <v>218</v>
      </c>
      <c r="Z132" s="1107" t="s">
        <v>219</v>
      </c>
      <c r="AA132" s="1107">
        <v>340101</v>
      </c>
      <c r="AB132" s="65"/>
      <c r="AC132" s="66"/>
      <c r="AD132" s="66"/>
      <c r="AE132" s="66"/>
      <c r="AF132" s="66"/>
      <c r="AG132" s="66"/>
      <c r="AH132" s="66"/>
      <c r="AI132" s="66"/>
      <c r="AJ132" s="66"/>
      <c r="AK132" s="66"/>
      <c r="AL132" s="67"/>
      <c r="AM132" s="69"/>
      <c r="AN132" s="69"/>
      <c r="AO132" s="70"/>
      <c r="AP132" s="70"/>
      <c r="AQ132" s="70"/>
      <c r="AR132" s="70"/>
      <c r="AS132" s="70"/>
      <c r="AT132" s="70"/>
      <c r="AU132" s="70"/>
      <c r="AV132" s="68"/>
      <c r="AW132" s="68"/>
      <c r="AX132" s="68"/>
      <c r="AY132" s="68"/>
      <c r="AZ132" s="68"/>
      <c r="BA132" s="68"/>
      <c r="BB132" s="68"/>
      <c r="BC132" s="68"/>
      <c r="BD132" s="68"/>
      <c r="BE132" s="68"/>
    </row>
    <row r="133" spans="1:57" s="678" customFormat="1" hidden="1" x14ac:dyDescent="0.25">
      <c r="A133" s="1092"/>
      <c r="B133" s="1092"/>
      <c r="C133" s="1092"/>
      <c r="D133" s="672" t="s">
        <v>220</v>
      </c>
      <c r="E133" s="698"/>
      <c r="F133" s="698"/>
      <c r="G133" s="698"/>
      <c r="H133" s="698"/>
      <c r="I133" s="699"/>
      <c r="J133" s="699"/>
      <c r="K133" s="698"/>
      <c r="L133" s="698"/>
      <c r="M133" s="698"/>
      <c r="N133" s="699"/>
      <c r="O133" s="699"/>
      <c r="P133" s="1092"/>
      <c r="Q133" s="1092"/>
      <c r="R133" s="1092"/>
      <c r="S133" s="1092"/>
      <c r="T133" s="1092"/>
      <c r="U133" s="1092"/>
      <c r="V133" s="1092"/>
      <c r="W133" s="1092"/>
      <c r="X133" s="1092"/>
      <c r="Y133" s="1092"/>
      <c r="Z133" s="1092"/>
      <c r="AA133" s="1092"/>
      <c r="AB133" s="65"/>
      <c r="AC133" s="66"/>
      <c r="AD133" s="66"/>
      <c r="AE133" s="66"/>
      <c r="AF133" s="66"/>
      <c r="AG133" s="66"/>
      <c r="AH133" s="66"/>
      <c r="AI133" s="66"/>
      <c r="AJ133" s="66"/>
      <c r="AK133" s="66"/>
      <c r="AL133" s="67"/>
      <c r="AM133" s="69"/>
      <c r="AN133" s="69"/>
      <c r="AO133" s="70"/>
      <c r="AP133" s="70"/>
      <c r="AQ133" s="70"/>
      <c r="AR133" s="70"/>
      <c r="AS133" s="70"/>
      <c r="AT133" s="70"/>
      <c r="AU133" s="70"/>
      <c r="AV133" s="68"/>
      <c r="AW133" s="68"/>
      <c r="AX133" s="68"/>
      <c r="AY133" s="68"/>
      <c r="AZ133" s="68"/>
      <c r="BA133" s="68"/>
      <c r="BB133" s="68"/>
      <c r="BC133" s="68"/>
      <c r="BD133" s="68"/>
      <c r="BE133" s="68"/>
    </row>
    <row r="134" spans="1:57" s="678" customFormat="1" hidden="1" x14ac:dyDescent="0.25">
      <c r="A134" s="1092"/>
      <c r="B134" s="1092"/>
      <c r="C134" s="1092"/>
      <c r="D134" s="672" t="s">
        <v>222</v>
      </c>
      <c r="E134" s="681"/>
      <c r="F134" s="681"/>
      <c r="G134" s="681"/>
      <c r="H134" s="681"/>
      <c r="I134" s="682"/>
      <c r="J134" s="700"/>
      <c r="K134" s="681"/>
      <c r="L134" s="681"/>
      <c r="M134" s="681"/>
      <c r="N134" s="682"/>
      <c r="O134" s="700"/>
      <c r="P134" s="1092"/>
      <c r="Q134" s="1092"/>
      <c r="R134" s="1092"/>
      <c r="S134" s="1092"/>
      <c r="T134" s="1092"/>
      <c r="U134" s="1092"/>
      <c r="V134" s="1092"/>
      <c r="W134" s="1092"/>
      <c r="X134" s="1092"/>
      <c r="Y134" s="1092"/>
      <c r="Z134" s="1092"/>
      <c r="AA134" s="1092"/>
      <c r="AB134" s="65"/>
      <c r="AC134" s="66"/>
      <c r="AD134" s="66"/>
      <c r="AE134" s="66"/>
      <c r="AF134" s="66"/>
      <c r="AG134" s="66"/>
      <c r="AH134" s="66"/>
      <c r="AI134" s="66"/>
      <c r="AJ134" s="66"/>
      <c r="AK134" s="66"/>
      <c r="AL134" s="67"/>
      <c r="AM134" s="69"/>
      <c r="AN134" s="69"/>
      <c r="AO134" s="70"/>
      <c r="AP134" s="70"/>
      <c r="AQ134" s="70"/>
      <c r="AR134" s="70"/>
      <c r="AS134" s="70"/>
      <c r="AT134" s="70"/>
      <c r="AU134" s="70"/>
      <c r="AV134" s="68"/>
      <c r="AW134" s="68"/>
      <c r="AX134" s="68"/>
      <c r="AY134" s="68"/>
      <c r="AZ134" s="68"/>
      <c r="BA134" s="68"/>
      <c r="BB134" s="68"/>
      <c r="BC134" s="68"/>
      <c r="BD134" s="68"/>
      <c r="BE134" s="68"/>
    </row>
    <row r="135" spans="1:57" s="678" customFormat="1" hidden="1" x14ac:dyDescent="0.25">
      <c r="A135" s="1092"/>
      <c r="B135" s="1092"/>
      <c r="C135" s="1092"/>
      <c r="D135" s="672" t="s">
        <v>224</v>
      </c>
      <c r="E135" s="698"/>
      <c r="F135" s="698"/>
      <c r="G135" s="698"/>
      <c r="H135" s="698"/>
      <c r="I135" s="699"/>
      <c r="J135" s="700"/>
      <c r="K135" s="698"/>
      <c r="L135" s="698"/>
      <c r="M135" s="698"/>
      <c r="N135" s="699"/>
      <c r="O135" s="700"/>
      <c r="P135" s="1092"/>
      <c r="Q135" s="1092"/>
      <c r="R135" s="1092"/>
      <c r="S135" s="1092"/>
      <c r="T135" s="1092"/>
      <c r="U135" s="1092"/>
      <c r="V135" s="1092"/>
      <c r="W135" s="1092"/>
      <c r="X135" s="1092"/>
      <c r="Y135" s="1092"/>
      <c r="Z135" s="1092"/>
      <c r="AA135" s="1092"/>
      <c r="AB135" s="65"/>
      <c r="AC135" s="66"/>
      <c r="AD135" s="66"/>
      <c r="AE135" s="66"/>
      <c r="AF135" s="66"/>
      <c r="AG135" s="66"/>
      <c r="AH135" s="66"/>
      <c r="AI135" s="66"/>
      <c r="AJ135" s="66"/>
      <c r="AK135" s="66"/>
      <c r="AL135" s="67"/>
      <c r="AM135" s="67"/>
      <c r="AN135" s="67"/>
      <c r="AO135" s="65"/>
      <c r="AP135" s="65"/>
      <c r="AQ135" s="65"/>
      <c r="AR135" s="65"/>
      <c r="AS135" s="65"/>
      <c r="AT135" s="65"/>
      <c r="AU135" s="65"/>
      <c r="AV135" s="68"/>
      <c r="AW135" s="68"/>
      <c r="AX135" s="68"/>
      <c r="AY135" s="68"/>
      <c r="AZ135" s="68"/>
      <c r="BA135" s="68"/>
      <c r="BB135" s="68"/>
      <c r="BC135" s="68"/>
      <c r="BD135" s="68"/>
      <c r="BE135" s="68"/>
    </row>
    <row r="136" spans="1:57" s="678" customFormat="1" hidden="1" x14ac:dyDescent="0.25">
      <c r="A136" s="1092"/>
      <c r="B136" s="1092"/>
      <c r="C136" s="1091" t="s">
        <v>309</v>
      </c>
      <c r="D136" s="672" t="s">
        <v>210</v>
      </c>
      <c r="E136" s="681"/>
      <c r="F136" s="681"/>
      <c r="G136" s="681"/>
      <c r="H136" s="695"/>
      <c r="I136" s="696"/>
      <c r="J136" s="702"/>
      <c r="K136" s="681"/>
      <c r="L136" s="681"/>
      <c r="M136" s="695"/>
      <c r="N136" s="696"/>
      <c r="O136" s="702"/>
      <c r="P136" s="1109" t="s">
        <v>310</v>
      </c>
      <c r="Q136" s="1109" t="s">
        <v>263</v>
      </c>
      <c r="R136" s="1109" t="s">
        <v>264</v>
      </c>
      <c r="S136" s="1109" t="s">
        <v>265</v>
      </c>
      <c r="T136" s="1109" t="s">
        <v>215</v>
      </c>
      <c r="U136" s="1109">
        <v>3912913</v>
      </c>
      <c r="V136" s="1109">
        <v>4167821</v>
      </c>
      <c r="W136" s="1109" t="s">
        <v>311</v>
      </c>
      <c r="X136" s="1109" t="s">
        <v>217</v>
      </c>
      <c r="Y136" s="1109" t="s">
        <v>218</v>
      </c>
      <c r="Z136" s="1109" t="s">
        <v>219</v>
      </c>
      <c r="AA136" s="1109">
        <v>8080734</v>
      </c>
      <c r="AB136" s="65"/>
      <c r="AC136" s="66"/>
      <c r="AD136" s="66"/>
      <c r="AE136" s="66"/>
      <c r="AF136" s="66"/>
      <c r="AG136" s="66"/>
      <c r="AH136" s="66"/>
      <c r="AI136" s="66"/>
      <c r="AJ136" s="66"/>
      <c r="AK136" s="66"/>
      <c r="AL136" s="67"/>
      <c r="AM136" s="69"/>
      <c r="AN136" s="69"/>
      <c r="AO136" s="70"/>
      <c r="AP136" s="70"/>
      <c r="AQ136" s="70"/>
      <c r="AR136" s="70"/>
      <c r="AS136" s="70"/>
      <c r="AT136" s="70"/>
      <c r="AU136" s="70"/>
      <c r="AV136" s="68"/>
      <c r="AW136" s="68"/>
      <c r="AX136" s="68"/>
      <c r="AY136" s="68"/>
      <c r="AZ136" s="68"/>
      <c r="BA136" s="68"/>
      <c r="BB136" s="68"/>
      <c r="BC136" s="68"/>
      <c r="BD136" s="68"/>
      <c r="BE136" s="68"/>
    </row>
    <row r="137" spans="1:57" s="678" customFormat="1" hidden="1" x14ac:dyDescent="0.25">
      <c r="A137" s="1092"/>
      <c r="B137" s="1092"/>
      <c r="C137" s="1092"/>
      <c r="D137" s="672" t="s">
        <v>220</v>
      </c>
      <c r="E137" s="698"/>
      <c r="F137" s="698"/>
      <c r="G137" s="698"/>
      <c r="H137" s="698"/>
      <c r="I137" s="699"/>
      <c r="J137" s="699"/>
      <c r="K137" s="698"/>
      <c r="L137" s="698"/>
      <c r="M137" s="698"/>
      <c r="N137" s="699"/>
      <c r="O137" s="699"/>
      <c r="P137" s="1092"/>
      <c r="Q137" s="1092"/>
      <c r="R137" s="1092"/>
      <c r="S137" s="1092"/>
      <c r="T137" s="1092"/>
      <c r="U137" s="1092"/>
      <c r="V137" s="1092"/>
      <c r="W137" s="1092"/>
      <c r="X137" s="1092"/>
      <c r="Y137" s="1092"/>
      <c r="Z137" s="1092"/>
      <c r="AA137" s="1092"/>
      <c r="AB137" s="65"/>
      <c r="AC137" s="66"/>
      <c r="AD137" s="66"/>
      <c r="AE137" s="66"/>
      <c r="AF137" s="66"/>
      <c r="AG137" s="66"/>
      <c r="AH137" s="66"/>
      <c r="AI137" s="66"/>
      <c r="AJ137" s="66"/>
      <c r="AK137" s="66"/>
      <c r="AL137" s="67"/>
      <c r="AM137" s="69"/>
      <c r="AN137" s="69"/>
      <c r="AO137" s="70"/>
      <c r="AP137" s="70"/>
      <c r="AQ137" s="70"/>
      <c r="AR137" s="70"/>
      <c r="AS137" s="70"/>
      <c r="AT137" s="70"/>
      <c r="AU137" s="70"/>
      <c r="AV137" s="68"/>
      <c r="AW137" s="68"/>
      <c r="AX137" s="68"/>
      <c r="AY137" s="68"/>
      <c r="AZ137" s="68"/>
      <c r="BA137" s="68"/>
      <c r="BB137" s="68"/>
      <c r="BC137" s="68"/>
      <c r="BD137" s="68"/>
      <c r="BE137" s="68"/>
    </row>
    <row r="138" spans="1:57" s="678" customFormat="1" hidden="1" x14ac:dyDescent="0.25">
      <c r="A138" s="1092"/>
      <c r="B138" s="1092"/>
      <c r="C138" s="1092"/>
      <c r="D138" s="672" t="s">
        <v>222</v>
      </c>
      <c r="E138" s="681"/>
      <c r="F138" s="681"/>
      <c r="G138" s="681"/>
      <c r="H138" s="681"/>
      <c r="I138" s="682"/>
      <c r="J138" s="700"/>
      <c r="K138" s="681"/>
      <c r="L138" s="681"/>
      <c r="M138" s="681"/>
      <c r="N138" s="682"/>
      <c r="O138" s="700"/>
      <c r="P138" s="1092"/>
      <c r="Q138" s="1092"/>
      <c r="R138" s="1092"/>
      <c r="S138" s="1092"/>
      <c r="T138" s="1092"/>
      <c r="U138" s="1092"/>
      <c r="V138" s="1092"/>
      <c r="W138" s="1092"/>
      <c r="X138" s="1092"/>
      <c r="Y138" s="1092"/>
      <c r="Z138" s="1092"/>
      <c r="AA138" s="1092"/>
      <c r="AB138" s="65"/>
      <c r="AC138" s="66"/>
      <c r="AD138" s="66"/>
      <c r="AE138" s="66"/>
      <c r="AF138" s="66"/>
      <c r="AG138" s="66"/>
      <c r="AH138" s="66"/>
      <c r="AI138" s="66"/>
      <c r="AJ138" s="66"/>
      <c r="AK138" s="66"/>
      <c r="AL138" s="67"/>
      <c r="AM138" s="69"/>
      <c r="AN138" s="69"/>
      <c r="AO138" s="70"/>
      <c r="AP138" s="70"/>
      <c r="AQ138" s="70"/>
      <c r="AR138" s="70"/>
      <c r="AS138" s="70"/>
      <c r="AT138" s="70"/>
      <c r="AU138" s="70"/>
      <c r="AV138" s="68"/>
      <c r="AW138" s="68"/>
      <c r="AX138" s="68"/>
      <c r="AY138" s="68"/>
      <c r="AZ138" s="68"/>
      <c r="BA138" s="68"/>
      <c r="BB138" s="68"/>
      <c r="BC138" s="68"/>
      <c r="BD138" s="68"/>
      <c r="BE138" s="68"/>
    </row>
    <row r="139" spans="1:57" s="678" customFormat="1" hidden="1" x14ac:dyDescent="0.25">
      <c r="A139" s="1092"/>
      <c r="B139" s="1092"/>
      <c r="C139" s="1092"/>
      <c r="D139" s="672" t="s">
        <v>224</v>
      </c>
      <c r="E139" s="698"/>
      <c r="F139" s="698"/>
      <c r="G139" s="698"/>
      <c r="H139" s="698"/>
      <c r="I139" s="699"/>
      <c r="J139" s="700"/>
      <c r="K139" s="698"/>
      <c r="L139" s="698"/>
      <c r="M139" s="698"/>
      <c r="N139" s="699"/>
      <c r="O139" s="700"/>
      <c r="P139" s="1092"/>
      <c r="Q139" s="1092"/>
      <c r="R139" s="1092"/>
      <c r="S139" s="1092"/>
      <c r="T139" s="1092"/>
      <c r="U139" s="1092"/>
      <c r="V139" s="1092"/>
      <c r="W139" s="1092"/>
      <c r="X139" s="1092"/>
      <c r="Y139" s="1092"/>
      <c r="Z139" s="1092"/>
      <c r="AA139" s="1092"/>
      <c r="AB139" s="65"/>
      <c r="AC139" s="66"/>
      <c r="AD139" s="66"/>
      <c r="AE139" s="66"/>
      <c r="AF139" s="66"/>
      <c r="AG139" s="66"/>
      <c r="AH139" s="66"/>
      <c r="AI139" s="66"/>
      <c r="AJ139" s="66"/>
      <c r="AK139" s="66"/>
      <c r="AL139" s="67"/>
      <c r="AM139" s="69"/>
      <c r="AN139" s="69"/>
      <c r="AO139" s="70"/>
      <c r="AP139" s="70"/>
      <c r="AQ139" s="70"/>
      <c r="AR139" s="70"/>
      <c r="AS139" s="70"/>
      <c r="AT139" s="70"/>
      <c r="AU139" s="70"/>
      <c r="AV139" s="68"/>
      <c r="AW139" s="68"/>
      <c r="AX139" s="68"/>
      <c r="AY139" s="68"/>
      <c r="AZ139" s="68"/>
      <c r="BA139" s="68"/>
      <c r="BB139" s="68"/>
      <c r="BC139" s="68"/>
      <c r="BD139" s="68"/>
      <c r="BE139" s="68"/>
    </row>
    <row r="140" spans="1:57" s="678" customFormat="1" hidden="1" x14ac:dyDescent="0.25">
      <c r="A140" s="1092"/>
      <c r="B140" s="1092"/>
      <c r="C140" s="1091" t="s">
        <v>312</v>
      </c>
      <c r="D140" s="672" t="s">
        <v>210</v>
      </c>
      <c r="E140" s="681"/>
      <c r="F140" s="681"/>
      <c r="G140" s="681"/>
      <c r="H140" s="705"/>
      <c r="I140" s="706"/>
      <c r="J140" s="702"/>
      <c r="K140" s="681"/>
      <c r="L140" s="681"/>
      <c r="M140" s="705"/>
      <c r="N140" s="706"/>
      <c r="O140" s="702"/>
      <c r="P140" s="1109" t="s">
        <v>310</v>
      </c>
      <c r="Q140" s="1109" t="s">
        <v>263</v>
      </c>
      <c r="R140" s="1109" t="s">
        <v>264</v>
      </c>
      <c r="S140" s="1109" t="s">
        <v>265</v>
      </c>
      <c r="T140" s="1109" t="s">
        <v>215</v>
      </c>
      <c r="U140" s="1109">
        <v>3912913</v>
      </c>
      <c r="V140" s="1109">
        <v>4167821</v>
      </c>
      <c r="W140" s="1109" t="s">
        <v>311</v>
      </c>
      <c r="X140" s="1109" t="s">
        <v>217</v>
      </c>
      <c r="Y140" s="1109" t="s">
        <v>218</v>
      </c>
      <c r="Z140" s="1109" t="s">
        <v>219</v>
      </c>
      <c r="AA140" s="1109">
        <v>8080734</v>
      </c>
      <c r="AB140" s="65"/>
      <c r="AC140" s="66"/>
      <c r="AD140" s="66"/>
      <c r="AE140" s="66"/>
      <c r="AF140" s="66"/>
      <c r="AG140" s="66"/>
      <c r="AH140" s="66"/>
      <c r="AI140" s="66"/>
      <c r="AJ140" s="66"/>
      <c r="AK140" s="66"/>
      <c r="AL140" s="67"/>
      <c r="AM140" s="69"/>
      <c r="AN140" s="69"/>
      <c r="AO140" s="70"/>
      <c r="AP140" s="70"/>
      <c r="AQ140" s="70"/>
      <c r="AR140" s="70"/>
      <c r="AS140" s="70"/>
      <c r="AT140" s="70"/>
      <c r="AU140" s="70"/>
      <c r="AV140" s="68"/>
      <c r="AW140" s="68"/>
      <c r="AX140" s="68"/>
      <c r="AY140" s="68"/>
      <c r="AZ140" s="68"/>
      <c r="BA140" s="68"/>
      <c r="BB140" s="68"/>
      <c r="BC140" s="68"/>
      <c r="BD140" s="68"/>
      <c r="BE140" s="68"/>
    </row>
    <row r="141" spans="1:57" s="678" customFormat="1" hidden="1" x14ac:dyDescent="0.25">
      <c r="A141" s="1092"/>
      <c r="B141" s="1092"/>
      <c r="C141" s="1092"/>
      <c r="D141" s="672" t="s">
        <v>220</v>
      </c>
      <c r="E141" s="698"/>
      <c r="F141" s="698"/>
      <c r="G141" s="698"/>
      <c r="H141" s="684"/>
      <c r="I141" s="707"/>
      <c r="J141" s="700"/>
      <c r="K141" s="698"/>
      <c r="L141" s="698"/>
      <c r="M141" s="684"/>
      <c r="N141" s="708"/>
      <c r="O141" s="700"/>
      <c r="P141" s="1092"/>
      <c r="Q141" s="1092"/>
      <c r="R141" s="1092"/>
      <c r="S141" s="1092"/>
      <c r="T141" s="1092"/>
      <c r="U141" s="1092"/>
      <c r="V141" s="1092"/>
      <c r="W141" s="1092"/>
      <c r="X141" s="1092"/>
      <c r="Y141" s="1092"/>
      <c r="Z141" s="1092"/>
      <c r="AA141" s="1092"/>
      <c r="AB141" s="65"/>
      <c r="AC141" s="66"/>
      <c r="AD141" s="66"/>
      <c r="AE141" s="66"/>
      <c r="AF141" s="66"/>
      <c r="AG141" s="66"/>
      <c r="AH141" s="66"/>
      <c r="AI141" s="66"/>
      <c r="AJ141" s="66"/>
      <c r="AK141" s="66"/>
      <c r="AL141" s="67"/>
      <c r="AM141" s="69"/>
      <c r="AN141" s="69"/>
      <c r="AO141" s="70"/>
      <c r="AP141" s="70"/>
      <c r="AQ141" s="70"/>
      <c r="AR141" s="70"/>
      <c r="AS141" s="70"/>
      <c r="AT141" s="70"/>
      <c r="AU141" s="70"/>
      <c r="AV141" s="68"/>
      <c r="AW141" s="68"/>
      <c r="AX141" s="68"/>
      <c r="AY141" s="68"/>
      <c r="AZ141" s="68"/>
      <c r="BA141" s="68"/>
      <c r="BB141" s="68"/>
      <c r="BC141" s="68"/>
      <c r="BD141" s="68"/>
      <c r="BE141" s="68"/>
    </row>
    <row r="142" spans="1:57" s="678" customFormat="1" hidden="1" x14ac:dyDescent="0.25">
      <c r="A142" s="1092"/>
      <c r="B142" s="1092"/>
      <c r="C142" s="1092"/>
      <c r="D142" s="672" t="s">
        <v>222</v>
      </c>
      <c r="E142" s="681"/>
      <c r="F142" s="681"/>
      <c r="G142" s="681"/>
      <c r="H142" s="681"/>
      <c r="I142" s="682"/>
      <c r="J142" s="700"/>
      <c r="K142" s="681"/>
      <c r="L142" s="681"/>
      <c r="M142" s="681"/>
      <c r="N142" s="682"/>
      <c r="O142" s="700"/>
      <c r="P142" s="1092"/>
      <c r="Q142" s="1092"/>
      <c r="R142" s="1092"/>
      <c r="S142" s="1092"/>
      <c r="T142" s="1092"/>
      <c r="U142" s="1092"/>
      <c r="V142" s="1092"/>
      <c r="W142" s="1092"/>
      <c r="X142" s="1092"/>
      <c r="Y142" s="1092"/>
      <c r="Z142" s="1092"/>
      <c r="AA142" s="1092"/>
      <c r="AB142" s="65"/>
      <c r="AC142" s="66"/>
      <c r="AD142" s="66"/>
      <c r="AE142" s="66"/>
      <c r="AF142" s="66"/>
      <c r="AG142" s="66"/>
      <c r="AH142" s="66"/>
      <c r="AI142" s="66"/>
      <c r="AJ142" s="66"/>
      <c r="AK142" s="66"/>
      <c r="AL142" s="67"/>
      <c r="AM142" s="69"/>
      <c r="AN142" s="69"/>
      <c r="AO142" s="70"/>
      <c r="AP142" s="70"/>
      <c r="AQ142" s="70"/>
      <c r="AR142" s="70"/>
      <c r="AS142" s="70"/>
      <c r="AT142" s="70"/>
      <c r="AU142" s="70"/>
      <c r="AV142" s="68"/>
      <c r="AW142" s="68"/>
      <c r="AX142" s="68"/>
      <c r="AY142" s="68"/>
      <c r="AZ142" s="68"/>
      <c r="BA142" s="68"/>
      <c r="BB142" s="68"/>
      <c r="BC142" s="68"/>
      <c r="BD142" s="68"/>
      <c r="BE142" s="68"/>
    </row>
    <row r="143" spans="1:57" s="678" customFormat="1" hidden="1" x14ac:dyDescent="0.25">
      <c r="A143" s="1092"/>
      <c r="B143" s="1092"/>
      <c r="C143" s="1092"/>
      <c r="D143" s="672" t="s">
        <v>224</v>
      </c>
      <c r="E143" s="698"/>
      <c r="F143" s="698"/>
      <c r="G143" s="698"/>
      <c r="H143" s="698"/>
      <c r="I143" s="699"/>
      <c r="J143" s="700"/>
      <c r="K143" s="698"/>
      <c r="L143" s="698"/>
      <c r="M143" s="698"/>
      <c r="N143" s="699"/>
      <c r="O143" s="700"/>
      <c r="P143" s="1092"/>
      <c r="Q143" s="1092"/>
      <c r="R143" s="1092"/>
      <c r="S143" s="1092"/>
      <c r="T143" s="1092"/>
      <c r="U143" s="1092"/>
      <c r="V143" s="1092"/>
      <c r="W143" s="1092"/>
      <c r="X143" s="1092"/>
      <c r="Y143" s="1092"/>
      <c r="Z143" s="1092"/>
      <c r="AA143" s="1092"/>
      <c r="AB143" s="65"/>
      <c r="AC143" s="66"/>
      <c r="AD143" s="66"/>
      <c r="AE143" s="66"/>
      <c r="AF143" s="66"/>
      <c r="AG143" s="66"/>
      <c r="AH143" s="66"/>
      <c r="AI143" s="66"/>
      <c r="AJ143" s="66"/>
      <c r="AK143" s="66"/>
      <c r="AL143" s="67"/>
      <c r="AM143" s="69"/>
      <c r="AN143" s="69"/>
      <c r="AO143" s="70"/>
      <c r="AP143" s="70"/>
      <c r="AQ143" s="70"/>
      <c r="AR143" s="70"/>
      <c r="AS143" s="70"/>
      <c r="AT143" s="70"/>
      <c r="AU143" s="70"/>
      <c r="AV143" s="68"/>
      <c r="AW143" s="68"/>
      <c r="AX143" s="68"/>
      <c r="AY143" s="68"/>
      <c r="AZ143" s="68"/>
      <c r="BA143" s="68"/>
      <c r="BB143" s="68"/>
      <c r="BC143" s="68"/>
      <c r="BD143" s="68"/>
      <c r="BE143" s="68"/>
    </row>
    <row r="144" spans="1:57" s="678" customFormat="1" hidden="1" x14ac:dyDescent="0.25">
      <c r="A144" s="1092"/>
      <c r="B144" s="1092"/>
      <c r="C144" s="1113" t="s">
        <v>246</v>
      </c>
      <c r="D144" s="672" t="s">
        <v>210</v>
      </c>
      <c r="E144" s="681"/>
      <c r="F144" s="681"/>
      <c r="G144" s="681"/>
      <c r="H144" s="681"/>
      <c r="I144" s="682"/>
      <c r="J144" s="702"/>
      <c r="K144" s="698"/>
      <c r="L144" s="698"/>
      <c r="M144" s="681"/>
      <c r="N144" s="682"/>
      <c r="O144" s="702"/>
      <c r="P144" s="1109" t="s">
        <v>310</v>
      </c>
      <c r="Q144" s="1109" t="s">
        <v>263</v>
      </c>
      <c r="R144" s="1109" t="s">
        <v>264</v>
      </c>
      <c r="S144" s="1109" t="s">
        <v>265</v>
      </c>
      <c r="T144" s="1107" t="s">
        <v>215</v>
      </c>
      <c r="U144" s="1107">
        <v>8185614</v>
      </c>
      <c r="V144" s="1092"/>
      <c r="W144" s="1107"/>
      <c r="X144" s="1107" t="s">
        <v>217</v>
      </c>
      <c r="Y144" s="1107" t="s">
        <v>218</v>
      </c>
      <c r="Z144" s="1107" t="s">
        <v>219</v>
      </c>
      <c r="AA144" s="1107">
        <v>8185614</v>
      </c>
      <c r="AB144" s="65"/>
      <c r="AC144" s="66"/>
      <c r="AD144" s="66"/>
      <c r="AE144" s="66"/>
      <c r="AF144" s="66"/>
      <c r="AG144" s="66"/>
      <c r="AH144" s="66"/>
      <c r="AI144" s="66"/>
      <c r="AJ144" s="66"/>
      <c r="AK144" s="66"/>
      <c r="AL144" s="67"/>
      <c r="AM144" s="67"/>
      <c r="AN144" s="67"/>
      <c r="AO144" s="65"/>
      <c r="AP144" s="65"/>
      <c r="AQ144" s="65"/>
      <c r="AR144" s="65"/>
      <c r="AS144" s="65"/>
      <c r="AT144" s="65"/>
      <c r="AU144" s="65"/>
      <c r="AV144" s="68"/>
      <c r="AW144" s="68"/>
      <c r="AX144" s="68"/>
      <c r="AY144" s="68"/>
      <c r="AZ144" s="68"/>
      <c r="BA144" s="68"/>
      <c r="BB144" s="68"/>
      <c r="BC144" s="68"/>
      <c r="BD144" s="68"/>
      <c r="BE144" s="68"/>
    </row>
    <row r="145" spans="1:57" s="678" customFormat="1" hidden="1" x14ac:dyDescent="0.25">
      <c r="A145" s="1092"/>
      <c r="B145" s="1092"/>
      <c r="C145" s="1092"/>
      <c r="D145" s="672" t="s">
        <v>220</v>
      </c>
      <c r="E145" s="709"/>
      <c r="F145" s="709"/>
      <c r="G145" s="709"/>
      <c r="H145" s="698"/>
      <c r="I145" s="699"/>
      <c r="J145" s="699"/>
      <c r="K145" s="698"/>
      <c r="L145" s="698"/>
      <c r="M145" s="698"/>
      <c r="N145" s="699"/>
      <c r="O145" s="710"/>
      <c r="P145" s="1092"/>
      <c r="Q145" s="1092"/>
      <c r="R145" s="1092"/>
      <c r="S145" s="1092"/>
      <c r="T145" s="1092"/>
      <c r="U145" s="1092"/>
      <c r="V145" s="1092"/>
      <c r="W145" s="1092"/>
      <c r="X145" s="1092"/>
      <c r="Y145" s="1092"/>
      <c r="Z145" s="1092"/>
      <c r="AA145" s="1092"/>
      <c r="AB145" s="65"/>
      <c r="AC145" s="66"/>
      <c r="AD145" s="66"/>
      <c r="AE145" s="66"/>
      <c r="AF145" s="66"/>
      <c r="AG145" s="66"/>
      <c r="AH145" s="66"/>
      <c r="AI145" s="66"/>
      <c r="AJ145" s="66"/>
      <c r="AK145" s="66"/>
      <c r="AL145" s="67"/>
      <c r="AM145" s="67"/>
      <c r="AN145" s="67"/>
      <c r="AO145" s="65"/>
      <c r="AP145" s="65"/>
      <c r="AQ145" s="65"/>
      <c r="AR145" s="65"/>
      <c r="AS145" s="65"/>
      <c r="AT145" s="65"/>
      <c r="AU145" s="65"/>
      <c r="AV145" s="68"/>
      <c r="AW145" s="68"/>
      <c r="AX145" s="68"/>
      <c r="AY145" s="68"/>
      <c r="AZ145" s="68"/>
      <c r="BA145" s="68"/>
      <c r="BB145" s="68"/>
      <c r="BC145" s="68"/>
      <c r="BD145" s="68"/>
      <c r="BE145" s="68"/>
    </row>
    <row r="146" spans="1:57" s="678" customFormat="1" hidden="1" x14ac:dyDescent="0.25">
      <c r="A146" s="1092"/>
      <c r="B146" s="1092"/>
      <c r="C146" s="1092"/>
      <c r="D146" s="672" t="s">
        <v>222</v>
      </c>
      <c r="E146" s="681"/>
      <c r="F146" s="681"/>
      <c r="G146" s="681"/>
      <c r="H146" s="681"/>
      <c r="I146" s="682"/>
      <c r="J146" s="710"/>
      <c r="K146" s="698"/>
      <c r="L146" s="698"/>
      <c r="M146" s="698"/>
      <c r="N146" s="682"/>
      <c r="O146" s="710"/>
      <c r="P146" s="1092"/>
      <c r="Q146" s="1092"/>
      <c r="R146" s="1092"/>
      <c r="S146" s="1092"/>
      <c r="T146" s="1092"/>
      <c r="U146" s="1092"/>
      <c r="V146" s="1092"/>
      <c r="W146" s="1092"/>
      <c r="X146" s="1092"/>
      <c r="Y146" s="1092"/>
      <c r="Z146" s="1092"/>
      <c r="AA146" s="1092"/>
      <c r="AB146" s="65"/>
      <c r="AC146" s="66"/>
      <c r="AD146" s="66"/>
      <c r="AE146" s="66"/>
      <c r="AF146" s="66"/>
      <c r="AG146" s="66"/>
      <c r="AH146" s="66"/>
      <c r="AI146" s="66"/>
      <c r="AJ146" s="66"/>
      <c r="AK146" s="66"/>
      <c r="AL146" s="67"/>
      <c r="AM146" s="67"/>
      <c r="AN146" s="67"/>
      <c r="AO146" s="65"/>
      <c r="AP146" s="65"/>
      <c r="AQ146" s="65"/>
      <c r="AR146" s="65"/>
      <c r="AS146" s="65"/>
      <c r="AT146" s="65"/>
      <c r="AU146" s="65"/>
      <c r="AV146" s="68"/>
      <c r="AW146" s="68"/>
      <c r="AX146" s="68"/>
      <c r="AY146" s="68"/>
      <c r="AZ146" s="68"/>
      <c r="BA146" s="68"/>
      <c r="BB146" s="68"/>
      <c r="BC146" s="68"/>
      <c r="BD146" s="68"/>
      <c r="BE146" s="68"/>
    </row>
    <row r="147" spans="1:57" s="678" customFormat="1" hidden="1" x14ac:dyDescent="0.25">
      <c r="A147" s="1092"/>
      <c r="B147" s="1092"/>
      <c r="C147" s="1092"/>
      <c r="D147" s="672" t="s">
        <v>224</v>
      </c>
      <c r="E147" s="698"/>
      <c r="F147" s="698"/>
      <c r="G147" s="698"/>
      <c r="H147" s="698"/>
      <c r="I147" s="699"/>
      <c r="J147" s="710"/>
      <c r="K147" s="698"/>
      <c r="L147" s="698"/>
      <c r="M147" s="698"/>
      <c r="N147" s="699"/>
      <c r="O147" s="710"/>
      <c r="P147" s="1092"/>
      <c r="Q147" s="1092"/>
      <c r="R147" s="1092"/>
      <c r="S147" s="1092"/>
      <c r="T147" s="1092"/>
      <c r="U147" s="1092"/>
      <c r="V147" s="1092"/>
      <c r="W147" s="1092"/>
      <c r="X147" s="1092"/>
      <c r="Y147" s="1092"/>
      <c r="Z147" s="1092"/>
      <c r="AA147" s="1092"/>
      <c r="AB147" s="65"/>
      <c r="AC147" s="66"/>
      <c r="AD147" s="66"/>
      <c r="AE147" s="66"/>
      <c r="AF147" s="66"/>
      <c r="AG147" s="66"/>
      <c r="AH147" s="66"/>
      <c r="AI147" s="66"/>
      <c r="AJ147" s="66"/>
      <c r="AK147" s="66"/>
      <c r="AL147" s="67"/>
      <c r="AM147" s="67"/>
      <c r="AN147" s="67"/>
      <c r="AO147" s="65"/>
      <c r="AP147" s="65"/>
      <c r="AQ147" s="65"/>
      <c r="AR147" s="65"/>
      <c r="AS147" s="65"/>
      <c r="AT147" s="65"/>
      <c r="AU147" s="65"/>
      <c r="AV147" s="68"/>
      <c r="AW147" s="68"/>
      <c r="AX147" s="68"/>
      <c r="AY147" s="68"/>
      <c r="AZ147" s="68"/>
      <c r="BA147" s="68"/>
      <c r="BB147" s="68"/>
      <c r="BC147" s="68"/>
      <c r="BD147" s="68"/>
      <c r="BE147" s="68"/>
    </row>
    <row r="148" spans="1:57" s="678" customFormat="1" x14ac:dyDescent="0.25">
      <c r="A148" s="1092"/>
      <c r="B148" s="1092"/>
      <c r="C148" s="1091" t="s">
        <v>259</v>
      </c>
      <c r="D148" s="672" t="s">
        <v>210</v>
      </c>
      <c r="E148" s="693">
        <f t="shared" ref="E148:L151" si="9">+E56</f>
        <v>1608.18</v>
      </c>
      <c r="F148" s="693">
        <f t="shared" si="9"/>
        <v>1608.18</v>
      </c>
      <c r="G148" s="693">
        <f>+G56</f>
        <v>1608.18</v>
      </c>
      <c r="H148" s="693">
        <v>1608.18</v>
      </c>
      <c r="I148" s="693"/>
      <c r="J148" s="693"/>
      <c r="K148" s="693">
        <f t="shared" si="9"/>
        <v>1007.07</v>
      </c>
      <c r="L148" s="693">
        <f>+L56</f>
        <v>1088.97</v>
      </c>
      <c r="M148" s="681">
        <f t="shared" ref="M148:M150" si="10">+M60+M64+M68+M72+M76+M80+M84+M88+M92+M96+M100+M104+M108+M112+M116+M120+M124+M128+M132+M136+M144</f>
        <v>0</v>
      </c>
      <c r="N148" s="681"/>
      <c r="O148" s="681"/>
      <c r="P148" s="1109"/>
      <c r="Q148" s="1092"/>
      <c r="R148" s="1092"/>
      <c r="S148" s="1092"/>
      <c r="T148" s="1092"/>
      <c r="U148" s="1092"/>
      <c r="V148" s="1092"/>
      <c r="W148" s="1092"/>
      <c r="X148" s="1092"/>
      <c r="Y148" s="1092"/>
      <c r="Z148" s="1092"/>
      <c r="AA148" s="1092"/>
      <c r="AB148" s="65"/>
      <c r="AC148" s="66"/>
      <c r="AD148" s="66"/>
      <c r="AE148" s="66"/>
      <c r="AF148" s="66"/>
      <c r="AG148" s="66"/>
      <c r="AH148" s="66"/>
      <c r="AI148" s="66"/>
      <c r="AJ148" s="66"/>
      <c r="AK148" s="66"/>
      <c r="AL148" s="67"/>
      <c r="AM148" s="69"/>
      <c r="AN148" s="69"/>
      <c r="AO148" s="70"/>
      <c r="AP148" s="70"/>
      <c r="AQ148" s="70"/>
      <c r="AR148" s="70"/>
      <c r="AS148" s="70"/>
      <c r="AT148" s="70"/>
      <c r="AU148" s="70"/>
      <c r="AV148" s="68"/>
      <c r="AW148" s="68"/>
      <c r="AX148" s="68"/>
      <c r="AY148" s="68"/>
      <c r="AZ148" s="68"/>
      <c r="BA148" s="68"/>
      <c r="BB148" s="68"/>
      <c r="BC148" s="68"/>
      <c r="BD148" s="68"/>
      <c r="BE148" s="68"/>
    </row>
    <row r="149" spans="1:57" s="678" customFormat="1" x14ac:dyDescent="0.25">
      <c r="A149" s="1092"/>
      <c r="B149" s="1092"/>
      <c r="C149" s="1092"/>
      <c r="D149" s="672" t="s">
        <v>220</v>
      </c>
      <c r="E149" s="693">
        <f t="shared" si="9"/>
        <v>446671000</v>
      </c>
      <c r="F149" s="693">
        <f t="shared" si="9"/>
        <v>446671000</v>
      </c>
      <c r="G149" s="693">
        <f>+G57</f>
        <v>446671000</v>
      </c>
      <c r="H149" s="693">
        <v>327898000</v>
      </c>
      <c r="I149" s="693"/>
      <c r="J149" s="693"/>
      <c r="K149" s="693">
        <f t="shared" si="9"/>
        <v>3004000</v>
      </c>
      <c r="L149" s="693">
        <f t="shared" si="9"/>
        <v>58657000</v>
      </c>
      <c r="M149" s="681">
        <f t="shared" si="10"/>
        <v>0</v>
      </c>
      <c r="N149" s="681"/>
      <c r="O149" s="681"/>
      <c r="P149" s="1092"/>
      <c r="Q149" s="1092"/>
      <c r="R149" s="1092"/>
      <c r="S149" s="1092"/>
      <c r="T149" s="1092"/>
      <c r="U149" s="1092"/>
      <c r="V149" s="1092"/>
      <c r="W149" s="1092"/>
      <c r="X149" s="1092"/>
      <c r="Y149" s="1092"/>
      <c r="Z149" s="1092"/>
      <c r="AA149" s="1092"/>
      <c r="AB149" s="65"/>
      <c r="AC149" s="66"/>
      <c r="AD149" s="66"/>
      <c r="AE149" s="66"/>
      <c r="AF149" s="66"/>
      <c r="AG149" s="66"/>
      <c r="AH149" s="66"/>
      <c r="AI149" s="66"/>
      <c r="AJ149" s="66"/>
      <c r="AK149" s="66"/>
      <c r="AL149" s="67"/>
      <c r="AM149" s="69"/>
      <c r="AN149" s="69"/>
      <c r="AO149" s="70"/>
      <c r="AP149" s="70"/>
      <c r="AQ149" s="70"/>
      <c r="AR149" s="70"/>
      <c r="AS149" s="70"/>
      <c r="AT149" s="70"/>
      <c r="AU149" s="70"/>
      <c r="AV149" s="68"/>
      <c r="AW149" s="68"/>
      <c r="AX149" s="68"/>
      <c r="AY149" s="68"/>
      <c r="AZ149" s="68"/>
      <c r="BA149" s="68"/>
      <c r="BB149" s="68"/>
      <c r="BC149" s="68"/>
      <c r="BD149" s="68"/>
      <c r="BE149" s="68"/>
    </row>
    <row r="150" spans="1:57" s="678" customFormat="1" x14ac:dyDescent="0.25">
      <c r="A150" s="1092"/>
      <c r="B150" s="1092"/>
      <c r="C150" s="1092"/>
      <c r="D150" s="672" t="s">
        <v>222</v>
      </c>
      <c r="E150" s="693">
        <f t="shared" si="9"/>
        <v>100</v>
      </c>
      <c r="F150" s="693">
        <f t="shared" si="9"/>
        <v>100</v>
      </c>
      <c r="G150" s="693">
        <f>+G58</f>
        <v>100</v>
      </c>
      <c r="H150" s="693">
        <v>100</v>
      </c>
      <c r="I150" s="693"/>
      <c r="J150" s="693"/>
      <c r="K150" s="693">
        <f t="shared" si="9"/>
        <v>100</v>
      </c>
      <c r="L150" s="693">
        <f t="shared" si="9"/>
        <v>100</v>
      </c>
      <c r="M150" s="681">
        <f t="shared" si="10"/>
        <v>0</v>
      </c>
      <c r="N150" s="681"/>
      <c r="O150" s="681"/>
      <c r="P150" s="1092"/>
      <c r="Q150" s="1092"/>
      <c r="R150" s="1092"/>
      <c r="S150" s="1092"/>
      <c r="T150" s="1092"/>
      <c r="U150" s="1092"/>
      <c r="V150" s="1092"/>
      <c r="W150" s="1092"/>
      <c r="X150" s="1092"/>
      <c r="Y150" s="1092"/>
      <c r="Z150" s="1092"/>
      <c r="AA150" s="1092"/>
      <c r="AB150" s="65"/>
      <c r="AC150" s="66"/>
      <c r="AD150" s="66"/>
      <c r="AE150" s="66"/>
      <c r="AF150" s="66"/>
      <c r="AG150" s="66"/>
      <c r="AH150" s="66"/>
      <c r="AI150" s="66"/>
      <c r="AJ150" s="66"/>
      <c r="AK150" s="66"/>
      <c r="AL150" s="67"/>
      <c r="AM150" s="69"/>
      <c r="AN150" s="69"/>
      <c r="AO150" s="70"/>
      <c r="AP150" s="70"/>
      <c r="AQ150" s="70"/>
      <c r="AR150" s="70"/>
      <c r="AS150" s="70"/>
      <c r="AT150" s="70"/>
      <c r="AU150" s="70"/>
      <c r="AV150" s="68"/>
      <c r="AW150" s="68"/>
      <c r="AX150" s="68"/>
      <c r="AY150" s="68"/>
      <c r="AZ150" s="68"/>
      <c r="BA150" s="68"/>
      <c r="BB150" s="68"/>
      <c r="BC150" s="68"/>
      <c r="BD150" s="68"/>
      <c r="BE150" s="68"/>
    </row>
    <row r="151" spans="1:57" s="678" customFormat="1" x14ac:dyDescent="0.25">
      <c r="A151" s="1092"/>
      <c r="B151" s="1092"/>
      <c r="C151" s="1092"/>
      <c r="D151" s="672" t="s">
        <v>224</v>
      </c>
      <c r="E151" s="693">
        <f t="shared" si="9"/>
        <v>144275986</v>
      </c>
      <c r="F151" s="693">
        <f t="shared" si="9"/>
        <v>144275986</v>
      </c>
      <c r="G151" s="693">
        <f>+G59</f>
        <v>144275986</v>
      </c>
      <c r="H151" s="693">
        <v>144275986</v>
      </c>
      <c r="I151" s="693"/>
      <c r="J151" s="693"/>
      <c r="K151" s="693">
        <f t="shared" si="9"/>
        <v>71381319</v>
      </c>
      <c r="L151" s="693">
        <f t="shared" si="9"/>
        <v>90574260</v>
      </c>
      <c r="M151" s="681">
        <f>+M63+M67+M71+M75+M79+M83+M87+M91+M95+M99+M103+M107+M111+M115+M119+M123+M127+M131+M135+M139+M147</f>
        <v>0</v>
      </c>
      <c r="N151" s="681"/>
      <c r="O151" s="681"/>
      <c r="P151" s="1092"/>
      <c r="Q151" s="1092"/>
      <c r="R151" s="1092"/>
      <c r="S151" s="1092"/>
      <c r="T151" s="1092"/>
      <c r="U151" s="1092"/>
      <c r="V151" s="1092"/>
      <c r="W151" s="1092"/>
      <c r="X151" s="1092"/>
      <c r="Y151" s="1092"/>
      <c r="Z151" s="1092"/>
      <c r="AA151" s="1092"/>
      <c r="AB151" s="65"/>
      <c r="AC151" s="66"/>
      <c r="AD151" s="66"/>
      <c r="AE151" s="66"/>
      <c r="AF151" s="66"/>
      <c r="AG151" s="66"/>
      <c r="AH151" s="66"/>
      <c r="AI151" s="66"/>
      <c r="AJ151" s="66"/>
      <c r="AK151" s="66"/>
      <c r="AL151" s="67"/>
      <c r="AM151" s="69"/>
      <c r="AN151" s="69"/>
      <c r="AO151" s="70"/>
      <c r="AP151" s="70"/>
      <c r="AQ151" s="70"/>
      <c r="AR151" s="70"/>
      <c r="AS151" s="70"/>
      <c r="AT151" s="70"/>
      <c r="AU151" s="70"/>
      <c r="AV151" s="68"/>
      <c r="AW151" s="68"/>
      <c r="AX151" s="68"/>
      <c r="AY151" s="68"/>
      <c r="AZ151" s="68"/>
      <c r="BA151" s="68"/>
      <c r="BB151" s="68"/>
      <c r="BC151" s="68"/>
      <c r="BD151" s="68"/>
      <c r="BE151" s="68"/>
    </row>
    <row r="152" spans="1:57" s="678" customFormat="1" x14ac:dyDescent="0.25">
      <c r="A152" s="1108">
        <v>8</v>
      </c>
      <c r="B152" s="1091" t="s">
        <v>93</v>
      </c>
      <c r="C152" s="1091" t="s">
        <v>356</v>
      </c>
      <c r="D152" s="672" t="s">
        <v>210</v>
      </c>
      <c r="E152" s="681">
        <f>+[1]INVERSIÓN!AE53</f>
        <v>2041.0400000000009</v>
      </c>
      <c r="F152" s="681">
        <f>+[1]INVERSIÓN!AF53</f>
        <v>2041.0400000000009</v>
      </c>
      <c r="G152" s="681">
        <f>+[1]INVERSIÓN!AG53</f>
        <v>2041.0400000000009</v>
      </c>
      <c r="H152" s="681">
        <v>2041.0400000000009</v>
      </c>
      <c r="I152" s="682"/>
      <c r="J152" s="682"/>
      <c r="K152" s="681">
        <f>+[1]INVERSIÓN!AL53</f>
        <v>353.56</v>
      </c>
      <c r="L152" s="681">
        <f>+[1]INVERSIÓN!AM53</f>
        <v>465.04300000000001</v>
      </c>
      <c r="M152" s="681">
        <f>+[1]INVERSIÓN!AN53</f>
        <v>507.92</v>
      </c>
      <c r="N152" s="682"/>
      <c r="O152" s="682"/>
      <c r="P152" s="1091" t="s">
        <v>211</v>
      </c>
      <c r="Q152" s="1109" t="s">
        <v>263</v>
      </c>
      <c r="R152" s="1109" t="s">
        <v>264</v>
      </c>
      <c r="S152" s="1109" t="s">
        <v>265</v>
      </c>
      <c r="T152" s="1109" t="s">
        <v>215</v>
      </c>
      <c r="U152" s="1107">
        <v>8185614</v>
      </c>
      <c r="V152" s="1092"/>
      <c r="W152" s="1107" t="s">
        <v>216</v>
      </c>
      <c r="X152" s="1107" t="s">
        <v>217</v>
      </c>
      <c r="Y152" s="1107" t="s">
        <v>218</v>
      </c>
      <c r="Z152" s="1107" t="s">
        <v>219</v>
      </c>
      <c r="AA152" s="1107">
        <v>8185614</v>
      </c>
      <c r="AB152" s="65"/>
      <c r="AC152" s="66"/>
      <c r="AD152" s="66"/>
      <c r="AE152" s="66"/>
      <c r="AF152" s="66"/>
      <c r="AG152" s="66"/>
      <c r="AH152" s="66"/>
      <c r="AI152" s="66"/>
      <c r="AJ152" s="66"/>
      <c r="AK152" s="66"/>
      <c r="AL152" s="67"/>
      <c r="AM152" s="67"/>
      <c r="AN152" s="67"/>
      <c r="AO152" s="65"/>
      <c r="AP152" s="65"/>
      <c r="AQ152" s="65"/>
      <c r="AR152" s="65"/>
      <c r="AS152" s="65"/>
      <c r="AT152" s="65"/>
      <c r="AU152" s="65"/>
      <c r="AV152" s="68"/>
      <c r="AW152" s="68"/>
      <c r="AX152" s="68"/>
      <c r="AY152" s="68"/>
      <c r="AZ152" s="68"/>
      <c r="BA152" s="68"/>
      <c r="BB152" s="68"/>
      <c r="BC152" s="68"/>
      <c r="BD152" s="68"/>
      <c r="BE152" s="68"/>
    </row>
    <row r="153" spans="1:57" s="678" customFormat="1" x14ac:dyDescent="0.25">
      <c r="A153" s="1092"/>
      <c r="B153" s="1092"/>
      <c r="C153" s="1092"/>
      <c r="D153" s="672" t="s">
        <v>220</v>
      </c>
      <c r="E153" s="681">
        <f>+[1]INVERSIÓN!AE54</f>
        <v>410293000</v>
      </c>
      <c r="F153" s="681">
        <f>+[1]INVERSIÓN!AF54</f>
        <v>410293000</v>
      </c>
      <c r="G153" s="681">
        <f>+[1]INVERSIÓN!AG54</f>
        <v>410293000</v>
      </c>
      <c r="H153" s="681">
        <v>355977000</v>
      </c>
      <c r="I153" s="682"/>
      <c r="J153" s="682"/>
      <c r="K153" s="681">
        <f>+[1]INVERSIÓN!AL54</f>
        <v>13428000</v>
      </c>
      <c r="L153" s="681">
        <f>+[1]INVERSIÓN!AM54</f>
        <v>46425000</v>
      </c>
      <c r="M153" s="681">
        <f>+[1]INVERSIÓN!AN54</f>
        <v>67771000</v>
      </c>
      <c r="N153" s="682"/>
      <c r="O153" s="682"/>
      <c r="P153" s="1092"/>
      <c r="Q153" s="1092"/>
      <c r="R153" s="1092"/>
      <c r="S153" s="1092"/>
      <c r="T153" s="1092"/>
      <c r="U153" s="1092"/>
      <c r="V153" s="1092"/>
      <c r="W153" s="1092"/>
      <c r="X153" s="1092"/>
      <c r="Y153" s="1092"/>
      <c r="Z153" s="1092"/>
      <c r="AA153" s="1092"/>
      <c r="AB153" s="65"/>
      <c r="AC153" s="66"/>
      <c r="AD153" s="66"/>
      <c r="AE153" s="66"/>
      <c r="AF153" s="66"/>
      <c r="AG153" s="66"/>
      <c r="AH153" s="66"/>
      <c r="AI153" s="66"/>
      <c r="AJ153" s="66"/>
      <c r="AK153" s="66"/>
      <c r="AL153" s="67"/>
      <c r="AM153" s="69"/>
      <c r="AN153" s="69"/>
      <c r="AO153" s="70"/>
      <c r="AP153" s="70"/>
      <c r="AQ153" s="70"/>
      <c r="AR153" s="70"/>
      <c r="AS153" s="70"/>
      <c r="AT153" s="70"/>
      <c r="AU153" s="70"/>
      <c r="AV153" s="68"/>
      <c r="AW153" s="68"/>
      <c r="AX153" s="68"/>
      <c r="AY153" s="68"/>
      <c r="AZ153" s="68"/>
      <c r="BA153" s="68"/>
      <c r="BB153" s="68"/>
      <c r="BC153" s="68"/>
      <c r="BD153" s="68"/>
      <c r="BE153" s="68"/>
    </row>
    <row r="154" spans="1:57" s="678" customFormat="1" x14ac:dyDescent="0.25">
      <c r="A154" s="1092"/>
      <c r="B154" s="1092"/>
      <c r="C154" s="1092"/>
      <c r="D154" s="672" t="s">
        <v>222</v>
      </c>
      <c r="E154" s="681">
        <f>+[1]INVERSIÓN!AE55</f>
        <v>50</v>
      </c>
      <c r="F154" s="681">
        <f>+[1]INVERSIÓN!AF55</f>
        <v>50</v>
      </c>
      <c r="G154" s="681">
        <f>+[1]INVERSIÓN!AG55</f>
        <v>50</v>
      </c>
      <c r="H154" s="681">
        <v>50</v>
      </c>
      <c r="I154" s="682"/>
      <c r="J154" s="682"/>
      <c r="K154" s="681">
        <f>+[1]INVERSIÓN!AL55</f>
        <v>50</v>
      </c>
      <c r="L154" s="681">
        <f>+[1]INVERSIÓN!AM55</f>
        <v>50</v>
      </c>
      <c r="M154" s="681">
        <f>+[1]INVERSIÓN!AN55</f>
        <v>50</v>
      </c>
      <c r="N154" s="682"/>
      <c r="O154" s="682"/>
      <c r="P154" s="1092"/>
      <c r="Q154" s="1092"/>
      <c r="R154" s="1092"/>
      <c r="S154" s="1092"/>
      <c r="T154" s="1092"/>
      <c r="U154" s="1092"/>
      <c r="V154" s="1092"/>
      <c r="W154" s="1092"/>
      <c r="X154" s="1092"/>
      <c r="Y154" s="1092"/>
      <c r="Z154" s="1092"/>
      <c r="AA154" s="1092"/>
      <c r="AB154" s="65"/>
      <c r="AC154" s="66"/>
      <c r="AD154" s="66"/>
      <c r="AE154" s="66"/>
      <c r="AF154" s="66"/>
      <c r="AG154" s="66"/>
      <c r="AH154" s="66"/>
      <c r="AI154" s="66"/>
      <c r="AJ154" s="66"/>
      <c r="AK154" s="66"/>
      <c r="AL154" s="67"/>
      <c r="AM154" s="69"/>
      <c r="AN154" s="69"/>
      <c r="AO154" s="70"/>
      <c r="AP154" s="70"/>
      <c r="AQ154" s="70"/>
      <c r="AR154" s="70"/>
      <c r="AS154" s="70"/>
      <c r="AT154" s="70"/>
      <c r="AU154" s="70"/>
      <c r="AV154" s="68"/>
      <c r="AW154" s="68"/>
      <c r="AX154" s="68"/>
      <c r="AY154" s="68"/>
      <c r="AZ154" s="68"/>
      <c r="BA154" s="68"/>
      <c r="BB154" s="68"/>
      <c r="BC154" s="68"/>
      <c r="BD154" s="68"/>
      <c r="BE154" s="68"/>
    </row>
    <row r="155" spans="1:57" s="678" customFormat="1" x14ac:dyDescent="0.25">
      <c r="A155" s="1092"/>
      <c r="B155" s="1092"/>
      <c r="C155" s="1092"/>
      <c r="D155" s="672" t="s">
        <v>224</v>
      </c>
      <c r="E155" s="681">
        <f>+[1]INVERSIÓN!AE56</f>
        <v>113134617</v>
      </c>
      <c r="F155" s="681">
        <f>+[1]INVERSIÓN!AF56</f>
        <v>113134617</v>
      </c>
      <c r="G155" s="681">
        <f>+[1]INVERSIÓN!AG56</f>
        <v>113134617</v>
      </c>
      <c r="H155" s="681">
        <v>113134617</v>
      </c>
      <c r="I155" s="682"/>
      <c r="J155" s="682"/>
      <c r="K155" s="681">
        <f>+[1]INVERSIÓN!AL56</f>
        <v>69262276</v>
      </c>
      <c r="L155" s="681">
        <f>+[1]INVERSIÓN!AM56</f>
        <v>78205496</v>
      </c>
      <c r="M155" s="681">
        <f>+[1]INVERSIÓN!AN56</f>
        <v>80808128</v>
      </c>
      <c r="N155" s="682"/>
      <c r="O155" s="682"/>
      <c r="P155" s="1092"/>
      <c r="Q155" s="1092"/>
      <c r="R155" s="1092"/>
      <c r="S155" s="1092"/>
      <c r="T155" s="1092"/>
      <c r="U155" s="1092"/>
      <c r="V155" s="1092"/>
      <c r="W155" s="1092"/>
      <c r="X155" s="1092"/>
      <c r="Y155" s="1092"/>
      <c r="Z155" s="1092"/>
      <c r="AA155" s="1092"/>
      <c r="AB155" s="65"/>
      <c r="AC155" s="66"/>
      <c r="AD155" s="66"/>
      <c r="AE155" s="66"/>
      <c r="AF155" s="66"/>
      <c r="AG155" s="66"/>
      <c r="AH155" s="66"/>
      <c r="AI155" s="66"/>
      <c r="AJ155" s="66"/>
      <c r="AK155" s="66"/>
      <c r="AL155" s="67"/>
      <c r="AM155" s="69"/>
      <c r="AN155" s="69"/>
      <c r="AO155" s="70"/>
      <c r="AP155" s="70"/>
      <c r="AQ155" s="70"/>
      <c r="AR155" s="70"/>
      <c r="AS155" s="70"/>
      <c r="AT155" s="70"/>
      <c r="AU155" s="70"/>
      <c r="AV155" s="68"/>
      <c r="AW155" s="68"/>
      <c r="AX155" s="68"/>
      <c r="AY155" s="68"/>
      <c r="AZ155" s="68"/>
      <c r="BA155" s="68"/>
      <c r="BB155" s="68"/>
      <c r="BC155" s="68"/>
      <c r="BD155" s="68"/>
      <c r="BE155" s="68"/>
    </row>
    <row r="156" spans="1:57" s="678" customFormat="1" hidden="1" x14ac:dyDescent="0.25">
      <c r="A156" s="1092"/>
      <c r="B156" s="1092"/>
      <c r="C156" s="1091" t="s">
        <v>271</v>
      </c>
      <c r="D156" s="672" t="s">
        <v>210</v>
      </c>
      <c r="E156" s="681"/>
      <c r="F156" s="681"/>
      <c r="G156" s="681"/>
      <c r="H156" s="681"/>
      <c r="I156" s="682"/>
      <c r="J156" s="684"/>
      <c r="K156" s="681"/>
      <c r="L156" s="681"/>
      <c r="M156" s="681"/>
      <c r="N156" s="682"/>
      <c r="O156" s="683"/>
      <c r="P156" s="1109" t="s">
        <v>225</v>
      </c>
      <c r="Q156" s="1091" t="s">
        <v>313</v>
      </c>
      <c r="R156" s="1107" t="s">
        <v>314</v>
      </c>
      <c r="S156" s="1091" t="s">
        <v>269</v>
      </c>
      <c r="T156" s="1107" t="s">
        <v>215</v>
      </c>
      <c r="U156" s="1109">
        <v>267106</v>
      </c>
      <c r="V156" s="1092"/>
      <c r="W156" s="1091" t="s">
        <v>270</v>
      </c>
      <c r="X156" s="1091" t="s">
        <v>270</v>
      </c>
      <c r="Y156" s="1107" t="s">
        <v>218</v>
      </c>
      <c r="Z156" s="1107" t="s">
        <v>219</v>
      </c>
      <c r="AA156" s="1107">
        <v>267106</v>
      </c>
      <c r="AB156" s="65"/>
      <c r="AC156" s="66"/>
      <c r="AD156" s="66"/>
      <c r="AE156" s="66"/>
      <c r="AF156" s="66"/>
      <c r="AG156" s="66"/>
      <c r="AH156" s="66"/>
      <c r="AI156" s="66"/>
      <c r="AJ156" s="66"/>
      <c r="AK156" s="66"/>
      <c r="AL156" s="67"/>
      <c r="AM156" s="69"/>
      <c r="AN156" s="69"/>
      <c r="AO156" s="70"/>
      <c r="AP156" s="70"/>
      <c r="AQ156" s="70"/>
      <c r="AR156" s="70"/>
      <c r="AS156" s="70"/>
      <c r="AT156" s="70"/>
      <c r="AU156" s="70"/>
      <c r="AV156" s="68"/>
      <c r="AW156" s="68"/>
      <c r="AX156" s="68"/>
      <c r="AY156" s="68"/>
      <c r="AZ156" s="68"/>
      <c r="BA156" s="68"/>
      <c r="BB156" s="68"/>
      <c r="BC156" s="68"/>
      <c r="BD156" s="68"/>
      <c r="BE156" s="68"/>
    </row>
    <row r="157" spans="1:57" s="678" customFormat="1" hidden="1" x14ac:dyDescent="0.25">
      <c r="A157" s="1092"/>
      <c r="B157" s="1092"/>
      <c r="C157" s="1092"/>
      <c r="D157" s="672" t="s">
        <v>220</v>
      </c>
      <c r="E157" s="711"/>
      <c r="F157" s="711"/>
      <c r="G157" s="711"/>
      <c r="H157" s="712"/>
      <c r="I157" s="713"/>
      <c r="J157" s="714"/>
      <c r="K157" s="711"/>
      <c r="L157" s="711"/>
      <c r="M157" s="712"/>
      <c r="N157" s="713"/>
      <c r="O157" s="714"/>
      <c r="P157" s="1092"/>
      <c r="Q157" s="1092"/>
      <c r="R157" s="1092"/>
      <c r="S157" s="1092"/>
      <c r="T157" s="1092"/>
      <c r="U157" s="1092"/>
      <c r="V157" s="1092"/>
      <c r="W157" s="1092"/>
      <c r="X157" s="1092"/>
      <c r="Y157" s="1092"/>
      <c r="Z157" s="1092"/>
      <c r="AA157" s="1092"/>
      <c r="AB157" s="65"/>
      <c r="AC157" s="66"/>
      <c r="AD157" s="66"/>
      <c r="AE157" s="66"/>
      <c r="AF157" s="66"/>
      <c r="AG157" s="66"/>
      <c r="AH157" s="66"/>
      <c r="AI157" s="66"/>
      <c r="AJ157" s="66"/>
      <c r="AK157" s="66"/>
      <c r="AL157" s="67"/>
      <c r="AM157" s="69"/>
      <c r="AN157" s="69"/>
      <c r="AO157" s="70"/>
      <c r="AP157" s="70"/>
      <c r="AQ157" s="70"/>
      <c r="AR157" s="70"/>
      <c r="AS157" s="70"/>
      <c r="AT157" s="70"/>
      <c r="AU157" s="70"/>
      <c r="AV157" s="68"/>
      <c r="AW157" s="68"/>
      <c r="AX157" s="68"/>
      <c r="AY157" s="68"/>
      <c r="AZ157" s="68"/>
      <c r="BA157" s="68"/>
      <c r="BB157" s="68"/>
      <c r="BC157" s="68"/>
      <c r="BD157" s="68"/>
      <c r="BE157" s="68"/>
    </row>
    <row r="158" spans="1:57" s="678" customFormat="1" hidden="1" x14ac:dyDescent="0.25">
      <c r="A158" s="1092"/>
      <c r="B158" s="1092"/>
      <c r="C158" s="1092"/>
      <c r="D158" s="672" t="s">
        <v>222</v>
      </c>
      <c r="E158" s="681"/>
      <c r="F158" s="681"/>
      <c r="G158" s="681"/>
      <c r="H158" s="681"/>
      <c r="I158" s="682"/>
      <c r="J158" s="684"/>
      <c r="K158" s="681"/>
      <c r="L158" s="681"/>
      <c r="M158" s="681"/>
      <c r="N158" s="682"/>
      <c r="O158" s="715"/>
      <c r="P158" s="1092"/>
      <c r="Q158" s="1092"/>
      <c r="R158" s="1092"/>
      <c r="S158" s="1092"/>
      <c r="T158" s="1092"/>
      <c r="U158" s="1092"/>
      <c r="V158" s="1092"/>
      <c r="W158" s="1092"/>
      <c r="X158" s="1092"/>
      <c r="Y158" s="1092"/>
      <c r="Z158" s="1092"/>
      <c r="AA158" s="1092"/>
      <c r="AB158" s="65"/>
      <c r="AC158" s="66"/>
      <c r="AD158" s="66"/>
      <c r="AE158" s="66"/>
      <c r="AF158" s="66"/>
      <c r="AG158" s="66"/>
      <c r="AH158" s="66"/>
      <c r="AI158" s="66"/>
      <c r="AJ158" s="66"/>
      <c r="AK158" s="66"/>
      <c r="AL158" s="67"/>
      <c r="AM158" s="69"/>
      <c r="AN158" s="69"/>
      <c r="AO158" s="70"/>
      <c r="AP158" s="70"/>
      <c r="AQ158" s="70"/>
      <c r="AR158" s="70"/>
      <c r="AS158" s="70"/>
      <c r="AT158" s="70"/>
      <c r="AU158" s="70"/>
      <c r="AV158" s="68"/>
      <c r="AW158" s="68"/>
      <c r="AX158" s="68"/>
      <c r="AY158" s="68"/>
      <c r="AZ158" s="68"/>
      <c r="BA158" s="68"/>
      <c r="BB158" s="68"/>
      <c r="BC158" s="68"/>
      <c r="BD158" s="68"/>
      <c r="BE158" s="68"/>
    </row>
    <row r="159" spans="1:57" s="678" customFormat="1" hidden="1" x14ac:dyDescent="0.25">
      <c r="A159" s="1092"/>
      <c r="B159" s="1092"/>
      <c r="C159" s="1092"/>
      <c r="D159" s="672" t="s">
        <v>224</v>
      </c>
      <c r="E159" s="711"/>
      <c r="F159" s="711"/>
      <c r="G159" s="711"/>
      <c r="H159" s="711"/>
      <c r="I159" s="713"/>
      <c r="J159" s="684"/>
      <c r="K159" s="711"/>
      <c r="L159" s="711"/>
      <c r="M159" s="711"/>
      <c r="N159" s="713"/>
      <c r="O159" s="684"/>
      <c r="P159" s="1092"/>
      <c r="Q159" s="1092"/>
      <c r="R159" s="1092"/>
      <c r="S159" s="1092"/>
      <c r="T159" s="1092"/>
      <c r="U159" s="1092"/>
      <c r="V159" s="1092"/>
      <c r="W159" s="1092"/>
      <c r="X159" s="1092"/>
      <c r="Y159" s="1092"/>
      <c r="Z159" s="1092"/>
      <c r="AA159" s="1092"/>
      <c r="AB159" s="65"/>
      <c r="AC159" s="66"/>
      <c r="AD159" s="66"/>
      <c r="AE159" s="66"/>
      <c r="AF159" s="66"/>
      <c r="AG159" s="66"/>
      <c r="AH159" s="66"/>
      <c r="AI159" s="66"/>
      <c r="AJ159" s="66"/>
      <c r="AK159" s="66"/>
      <c r="AL159" s="67"/>
      <c r="AM159" s="69"/>
      <c r="AN159" s="69"/>
      <c r="AO159" s="70"/>
      <c r="AP159" s="70"/>
      <c r="AQ159" s="70"/>
      <c r="AR159" s="70"/>
      <c r="AS159" s="70"/>
      <c r="AT159" s="70"/>
      <c r="AU159" s="70"/>
      <c r="AV159" s="68"/>
      <c r="AW159" s="68"/>
      <c r="AX159" s="68"/>
      <c r="AY159" s="68"/>
      <c r="AZ159" s="68"/>
      <c r="BA159" s="68"/>
      <c r="BB159" s="68"/>
      <c r="BC159" s="68"/>
      <c r="BD159" s="68"/>
      <c r="BE159" s="68"/>
    </row>
    <row r="160" spans="1:57" s="678" customFormat="1" ht="15" hidden="1" customHeight="1" x14ac:dyDescent="0.25">
      <c r="A160" s="1092"/>
      <c r="B160" s="1092"/>
      <c r="C160" s="1091" t="s">
        <v>236</v>
      </c>
      <c r="D160" s="672" t="s">
        <v>210</v>
      </c>
      <c r="E160" s="681"/>
      <c r="F160" s="681"/>
      <c r="G160" s="681"/>
      <c r="H160" s="681"/>
      <c r="I160" s="682"/>
      <c r="J160" s="684"/>
      <c r="K160" s="681"/>
      <c r="L160" s="681"/>
      <c r="M160" s="681"/>
      <c r="N160" s="682"/>
      <c r="O160" s="683"/>
      <c r="P160" s="1091" t="s">
        <v>236</v>
      </c>
      <c r="Q160" s="1091" t="s">
        <v>293</v>
      </c>
      <c r="R160" s="1107" t="s">
        <v>294</v>
      </c>
      <c r="S160" s="1091" t="s">
        <v>269</v>
      </c>
      <c r="T160" s="1107" t="s">
        <v>215</v>
      </c>
      <c r="U160" s="1116">
        <v>350944</v>
      </c>
      <c r="V160" s="1092"/>
      <c r="W160" s="1107" t="s">
        <v>270</v>
      </c>
      <c r="X160" s="1107" t="s">
        <v>270</v>
      </c>
      <c r="Y160" s="1107" t="s">
        <v>218</v>
      </c>
      <c r="Z160" s="1107" t="s">
        <v>219</v>
      </c>
      <c r="AA160" s="1107">
        <v>350944</v>
      </c>
      <c r="AB160" s="65"/>
      <c r="AC160" s="66"/>
      <c r="AD160" s="66"/>
      <c r="AE160" s="66"/>
      <c r="AF160" s="66"/>
      <c r="AG160" s="66"/>
      <c r="AH160" s="66"/>
      <c r="AI160" s="66"/>
      <c r="AJ160" s="66"/>
      <c r="AK160" s="66"/>
      <c r="AL160" s="67"/>
      <c r="AM160" s="69"/>
      <c r="AN160" s="69"/>
      <c r="AO160" s="70"/>
      <c r="AP160" s="70"/>
      <c r="AQ160" s="70"/>
      <c r="AR160" s="70"/>
      <c r="AS160" s="70"/>
      <c r="AT160" s="70"/>
      <c r="AU160" s="70"/>
      <c r="AV160" s="68"/>
      <c r="AW160" s="68"/>
      <c r="AX160" s="68"/>
      <c r="AY160" s="68"/>
      <c r="AZ160" s="68"/>
      <c r="BA160" s="68"/>
      <c r="BB160" s="68"/>
      <c r="BC160" s="68"/>
      <c r="BD160" s="68"/>
      <c r="BE160" s="68"/>
    </row>
    <row r="161" spans="1:57" s="678" customFormat="1" hidden="1" x14ac:dyDescent="0.25">
      <c r="A161" s="1092"/>
      <c r="B161" s="1092"/>
      <c r="C161" s="1092"/>
      <c r="D161" s="672" t="s">
        <v>220</v>
      </c>
      <c r="E161" s="711"/>
      <c r="F161" s="711"/>
      <c r="G161" s="711"/>
      <c r="H161" s="711"/>
      <c r="I161" s="713"/>
      <c r="J161" s="714"/>
      <c r="K161" s="711"/>
      <c r="L161" s="711"/>
      <c r="M161" s="712"/>
      <c r="N161" s="713"/>
      <c r="O161" s="714"/>
      <c r="P161" s="1092"/>
      <c r="Q161" s="1092"/>
      <c r="R161" s="1092"/>
      <c r="S161" s="1092"/>
      <c r="T161" s="1092"/>
      <c r="U161" s="1092"/>
      <c r="V161" s="1092"/>
      <c r="W161" s="1092"/>
      <c r="X161" s="1092"/>
      <c r="Y161" s="1092"/>
      <c r="Z161" s="1092"/>
      <c r="AA161" s="1092"/>
      <c r="AB161" s="65"/>
      <c r="AC161" s="66"/>
      <c r="AD161" s="66"/>
      <c r="AE161" s="66"/>
      <c r="AF161" s="66"/>
      <c r="AG161" s="66"/>
      <c r="AH161" s="66"/>
      <c r="AI161" s="66"/>
      <c r="AJ161" s="66"/>
      <c r="AK161" s="66"/>
      <c r="AL161" s="67"/>
      <c r="AM161" s="69"/>
      <c r="AN161" s="69"/>
      <c r="AO161" s="70"/>
      <c r="AP161" s="70"/>
      <c r="AQ161" s="70"/>
      <c r="AR161" s="70"/>
      <c r="AS161" s="70"/>
      <c r="AT161" s="70"/>
      <c r="AU161" s="70"/>
      <c r="AV161" s="68"/>
      <c r="AW161" s="68"/>
      <c r="AX161" s="68"/>
      <c r="AY161" s="68"/>
      <c r="AZ161" s="68"/>
      <c r="BA161" s="68"/>
      <c r="BB161" s="68"/>
      <c r="BC161" s="68"/>
      <c r="BD161" s="68"/>
      <c r="BE161" s="68"/>
    </row>
    <row r="162" spans="1:57" s="678" customFormat="1" hidden="1" x14ac:dyDescent="0.25">
      <c r="A162" s="1092"/>
      <c r="B162" s="1092"/>
      <c r="C162" s="1092"/>
      <c r="D162" s="672" t="s">
        <v>222</v>
      </c>
      <c r="E162" s="681"/>
      <c r="F162" s="681"/>
      <c r="G162" s="681"/>
      <c r="H162" s="681"/>
      <c r="I162" s="682"/>
      <c r="J162" s="684"/>
      <c r="K162" s="681"/>
      <c r="L162" s="681"/>
      <c r="M162" s="681"/>
      <c r="N162" s="682"/>
      <c r="O162" s="715"/>
      <c r="P162" s="1092"/>
      <c r="Q162" s="1092"/>
      <c r="R162" s="1092"/>
      <c r="S162" s="1092"/>
      <c r="T162" s="1092"/>
      <c r="U162" s="1092"/>
      <c r="V162" s="1092"/>
      <c r="W162" s="1092"/>
      <c r="X162" s="1092"/>
      <c r="Y162" s="1092"/>
      <c r="Z162" s="1092"/>
      <c r="AA162" s="1092"/>
      <c r="AB162" s="65"/>
      <c r="AC162" s="66"/>
      <c r="AD162" s="66"/>
      <c r="AE162" s="66"/>
      <c r="AF162" s="66"/>
      <c r="AG162" s="66"/>
      <c r="AH162" s="66"/>
      <c r="AI162" s="66"/>
      <c r="AJ162" s="66"/>
      <c r="AK162" s="66"/>
      <c r="AL162" s="67"/>
      <c r="AM162" s="69"/>
      <c r="AN162" s="69"/>
      <c r="AO162" s="70"/>
      <c r="AP162" s="70"/>
      <c r="AQ162" s="70"/>
      <c r="AR162" s="70"/>
      <c r="AS162" s="70"/>
      <c r="AT162" s="70"/>
      <c r="AU162" s="70"/>
      <c r="AV162" s="68"/>
      <c r="AW162" s="68"/>
      <c r="AX162" s="68"/>
      <c r="AY162" s="68"/>
      <c r="AZ162" s="68"/>
      <c r="BA162" s="68"/>
      <c r="BB162" s="68"/>
      <c r="BC162" s="68"/>
      <c r="BD162" s="68"/>
      <c r="BE162" s="68"/>
    </row>
    <row r="163" spans="1:57" s="678" customFormat="1" hidden="1" x14ac:dyDescent="0.25">
      <c r="A163" s="1092"/>
      <c r="B163" s="1092"/>
      <c r="C163" s="1092"/>
      <c r="D163" s="672" t="s">
        <v>224</v>
      </c>
      <c r="E163" s="711"/>
      <c r="F163" s="711"/>
      <c r="G163" s="711"/>
      <c r="H163" s="711"/>
      <c r="I163" s="713"/>
      <c r="J163" s="684"/>
      <c r="K163" s="711"/>
      <c r="L163" s="711"/>
      <c r="M163" s="711"/>
      <c r="N163" s="713"/>
      <c r="O163" s="684"/>
      <c r="P163" s="1092"/>
      <c r="Q163" s="1092"/>
      <c r="R163" s="1092"/>
      <c r="S163" s="1092"/>
      <c r="T163" s="1092"/>
      <c r="U163" s="1092"/>
      <c r="V163" s="1092"/>
      <c r="W163" s="1092"/>
      <c r="X163" s="1092"/>
      <c r="Y163" s="1092"/>
      <c r="Z163" s="1092"/>
      <c r="AA163" s="1092"/>
      <c r="AB163" s="65"/>
      <c r="AC163" s="66"/>
      <c r="AD163" s="66"/>
      <c r="AE163" s="66"/>
      <c r="AF163" s="66"/>
      <c r="AG163" s="66"/>
      <c r="AH163" s="66"/>
      <c r="AI163" s="66"/>
      <c r="AJ163" s="66"/>
      <c r="AK163" s="66"/>
      <c r="AL163" s="67"/>
      <c r="AM163" s="69"/>
      <c r="AN163" s="69"/>
      <c r="AO163" s="70"/>
      <c r="AP163" s="70"/>
      <c r="AQ163" s="70"/>
      <c r="AR163" s="70"/>
      <c r="AS163" s="70"/>
      <c r="AT163" s="70"/>
      <c r="AU163" s="70"/>
      <c r="AV163" s="68"/>
      <c r="AW163" s="68"/>
      <c r="AX163" s="68"/>
      <c r="AY163" s="68"/>
      <c r="AZ163" s="68"/>
      <c r="BA163" s="68"/>
      <c r="BB163" s="68"/>
      <c r="BC163" s="68"/>
      <c r="BD163" s="68"/>
      <c r="BE163" s="68"/>
    </row>
    <row r="164" spans="1:57" s="678" customFormat="1" hidden="1" x14ac:dyDescent="0.25">
      <c r="A164" s="1092"/>
      <c r="B164" s="1092"/>
      <c r="C164" s="1091" t="s">
        <v>227</v>
      </c>
      <c r="D164" s="672" t="s">
        <v>210</v>
      </c>
      <c r="E164" s="681"/>
      <c r="F164" s="681"/>
      <c r="G164" s="681"/>
      <c r="H164" s="681"/>
      <c r="I164" s="682"/>
      <c r="J164" s="684"/>
      <c r="K164" s="681"/>
      <c r="L164" s="681"/>
      <c r="M164" s="681"/>
      <c r="N164" s="682"/>
      <c r="O164" s="683"/>
      <c r="P164" s="1109" t="s">
        <v>227</v>
      </c>
      <c r="Q164" s="1091" t="s">
        <v>315</v>
      </c>
      <c r="R164" s="1107" t="s">
        <v>316</v>
      </c>
      <c r="S164" s="1091" t="s">
        <v>269</v>
      </c>
      <c r="T164" s="1107" t="s">
        <v>215</v>
      </c>
      <c r="U164" s="1109">
        <v>126595</v>
      </c>
      <c r="V164" s="1092"/>
      <c r="W164" s="1091" t="s">
        <v>270</v>
      </c>
      <c r="X164" s="1091" t="s">
        <v>270</v>
      </c>
      <c r="Y164" s="1107" t="s">
        <v>218</v>
      </c>
      <c r="Z164" s="1107" t="s">
        <v>219</v>
      </c>
      <c r="AA164" s="1107">
        <v>126595</v>
      </c>
      <c r="AB164" s="65"/>
      <c r="AC164" s="66"/>
      <c r="AD164" s="66"/>
      <c r="AE164" s="66"/>
      <c r="AF164" s="66"/>
      <c r="AG164" s="66"/>
      <c r="AH164" s="66"/>
      <c r="AI164" s="66"/>
      <c r="AJ164" s="66"/>
      <c r="AK164" s="66"/>
      <c r="AL164" s="67"/>
      <c r="AM164" s="69"/>
      <c r="AN164" s="69"/>
      <c r="AO164" s="70"/>
      <c r="AP164" s="70"/>
      <c r="AQ164" s="70"/>
      <c r="AR164" s="70"/>
      <c r="AS164" s="70"/>
      <c r="AT164" s="70"/>
      <c r="AU164" s="70"/>
      <c r="AV164" s="68"/>
      <c r="AW164" s="68"/>
      <c r="AX164" s="68"/>
      <c r="AY164" s="68"/>
      <c r="AZ164" s="68"/>
      <c r="BA164" s="68"/>
      <c r="BB164" s="68"/>
      <c r="BC164" s="68"/>
      <c r="BD164" s="68"/>
      <c r="BE164" s="68"/>
    </row>
    <row r="165" spans="1:57" s="678" customFormat="1" hidden="1" x14ac:dyDescent="0.25">
      <c r="A165" s="1092"/>
      <c r="B165" s="1092"/>
      <c r="C165" s="1092"/>
      <c r="D165" s="672" t="s">
        <v>220</v>
      </c>
      <c r="E165" s="711"/>
      <c r="F165" s="711"/>
      <c r="G165" s="711"/>
      <c r="H165" s="712"/>
      <c r="I165" s="713"/>
      <c r="J165" s="714"/>
      <c r="K165" s="711"/>
      <c r="L165" s="711"/>
      <c r="M165" s="712"/>
      <c r="N165" s="713"/>
      <c r="O165" s="714"/>
      <c r="P165" s="1092"/>
      <c r="Q165" s="1092"/>
      <c r="R165" s="1092"/>
      <c r="S165" s="1092"/>
      <c r="T165" s="1092"/>
      <c r="U165" s="1092"/>
      <c r="V165" s="1092"/>
      <c r="W165" s="1092"/>
      <c r="X165" s="1092"/>
      <c r="Y165" s="1092"/>
      <c r="Z165" s="1092"/>
      <c r="AA165" s="1092"/>
      <c r="AB165" s="65"/>
      <c r="AC165" s="66"/>
      <c r="AD165" s="66"/>
      <c r="AE165" s="66"/>
      <c r="AF165" s="66"/>
      <c r="AG165" s="66"/>
      <c r="AH165" s="66"/>
      <c r="AI165" s="66"/>
      <c r="AJ165" s="66"/>
      <c r="AK165" s="66"/>
      <c r="AL165" s="67"/>
      <c r="AM165" s="69"/>
      <c r="AN165" s="69"/>
      <c r="AO165" s="70"/>
      <c r="AP165" s="70"/>
      <c r="AQ165" s="70"/>
      <c r="AR165" s="70"/>
      <c r="AS165" s="70"/>
      <c r="AT165" s="70"/>
      <c r="AU165" s="70"/>
      <c r="AV165" s="68"/>
      <c r="AW165" s="68"/>
      <c r="AX165" s="68"/>
      <c r="AY165" s="68"/>
      <c r="AZ165" s="68"/>
      <c r="BA165" s="68"/>
      <c r="BB165" s="68"/>
      <c r="BC165" s="68"/>
      <c r="BD165" s="68"/>
      <c r="BE165" s="68"/>
    </row>
    <row r="166" spans="1:57" s="678" customFormat="1" hidden="1" x14ac:dyDescent="0.25">
      <c r="A166" s="1092"/>
      <c r="B166" s="1092"/>
      <c r="C166" s="1092"/>
      <c r="D166" s="672" t="s">
        <v>222</v>
      </c>
      <c r="E166" s="681"/>
      <c r="F166" s="681"/>
      <c r="G166" s="681"/>
      <c r="H166" s="681"/>
      <c r="I166" s="682"/>
      <c r="J166" s="684"/>
      <c r="K166" s="681"/>
      <c r="L166" s="681"/>
      <c r="M166" s="681"/>
      <c r="N166" s="682"/>
      <c r="O166" s="715"/>
      <c r="P166" s="1092"/>
      <c r="Q166" s="1092"/>
      <c r="R166" s="1092"/>
      <c r="S166" s="1092"/>
      <c r="T166" s="1092"/>
      <c r="U166" s="1092"/>
      <c r="V166" s="1092"/>
      <c r="W166" s="1092"/>
      <c r="X166" s="1092"/>
      <c r="Y166" s="1092"/>
      <c r="Z166" s="1092"/>
      <c r="AA166" s="1092"/>
      <c r="AB166" s="65"/>
      <c r="AC166" s="66"/>
      <c r="AD166" s="66"/>
      <c r="AE166" s="66"/>
      <c r="AF166" s="66"/>
      <c r="AG166" s="66"/>
      <c r="AH166" s="66"/>
      <c r="AI166" s="66"/>
      <c r="AJ166" s="66"/>
      <c r="AK166" s="66"/>
      <c r="AL166" s="67"/>
      <c r="AM166" s="69"/>
      <c r="AN166" s="69"/>
      <c r="AO166" s="70"/>
      <c r="AP166" s="70"/>
      <c r="AQ166" s="70"/>
      <c r="AR166" s="70"/>
      <c r="AS166" s="70"/>
      <c r="AT166" s="70"/>
      <c r="AU166" s="70"/>
      <c r="AV166" s="68"/>
      <c r="AW166" s="68"/>
      <c r="AX166" s="68"/>
      <c r="AY166" s="68"/>
      <c r="AZ166" s="68"/>
      <c r="BA166" s="68"/>
      <c r="BB166" s="68"/>
      <c r="BC166" s="68"/>
      <c r="BD166" s="68"/>
      <c r="BE166" s="68"/>
    </row>
    <row r="167" spans="1:57" s="678" customFormat="1" hidden="1" x14ac:dyDescent="0.25">
      <c r="A167" s="1092"/>
      <c r="B167" s="1092"/>
      <c r="C167" s="1092"/>
      <c r="D167" s="672" t="s">
        <v>224</v>
      </c>
      <c r="E167" s="711"/>
      <c r="F167" s="711"/>
      <c r="G167" s="711"/>
      <c r="H167" s="711"/>
      <c r="I167" s="713"/>
      <c r="J167" s="684"/>
      <c r="K167" s="711"/>
      <c r="L167" s="711"/>
      <c r="M167" s="711"/>
      <c r="N167" s="713"/>
      <c r="O167" s="684"/>
      <c r="P167" s="1092"/>
      <c r="Q167" s="1092"/>
      <c r="R167" s="1092"/>
      <c r="S167" s="1092"/>
      <c r="T167" s="1092"/>
      <c r="U167" s="1092"/>
      <c r="V167" s="1092"/>
      <c r="W167" s="1092"/>
      <c r="X167" s="1092"/>
      <c r="Y167" s="1092"/>
      <c r="Z167" s="1092"/>
      <c r="AA167" s="1092"/>
      <c r="AB167" s="65"/>
      <c r="AC167" s="66"/>
      <c r="AD167" s="66"/>
      <c r="AE167" s="66"/>
      <c r="AF167" s="66"/>
      <c r="AG167" s="66"/>
      <c r="AH167" s="66"/>
      <c r="AI167" s="66"/>
      <c r="AJ167" s="66"/>
      <c r="AK167" s="66"/>
      <c r="AL167" s="67"/>
      <c r="AM167" s="69"/>
      <c r="AN167" s="69"/>
      <c r="AO167" s="70"/>
      <c r="AP167" s="70"/>
      <c r="AQ167" s="70"/>
      <c r="AR167" s="70"/>
      <c r="AS167" s="70"/>
      <c r="AT167" s="70"/>
      <c r="AU167" s="70"/>
      <c r="AV167" s="68"/>
      <c r="AW167" s="68"/>
      <c r="AX167" s="68"/>
      <c r="AY167" s="68"/>
      <c r="AZ167" s="68"/>
      <c r="BA167" s="68"/>
      <c r="BB167" s="68"/>
      <c r="BC167" s="68"/>
      <c r="BD167" s="68"/>
      <c r="BE167" s="68"/>
    </row>
    <row r="168" spans="1:57" s="678" customFormat="1" hidden="1" x14ac:dyDescent="0.25">
      <c r="A168" s="1092"/>
      <c r="B168" s="1092"/>
      <c r="C168" s="1091" t="s">
        <v>233</v>
      </c>
      <c r="D168" s="672" t="s">
        <v>210</v>
      </c>
      <c r="E168" s="681"/>
      <c r="F168" s="681"/>
      <c r="G168" s="681"/>
      <c r="H168" s="681"/>
      <c r="I168" s="682"/>
      <c r="J168" s="684"/>
      <c r="K168" s="681"/>
      <c r="L168" s="681"/>
      <c r="M168" s="681"/>
      <c r="N168" s="682"/>
      <c r="O168" s="683"/>
      <c r="P168" s="1091" t="s">
        <v>233</v>
      </c>
      <c r="Q168" s="1091" t="s">
        <v>317</v>
      </c>
      <c r="R168" s="1107" t="s">
        <v>318</v>
      </c>
      <c r="S168" s="1091" t="s">
        <v>269</v>
      </c>
      <c r="T168" s="1107" t="s">
        <v>215</v>
      </c>
      <c r="U168" s="1109">
        <v>878434</v>
      </c>
      <c r="V168" s="1092"/>
      <c r="W168" s="1091" t="s">
        <v>270</v>
      </c>
      <c r="X168" s="1091" t="s">
        <v>270</v>
      </c>
      <c r="Y168" s="1107" t="s">
        <v>218</v>
      </c>
      <c r="Z168" s="1107" t="s">
        <v>219</v>
      </c>
      <c r="AA168" s="1107">
        <v>878434</v>
      </c>
      <c r="AB168" s="65"/>
      <c r="AC168" s="66"/>
      <c r="AD168" s="66"/>
      <c r="AE168" s="66"/>
      <c r="AF168" s="66"/>
      <c r="AG168" s="66"/>
      <c r="AH168" s="66"/>
      <c r="AI168" s="66"/>
      <c r="AJ168" s="66"/>
      <c r="AK168" s="66"/>
      <c r="AL168" s="67"/>
      <c r="AM168" s="69"/>
      <c r="AN168" s="69"/>
      <c r="AO168" s="70"/>
      <c r="AP168" s="70"/>
      <c r="AQ168" s="70"/>
      <c r="AR168" s="70"/>
      <c r="AS168" s="70"/>
      <c r="AT168" s="70"/>
      <c r="AU168" s="70"/>
      <c r="AV168" s="68"/>
      <c r="AW168" s="68"/>
      <c r="AX168" s="68"/>
      <c r="AY168" s="68"/>
      <c r="AZ168" s="68"/>
      <c r="BA168" s="68"/>
      <c r="BB168" s="68"/>
      <c r="BC168" s="68"/>
      <c r="BD168" s="68"/>
      <c r="BE168" s="68"/>
    </row>
    <row r="169" spans="1:57" s="678" customFormat="1" hidden="1" x14ac:dyDescent="0.25">
      <c r="A169" s="1092"/>
      <c r="B169" s="1092"/>
      <c r="C169" s="1092"/>
      <c r="D169" s="672" t="s">
        <v>220</v>
      </c>
      <c r="E169" s="711"/>
      <c r="F169" s="711"/>
      <c r="G169" s="711"/>
      <c r="H169" s="712"/>
      <c r="I169" s="713"/>
      <c r="J169" s="714"/>
      <c r="K169" s="711"/>
      <c r="L169" s="711"/>
      <c r="M169" s="712"/>
      <c r="N169" s="713"/>
      <c r="O169" s="714"/>
      <c r="P169" s="1092"/>
      <c r="Q169" s="1092"/>
      <c r="R169" s="1092"/>
      <c r="S169" s="1092"/>
      <c r="T169" s="1092"/>
      <c r="U169" s="1092"/>
      <c r="V169" s="1092"/>
      <c r="W169" s="1092"/>
      <c r="X169" s="1092"/>
      <c r="Y169" s="1092"/>
      <c r="Z169" s="1092"/>
      <c r="AA169" s="1092"/>
      <c r="AB169" s="65"/>
      <c r="AC169" s="66"/>
      <c r="AD169" s="66"/>
      <c r="AE169" s="66"/>
      <c r="AF169" s="66"/>
      <c r="AG169" s="66"/>
      <c r="AH169" s="66"/>
      <c r="AI169" s="66"/>
      <c r="AJ169" s="66"/>
      <c r="AK169" s="66"/>
      <c r="AL169" s="67"/>
      <c r="AM169" s="69"/>
      <c r="AN169" s="69"/>
      <c r="AO169" s="70"/>
      <c r="AP169" s="70"/>
      <c r="AQ169" s="70"/>
      <c r="AR169" s="70"/>
      <c r="AS169" s="70"/>
      <c r="AT169" s="70"/>
      <c r="AU169" s="70"/>
      <c r="AV169" s="68"/>
      <c r="AW169" s="68"/>
      <c r="AX169" s="68"/>
      <c r="AY169" s="68"/>
      <c r="AZ169" s="68"/>
      <c r="BA169" s="68"/>
      <c r="BB169" s="68"/>
      <c r="BC169" s="68"/>
      <c r="BD169" s="68"/>
      <c r="BE169" s="68"/>
    </row>
    <row r="170" spans="1:57" s="678" customFormat="1" hidden="1" x14ac:dyDescent="0.25">
      <c r="A170" s="1092"/>
      <c r="B170" s="1092"/>
      <c r="C170" s="1092"/>
      <c r="D170" s="672" t="s">
        <v>222</v>
      </c>
      <c r="E170" s="681"/>
      <c r="F170" s="681"/>
      <c r="G170" s="681"/>
      <c r="H170" s="681"/>
      <c r="I170" s="682"/>
      <c r="J170" s="684"/>
      <c r="K170" s="681"/>
      <c r="L170" s="681"/>
      <c r="M170" s="681"/>
      <c r="N170" s="682"/>
      <c r="O170" s="715"/>
      <c r="P170" s="1092"/>
      <c r="Q170" s="1092"/>
      <c r="R170" s="1092"/>
      <c r="S170" s="1092"/>
      <c r="T170" s="1092"/>
      <c r="U170" s="1092"/>
      <c r="V170" s="1092"/>
      <c r="W170" s="1092"/>
      <c r="X170" s="1092"/>
      <c r="Y170" s="1092"/>
      <c r="Z170" s="1092"/>
      <c r="AA170" s="1092"/>
      <c r="AB170" s="65"/>
      <c r="AC170" s="66"/>
      <c r="AD170" s="66"/>
      <c r="AE170" s="66"/>
      <c r="AF170" s="66"/>
      <c r="AG170" s="66"/>
      <c r="AH170" s="66"/>
      <c r="AI170" s="66"/>
      <c r="AJ170" s="66"/>
      <c r="AK170" s="66"/>
      <c r="AL170" s="67"/>
      <c r="AM170" s="69"/>
      <c r="AN170" s="69"/>
      <c r="AO170" s="70"/>
      <c r="AP170" s="70"/>
      <c r="AQ170" s="70"/>
      <c r="AR170" s="70"/>
      <c r="AS170" s="70"/>
      <c r="AT170" s="70"/>
      <c r="AU170" s="70"/>
      <c r="AV170" s="68"/>
      <c r="AW170" s="68"/>
      <c r="AX170" s="68"/>
      <c r="AY170" s="68"/>
      <c r="AZ170" s="68"/>
      <c r="BA170" s="68"/>
      <c r="BB170" s="68"/>
      <c r="BC170" s="68"/>
      <c r="BD170" s="68"/>
      <c r="BE170" s="68"/>
    </row>
    <row r="171" spans="1:57" s="678" customFormat="1" hidden="1" x14ac:dyDescent="0.25">
      <c r="A171" s="1092"/>
      <c r="B171" s="1092"/>
      <c r="C171" s="1092"/>
      <c r="D171" s="672" t="s">
        <v>224</v>
      </c>
      <c r="E171" s="711"/>
      <c r="F171" s="711"/>
      <c r="G171" s="711"/>
      <c r="H171" s="711"/>
      <c r="I171" s="713"/>
      <c r="J171" s="684"/>
      <c r="K171" s="711"/>
      <c r="L171" s="711"/>
      <c r="M171" s="711"/>
      <c r="N171" s="713"/>
      <c r="O171" s="684"/>
      <c r="P171" s="1092"/>
      <c r="Q171" s="1092"/>
      <c r="R171" s="1092"/>
      <c r="S171" s="1092"/>
      <c r="T171" s="1092"/>
      <c r="U171" s="1092"/>
      <c r="V171" s="1092"/>
      <c r="W171" s="1092"/>
      <c r="X171" s="1092"/>
      <c r="Y171" s="1092"/>
      <c r="Z171" s="1092"/>
      <c r="AA171" s="1092"/>
      <c r="AB171" s="65"/>
      <c r="AC171" s="66"/>
      <c r="AD171" s="66"/>
      <c r="AE171" s="66"/>
      <c r="AF171" s="66"/>
      <c r="AG171" s="66"/>
      <c r="AH171" s="66"/>
      <c r="AI171" s="66"/>
      <c r="AJ171" s="66"/>
      <c r="AK171" s="66"/>
      <c r="AL171" s="67"/>
      <c r="AM171" s="69"/>
      <c r="AN171" s="69"/>
      <c r="AO171" s="70"/>
      <c r="AP171" s="70"/>
      <c r="AQ171" s="70"/>
      <c r="AR171" s="70"/>
      <c r="AS171" s="70"/>
      <c r="AT171" s="70"/>
      <c r="AU171" s="70"/>
      <c r="AV171" s="68"/>
      <c r="AW171" s="68"/>
      <c r="AX171" s="68"/>
      <c r="AY171" s="68"/>
      <c r="AZ171" s="68"/>
      <c r="BA171" s="68"/>
      <c r="BB171" s="68"/>
      <c r="BC171" s="68"/>
      <c r="BD171" s="68"/>
      <c r="BE171" s="68"/>
    </row>
    <row r="172" spans="1:57" s="678" customFormat="1" hidden="1" x14ac:dyDescent="0.25">
      <c r="A172" s="1092"/>
      <c r="B172" s="1092"/>
      <c r="C172" s="1091" t="s">
        <v>284</v>
      </c>
      <c r="D172" s="672" t="s">
        <v>210</v>
      </c>
      <c r="E172" s="681"/>
      <c r="F172" s="681"/>
      <c r="G172" s="681"/>
      <c r="H172" s="681"/>
      <c r="I172" s="682"/>
      <c r="J172" s="684"/>
      <c r="K172" s="681"/>
      <c r="L172" s="681"/>
      <c r="M172" s="681"/>
      <c r="N172" s="682"/>
      <c r="O172" s="683"/>
      <c r="P172" s="1091" t="s">
        <v>284</v>
      </c>
      <c r="Q172" s="1091" t="s">
        <v>319</v>
      </c>
      <c r="R172" s="1107" t="s">
        <v>320</v>
      </c>
      <c r="S172" s="1091" t="s">
        <v>269</v>
      </c>
      <c r="T172" s="1107" t="s">
        <v>215</v>
      </c>
      <c r="U172" s="1109">
        <v>413734</v>
      </c>
      <c r="V172" s="1092"/>
      <c r="W172" s="1091" t="s">
        <v>270</v>
      </c>
      <c r="X172" s="1091" t="s">
        <v>270</v>
      </c>
      <c r="Y172" s="1107" t="s">
        <v>218</v>
      </c>
      <c r="Z172" s="1107" t="s">
        <v>219</v>
      </c>
      <c r="AA172" s="1107">
        <v>413734</v>
      </c>
      <c r="AB172" s="65"/>
      <c r="AC172" s="66"/>
      <c r="AD172" s="66"/>
      <c r="AE172" s="66"/>
      <c r="AF172" s="66"/>
      <c r="AG172" s="66"/>
      <c r="AH172" s="66"/>
      <c r="AI172" s="66"/>
      <c r="AJ172" s="66"/>
      <c r="AK172" s="66"/>
      <c r="AL172" s="67"/>
      <c r="AM172" s="69"/>
      <c r="AN172" s="69"/>
      <c r="AO172" s="70"/>
      <c r="AP172" s="70"/>
      <c r="AQ172" s="70"/>
      <c r="AR172" s="70"/>
      <c r="AS172" s="70"/>
      <c r="AT172" s="70"/>
      <c r="AU172" s="70"/>
      <c r="AV172" s="68"/>
      <c r="AW172" s="68"/>
      <c r="AX172" s="68"/>
      <c r="AY172" s="68"/>
      <c r="AZ172" s="68"/>
      <c r="BA172" s="68"/>
      <c r="BB172" s="68"/>
      <c r="BC172" s="68"/>
      <c r="BD172" s="68"/>
      <c r="BE172" s="68"/>
    </row>
    <row r="173" spans="1:57" s="678" customFormat="1" hidden="1" x14ac:dyDescent="0.25">
      <c r="A173" s="1092"/>
      <c r="B173" s="1092"/>
      <c r="C173" s="1092"/>
      <c r="D173" s="672" t="s">
        <v>220</v>
      </c>
      <c r="E173" s="711"/>
      <c r="F173" s="711"/>
      <c r="G173" s="711"/>
      <c r="H173" s="712"/>
      <c r="I173" s="713"/>
      <c r="J173" s="714"/>
      <c r="K173" s="711"/>
      <c r="L173" s="711"/>
      <c r="M173" s="712"/>
      <c r="N173" s="713"/>
      <c r="O173" s="714"/>
      <c r="P173" s="1092"/>
      <c r="Q173" s="1092"/>
      <c r="R173" s="1092"/>
      <c r="S173" s="1092"/>
      <c r="T173" s="1092"/>
      <c r="U173" s="1092"/>
      <c r="V173" s="1092"/>
      <c r="W173" s="1092"/>
      <c r="X173" s="1092"/>
      <c r="Y173" s="1092"/>
      <c r="Z173" s="1092"/>
      <c r="AA173" s="1092"/>
      <c r="AB173" s="65"/>
      <c r="AC173" s="66"/>
      <c r="AD173" s="66"/>
      <c r="AE173" s="66"/>
      <c r="AF173" s="66"/>
      <c r="AG173" s="66"/>
      <c r="AH173" s="66"/>
      <c r="AI173" s="66"/>
      <c r="AJ173" s="66"/>
      <c r="AK173" s="66"/>
      <c r="AL173" s="67"/>
      <c r="AM173" s="69"/>
      <c r="AN173" s="69"/>
      <c r="AO173" s="70"/>
      <c r="AP173" s="70"/>
      <c r="AQ173" s="70"/>
      <c r="AR173" s="70"/>
      <c r="AS173" s="70"/>
      <c r="AT173" s="70"/>
      <c r="AU173" s="70"/>
      <c r="AV173" s="68"/>
      <c r="AW173" s="68"/>
      <c r="AX173" s="68"/>
      <c r="AY173" s="68"/>
      <c r="AZ173" s="68"/>
      <c r="BA173" s="68"/>
      <c r="BB173" s="68"/>
      <c r="BC173" s="68"/>
      <c r="BD173" s="68"/>
      <c r="BE173" s="68"/>
    </row>
    <row r="174" spans="1:57" s="678" customFormat="1" hidden="1" x14ac:dyDescent="0.25">
      <c r="A174" s="1092"/>
      <c r="B174" s="1092"/>
      <c r="C174" s="1092"/>
      <c r="D174" s="672" t="s">
        <v>222</v>
      </c>
      <c r="E174" s="681"/>
      <c r="F174" s="681"/>
      <c r="G174" s="681"/>
      <c r="H174" s="681"/>
      <c r="I174" s="682"/>
      <c r="J174" s="684"/>
      <c r="K174" s="681"/>
      <c r="L174" s="681"/>
      <c r="M174" s="681"/>
      <c r="N174" s="682"/>
      <c r="O174" s="715"/>
      <c r="P174" s="1092"/>
      <c r="Q174" s="1092"/>
      <c r="R174" s="1092"/>
      <c r="S174" s="1092"/>
      <c r="T174" s="1092"/>
      <c r="U174" s="1092"/>
      <c r="V174" s="1092"/>
      <c r="W174" s="1092"/>
      <c r="X174" s="1092"/>
      <c r="Y174" s="1092"/>
      <c r="Z174" s="1092"/>
      <c r="AA174" s="1092"/>
      <c r="AB174" s="65"/>
      <c r="AC174" s="66"/>
      <c r="AD174" s="66"/>
      <c r="AE174" s="66"/>
      <c r="AF174" s="66"/>
      <c r="AG174" s="66"/>
      <c r="AH174" s="66"/>
      <c r="AI174" s="66"/>
      <c r="AJ174" s="66"/>
      <c r="AK174" s="66"/>
      <c r="AL174" s="67"/>
      <c r="AM174" s="69"/>
      <c r="AN174" s="69"/>
      <c r="AO174" s="70"/>
      <c r="AP174" s="70"/>
      <c r="AQ174" s="70"/>
      <c r="AR174" s="70"/>
      <c r="AS174" s="70"/>
      <c r="AT174" s="70"/>
      <c r="AU174" s="70"/>
      <c r="AV174" s="68"/>
      <c r="AW174" s="68"/>
      <c r="AX174" s="68"/>
      <c r="AY174" s="68"/>
      <c r="AZ174" s="68"/>
      <c r="BA174" s="68"/>
      <c r="BB174" s="68"/>
      <c r="BC174" s="68"/>
      <c r="BD174" s="68"/>
      <c r="BE174" s="68"/>
    </row>
    <row r="175" spans="1:57" s="678" customFormat="1" hidden="1" x14ac:dyDescent="0.25">
      <c r="A175" s="1092"/>
      <c r="B175" s="1092"/>
      <c r="C175" s="1092"/>
      <c r="D175" s="672" t="s">
        <v>224</v>
      </c>
      <c r="E175" s="711"/>
      <c r="F175" s="711"/>
      <c r="G175" s="711"/>
      <c r="H175" s="711"/>
      <c r="I175" s="713"/>
      <c r="J175" s="684"/>
      <c r="K175" s="711"/>
      <c r="L175" s="711"/>
      <c r="M175" s="711"/>
      <c r="N175" s="713"/>
      <c r="O175" s="684"/>
      <c r="P175" s="1092"/>
      <c r="Q175" s="1092"/>
      <c r="R175" s="1092"/>
      <c r="S175" s="1092"/>
      <c r="T175" s="1092"/>
      <c r="U175" s="1092"/>
      <c r="V175" s="1092"/>
      <c r="W175" s="1092"/>
      <c r="X175" s="1092"/>
      <c r="Y175" s="1092"/>
      <c r="Z175" s="1092"/>
      <c r="AA175" s="1092"/>
      <c r="AB175" s="65"/>
      <c r="AC175" s="66"/>
      <c r="AD175" s="66"/>
      <c r="AE175" s="66"/>
      <c r="AF175" s="66"/>
      <c r="AG175" s="66"/>
      <c r="AH175" s="66"/>
      <c r="AI175" s="66"/>
      <c r="AJ175" s="66"/>
      <c r="AK175" s="66"/>
      <c r="AL175" s="67"/>
      <c r="AM175" s="69"/>
      <c r="AN175" s="69"/>
      <c r="AO175" s="70"/>
      <c r="AP175" s="70"/>
      <c r="AQ175" s="70"/>
      <c r="AR175" s="70"/>
      <c r="AS175" s="70"/>
      <c r="AT175" s="70"/>
      <c r="AU175" s="70"/>
      <c r="AV175" s="68"/>
      <c r="AW175" s="68"/>
      <c r="AX175" s="68"/>
      <c r="AY175" s="68"/>
      <c r="AZ175" s="68"/>
      <c r="BA175" s="68"/>
      <c r="BB175" s="68"/>
      <c r="BC175" s="68"/>
      <c r="BD175" s="68"/>
      <c r="BE175" s="68"/>
    </row>
    <row r="176" spans="1:57" s="678" customFormat="1" hidden="1" x14ac:dyDescent="0.25">
      <c r="A176" s="1092"/>
      <c r="B176" s="1092"/>
      <c r="C176" s="1091" t="s">
        <v>234</v>
      </c>
      <c r="D176" s="672" t="s">
        <v>210</v>
      </c>
      <c r="E176" s="681"/>
      <c r="F176" s="681"/>
      <c r="G176" s="681"/>
      <c r="H176" s="681"/>
      <c r="I176" s="682"/>
      <c r="J176" s="684"/>
      <c r="K176" s="681"/>
      <c r="L176" s="681"/>
      <c r="M176" s="681"/>
      <c r="N176" s="682"/>
      <c r="O176" s="683"/>
      <c r="P176" s="1091" t="s">
        <v>234</v>
      </c>
      <c r="Q176" s="1091" t="s">
        <v>321</v>
      </c>
      <c r="R176" s="1107" t="s">
        <v>322</v>
      </c>
      <c r="S176" s="1091" t="s">
        <v>269</v>
      </c>
      <c r="T176" s="1107" t="s">
        <v>215</v>
      </c>
      <c r="U176" s="1109">
        <v>1208980</v>
      </c>
      <c r="V176" s="1092"/>
      <c r="W176" s="1091" t="s">
        <v>270</v>
      </c>
      <c r="X176" s="1091" t="s">
        <v>270</v>
      </c>
      <c r="Y176" s="1107" t="s">
        <v>218</v>
      </c>
      <c r="Z176" s="1107" t="s">
        <v>219</v>
      </c>
      <c r="AA176" s="1107">
        <v>1208980</v>
      </c>
      <c r="AB176" s="65"/>
      <c r="AC176" s="66"/>
      <c r="AD176" s="66"/>
      <c r="AE176" s="66"/>
      <c r="AF176" s="66"/>
      <c r="AG176" s="66"/>
      <c r="AH176" s="66"/>
      <c r="AI176" s="66"/>
      <c r="AJ176" s="66"/>
      <c r="AK176" s="66"/>
      <c r="AL176" s="67"/>
      <c r="AM176" s="69"/>
      <c r="AN176" s="69"/>
      <c r="AO176" s="70"/>
      <c r="AP176" s="70"/>
      <c r="AQ176" s="70"/>
      <c r="AR176" s="70"/>
      <c r="AS176" s="70"/>
      <c r="AT176" s="70"/>
      <c r="AU176" s="70"/>
      <c r="AV176" s="68"/>
      <c r="AW176" s="68"/>
      <c r="AX176" s="68"/>
      <c r="AY176" s="68"/>
      <c r="AZ176" s="68"/>
      <c r="BA176" s="68"/>
      <c r="BB176" s="68"/>
      <c r="BC176" s="68"/>
      <c r="BD176" s="68"/>
      <c r="BE176" s="68"/>
    </row>
    <row r="177" spans="1:57" s="678" customFormat="1" hidden="1" x14ac:dyDescent="0.25">
      <c r="A177" s="1092"/>
      <c r="B177" s="1092"/>
      <c r="C177" s="1092"/>
      <c r="D177" s="672" t="s">
        <v>220</v>
      </c>
      <c r="E177" s="711"/>
      <c r="F177" s="711"/>
      <c r="G177" s="711"/>
      <c r="H177" s="712"/>
      <c r="I177" s="713"/>
      <c r="J177" s="714"/>
      <c r="K177" s="711"/>
      <c r="L177" s="711"/>
      <c r="M177" s="712"/>
      <c r="N177" s="713"/>
      <c r="O177" s="714"/>
      <c r="P177" s="1092"/>
      <c r="Q177" s="1092"/>
      <c r="R177" s="1092"/>
      <c r="S177" s="1092"/>
      <c r="T177" s="1092"/>
      <c r="U177" s="1092"/>
      <c r="V177" s="1092"/>
      <c r="W177" s="1092"/>
      <c r="X177" s="1092"/>
      <c r="Y177" s="1092"/>
      <c r="Z177" s="1092"/>
      <c r="AA177" s="1092"/>
      <c r="AB177" s="65"/>
      <c r="AC177" s="66"/>
      <c r="AD177" s="66"/>
      <c r="AE177" s="66"/>
      <c r="AF177" s="66"/>
      <c r="AG177" s="66"/>
      <c r="AH177" s="66"/>
      <c r="AI177" s="66"/>
      <c r="AJ177" s="66"/>
      <c r="AK177" s="66"/>
      <c r="AL177" s="67"/>
      <c r="AM177" s="69"/>
      <c r="AN177" s="69"/>
      <c r="AO177" s="70"/>
      <c r="AP177" s="70"/>
      <c r="AQ177" s="70"/>
      <c r="AR177" s="70"/>
      <c r="AS177" s="70"/>
      <c r="AT177" s="70"/>
      <c r="AU177" s="70"/>
      <c r="AV177" s="68"/>
      <c r="AW177" s="68"/>
      <c r="AX177" s="68"/>
      <c r="AY177" s="68"/>
      <c r="AZ177" s="68"/>
      <c r="BA177" s="68"/>
      <c r="BB177" s="68"/>
      <c r="BC177" s="68"/>
      <c r="BD177" s="68"/>
      <c r="BE177" s="68"/>
    </row>
    <row r="178" spans="1:57" s="678" customFormat="1" hidden="1" x14ac:dyDescent="0.25">
      <c r="A178" s="1092"/>
      <c r="B178" s="1092"/>
      <c r="C178" s="1092"/>
      <c r="D178" s="672" t="s">
        <v>222</v>
      </c>
      <c r="E178" s="681"/>
      <c r="F178" s="681"/>
      <c r="G178" s="681"/>
      <c r="H178" s="681"/>
      <c r="I178" s="682"/>
      <c r="J178" s="684"/>
      <c r="K178" s="681"/>
      <c r="L178" s="681"/>
      <c r="M178" s="681"/>
      <c r="N178" s="682"/>
      <c r="O178" s="715"/>
      <c r="P178" s="1092"/>
      <c r="Q178" s="1092"/>
      <c r="R178" s="1092"/>
      <c r="S178" s="1092"/>
      <c r="T178" s="1092"/>
      <c r="U178" s="1092"/>
      <c r="V178" s="1092"/>
      <c r="W178" s="1092"/>
      <c r="X178" s="1092"/>
      <c r="Y178" s="1092"/>
      <c r="Z178" s="1092"/>
      <c r="AA178" s="1092"/>
      <c r="AB178" s="65"/>
      <c r="AC178" s="66"/>
      <c r="AD178" s="66"/>
      <c r="AE178" s="66"/>
      <c r="AF178" s="66"/>
      <c r="AG178" s="66"/>
      <c r="AH178" s="66"/>
      <c r="AI178" s="66"/>
      <c r="AJ178" s="66"/>
      <c r="AK178" s="66"/>
      <c r="AL178" s="67"/>
      <c r="AM178" s="69"/>
      <c r="AN178" s="69"/>
      <c r="AO178" s="70"/>
      <c r="AP178" s="70"/>
      <c r="AQ178" s="70"/>
      <c r="AR178" s="70"/>
      <c r="AS178" s="70"/>
      <c r="AT178" s="70"/>
      <c r="AU178" s="70"/>
      <c r="AV178" s="68"/>
      <c r="AW178" s="68"/>
      <c r="AX178" s="68"/>
      <c r="AY178" s="68"/>
      <c r="AZ178" s="68"/>
      <c r="BA178" s="68"/>
      <c r="BB178" s="68"/>
      <c r="BC178" s="68"/>
      <c r="BD178" s="68"/>
      <c r="BE178" s="68"/>
    </row>
    <row r="179" spans="1:57" s="678" customFormat="1" hidden="1" x14ac:dyDescent="0.25">
      <c r="A179" s="1092"/>
      <c r="B179" s="1092"/>
      <c r="C179" s="1092"/>
      <c r="D179" s="672" t="s">
        <v>224</v>
      </c>
      <c r="E179" s="711"/>
      <c r="F179" s="711"/>
      <c r="G179" s="711"/>
      <c r="H179" s="711"/>
      <c r="I179" s="713"/>
      <c r="J179" s="684"/>
      <c r="K179" s="711"/>
      <c r="L179" s="711"/>
      <c r="M179" s="711"/>
      <c r="N179" s="713"/>
      <c r="O179" s="684"/>
      <c r="P179" s="1092"/>
      <c r="Q179" s="1092"/>
      <c r="R179" s="1092"/>
      <c r="S179" s="1092"/>
      <c r="T179" s="1092"/>
      <c r="U179" s="1092"/>
      <c r="V179" s="1092"/>
      <c r="W179" s="1092"/>
      <c r="X179" s="1092"/>
      <c r="Y179" s="1092"/>
      <c r="Z179" s="1092"/>
      <c r="AA179" s="1092"/>
      <c r="AB179" s="65"/>
      <c r="AC179" s="66"/>
      <c r="AD179" s="66"/>
      <c r="AE179" s="66"/>
      <c r="AF179" s="66"/>
      <c r="AG179" s="66"/>
      <c r="AH179" s="66"/>
      <c r="AI179" s="66"/>
      <c r="AJ179" s="66"/>
      <c r="AK179" s="66"/>
      <c r="AL179" s="67"/>
      <c r="AM179" s="69"/>
      <c r="AN179" s="69"/>
      <c r="AO179" s="70"/>
      <c r="AP179" s="70"/>
      <c r="AQ179" s="70"/>
      <c r="AR179" s="70"/>
      <c r="AS179" s="70"/>
      <c r="AT179" s="70"/>
      <c r="AU179" s="70"/>
      <c r="AV179" s="68"/>
      <c r="AW179" s="68"/>
      <c r="AX179" s="68"/>
      <c r="AY179" s="68"/>
      <c r="AZ179" s="68"/>
      <c r="BA179" s="68"/>
      <c r="BB179" s="68"/>
      <c r="BC179" s="68"/>
      <c r="BD179" s="68"/>
      <c r="BE179" s="68"/>
    </row>
    <row r="180" spans="1:57" s="678" customFormat="1" hidden="1" x14ac:dyDescent="0.25">
      <c r="A180" s="1092"/>
      <c r="B180" s="1092"/>
      <c r="C180" s="1091" t="s">
        <v>235</v>
      </c>
      <c r="D180" s="672" t="s">
        <v>210</v>
      </c>
      <c r="E180" s="681"/>
      <c r="F180" s="681"/>
      <c r="G180" s="681"/>
      <c r="H180" s="681"/>
      <c r="I180" s="682"/>
      <c r="J180" s="684"/>
      <c r="K180" s="681"/>
      <c r="L180" s="681"/>
      <c r="M180" s="681"/>
      <c r="N180" s="682"/>
      <c r="O180" s="683"/>
      <c r="P180" s="1091" t="s">
        <v>235</v>
      </c>
      <c r="Q180" s="1091" t="s">
        <v>289</v>
      </c>
      <c r="R180" s="1107" t="s">
        <v>323</v>
      </c>
      <c r="S180" s="1091" t="s">
        <v>269</v>
      </c>
      <c r="T180" s="1107" t="s">
        <v>215</v>
      </c>
      <c r="U180" s="1109">
        <v>93716</v>
      </c>
      <c r="V180" s="1092"/>
      <c r="W180" s="1091" t="s">
        <v>270</v>
      </c>
      <c r="X180" s="1091" t="s">
        <v>270</v>
      </c>
      <c r="Y180" s="1107" t="s">
        <v>218</v>
      </c>
      <c r="Z180" s="1107" t="s">
        <v>219</v>
      </c>
      <c r="AA180" s="1107">
        <v>93716</v>
      </c>
      <c r="AB180" s="65"/>
      <c r="AC180" s="66"/>
      <c r="AD180" s="66"/>
      <c r="AE180" s="66"/>
      <c r="AF180" s="66"/>
      <c r="AG180" s="66"/>
      <c r="AH180" s="66"/>
      <c r="AI180" s="66"/>
      <c r="AJ180" s="66"/>
      <c r="AK180" s="66"/>
      <c r="AL180" s="67"/>
      <c r="AM180" s="69"/>
      <c r="AN180" s="69"/>
      <c r="AO180" s="70"/>
      <c r="AP180" s="70"/>
      <c r="AQ180" s="70"/>
      <c r="AR180" s="70"/>
      <c r="AS180" s="70"/>
      <c r="AT180" s="70"/>
      <c r="AU180" s="70"/>
      <c r="AV180" s="68"/>
      <c r="AW180" s="68"/>
      <c r="AX180" s="68"/>
      <c r="AY180" s="68"/>
      <c r="AZ180" s="68"/>
      <c r="BA180" s="68"/>
      <c r="BB180" s="68"/>
      <c r="BC180" s="68"/>
      <c r="BD180" s="68"/>
      <c r="BE180" s="68"/>
    </row>
    <row r="181" spans="1:57" s="678" customFormat="1" hidden="1" x14ac:dyDescent="0.25">
      <c r="A181" s="1092"/>
      <c r="B181" s="1092"/>
      <c r="C181" s="1092"/>
      <c r="D181" s="672" t="s">
        <v>220</v>
      </c>
      <c r="E181" s="711"/>
      <c r="F181" s="711"/>
      <c r="G181" s="711"/>
      <c r="H181" s="712"/>
      <c r="I181" s="713"/>
      <c r="J181" s="714"/>
      <c r="K181" s="711"/>
      <c r="L181" s="711"/>
      <c r="M181" s="712"/>
      <c r="N181" s="713"/>
      <c r="O181" s="714"/>
      <c r="P181" s="1092"/>
      <c r="Q181" s="1092"/>
      <c r="R181" s="1092"/>
      <c r="S181" s="1092"/>
      <c r="T181" s="1092"/>
      <c r="U181" s="1092"/>
      <c r="V181" s="1092"/>
      <c r="W181" s="1092"/>
      <c r="X181" s="1092"/>
      <c r="Y181" s="1092"/>
      <c r="Z181" s="1092"/>
      <c r="AA181" s="1092"/>
      <c r="AB181" s="65"/>
      <c r="AC181" s="66"/>
      <c r="AD181" s="66"/>
      <c r="AE181" s="66"/>
      <c r="AF181" s="66"/>
      <c r="AG181" s="66"/>
      <c r="AH181" s="66"/>
      <c r="AI181" s="66"/>
      <c r="AJ181" s="66"/>
      <c r="AK181" s="66"/>
      <c r="AL181" s="67"/>
      <c r="AM181" s="69"/>
      <c r="AN181" s="69"/>
      <c r="AO181" s="70"/>
      <c r="AP181" s="70"/>
      <c r="AQ181" s="70"/>
      <c r="AR181" s="70"/>
      <c r="AS181" s="70"/>
      <c r="AT181" s="70"/>
      <c r="AU181" s="70"/>
      <c r="AV181" s="68"/>
      <c r="AW181" s="68"/>
      <c r="AX181" s="68"/>
      <c r="AY181" s="68"/>
      <c r="AZ181" s="68"/>
      <c r="BA181" s="68"/>
      <c r="BB181" s="68"/>
      <c r="BC181" s="68"/>
      <c r="BD181" s="68"/>
      <c r="BE181" s="68"/>
    </row>
    <row r="182" spans="1:57" s="678" customFormat="1" hidden="1" x14ac:dyDescent="0.25">
      <c r="A182" s="1092"/>
      <c r="B182" s="1092"/>
      <c r="C182" s="1092"/>
      <c r="D182" s="672" t="s">
        <v>222</v>
      </c>
      <c r="E182" s="681"/>
      <c r="F182" s="681"/>
      <c r="G182" s="681"/>
      <c r="H182" s="681"/>
      <c r="I182" s="682"/>
      <c r="J182" s="684"/>
      <c r="K182" s="681"/>
      <c r="L182" s="681"/>
      <c r="M182" s="681"/>
      <c r="N182" s="682"/>
      <c r="O182" s="715"/>
      <c r="P182" s="1092"/>
      <c r="Q182" s="1092"/>
      <c r="R182" s="1092"/>
      <c r="S182" s="1092"/>
      <c r="T182" s="1092"/>
      <c r="U182" s="1092"/>
      <c r="V182" s="1092"/>
      <c r="W182" s="1092"/>
      <c r="X182" s="1092"/>
      <c r="Y182" s="1092"/>
      <c r="Z182" s="1092"/>
      <c r="AA182" s="1092"/>
      <c r="AB182" s="65"/>
      <c r="AC182" s="66"/>
      <c r="AD182" s="66"/>
      <c r="AE182" s="66"/>
      <c r="AF182" s="66"/>
      <c r="AG182" s="66"/>
      <c r="AH182" s="66"/>
      <c r="AI182" s="66"/>
      <c r="AJ182" s="66"/>
      <c r="AK182" s="66"/>
      <c r="AL182" s="67"/>
      <c r="AM182" s="69"/>
      <c r="AN182" s="69"/>
      <c r="AO182" s="70"/>
      <c r="AP182" s="70"/>
      <c r="AQ182" s="70"/>
      <c r="AR182" s="70"/>
      <c r="AS182" s="70"/>
      <c r="AT182" s="70"/>
      <c r="AU182" s="70"/>
      <c r="AV182" s="68"/>
      <c r="AW182" s="68"/>
      <c r="AX182" s="68"/>
      <c r="AY182" s="68"/>
      <c r="AZ182" s="68"/>
      <c r="BA182" s="68"/>
      <c r="BB182" s="68"/>
      <c r="BC182" s="68"/>
      <c r="BD182" s="68"/>
      <c r="BE182" s="68"/>
    </row>
    <row r="183" spans="1:57" s="678" customFormat="1" hidden="1" x14ac:dyDescent="0.25">
      <c r="A183" s="1092"/>
      <c r="B183" s="1092"/>
      <c r="C183" s="1092"/>
      <c r="D183" s="672" t="s">
        <v>224</v>
      </c>
      <c r="E183" s="711"/>
      <c r="F183" s="711"/>
      <c r="G183" s="711"/>
      <c r="H183" s="711"/>
      <c r="I183" s="713"/>
      <c r="J183" s="684"/>
      <c r="K183" s="711"/>
      <c r="L183" s="711"/>
      <c r="M183" s="711"/>
      <c r="N183" s="713"/>
      <c r="O183" s="684"/>
      <c r="P183" s="1092"/>
      <c r="Q183" s="1092"/>
      <c r="R183" s="1092"/>
      <c r="S183" s="1092"/>
      <c r="T183" s="1092"/>
      <c r="U183" s="1092"/>
      <c r="V183" s="1092"/>
      <c r="W183" s="1092"/>
      <c r="X183" s="1092"/>
      <c r="Y183" s="1092"/>
      <c r="Z183" s="1092"/>
      <c r="AA183" s="1092"/>
      <c r="AB183" s="65"/>
      <c r="AC183" s="66"/>
      <c r="AD183" s="66"/>
      <c r="AE183" s="66"/>
      <c r="AF183" s="66"/>
      <c r="AG183" s="66"/>
      <c r="AH183" s="66"/>
      <c r="AI183" s="66"/>
      <c r="AJ183" s="66"/>
      <c r="AK183" s="66"/>
      <c r="AL183" s="67"/>
      <c r="AM183" s="69"/>
      <c r="AN183" s="69"/>
      <c r="AO183" s="70"/>
      <c r="AP183" s="70"/>
      <c r="AQ183" s="70"/>
      <c r="AR183" s="70"/>
      <c r="AS183" s="70"/>
      <c r="AT183" s="70"/>
      <c r="AU183" s="70"/>
      <c r="AV183" s="68"/>
      <c r="AW183" s="68"/>
      <c r="AX183" s="68"/>
      <c r="AY183" s="68"/>
      <c r="AZ183" s="68"/>
      <c r="BA183" s="68"/>
      <c r="BB183" s="68"/>
      <c r="BC183" s="68"/>
      <c r="BD183" s="68"/>
      <c r="BE183" s="68"/>
    </row>
    <row r="184" spans="1:57" s="678" customFormat="1" hidden="1" x14ac:dyDescent="0.25">
      <c r="A184" s="1092"/>
      <c r="B184" s="1092"/>
      <c r="C184" s="1091" t="s">
        <v>231</v>
      </c>
      <c r="D184" s="672" t="s">
        <v>210</v>
      </c>
      <c r="E184" s="681"/>
      <c r="F184" s="681"/>
      <c r="G184" s="681"/>
      <c r="H184" s="681"/>
      <c r="I184" s="682"/>
      <c r="J184" s="684"/>
      <c r="K184" s="681"/>
      <c r="L184" s="681"/>
      <c r="M184" s="681"/>
      <c r="N184" s="682"/>
      <c r="O184" s="684"/>
      <c r="P184" s="1091" t="s">
        <v>231</v>
      </c>
      <c r="Q184" s="1091" t="s">
        <v>324</v>
      </c>
      <c r="R184" s="1107" t="s">
        <v>325</v>
      </c>
      <c r="S184" s="1091" t="s">
        <v>269</v>
      </c>
      <c r="T184" s="1107" t="s">
        <v>215</v>
      </c>
      <c r="U184" s="1109">
        <v>221906</v>
      </c>
      <c r="V184" s="1092"/>
      <c r="W184" s="1091" t="s">
        <v>270</v>
      </c>
      <c r="X184" s="1091" t="s">
        <v>270</v>
      </c>
      <c r="Y184" s="1107" t="s">
        <v>218</v>
      </c>
      <c r="Z184" s="1107" t="s">
        <v>219</v>
      </c>
      <c r="AA184" s="1107">
        <v>221906</v>
      </c>
      <c r="AB184" s="65"/>
      <c r="AC184" s="66"/>
      <c r="AD184" s="66"/>
      <c r="AE184" s="66"/>
      <c r="AF184" s="66"/>
      <c r="AG184" s="66"/>
      <c r="AH184" s="66"/>
      <c r="AI184" s="66"/>
      <c r="AJ184" s="66"/>
      <c r="AK184" s="66"/>
      <c r="AL184" s="67"/>
      <c r="AM184" s="69"/>
      <c r="AN184" s="69"/>
      <c r="AO184" s="70"/>
      <c r="AP184" s="70"/>
      <c r="AQ184" s="70"/>
      <c r="AR184" s="70"/>
      <c r="AS184" s="70"/>
      <c r="AT184" s="70"/>
      <c r="AU184" s="70"/>
      <c r="AV184" s="68"/>
      <c r="AW184" s="68"/>
      <c r="AX184" s="68"/>
      <c r="AY184" s="68"/>
      <c r="AZ184" s="68"/>
      <c r="BA184" s="68"/>
      <c r="BB184" s="68"/>
      <c r="BC184" s="68"/>
      <c r="BD184" s="68"/>
      <c r="BE184" s="68"/>
    </row>
    <row r="185" spans="1:57" s="678" customFormat="1" hidden="1" x14ac:dyDescent="0.25">
      <c r="A185" s="1092"/>
      <c r="B185" s="1092"/>
      <c r="C185" s="1092"/>
      <c r="D185" s="672" t="s">
        <v>220</v>
      </c>
      <c r="E185" s="711"/>
      <c r="F185" s="711"/>
      <c r="G185" s="711"/>
      <c r="H185" s="712"/>
      <c r="I185" s="713"/>
      <c r="J185" s="714"/>
      <c r="K185" s="711"/>
      <c r="L185" s="711"/>
      <c r="M185" s="712"/>
      <c r="N185" s="713"/>
      <c r="O185" s="714"/>
      <c r="P185" s="1092"/>
      <c r="Q185" s="1092"/>
      <c r="R185" s="1092"/>
      <c r="S185" s="1092"/>
      <c r="T185" s="1092"/>
      <c r="U185" s="1092"/>
      <c r="V185" s="1092"/>
      <c r="W185" s="1092"/>
      <c r="X185" s="1092"/>
      <c r="Y185" s="1092"/>
      <c r="Z185" s="1092"/>
      <c r="AA185" s="1092"/>
      <c r="AB185" s="65"/>
      <c r="AC185" s="66"/>
      <c r="AD185" s="66"/>
      <c r="AE185" s="66"/>
      <c r="AF185" s="66"/>
      <c r="AG185" s="66"/>
      <c r="AH185" s="66"/>
      <c r="AI185" s="66"/>
      <c r="AJ185" s="66"/>
      <c r="AK185" s="66"/>
      <c r="AL185" s="67"/>
      <c r="AM185" s="69"/>
      <c r="AN185" s="69"/>
      <c r="AO185" s="70"/>
      <c r="AP185" s="70"/>
      <c r="AQ185" s="70"/>
      <c r="AR185" s="70"/>
      <c r="AS185" s="70"/>
      <c r="AT185" s="70"/>
      <c r="AU185" s="70"/>
      <c r="AV185" s="68"/>
      <c r="AW185" s="68"/>
      <c r="AX185" s="68"/>
      <c r="AY185" s="68"/>
      <c r="AZ185" s="68"/>
      <c r="BA185" s="68"/>
      <c r="BB185" s="68"/>
      <c r="BC185" s="68"/>
      <c r="BD185" s="68"/>
      <c r="BE185" s="68"/>
    </row>
    <row r="186" spans="1:57" s="678" customFormat="1" hidden="1" x14ac:dyDescent="0.25">
      <c r="A186" s="1092"/>
      <c r="B186" s="1092"/>
      <c r="C186" s="1092"/>
      <c r="D186" s="672" t="s">
        <v>222</v>
      </c>
      <c r="E186" s="681"/>
      <c r="F186" s="681"/>
      <c r="G186" s="681"/>
      <c r="H186" s="681"/>
      <c r="I186" s="682"/>
      <c r="J186" s="684"/>
      <c r="K186" s="681"/>
      <c r="L186" s="681"/>
      <c r="M186" s="681"/>
      <c r="N186" s="682"/>
      <c r="O186" s="715"/>
      <c r="P186" s="1092"/>
      <c r="Q186" s="1092"/>
      <c r="R186" s="1092"/>
      <c r="S186" s="1092"/>
      <c r="T186" s="1092"/>
      <c r="U186" s="1092"/>
      <c r="V186" s="1092"/>
      <c r="W186" s="1092"/>
      <c r="X186" s="1092"/>
      <c r="Y186" s="1092"/>
      <c r="Z186" s="1092"/>
      <c r="AA186" s="1092"/>
      <c r="AB186" s="65"/>
      <c r="AC186" s="66"/>
      <c r="AD186" s="66"/>
      <c r="AE186" s="66"/>
      <c r="AF186" s="66"/>
      <c r="AG186" s="66"/>
      <c r="AH186" s="66"/>
      <c r="AI186" s="66"/>
      <c r="AJ186" s="66"/>
      <c r="AK186" s="66"/>
      <c r="AL186" s="67"/>
      <c r="AM186" s="69"/>
      <c r="AN186" s="69"/>
      <c r="AO186" s="70"/>
      <c r="AP186" s="70"/>
      <c r="AQ186" s="70"/>
      <c r="AR186" s="70"/>
      <c r="AS186" s="70"/>
      <c r="AT186" s="70"/>
      <c r="AU186" s="70"/>
      <c r="AV186" s="68"/>
      <c r="AW186" s="68"/>
      <c r="AX186" s="68"/>
      <c r="AY186" s="68"/>
      <c r="AZ186" s="68"/>
      <c r="BA186" s="68"/>
      <c r="BB186" s="68"/>
      <c r="BC186" s="68"/>
      <c r="BD186" s="68"/>
      <c r="BE186" s="68"/>
    </row>
    <row r="187" spans="1:57" s="678" customFormat="1" hidden="1" x14ac:dyDescent="0.25">
      <c r="A187" s="1092"/>
      <c r="B187" s="1092"/>
      <c r="C187" s="1092"/>
      <c r="D187" s="672" t="s">
        <v>224</v>
      </c>
      <c r="E187" s="711"/>
      <c r="F187" s="711"/>
      <c r="G187" s="711"/>
      <c r="H187" s="711"/>
      <c r="I187" s="713"/>
      <c r="J187" s="684"/>
      <c r="K187" s="711"/>
      <c r="L187" s="711"/>
      <c r="M187" s="711"/>
      <c r="N187" s="713"/>
      <c r="O187" s="684"/>
      <c r="P187" s="1092"/>
      <c r="Q187" s="1092"/>
      <c r="R187" s="1092"/>
      <c r="S187" s="1092"/>
      <c r="T187" s="1092"/>
      <c r="U187" s="1092"/>
      <c r="V187" s="1092"/>
      <c r="W187" s="1092"/>
      <c r="X187" s="1092"/>
      <c r="Y187" s="1092"/>
      <c r="Z187" s="1092"/>
      <c r="AA187" s="1092"/>
      <c r="AB187" s="65"/>
      <c r="AC187" s="66"/>
      <c r="AD187" s="66"/>
      <c r="AE187" s="66"/>
      <c r="AF187" s="66"/>
      <c r="AG187" s="66"/>
      <c r="AH187" s="66"/>
      <c r="AI187" s="66"/>
      <c r="AJ187" s="66"/>
      <c r="AK187" s="66"/>
      <c r="AL187" s="67"/>
      <c r="AM187" s="69"/>
      <c r="AN187" s="69"/>
      <c r="AO187" s="70"/>
      <c r="AP187" s="70"/>
      <c r="AQ187" s="70"/>
      <c r="AR187" s="70"/>
      <c r="AS187" s="70"/>
      <c r="AT187" s="70"/>
      <c r="AU187" s="70"/>
      <c r="AV187" s="68"/>
      <c r="AW187" s="68"/>
      <c r="AX187" s="68"/>
      <c r="AY187" s="68"/>
      <c r="AZ187" s="68"/>
      <c r="BA187" s="68"/>
      <c r="BB187" s="68"/>
      <c r="BC187" s="68"/>
      <c r="BD187" s="68"/>
      <c r="BE187" s="68"/>
    </row>
    <row r="188" spans="1:57" s="678" customFormat="1" hidden="1" x14ac:dyDescent="0.25">
      <c r="A188" s="1092"/>
      <c r="B188" s="1092"/>
      <c r="C188" s="1091" t="s">
        <v>240</v>
      </c>
      <c r="D188" s="672" t="s">
        <v>210</v>
      </c>
      <c r="E188" s="681"/>
      <c r="F188" s="681"/>
      <c r="G188" s="681"/>
      <c r="H188" s="681"/>
      <c r="I188" s="682"/>
      <c r="J188" s="684"/>
      <c r="K188" s="681"/>
      <c r="L188" s="681"/>
      <c r="M188" s="681"/>
      <c r="N188" s="682"/>
      <c r="O188" s="683"/>
      <c r="P188" s="1091" t="s">
        <v>240</v>
      </c>
      <c r="Q188" s="1091" t="s">
        <v>326</v>
      </c>
      <c r="R188" s="1107" t="s">
        <v>327</v>
      </c>
      <c r="S188" s="1091" t="s">
        <v>269</v>
      </c>
      <c r="T188" s="1107" t="s">
        <v>215</v>
      </c>
      <c r="U188" s="1109">
        <v>1282978</v>
      </c>
      <c r="V188" s="1092"/>
      <c r="W188" s="1091" t="s">
        <v>270</v>
      </c>
      <c r="X188" s="1091" t="s">
        <v>270</v>
      </c>
      <c r="Y188" s="1107" t="s">
        <v>218</v>
      </c>
      <c r="Z188" s="1107" t="s">
        <v>219</v>
      </c>
      <c r="AA188" s="1107">
        <v>1282978</v>
      </c>
      <c r="AB188" s="65"/>
      <c r="AC188" s="66"/>
      <c r="AD188" s="66"/>
      <c r="AE188" s="66"/>
      <c r="AF188" s="66"/>
      <c r="AG188" s="66"/>
      <c r="AH188" s="66"/>
      <c r="AI188" s="66"/>
      <c r="AJ188" s="66"/>
      <c r="AK188" s="66"/>
      <c r="AL188" s="67"/>
      <c r="AM188" s="69"/>
      <c r="AN188" s="69"/>
      <c r="AO188" s="70"/>
      <c r="AP188" s="70"/>
      <c r="AQ188" s="70"/>
      <c r="AR188" s="70"/>
      <c r="AS188" s="70"/>
      <c r="AT188" s="70"/>
      <c r="AU188" s="70"/>
      <c r="AV188" s="68"/>
      <c r="AW188" s="68"/>
      <c r="AX188" s="68"/>
      <c r="AY188" s="68"/>
      <c r="AZ188" s="68"/>
      <c r="BA188" s="68"/>
      <c r="BB188" s="68"/>
      <c r="BC188" s="68"/>
      <c r="BD188" s="68"/>
      <c r="BE188" s="68"/>
    </row>
    <row r="189" spans="1:57" s="678" customFormat="1" hidden="1" x14ac:dyDescent="0.25">
      <c r="A189" s="1092"/>
      <c r="B189" s="1092"/>
      <c r="C189" s="1092"/>
      <c r="D189" s="672" t="s">
        <v>220</v>
      </c>
      <c r="E189" s="711"/>
      <c r="F189" s="711"/>
      <c r="G189" s="711"/>
      <c r="H189" s="712"/>
      <c r="I189" s="713"/>
      <c r="J189" s="714"/>
      <c r="K189" s="711"/>
      <c r="L189" s="711"/>
      <c r="M189" s="712"/>
      <c r="N189" s="713"/>
      <c r="O189" s="714"/>
      <c r="P189" s="1092"/>
      <c r="Q189" s="1092"/>
      <c r="R189" s="1092"/>
      <c r="S189" s="1092"/>
      <c r="T189" s="1092"/>
      <c r="U189" s="1092"/>
      <c r="V189" s="1092"/>
      <c r="W189" s="1092"/>
      <c r="X189" s="1092"/>
      <c r="Y189" s="1092"/>
      <c r="Z189" s="1092"/>
      <c r="AA189" s="1092"/>
      <c r="AB189" s="65"/>
      <c r="AC189" s="66"/>
      <c r="AD189" s="66"/>
      <c r="AE189" s="66"/>
      <c r="AF189" s="66"/>
      <c r="AG189" s="66"/>
      <c r="AH189" s="66"/>
      <c r="AI189" s="66"/>
      <c r="AJ189" s="66"/>
      <c r="AK189" s="66"/>
      <c r="AL189" s="67"/>
      <c r="AM189" s="69"/>
      <c r="AN189" s="69"/>
      <c r="AO189" s="70"/>
      <c r="AP189" s="70"/>
      <c r="AQ189" s="70"/>
      <c r="AR189" s="70"/>
      <c r="AS189" s="70"/>
      <c r="AT189" s="70"/>
      <c r="AU189" s="70"/>
      <c r="AV189" s="68"/>
      <c r="AW189" s="68"/>
      <c r="AX189" s="68"/>
      <c r="AY189" s="68"/>
      <c r="AZ189" s="68"/>
      <c r="BA189" s="68"/>
      <c r="BB189" s="68"/>
      <c r="BC189" s="68"/>
      <c r="BD189" s="68"/>
      <c r="BE189" s="68"/>
    </row>
    <row r="190" spans="1:57" s="678" customFormat="1" hidden="1" x14ac:dyDescent="0.25">
      <c r="A190" s="1092"/>
      <c r="B190" s="1092"/>
      <c r="C190" s="1092"/>
      <c r="D190" s="672" t="s">
        <v>222</v>
      </c>
      <c r="E190" s="681"/>
      <c r="F190" s="681"/>
      <c r="G190" s="681"/>
      <c r="H190" s="681"/>
      <c r="I190" s="682"/>
      <c r="J190" s="684"/>
      <c r="K190" s="681"/>
      <c r="L190" s="681"/>
      <c r="M190" s="681"/>
      <c r="N190" s="682"/>
      <c r="O190" s="715"/>
      <c r="P190" s="1092"/>
      <c r="Q190" s="1092"/>
      <c r="R190" s="1092"/>
      <c r="S190" s="1092"/>
      <c r="T190" s="1092"/>
      <c r="U190" s="1092"/>
      <c r="V190" s="1092"/>
      <c r="W190" s="1092"/>
      <c r="X190" s="1092"/>
      <c r="Y190" s="1092"/>
      <c r="Z190" s="1092"/>
      <c r="AA190" s="1092"/>
      <c r="AB190" s="65"/>
      <c r="AC190" s="66"/>
      <c r="AD190" s="66"/>
      <c r="AE190" s="66"/>
      <c r="AF190" s="66"/>
      <c r="AG190" s="66"/>
      <c r="AH190" s="66"/>
      <c r="AI190" s="66"/>
      <c r="AJ190" s="66"/>
      <c r="AK190" s="66"/>
      <c r="AL190" s="67"/>
      <c r="AM190" s="69"/>
      <c r="AN190" s="69"/>
      <c r="AO190" s="70"/>
      <c r="AP190" s="70"/>
      <c r="AQ190" s="70"/>
      <c r="AR190" s="70"/>
      <c r="AS190" s="70"/>
      <c r="AT190" s="70"/>
      <c r="AU190" s="70"/>
      <c r="AV190" s="68"/>
      <c r="AW190" s="68"/>
      <c r="AX190" s="68"/>
      <c r="AY190" s="68"/>
      <c r="AZ190" s="68"/>
      <c r="BA190" s="68"/>
      <c r="BB190" s="68"/>
      <c r="BC190" s="68"/>
      <c r="BD190" s="68"/>
      <c r="BE190" s="68"/>
    </row>
    <row r="191" spans="1:57" s="678" customFormat="1" hidden="1" x14ac:dyDescent="0.25">
      <c r="A191" s="1092"/>
      <c r="B191" s="1092"/>
      <c r="C191" s="1092"/>
      <c r="D191" s="672" t="s">
        <v>224</v>
      </c>
      <c r="E191" s="711"/>
      <c r="F191" s="711"/>
      <c r="G191" s="711"/>
      <c r="H191" s="711"/>
      <c r="I191" s="713"/>
      <c r="J191" s="684"/>
      <c r="K191" s="711"/>
      <c r="L191" s="711"/>
      <c r="M191" s="711"/>
      <c r="N191" s="713"/>
      <c r="O191" s="684"/>
      <c r="P191" s="1092"/>
      <c r="Q191" s="1092"/>
      <c r="R191" s="1092"/>
      <c r="S191" s="1092"/>
      <c r="T191" s="1092"/>
      <c r="U191" s="1092"/>
      <c r="V191" s="1092"/>
      <c r="W191" s="1092"/>
      <c r="X191" s="1092"/>
      <c r="Y191" s="1092"/>
      <c r="Z191" s="1092"/>
      <c r="AA191" s="1092"/>
      <c r="AB191" s="65"/>
      <c r="AC191" s="66"/>
      <c r="AD191" s="66"/>
      <c r="AE191" s="66"/>
      <c r="AF191" s="66"/>
      <c r="AG191" s="66"/>
      <c r="AH191" s="66"/>
      <c r="AI191" s="66"/>
      <c r="AJ191" s="66"/>
      <c r="AK191" s="66"/>
      <c r="AL191" s="67"/>
      <c r="AM191" s="69"/>
      <c r="AN191" s="69"/>
      <c r="AO191" s="70"/>
      <c r="AP191" s="70"/>
      <c r="AQ191" s="70"/>
      <c r="AR191" s="70"/>
      <c r="AS191" s="70"/>
      <c r="AT191" s="70"/>
      <c r="AU191" s="70"/>
      <c r="AV191" s="68"/>
      <c r="AW191" s="68"/>
      <c r="AX191" s="68"/>
      <c r="AY191" s="68"/>
      <c r="AZ191" s="68"/>
      <c r="BA191" s="68"/>
      <c r="BB191" s="68"/>
      <c r="BC191" s="68"/>
      <c r="BD191" s="68"/>
      <c r="BE191" s="68"/>
    </row>
    <row r="192" spans="1:57" s="678" customFormat="1" hidden="1" x14ac:dyDescent="0.25">
      <c r="A192" s="1092"/>
      <c r="B192" s="1092"/>
      <c r="C192" s="1091" t="s">
        <v>304</v>
      </c>
      <c r="D192" s="672" t="s">
        <v>210</v>
      </c>
      <c r="E192" s="681"/>
      <c r="F192" s="681"/>
      <c r="G192" s="681"/>
      <c r="H192" s="681"/>
      <c r="I192" s="682"/>
      <c r="J192" s="716"/>
      <c r="K192" s="681"/>
      <c r="L192" s="681"/>
      <c r="M192" s="681"/>
      <c r="N192" s="682"/>
      <c r="O192" s="717"/>
      <c r="P192" s="1091" t="s">
        <v>304</v>
      </c>
      <c r="Q192" s="1091" t="s">
        <v>328</v>
      </c>
      <c r="R192" s="1107" t="s">
        <v>329</v>
      </c>
      <c r="S192" s="1091" t="s">
        <v>269</v>
      </c>
      <c r="T192" s="1107" t="s">
        <v>215</v>
      </c>
      <c r="U192" s="1109">
        <v>474186</v>
      </c>
      <c r="V192" s="1092"/>
      <c r="W192" s="1091" t="s">
        <v>270</v>
      </c>
      <c r="X192" s="1091" t="s">
        <v>270</v>
      </c>
      <c r="Y192" s="1107" t="s">
        <v>218</v>
      </c>
      <c r="Z192" s="1107" t="s">
        <v>219</v>
      </c>
      <c r="AA192" s="1107">
        <v>474186</v>
      </c>
      <c r="AB192" s="65"/>
      <c r="AC192" s="66"/>
      <c r="AD192" s="66"/>
      <c r="AE192" s="66"/>
      <c r="AF192" s="66"/>
      <c r="AG192" s="66"/>
      <c r="AH192" s="66"/>
      <c r="AI192" s="66"/>
      <c r="AJ192" s="66"/>
      <c r="AK192" s="66"/>
      <c r="AL192" s="67"/>
      <c r="AM192" s="69"/>
      <c r="AN192" s="69"/>
      <c r="AO192" s="70"/>
      <c r="AP192" s="70"/>
      <c r="AQ192" s="70"/>
      <c r="AR192" s="70"/>
      <c r="AS192" s="70"/>
      <c r="AT192" s="70"/>
      <c r="AU192" s="70"/>
      <c r="AV192" s="68"/>
      <c r="AW192" s="68"/>
      <c r="AX192" s="68"/>
      <c r="AY192" s="68"/>
      <c r="AZ192" s="68"/>
      <c r="BA192" s="68"/>
      <c r="BB192" s="68"/>
      <c r="BC192" s="68"/>
      <c r="BD192" s="68"/>
      <c r="BE192" s="68"/>
    </row>
    <row r="193" spans="1:57" s="678" customFormat="1" hidden="1" x14ac:dyDescent="0.25">
      <c r="A193" s="1092"/>
      <c r="B193" s="1092"/>
      <c r="C193" s="1092"/>
      <c r="D193" s="672" t="s">
        <v>220</v>
      </c>
      <c r="E193" s="711"/>
      <c r="F193" s="711"/>
      <c r="G193" s="711"/>
      <c r="H193" s="712"/>
      <c r="I193" s="713"/>
      <c r="J193" s="716"/>
      <c r="K193" s="711"/>
      <c r="L193" s="711"/>
      <c r="M193" s="712"/>
      <c r="N193" s="713"/>
      <c r="O193" s="717"/>
      <c r="P193" s="1092"/>
      <c r="Q193" s="1092"/>
      <c r="R193" s="1092"/>
      <c r="S193" s="1092"/>
      <c r="T193" s="1092"/>
      <c r="U193" s="1092"/>
      <c r="V193" s="1092"/>
      <c r="W193" s="1092"/>
      <c r="X193" s="1092"/>
      <c r="Y193" s="1092"/>
      <c r="Z193" s="1092"/>
      <c r="AA193" s="1092"/>
      <c r="AB193" s="65"/>
      <c r="AC193" s="66"/>
      <c r="AD193" s="66"/>
      <c r="AE193" s="66"/>
      <c r="AF193" s="66"/>
      <c r="AG193" s="66"/>
      <c r="AH193" s="66"/>
      <c r="AI193" s="66"/>
      <c r="AJ193" s="66"/>
      <c r="AK193" s="66"/>
      <c r="AL193" s="67"/>
      <c r="AM193" s="69"/>
      <c r="AN193" s="69"/>
      <c r="AO193" s="70"/>
      <c r="AP193" s="70"/>
      <c r="AQ193" s="70"/>
      <c r="AR193" s="70"/>
      <c r="AS193" s="70"/>
      <c r="AT193" s="70"/>
      <c r="AU193" s="70"/>
      <c r="AV193" s="68"/>
      <c r="AW193" s="68"/>
      <c r="AX193" s="68"/>
      <c r="AY193" s="68"/>
      <c r="AZ193" s="68"/>
      <c r="BA193" s="68"/>
      <c r="BB193" s="68"/>
      <c r="BC193" s="68"/>
      <c r="BD193" s="68"/>
      <c r="BE193" s="68"/>
    </row>
    <row r="194" spans="1:57" s="678" customFormat="1" hidden="1" x14ac:dyDescent="0.25">
      <c r="A194" s="1092"/>
      <c r="B194" s="1092"/>
      <c r="C194" s="1092"/>
      <c r="D194" s="672" t="s">
        <v>222</v>
      </c>
      <c r="E194" s="681"/>
      <c r="F194" s="681"/>
      <c r="G194" s="681"/>
      <c r="H194" s="681"/>
      <c r="I194" s="682"/>
      <c r="J194" s="716"/>
      <c r="K194" s="681"/>
      <c r="L194" s="681"/>
      <c r="M194" s="681"/>
      <c r="N194" s="682"/>
      <c r="O194" s="717"/>
      <c r="P194" s="1092"/>
      <c r="Q194" s="1092"/>
      <c r="R194" s="1092"/>
      <c r="S194" s="1092"/>
      <c r="T194" s="1092"/>
      <c r="U194" s="1092"/>
      <c r="V194" s="1092"/>
      <c r="W194" s="1092"/>
      <c r="X194" s="1092"/>
      <c r="Y194" s="1092"/>
      <c r="Z194" s="1092"/>
      <c r="AA194" s="1092"/>
      <c r="AB194" s="65"/>
      <c r="AC194" s="66"/>
      <c r="AD194" s="66"/>
      <c r="AE194" s="66"/>
      <c r="AF194" s="66"/>
      <c r="AG194" s="66"/>
      <c r="AH194" s="66"/>
      <c r="AI194" s="66"/>
      <c r="AJ194" s="66"/>
      <c r="AK194" s="66"/>
      <c r="AL194" s="67"/>
      <c r="AM194" s="69"/>
      <c r="AN194" s="69"/>
      <c r="AO194" s="70"/>
      <c r="AP194" s="70"/>
      <c r="AQ194" s="70"/>
      <c r="AR194" s="70"/>
      <c r="AS194" s="70"/>
      <c r="AT194" s="70"/>
      <c r="AU194" s="70"/>
      <c r="AV194" s="68"/>
      <c r="AW194" s="68"/>
      <c r="AX194" s="68"/>
      <c r="AY194" s="68"/>
      <c r="AZ194" s="68"/>
      <c r="BA194" s="68"/>
      <c r="BB194" s="68"/>
      <c r="BC194" s="68"/>
      <c r="BD194" s="68"/>
      <c r="BE194" s="68"/>
    </row>
    <row r="195" spans="1:57" s="678" customFormat="1" hidden="1" x14ac:dyDescent="0.25">
      <c r="A195" s="1092"/>
      <c r="B195" s="1092"/>
      <c r="C195" s="1092"/>
      <c r="D195" s="672" t="s">
        <v>224</v>
      </c>
      <c r="E195" s="711"/>
      <c r="F195" s="711"/>
      <c r="G195" s="711"/>
      <c r="H195" s="711"/>
      <c r="I195" s="713"/>
      <c r="J195" s="716"/>
      <c r="K195" s="711"/>
      <c r="L195" s="711"/>
      <c r="M195" s="711"/>
      <c r="N195" s="713"/>
      <c r="O195" s="717"/>
      <c r="P195" s="1092"/>
      <c r="Q195" s="1092"/>
      <c r="R195" s="1092"/>
      <c r="S195" s="1092"/>
      <c r="T195" s="1092"/>
      <c r="U195" s="1092"/>
      <c r="V195" s="1092"/>
      <c r="W195" s="1092"/>
      <c r="X195" s="1092"/>
      <c r="Y195" s="1092"/>
      <c r="Z195" s="1092"/>
      <c r="AA195" s="1092"/>
      <c r="AB195" s="65"/>
      <c r="AC195" s="66"/>
      <c r="AD195" s="66"/>
      <c r="AE195" s="66"/>
      <c r="AF195" s="66"/>
      <c r="AG195" s="66"/>
      <c r="AH195" s="66"/>
      <c r="AI195" s="66"/>
      <c r="AJ195" s="66"/>
      <c r="AK195" s="66"/>
      <c r="AL195" s="67"/>
      <c r="AM195" s="69"/>
      <c r="AN195" s="69"/>
      <c r="AO195" s="70"/>
      <c r="AP195" s="70"/>
      <c r="AQ195" s="70"/>
      <c r="AR195" s="70"/>
      <c r="AS195" s="70"/>
      <c r="AT195" s="70"/>
      <c r="AU195" s="70"/>
      <c r="AV195" s="68"/>
      <c r="AW195" s="68"/>
      <c r="AX195" s="68"/>
      <c r="AY195" s="68"/>
      <c r="AZ195" s="68"/>
      <c r="BA195" s="68"/>
      <c r="BB195" s="68"/>
      <c r="BC195" s="68"/>
      <c r="BD195" s="68"/>
      <c r="BE195" s="68"/>
    </row>
    <row r="196" spans="1:57" s="678" customFormat="1" hidden="1" x14ac:dyDescent="0.25">
      <c r="A196" s="1092"/>
      <c r="B196" s="1092"/>
      <c r="C196" s="1114" t="s">
        <v>241</v>
      </c>
      <c r="D196" s="672" t="s">
        <v>210</v>
      </c>
      <c r="E196" s="718"/>
      <c r="F196" s="718"/>
      <c r="G196" s="718"/>
      <c r="H196" s="719"/>
      <c r="I196" s="682"/>
      <c r="J196" s="720"/>
      <c r="K196" s="718"/>
      <c r="L196" s="718"/>
      <c r="M196" s="719"/>
      <c r="N196" s="721"/>
      <c r="O196" s="722"/>
      <c r="P196" s="723"/>
      <c r="Q196" s="723"/>
      <c r="R196" s="723"/>
      <c r="S196" s="723"/>
      <c r="T196" s="723"/>
      <c r="U196" s="723"/>
      <c r="V196" s="723"/>
      <c r="W196" s="723"/>
      <c r="X196" s="723"/>
      <c r="Y196" s="723"/>
      <c r="Z196" s="723"/>
      <c r="AA196" s="723"/>
      <c r="AB196" s="724"/>
      <c r="AC196" s="725"/>
      <c r="AD196" s="725"/>
      <c r="AE196" s="725"/>
      <c r="AF196" s="725"/>
      <c r="AG196" s="725"/>
      <c r="AH196" s="725"/>
      <c r="AI196" s="725"/>
      <c r="AJ196" s="725"/>
      <c r="AK196" s="725"/>
      <c r="AL196" s="726"/>
      <c r="AM196" s="727"/>
      <c r="AN196" s="727"/>
      <c r="AO196" s="728"/>
      <c r="AP196" s="728"/>
      <c r="AQ196" s="728"/>
      <c r="AR196" s="728"/>
      <c r="AS196" s="728"/>
      <c r="AT196" s="728"/>
      <c r="AU196" s="728"/>
      <c r="AV196" s="729"/>
      <c r="AW196" s="729"/>
      <c r="AX196" s="729"/>
      <c r="AY196" s="729"/>
      <c r="AZ196" s="729"/>
      <c r="BA196" s="729"/>
      <c r="BB196" s="729"/>
      <c r="BC196" s="729"/>
      <c r="BD196" s="729"/>
      <c r="BE196" s="729"/>
    </row>
    <row r="197" spans="1:57" s="678" customFormat="1" hidden="1" x14ac:dyDescent="0.25">
      <c r="A197" s="1092"/>
      <c r="B197" s="1092"/>
      <c r="C197" s="1115"/>
      <c r="D197" s="672" t="s">
        <v>220</v>
      </c>
      <c r="E197" s="718"/>
      <c r="F197" s="718"/>
      <c r="G197" s="718"/>
      <c r="H197" s="712"/>
      <c r="I197" s="713"/>
      <c r="J197" s="703"/>
      <c r="K197" s="718"/>
      <c r="L197" s="718"/>
      <c r="M197" s="712"/>
      <c r="N197" s="713"/>
      <c r="O197" s="704"/>
      <c r="P197" s="723"/>
      <c r="Q197" s="723"/>
      <c r="R197" s="723"/>
      <c r="S197" s="723"/>
      <c r="T197" s="723"/>
      <c r="U197" s="723"/>
      <c r="V197" s="723"/>
      <c r="W197" s="723"/>
      <c r="X197" s="723"/>
      <c r="Y197" s="723"/>
      <c r="Z197" s="723"/>
      <c r="AA197" s="723"/>
      <c r="AB197" s="724"/>
      <c r="AC197" s="725"/>
      <c r="AD197" s="725"/>
      <c r="AE197" s="725"/>
      <c r="AF197" s="725"/>
      <c r="AG197" s="725"/>
      <c r="AH197" s="725"/>
      <c r="AI197" s="725"/>
      <c r="AJ197" s="725"/>
      <c r="AK197" s="725"/>
      <c r="AL197" s="726"/>
      <c r="AM197" s="727"/>
      <c r="AN197" s="727"/>
      <c r="AO197" s="728"/>
      <c r="AP197" s="728"/>
      <c r="AQ197" s="728"/>
      <c r="AR197" s="728"/>
      <c r="AS197" s="728"/>
      <c r="AT197" s="728"/>
      <c r="AU197" s="728"/>
      <c r="AV197" s="729"/>
      <c r="AW197" s="729"/>
      <c r="AX197" s="729"/>
      <c r="AY197" s="729"/>
      <c r="AZ197" s="729"/>
      <c r="BA197" s="729"/>
      <c r="BB197" s="729"/>
      <c r="BC197" s="729"/>
      <c r="BD197" s="729"/>
      <c r="BE197" s="729"/>
    </row>
    <row r="198" spans="1:57" s="678" customFormat="1" hidden="1" x14ac:dyDescent="0.25">
      <c r="A198" s="1092"/>
      <c r="B198" s="1092"/>
      <c r="C198" s="1115"/>
      <c r="D198" s="672" t="s">
        <v>222</v>
      </c>
      <c r="E198" s="718"/>
      <c r="F198" s="718"/>
      <c r="G198" s="718"/>
      <c r="H198" s="718"/>
      <c r="I198" s="730"/>
      <c r="J198" s="703"/>
      <c r="K198" s="718"/>
      <c r="L198" s="718"/>
      <c r="M198" s="718"/>
      <c r="N198" s="730"/>
      <c r="O198" s="704"/>
      <c r="P198" s="723"/>
      <c r="Q198" s="723"/>
      <c r="R198" s="723"/>
      <c r="S198" s="723"/>
      <c r="T198" s="723"/>
      <c r="U198" s="723"/>
      <c r="V198" s="723"/>
      <c r="W198" s="723"/>
      <c r="X198" s="723"/>
      <c r="Y198" s="723"/>
      <c r="Z198" s="723"/>
      <c r="AA198" s="723"/>
      <c r="AB198" s="724"/>
      <c r="AC198" s="725"/>
      <c r="AD198" s="725"/>
      <c r="AE198" s="725"/>
      <c r="AF198" s="725"/>
      <c r="AG198" s="725"/>
      <c r="AH198" s="725"/>
      <c r="AI198" s="725"/>
      <c r="AJ198" s="725"/>
      <c r="AK198" s="725"/>
      <c r="AL198" s="726"/>
      <c r="AM198" s="727"/>
      <c r="AN198" s="727"/>
      <c r="AO198" s="728"/>
      <c r="AP198" s="728"/>
      <c r="AQ198" s="728"/>
      <c r="AR198" s="728"/>
      <c r="AS198" s="728"/>
      <c r="AT198" s="728"/>
      <c r="AU198" s="728"/>
      <c r="AV198" s="729"/>
      <c r="AW198" s="729"/>
      <c r="AX198" s="729"/>
      <c r="AY198" s="729"/>
      <c r="AZ198" s="729"/>
      <c r="BA198" s="729"/>
      <c r="BB198" s="729"/>
      <c r="BC198" s="729"/>
      <c r="BD198" s="729"/>
      <c r="BE198" s="729"/>
    </row>
    <row r="199" spans="1:57" s="678" customFormat="1" hidden="1" x14ac:dyDescent="0.25">
      <c r="A199" s="1092"/>
      <c r="B199" s="1092"/>
      <c r="C199" s="1115"/>
      <c r="D199" s="672" t="s">
        <v>224</v>
      </c>
      <c r="E199" s="718"/>
      <c r="F199" s="718"/>
      <c r="G199" s="718"/>
      <c r="H199" s="718"/>
      <c r="I199" s="730"/>
      <c r="J199" s="703"/>
      <c r="K199" s="718"/>
      <c r="L199" s="718"/>
      <c r="M199" s="718"/>
      <c r="N199" s="730"/>
      <c r="O199" s="704"/>
      <c r="P199" s="723"/>
      <c r="Q199" s="723"/>
      <c r="R199" s="723"/>
      <c r="S199" s="723"/>
      <c r="T199" s="723"/>
      <c r="U199" s="723"/>
      <c r="V199" s="723"/>
      <c r="W199" s="723"/>
      <c r="X199" s="723"/>
      <c r="Y199" s="723"/>
      <c r="Z199" s="723"/>
      <c r="AA199" s="723"/>
      <c r="AB199" s="724"/>
      <c r="AC199" s="725"/>
      <c r="AD199" s="725"/>
      <c r="AE199" s="725"/>
      <c r="AF199" s="725"/>
      <c r="AG199" s="725"/>
      <c r="AH199" s="725"/>
      <c r="AI199" s="725"/>
      <c r="AJ199" s="725"/>
      <c r="AK199" s="725"/>
      <c r="AL199" s="726"/>
      <c r="AM199" s="727"/>
      <c r="AN199" s="727"/>
      <c r="AO199" s="728"/>
      <c r="AP199" s="728"/>
      <c r="AQ199" s="728"/>
      <c r="AR199" s="728"/>
      <c r="AS199" s="728"/>
      <c r="AT199" s="728"/>
      <c r="AU199" s="728"/>
      <c r="AV199" s="729"/>
      <c r="AW199" s="729"/>
      <c r="AX199" s="729"/>
      <c r="AY199" s="729"/>
      <c r="AZ199" s="729"/>
      <c r="BA199" s="729"/>
      <c r="BB199" s="729"/>
      <c r="BC199" s="729"/>
      <c r="BD199" s="729"/>
      <c r="BE199" s="729"/>
    </row>
    <row r="200" spans="1:57" s="678" customFormat="1" hidden="1" x14ac:dyDescent="0.25">
      <c r="A200" s="1092"/>
      <c r="B200" s="1092"/>
      <c r="C200" s="1114" t="s">
        <v>232</v>
      </c>
      <c r="D200" s="672" t="s">
        <v>210</v>
      </c>
      <c r="E200" s="719"/>
      <c r="F200" s="719"/>
      <c r="G200" s="719"/>
      <c r="H200" s="719"/>
      <c r="I200" s="721"/>
      <c r="J200" s="720"/>
      <c r="K200" s="719"/>
      <c r="L200" s="719"/>
      <c r="M200" s="719"/>
      <c r="N200" s="721"/>
      <c r="O200" s="722"/>
      <c r="P200" s="731"/>
      <c r="Q200" s="731"/>
      <c r="R200" s="731"/>
      <c r="S200" s="731"/>
      <c r="T200" s="731"/>
      <c r="U200" s="731"/>
      <c r="V200" s="723"/>
      <c r="W200" s="723"/>
      <c r="X200" s="723"/>
      <c r="Y200" s="723"/>
      <c r="Z200" s="723"/>
      <c r="AA200" s="723"/>
      <c r="AB200" s="724"/>
      <c r="AC200" s="725"/>
      <c r="AD200" s="725"/>
      <c r="AE200" s="725"/>
      <c r="AF200" s="725"/>
      <c r="AG200" s="725"/>
      <c r="AH200" s="725"/>
      <c r="AI200" s="725"/>
      <c r="AJ200" s="725"/>
      <c r="AK200" s="725"/>
      <c r="AL200" s="726"/>
      <c r="AM200" s="727"/>
      <c r="AN200" s="727"/>
      <c r="AO200" s="728"/>
      <c r="AP200" s="728"/>
      <c r="AQ200" s="728"/>
      <c r="AR200" s="728"/>
      <c r="AS200" s="728"/>
      <c r="AT200" s="728"/>
      <c r="AU200" s="728"/>
      <c r="AV200" s="729"/>
      <c r="AW200" s="729"/>
      <c r="AX200" s="729"/>
      <c r="AY200" s="729"/>
      <c r="AZ200" s="729"/>
      <c r="BA200" s="729"/>
      <c r="BB200" s="729"/>
      <c r="BC200" s="729"/>
      <c r="BD200" s="729"/>
      <c r="BE200" s="729"/>
    </row>
    <row r="201" spans="1:57" s="678" customFormat="1" hidden="1" x14ac:dyDescent="0.25">
      <c r="A201" s="1092"/>
      <c r="B201" s="1092"/>
      <c r="C201" s="1115"/>
      <c r="D201" s="672" t="s">
        <v>220</v>
      </c>
      <c r="E201" s="718"/>
      <c r="F201" s="718"/>
      <c r="G201" s="718"/>
      <c r="H201" s="712"/>
      <c r="I201" s="713"/>
      <c r="J201" s="703"/>
      <c r="K201" s="718"/>
      <c r="L201" s="718"/>
      <c r="M201" s="712"/>
      <c r="N201" s="713"/>
      <c r="O201" s="704"/>
      <c r="P201" s="723"/>
      <c r="Q201" s="723"/>
      <c r="R201" s="723"/>
      <c r="S201" s="723"/>
      <c r="T201" s="723"/>
      <c r="U201" s="723"/>
      <c r="V201" s="723"/>
      <c r="W201" s="723"/>
      <c r="X201" s="723"/>
      <c r="Y201" s="723"/>
      <c r="Z201" s="723"/>
      <c r="AA201" s="723"/>
      <c r="AB201" s="724"/>
      <c r="AC201" s="725"/>
      <c r="AD201" s="725"/>
      <c r="AE201" s="725"/>
      <c r="AF201" s="725"/>
      <c r="AG201" s="725"/>
      <c r="AH201" s="725"/>
      <c r="AI201" s="725"/>
      <c r="AJ201" s="725"/>
      <c r="AK201" s="725"/>
      <c r="AL201" s="726"/>
      <c r="AM201" s="727"/>
      <c r="AN201" s="727"/>
      <c r="AO201" s="728"/>
      <c r="AP201" s="728"/>
      <c r="AQ201" s="728"/>
      <c r="AR201" s="728"/>
      <c r="AS201" s="728"/>
      <c r="AT201" s="728"/>
      <c r="AU201" s="728"/>
      <c r="AV201" s="729"/>
      <c r="AW201" s="729"/>
      <c r="AX201" s="729"/>
      <c r="AY201" s="729"/>
      <c r="AZ201" s="729"/>
      <c r="BA201" s="729"/>
      <c r="BB201" s="729"/>
      <c r="BC201" s="729"/>
      <c r="BD201" s="729"/>
      <c r="BE201" s="729"/>
    </row>
    <row r="202" spans="1:57" s="678" customFormat="1" hidden="1" x14ac:dyDescent="0.25">
      <c r="A202" s="1092"/>
      <c r="B202" s="1092"/>
      <c r="C202" s="1115"/>
      <c r="D202" s="672" t="s">
        <v>222</v>
      </c>
      <c r="E202" s="718"/>
      <c r="F202" s="718"/>
      <c r="G202" s="718"/>
      <c r="H202" s="718"/>
      <c r="I202" s="730"/>
      <c r="J202" s="703"/>
      <c r="K202" s="718"/>
      <c r="L202" s="718"/>
      <c r="M202" s="718"/>
      <c r="N202" s="730"/>
      <c r="O202" s="704"/>
      <c r="P202" s="723"/>
      <c r="Q202" s="723"/>
      <c r="R202" s="723"/>
      <c r="S202" s="723"/>
      <c r="T202" s="723"/>
      <c r="U202" s="723"/>
      <c r="V202" s="723"/>
      <c r="W202" s="723"/>
      <c r="X202" s="723"/>
      <c r="Y202" s="723"/>
      <c r="Z202" s="723"/>
      <c r="AA202" s="723"/>
      <c r="AB202" s="724"/>
      <c r="AC202" s="725"/>
      <c r="AD202" s="725"/>
      <c r="AE202" s="725"/>
      <c r="AF202" s="725"/>
      <c r="AG202" s="725"/>
      <c r="AH202" s="725"/>
      <c r="AI202" s="725"/>
      <c r="AJ202" s="725"/>
      <c r="AK202" s="725"/>
      <c r="AL202" s="726"/>
      <c r="AM202" s="727"/>
      <c r="AN202" s="727"/>
      <c r="AO202" s="728"/>
      <c r="AP202" s="728"/>
      <c r="AQ202" s="728"/>
      <c r="AR202" s="728"/>
      <c r="AS202" s="728"/>
      <c r="AT202" s="728"/>
      <c r="AU202" s="728"/>
      <c r="AV202" s="729"/>
      <c r="AW202" s="729"/>
      <c r="AX202" s="729"/>
      <c r="AY202" s="729"/>
      <c r="AZ202" s="729"/>
      <c r="BA202" s="729"/>
      <c r="BB202" s="729"/>
      <c r="BC202" s="729"/>
      <c r="BD202" s="729"/>
      <c r="BE202" s="729"/>
    </row>
    <row r="203" spans="1:57" s="678" customFormat="1" hidden="1" x14ac:dyDescent="0.25">
      <c r="A203" s="1092"/>
      <c r="B203" s="1092"/>
      <c r="C203" s="1115"/>
      <c r="D203" s="672" t="s">
        <v>224</v>
      </c>
      <c r="E203" s="718"/>
      <c r="F203" s="718"/>
      <c r="G203" s="718"/>
      <c r="H203" s="718"/>
      <c r="I203" s="730"/>
      <c r="J203" s="703"/>
      <c r="K203" s="718"/>
      <c r="L203" s="718"/>
      <c r="M203" s="718"/>
      <c r="N203" s="730"/>
      <c r="O203" s="704"/>
      <c r="P203" s="723"/>
      <c r="Q203" s="723"/>
      <c r="R203" s="723"/>
      <c r="S203" s="723"/>
      <c r="T203" s="723"/>
      <c r="U203" s="723"/>
      <c r="V203" s="723"/>
      <c r="W203" s="723"/>
      <c r="X203" s="723"/>
      <c r="Y203" s="723"/>
      <c r="Z203" s="723"/>
      <c r="AA203" s="723"/>
      <c r="AB203" s="724"/>
      <c r="AC203" s="725"/>
      <c r="AD203" s="725"/>
      <c r="AE203" s="725"/>
      <c r="AF203" s="725"/>
      <c r="AG203" s="725"/>
      <c r="AH203" s="725"/>
      <c r="AI203" s="725"/>
      <c r="AJ203" s="725"/>
      <c r="AK203" s="725"/>
      <c r="AL203" s="726"/>
      <c r="AM203" s="727"/>
      <c r="AN203" s="727"/>
      <c r="AO203" s="728"/>
      <c r="AP203" s="728"/>
      <c r="AQ203" s="728"/>
      <c r="AR203" s="728"/>
      <c r="AS203" s="728"/>
      <c r="AT203" s="728"/>
      <c r="AU203" s="728"/>
      <c r="AV203" s="729"/>
      <c r="AW203" s="729"/>
      <c r="AX203" s="729"/>
      <c r="AY203" s="729"/>
      <c r="AZ203" s="729"/>
      <c r="BA203" s="729"/>
      <c r="BB203" s="729"/>
      <c r="BC203" s="729"/>
      <c r="BD203" s="729"/>
      <c r="BE203" s="729"/>
    </row>
    <row r="204" spans="1:57" s="678" customFormat="1" hidden="1" x14ac:dyDescent="0.25">
      <c r="A204" s="1092"/>
      <c r="B204" s="1092"/>
      <c r="C204" s="1091" t="s">
        <v>330</v>
      </c>
      <c r="D204" s="672" t="s">
        <v>210</v>
      </c>
      <c r="E204" s="681"/>
      <c r="F204" s="681"/>
      <c r="G204" s="681"/>
      <c r="H204" s="681"/>
      <c r="I204" s="682"/>
      <c r="J204" s="716"/>
      <c r="K204" s="681"/>
      <c r="L204" s="681"/>
      <c r="M204" s="681"/>
      <c r="N204" s="682"/>
      <c r="O204" s="717"/>
      <c r="P204" s="1091" t="s">
        <v>304</v>
      </c>
      <c r="Q204" s="1091" t="s">
        <v>328</v>
      </c>
      <c r="R204" s="1107" t="s">
        <v>329</v>
      </c>
      <c r="S204" s="1091" t="s">
        <v>269</v>
      </c>
      <c r="T204" s="1107" t="s">
        <v>215</v>
      </c>
      <c r="U204" s="1109">
        <v>474186</v>
      </c>
      <c r="V204" s="1092"/>
      <c r="W204" s="1091" t="s">
        <v>270</v>
      </c>
      <c r="X204" s="1091" t="s">
        <v>270</v>
      </c>
      <c r="Y204" s="1107" t="s">
        <v>218</v>
      </c>
      <c r="Z204" s="1107" t="s">
        <v>219</v>
      </c>
      <c r="AA204" s="1107">
        <v>474186</v>
      </c>
      <c r="AB204" s="65"/>
      <c r="AC204" s="66"/>
      <c r="AD204" s="66"/>
      <c r="AE204" s="66"/>
      <c r="AF204" s="66"/>
      <c r="AG204" s="66"/>
      <c r="AH204" s="66"/>
      <c r="AI204" s="66"/>
      <c r="AJ204" s="66"/>
      <c r="AK204" s="66"/>
      <c r="AL204" s="67"/>
      <c r="AM204" s="69"/>
      <c r="AN204" s="69"/>
      <c r="AO204" s="70"/>
      <c r="AP204" s="70"/>
      <c r="AQ204" s="70"/>
      <c r="AR204" s="70"/>
      <c r="AS204" s="70"/>
      <c r="AT204" s="70"/>
      <c r="AU204" s="70"/>
      <c r="AV204" s="68"/>
      <c r="AW204" s="68"/>
      <c r="AX204" s="68"/>
      <c r="AY204" s="68"/>
      <c r="AZ204" s="68"/>
      <c r="BA204" s="68"/>
      <c r="BB204" s="68"/>
      <c r="BC204" s="68"/>
      <c r="BD204" s="68"/>
      <c r="BE204" s="68"/>
    </row>
    <row r="205" spans="1:57" s="678" customFormat="1" hidden="1" x14ac:dyDescent="0.25">
      <c r="A205" s="1092"/>
      <c r="B205" s="1092"/>
      <c r="C205" s="1092"/>
      <c r="D205" s="672" t="s">
        <v>220</v>
      </c>
      <c r="E205" s="711"/>
      <c r="F205" s="711"/>
      <c r="G205" s="711"/>
      <c r="H205" s="712"/>
      <c r="I205" s="713"/>
      <c r="J205" s="716"/>
      <c r="K205" s="711"/>
      <c r="L205" s="711"/>
      <c r="M205" s="712"/>
      <c r="N205" s="713"/>
      <c r="O205" s="717"/>
      <c r="P205" s="1092"/>
      <c r="Q205" s="1092"/>
      <c r="R205" s="1092"/>
      <c r="S205" s="1092"/>
      <c r="T205" s="1092"/>
      <c r="U205" s="1092"/>
      <c r="V205" s="1092"/>
      <c r="W205" s="1092"/>
      <c r="X205" s="1092"/>
      <c r="Y205" s="1092"/>
      <c r="Z205" s="1092"/>
      <c r="AA205" s="1092"/>
      <c r="AB205" s="65"/>
      <c r="AC205" s="66"/>
      <c r="AD205" s="66"/>
      <c r="AE205" s="66"/>
      <c r="AF205" s="66"/>
      <c r="AG205" s="66"/>
      <c r="AH205" s="66"/>
      <c r="AI205" s="66"/>
      <c r="AJ205" s="66"/>
      <c r="AK205" s="66"/>
      <c r="AL205" s="67"/>
      <c r="AM205" s="69"/>
      <c r="AN205" s="69"/>
      <c r="AO205" s="70"/>
      <c r="AP205" s="70"/>
      <c r="AQ205" s="70"/>
      <c r="AR205" s="70"/>
      <c r="AS205" s="70"/>
      <c r="AT205" s="70"/>
      <c r="AU205" s="70"/>
      <c r="AV205" s="68"/>
      <c r="AW205" s="68"/>
      <c r="AX205" s="68"/>
      <c r="AY205" s="68"/>
      <c r="AZ205" s="68"/>
      <c r="BA205" s="68"/>
      <c r="BB205" s="68"/>
      <c r="BC205" s="68"/>
      <c r="BD205" s="68"/>
      <c r="BE205" s="68"/>
    </row>
    <row r="206" spans="1:57" s="678" customFormat="1" hidden="1" x14ac:dyDescent="0.25">
      <c r="A206" s="1092"/>
      <c r="B206" s="1092"/>
      <c r="C206" s="1092"/>
      <c r="D206" s="672" t="s">
        <v>222</v>
      </c>
      <c r="E206" s="681"/>
      <c r="F206" s="681"/>
      <c r="G206" s="681"/>
      <c r="H206" s="681"/>
      <c r="I206" s="682"/>
      <c r="J206" s="716"/>
      <c r="K206" s="681"/>
      <c r="L206" s="681"/>
      <c r="M206" s="681"/>
      <c r="N206" s="682"/>
      <c r="O206" s="717"/>
      <c r="P206" s="1092"/>
      <c r="Q206" s="1092"/>
      <c r="R206" s="1092"/>
      <c r="S206" s="1092"/>
      <c r="T206" s="1092"/>
      <c r="U206" s="1092"/>
      <c r="V206" s="1092"/>
      <c r="W206" s="1092"/>
      <c r="X206" s="1092"/>
      <c r="Y206" s="1092"/>
      <c r="Z206" s="1092"/>
      <c r="AA206" s="1092"/>
      <c r="AB206" s="65"/>
      <c r="AC206" s="66"/>
      <c r="AD206" s="66"/>
      <c r="AE206" s="66"/>
      <c r="AF206" s="66"/>
      <c r="AG206" s="66"/>
      <c r="AH206" s="66"/>
      <c r="AI206" s="66"/>
      <c r="AJ206" s="66"/>
      <c r="AK206" s="66"/>
      <c r="AL206" s="67"/>
      <c r="AM206" s="69"/>
      <c r="AN206" s="69"/>
      <c r="AO206" s="70"/>
      <c r="AP206" s="70"/>
      <c r="AQ206" s="70"/>
      <c r="AR206" s="70"/>
      <c r="AS206" s="70"/>
      <c r="AT206" s="70"/>
      <c r="AU206" s="70"/>
      <c r="AV206" s="68"/>
      <c r="AW206" s="68"/>
      <c r="AX206" s="68"/>
      <c r="AY206" s="68"/>
      <c r="AZ206" s="68"/>
      <c r="BA206" s="68"/>
      <c r="BB206" s="68"/>
      <c r="BC206" s="68"/>
      <c r="BD206" s="68"/>
      <c r="BE206" s="68"/>
    </row>
    <row r="207" spans="1:57" s="678" customFormat="1" hidden="1" x14ac:dyDescent="0.25">
      <c r="A207" s="1092"/>
      <c r="B207" s="1092"/>
      <c r="C207" s="1092"/>
      <c r="D207" s="672" t="s">
        <v>224</v>
      </c>
      <c r="E207" s="711"/>
      <c r="F207" s="711"/>
      <c r="G207" s="711"/>
      <c r="H207" s="711"/>
      <c r="I207" s="713"/>
      <c r="J207" s="716"/>
      <c r="K207" s="711"/>
      <c r="L207" s="711"/>
      <c r="M207" s="711"/>
      <c r="N207" s="713"/>
      <c r="O207" s="717"/>
      <c r="P207" s="1092"/>
      <c r="Q207" s="1092"/>
      <c r="R207" s="1092"/>
      <c r="S207" s="1092"/>
      <c r="T207" s="1092"/>
      <c r="U207" s="1092"/>
      <c r="V207" s="1092"/>
      <c r="W207" s="1092"/>
      <c r="X207" s="1092"/>
      <c r="Y207" s="1092"/>
      <c r="Z207" s="1092"/>
      <c r="AA207" s="1092"/>
      <c r="AB207" s="65"/>
      <c r="AC207" s="66"/>
      <c r="AD207" s="66"/>
      <c r="AE207" s="66"/>
      <c r="AF207" s="66"/>
      <c r="AG207" s="66"/>
      <c r="AH207" s="66"/>
      <c r="AI207" s="66"/>
      <c r="AJ207" s="66"/>
      <c r="AK207" s="66"/>
      <c r="AL207" s="67"/>
      <c r="AM207" s="69"/>
      <c r="AN207" s="69"/>
      <c r="AO207" s="70"/>
      <c r="AP207" s="70"/>
      <c r="AQ207" s="70"/>
      <c r="AR207" s="70"/>
      <c r="AS207" s="70"/>
      <c r="AT207" s="70"/>
      <c r="AU207" s="70"/>
      <c r="AV207" s="68"/>
      <c r="AW207" s="68"/>
      <c r="AX207" s="68"/>
      <c r="AY207" s="68"/>
      <c r="AZ207" s="68"/>
      <c r="BA207" s="68"/>
      <c r="BB207" s="68"/>
      <c r="BC207" s="68"/>
      <c r="BD207" s="68"/>
      <c r="BE207" s="68"/>
    </row>
    <row r="208" spans="1:57" s="678" customFormat="1" hidden="1" x14ac:dyDescent="0.25">
      <c r="A208" s="1092"/>
      <c r="B208" s="1092"/>
      <c r="C208" s="1114" t="s">
        <v>244</v>
      </c>
      <c r="D208" s="672" t="s">
        <v>210</v>
      </c>
      <c r="E208" s="718"/>
      <c r="F208" s="718"/>
      <c r="G208" s="718"/>
      <c r="H208" s="681"/>
      <c r="I208" s="682"/>
      <c r="J208" s="732"/>
      <c r="K208" s="718"/>
      <c r="L208" s="718"/>
      <c r="M208" s="719"/>
      <c r="N208" s="721"/>
      <c r="O208" s="722"/>
      <c r="P208" s="723"/>
      <c r="Q208" s="723"/>
      <c r="R208" s="723"/>
      <c r="S208" s="723"/>
      <c r="T208" s="723"/>
      <c r="U208" s="723"/>
      <c r="V208" s="723"/>
      <c r="W208" s="723"/>
      <c r="X208" s="723"/>
      <c r="Y208" s="723"/>
      <c r="Z208" s="723"/>
      <c r="AA208" s="723"/>
      <c r="AB208" s="724"/>
      <c r="AC208" s="725"/>
      <c r="AD208" s="725"/>
      <c r="AE208" s="725"/>
      <c r="AF208" s="725"/>
      <c r="AG208" s="725"/>
      <c r="AH208" s="725"/>
      <c r="AI208" s="725"/>
      <c r="AJ208" s="725"/>
      <c r="AK208" s="725"/>
      <c r="AL208" s="726"/>
      <c r="AM208" s="727"/>
      <c r="AN208" s="727"/>
      <c r="AO208" s="728"/>
      <c r="AP208" s="728"/>
      <c r="AQ208" s="728"/>
      <c r="AR208" s="728"/>
      <c r="AS208" s="728"/>
      <c r="AT208" s="728"/>
      <c r="AU208" s="728"/>
      <c r="AV208" s="729"/>
      <c r="AW208" s="729"/>
      <c r="AX208" s="729"/>
      <c r="AY208" s="729"/>
      <c r="AZ208" s="729"/>
      <c r="BA208" s="729"/>
      <c r="BB208" s="729"/>
      <c r="BC208" s="729"/>
      <c r="BD208" s="729"/>
      <c r="BE208" s="729"/>
    </row>
    <row r="209" spans="1:57" s="678" customFormat="1" hidden="1" x14ac:dyDescent="0.25">
      <c r="A209" s="1092"/>
      <c r="B209" s="1092"/>
      <c r="C209" s="1115"/>
      <c r="D209" s="672" t="s">
        <v>220</v>
      </c>
      <c r="E209" s="718"/>
      <c r="F209" s="718"/>
      <c r="G209" s="718"/>
      <c r="H209" s="712"/>
      <c r="I209" s="713"/>
      <c r="J209" s="703"/>
      <c r="K209" s="718"/>
      <c r="L209" s="718"/>
      <c r="M209" s="712"/>
      <c r="N209" s="713"/>
      <c r="O209" s="704"/>
      <c r="P209" s="723"/>
      <c r="Q209" s="723"/>
      <c r="R209" s="723"/>
      <c r="S209" s="723"/>
      <c r="T209" s="723"/>
      <c r="U209" s="723"/>
      <c r="V209" s="723"/>
      <c r="W209" s="723"/>
      <c r="X209" s="723"/>
      <c r="Y209" s="723"/>
      <c r="Z209" s="723"/>
      <c r="AA209" s="723"/>
      <c r="AB209" s="724"/>
      <c r="AC209" s="725"/>
      <c r="AD209" s="725"/>
      <c r="AE209" s="725"/>
      <c r="AF209" s="725"/>
      <c r="AG209" s="725"/>
      <c r="AH209" s="725"/>
      <c r="AI209" s="725"/>
      <c r="AJ209" s="725"/>
      <c r="AK209" s="725"/>
      <c r="AL209" s="726"/>
      <c r="AM209" s="727"/>
      <c r="AN209" s="727"/>
      <c r="AO209" s="728"/>
      <c r="AP209" s="728"/>
      <c r="AQ209" s="728"/>
      <c r="AR209" s="728"/>
      <c r="AS209" s="728"/>
      <c r="AT209" s="728"/>
      <c r="AU209" s="728"/>
      <c r="AV209" s="729"/>
      <c r="AW209" s="729"/>
      <c r="AX209" s="729"/>
      <c r="AY209" s="729"/>
      <c r="AZ209" s="729"/>
      <c r="BA209" s="729"/>
      <c r="BB209" s="729"/>
      <c r="BC209" s="729"/>
      <c r="BD209" s="729"/>
      <c r="BE209" s="729"/>
    </row>
    <row r="210" spans="1:57" s="678" customFormat="1" hidden="1" x14ac:dyDescent="0.25">
      <c r="A210" s="1092"/>
      <c r="B210" s="1092"/>
      <c r="C210" s="1115"/>
      <c r="D210" s="672" t="s">
        <v>222</v>
      </c>
      <c r="E210" s="718"/>
      <c r="F210" s="718"/>
      <c r="G210" s="718"/>
      <c r="H210" s="718"/>
      <c r="I210" s="730"/>
      <c r="J210" s="703"/>
      <c r="K210" s="718"/>
      <c r="L210" s="718"/>
      <c r="M210" s="718"/>
      <c r="N210" s="730"/>
      <c r="O210" s="704"/>
      <c r="P210" s="723"/>
      <c r="Q210" s="723"/>
      <c r="R210" s="723"/>
      <c r="S210" s="723"/>
      <c r="T210" s="723"/>
      <c r="U210" s="723"/>
      <c r="V210" s="723"/>
      <c r="W210" s="723"/>
      <c r="X210" s="723"/>
      <c r="Y210" s="723"/>
      <c r="Z210" s="723"/>
      <c r="AA210" s="723"/>
      <c r="AB210" s="724"/>
      <c r="AC210" s="725"/>
      <c r="AD210" s="725"/>
      <c r="AE210" s="725"/>
      <c r="AF210" s="725"/>
      <c r="AG210" s="725"/>
      <c r="AH210" s="725"/>
      <c r="AI210" s="725"/>
      <c r="AJ210" s="725"/>
      <c r="AK210" s="725"/>
      <c r="AL210" s="726"/>
      <c r="AM210" s="727"/>
      <c r="AN210" s="727"/>
      <c r="AO210" s="728"/>
      <c r="AP210" s="728"/>
      <c r="AQ210" s="728"/>
      <c r="AR210" s="728"/>
      <c r="AS210" s="728"/>
      <c r="AT210" s="728"/>
      <c r="AU210" s="728"/>
      <c r="AV210" s="729"/>
      <c r="AW210" s="729"/>
      <c r="AX210" s="729"/>
      <c r="AY210" s="729"/>
      <c r="AZ210" s="729"/>
      <c r="BA210" s="729"/>
      <c r="BB210" s="729"/>
      <c r="BC210" s="729"/>
      <c r="BD210" s="729"/>
      <c r="BE210" s="729"/>
    </row>
    <row r="211" spans="1:57" s="678" customFormat="1" hidden="1" x14ac:dyDescent="0.25">
      <c r="A211" s="1092"/>
      <c r="B211" s="1092"/>
      <c r="C211" s="1115"/>
      <c r="D211" s="672" t="s">
        <v>224</v>
      </c>
      <c r="E211" s="718"/>
      <c r="F211" s="718"/>
      <c r="G211" s="718"/>
      <c r="H211" s="718"/>
      <c r="I211" s="730"/>
      <c r="J211" s="703"/>
      <c r="K211" s="718"/>
      <c r="L211" s="718"/>
      <c r="M211" s="718"/>
      <c r="N211" s="730"/>
      <c r="O211" s="704"/>
      <c r="P211" s="723"/>
      <c r="Q211" s="723"/>
      <c r="R211" s="723"/>
      <c r="S211" s="723"/>
      <c r="T211" s="723"/>
      <c r="U211" s="723"/>
      <c r="V211" s="723"/>
      <c r="W211" s="723"/>
      <c r="X211" s="723"/>
      <c r="Y211" s="723"/>
      <c r="Z211" s="723"/>
      <c r="AA211" s="723"/>
      <c r="AB211" s="724"/>
      <c r="AC211" s="725"/>
      <c r="AD211" s="725"/>
      <c r="AE211" s="725"/>
      <c r="AF211" s="725"/>
      <c r="AG211" s="725"/>
      <c r="AH211" s="725"/>
      <c r="AI211" s="725"/>
      <c r="AJ211" s="725"/>
      <c r="AK211" s="725"/>
      <c r="AL211" s="726"/>
      <c r="AM211" s="727"/>
      <c r="AN211" s="727"/>
      <c r="AO211" s="728"/>
      <c r="AP211" s="728"/>
      <c r="AQ211" s="728"/>
      <c r="AR211" s="728"/>
      <c r="AS211" s="728"/>
      <c r="AT211" s="728"/>
      <c r="AU211" s="728"/>
      <c r="AV211" s="729"/>
      <c r="AW211" s="729"/>
      <c r="AX211" s="729"/>
      <c r="AY211" s="729"/>
      <c r="AZ211" s="729"/>
      <c r="BA211" s="729"/>
      <c r="BB211" s="729"/>
      <c r="BC211" s="729"/>
      <c r="BD211" s="729"/>
      <c r="BE211" s="729"/>
    </row>
    <row r="212" spans="1:57" s="678" customFormat="1" hidden="1" x14ac:dyDescent="0.25">
      <c r="A212" s="1092"/>
      <c r="B212" s="1092"/>
      <c r="C212" s="1091" t="s">
        <v>309</v>
      </c>
      <c r="D212" s="672" t="s">
        <v>210</v>
      </c>
      <c r="E212" s="681"/>
      <c r="F212" s="681"/>
      <c r="G212" s="681"/>
      <c r="H212" s="681"/>
      <c r="I212" s="682"/>
      <c r="J212" s="684"/>
      <c r="K212" s="681"/>
      <c r="L212" s="681"/>
      <c r="M212" s="681"/>
      <c r="N212" s="682"/>
      <c r="O212" s="683"/>
      <c r="P212" s="1091" t="s">
        <v>211</v>
      </c>
      <c r="Q212" s="1109" t="s">
        <v>263</v>
      </c>
      <c r="R212" s="1109" t="s">
        <v>264</v>
      </c>
      <c r="S212" s="1109" t="s">
        <v>265</v>
      </c>
      <c r="T212" s="1107" t="s">
        <v>215</v>
      </c>
      <c r="U212" s="1107">
        <v>8185614</v>
      </c>
      <c r="V212" s="1092"/>
      <c r="W212" s="1107"/>
      <c r="X212" s="1107" t="s">
        <v>217</v>
      </c>
      <c r="Y212" s="1107" t="s">
        <v>218</v>
      </c>
      <c r="Z212" s="1107" t="s">
        <v>219</v>
      </c>
      <c r="AA212" s="1107">
        <v>8185614</v>
      </c>
      <c r="AB212" s="65"/>
      <c r="AC212" s="66"/>
      <c r="AD212" s="66"/>
      <c r="AE212" s="66"/>
      <c r="AF212" s="66"/>
      <c r="AG212" s="66"/>
      <c r="AH212" s="66"/>
      <c r="AI212" s="66"/>
      <c r="AJ212" s="66"/>
      <c r="AK212" s="66"/>
      <c r="AL212" s="67"/>
      <c r="AM212" s="69"/>
      <c r="AN212" s="69"/>
      <c r="AO212" s="70"/>
      <c r="AP212" s="70"/>
      <c r="AQ212" s="70"/>
      <c r="AR212" s="70"/>
      <c r="AS212" s="70"/>
      <c r="AT212" s="70"/>
      <c r="AU212" s="70"/>
      <c r="AV212" s="68"/>
      <c r="AW212" s="68"/>
      <c r="AX212" s="68"/>
      <c r="AY212" s="68"/>
      <c r="AZ212" s="68"/>
      <c r="BA212" s="68"/>
      <c r="BB212" s="68"/>
      <c r="BC212" s="68"/>
      <c r="BD212" s="68"/>
      <c r="BE212" s="68"/>
    </row>
    <row r="213" spans="1:57" s="678" customFormat="1" hidden="1" x14ac:dyDescent="0.25">
      <c r="A213" s="1092"/>
      <c r="B213" s="1092"/>
      <c r="C213" s="1092"/>
      <c r="D213" s="672" t="s">
        <v>220</v>
      </c>
      <c r="E213" s="711"/>
      <c r="F213" s="711"/>
      <c r="G213" s="711"/>
      <c r="H213" s="712"/>
      <c r="I213" s="713"/>
      <c r="J213" s="733"/>
      <c r="K213" s="711"/>
      <c r="L213" s="711"/>
      <c r="M213" s="712"/>
      <c r="N213" s="713"/>
      <c r="O213" s="734"/>
      <c r="P213" s="1092"/>
      <c r="Q213" s="1092"/>
      <c r="R213" s="1092"/>
      <c r="S213" s="1092"/>
      <c r="T213" s="1092"/>
      <c r="U213" s="1092"/>
      <c r="V213" s="1092"/>
      <c r="W213" s="1092"/>
      <c r="X213" s="1092"/>
      <c r="Y213" s="1092"/>
      <c r="Z213" s="1092"/>
      <c r="AA213" s="1092"/>
      <c r="AB213" s="65"/>
      <c r="AC213" s="66"/>
      <c r="AD213" s="66"/>
      <c r="AE213" s="66"/>
      <c r="AF213" s="66"/>
      <c r="AG213" s="66"/>
      <c r="AH213" s="66"/>
      <c r="AI213" s="66"/>
      <c r="AJ213" s="66"/>
      <c r="AK213" s="66"/>
      <c r="AL213" s="67"/>
      <c r="AM213" s="69"/>
      <c r="AN213" s="69"/>
      <c r="AO213" s="70"/>
      <c r="AP213" s="70"/>
      <c r="AQ213" s="70"/>
      <c r="AR213" s="70"/>
      <c r="AS213" s="70"/>
      <c r="AT213" s="70"/>
      <c r="AU213" s="70"/>
      <c r="AV213" s="68"/>
      <c r="AW213" s="68"/>
      <c r="AX213" s="68"/>
      <c r="AY213" s="68"/>
      <c r="AZ213" s="68"/>
      <c r="BA213" s="68"/>
      <c r="BB213" s="68"/>
      <c r="BC213" s="68"/>
      <c r="BD213" s="68"/>
      <c r="BE213" s="68"/>
    </row>
    <row r="214" spans="1:57" s="678" customFormat="1" hidden="1" x14ac:dyDescent="0.25">
      <c r="A214" s="1092"/>
      <c r="B214" s="1092"/>
      <c r="C214" s="1092"/>
      <c r="D214" s="672" t="s">
        <v>222</v>
      </c>
      <c r="E214" s="681"/>
      <c r="F214" s="681"/>
      <c r="G214" s="681"/>
      <c r="H214" s="681"/>
      <c r="I214" s="682"/>
      <c r="J214" s="684"/>
      <c r="K214" s="681"/>
      <c r="L214" s="681"/>
      <c r="M214" s="681"/>
      <c r="N214" s="682"/>
      <c r="O214" s="715"/>
      <c r="P214" s="1092"/>
      <c r="Q214" s="1092"/>
      <c r="R214" s="1092"/>
      <c r="S214" s="1092"/>
      <c r="T214" s="1092"/>
      <c r="U214" s="1092"/>
      <c r="V214" s="1092"/>
      <c r="W214" s="1092"/>
      <c r="X214" s="1092"/>
      <c r="Y214" s="1092"/>
      <c r="Z214" s="1092"/>
      <c r="AA214" s="1092"/>
      <c r="AB214" s="65"/>
      <c r="AC214" s="66"/>
      <c r="AD214" s="66"/>
      <c r="AE214" s="66"/>
      <c r="AF214" s="66"/>
      <c r="AG214" s="66"/>
      <c r="AH214" s="66"/>
      <c r="AI214" s="66"/>
      <c r="AJ214" s="66"/>
      <c r="AK214" s="66"/>
      <c r="AL214" s="67"/>
      <c r="AM214" s="69"/>
      <c r="AN214" s="69"/>
      <c r="AO214" s="70"/>
      <c r="AP214" s="70"/>
      <c r="AQ214" s="70"/>
      <c r="AR214" s="70"/>
      <c r="AS214" s="70"/>
      <c r="AT214" s="70"/>
      <c r="AU214" s="70"/>
      <c r="AV214" s="68"/>
      <c r="AW214" s="68"/>
      <c r="AX214" s="68"/>
      <c r="AY214" s="68"/>
      <c r="AZ214" s="68"/>
      <c r="BA214" s="68"/>
      <c r="BB214" s="68"/>
      <c r="BC214" s="68"/>
      <c r="BD214" s="68"/>
      <c r="BE214" s="68"/>
    </row>
    <row r="215" spans="1:57" s="678" customFormat="1" hidden="1" x14ac:dyDescent="0.25">
      <c r="A215" s="1092"/>
      <c r="B215" s="1092"/>
      <c r="C215" s="1092"/>
      <c r="D215" s="672" t="s">
        <v>224</v>
      </c>
      <c r="E215" s="711"/>
      <c r="F215" s="711"/>
      <c r="G215" s="711"/>
      <c r="H215" s="711"/>
      <c r="I215" s="713"/>
      <c r="J215" s="684"/>
      <c r="K215" s="711"/>
      <c r="L215" s="711"/>
      <c r="M215" s="711"/>
      <c r="N215" s="713"/>
      <c r="O215" s="684"/>
      <c r="P215" s="1092"/>
      <c r="Q215" s="1092"/>
      <c r="R215" s="1092"/>
      <c r="S215" s="1092"/>
      <c r="T215" s="1092"/>
      <c r="U215" s="1092"/>
      <c r="V215" s="1092"/>
      <c r="W215" s="1092"/>
      <c r="X215" s="1092"/>
      <c r="Y215" s="1092"/>
      <c r="Z215" s="1092"/>
      <c r="AA215" s="1092"/>
      <c r="AB215" s="65"/>
      <c r="AC215" s="66"/>
      <c r="AD215" s="66"/>
      <c r="AE215" s="66"/>
      <c r="AF215" s="66"/>
      <c r="AG215" s="66"/>
      <c r="AH215" s="66"/>
      <c r="AI215" s="66"/>
      <c r="AJ215" s="66"/>
      <c r="AK215" s="66"/>
      <c r="AL215" s="67"/>
      <c r="AM215" s="69"/>
      <c r="AN215" s="69"/>
      <c r="AO215" s="70"/>
      <c r="AP215" s="70"/>
      <c r="AQ215" s="70"/>
      <c r="AR215" s="70"/>
      <c r="AS215" s="70"/>
      <c r="AT215" s="70"/>
      <c r="AU215" s="70"/>
      <c r="AV215" s="68"/>
      <c r="AW215" s="68"/>
      <c r="AX215" s="68"/>
      <c r="AY215" s="68"/>
      <c r="AZ215" s="68"/>
      <c r="BA215" s="68"/>
      <c r="BB215" s="68"/>
      <c r="BC215" s="68"/>
      <c r="BD215" s="68"/>
      <c r="BE215" s="68"/>
    </row>
    <row r="216" spans="1:57" s="678" customFormat="1" hidden="1" x14ac:dyDescent="0.25">
      <c r="A216" s="1092"/>
      <c r="B216" s="1092"/>
      <c r="C216" s="1113" t="s">
        <v>246</v>
      </c>
      <c r="D216" s="672" t="s">
        <v>210</v>
      </c>
      <c r="E216" s="681"/>
      <c r="F216" s="681"/>
      <c r="G216" s="681"/>
      <c r="H216" s="681"/>
      <c r="I216" s="682"/>
      <c r="J216" s="684"/>
      <c r="K216" s="681"/>
      <c r="L216" s="681"/>
      <c r="M216" s="681"/>
      <c r="N216" s="682"/>
      <c r="O216" s="683"/>
      <c r="P216" s="1091" t="s">
        <v>211</v>
      </c>
      <c r="Q216" s="1109" t="s">
        <v>263</v>
      </c>
      <c r="R216" s="1109" t="s">
        <v>264</v>
      </c>
      <c r="S216" s="1109" t="s">
        <v>265</v>
      </c>
      <c r="T216" s="1107" t="s">
        <v>215</v>
      </c>
      <c r="U216" s="1107">
        <v>8185614</v>
      </c>
      <c r="V216" s="1092"/>
      <c r="W216" s="1107"/>
      <c r="X216" s="1107" t="s">
        <v>217</v>
      </c>
      <c r="Y216" s="1107" t="s">
        <v>218</v>
      </c>
      <c r="Z216" s="1107" t="s">
        <v>219</v>
      </c>
      <c r="AA216" s="1107">
        <v>8185614</v>
      </c>
      <c r="AB216" s="65"/>
      <c r="AC216" s="66"/>
      <c r="AD216" s="66"/>
      <c r="AE216" s="66"/>
      <c r="AF216" s="66"/>
      <c r="AG216" s="66"/>
      <c r="AH216" s="66"/>
      <c r="AI216" s="66"/>
      <c r="AJ216" s="66"/>
      <c r="AK216" s="66"/>
      <c r="AL216" s="67"/>
      <c r="AM216" s="69"/>
      <c r="AN216" s="69"/>
      <c r="AO216" s="70"/>
      <c r="AP216" s="70"/>
      <c r="AQ216" s="70"/>
      <c r="AR216" s="70"/>
      <c r="AS216" s="70"/>
      <c r="AT216" s="70"/>
      <c r="AU216" s="70"/>
      <c r="AV216" s="68"/>
      <c r="AW216" s="68"/>
      <c r="AX216" s="68"/>
      <c r="AY216" s="68"/>
      <c r="AZ216" s="68"/>
      <c r="BA216" s="68"/>
      <c r="BB216" s="68"/>
      <c r="BC216" s="68"/>
      <c r="BD216" s="68"/>
      <c r="BE216" s="68"/>
    </row>
    <row r="217" spans="1:57" s="678" customFormat="1" hidden="1" x14ac:dyDescent="0.25">
      <c r="A217" s="1092"/>
      <c r="B217" s="1092"/>
      <c r="C217" s="1092"/>
      <c r="D217" s="672" t="s">
        <v>220</v>
      </c>
      <c r="E217" s="711"/>
      <c r="F217" s="711"/>
      <c r="G217" s="711"/>
      <c r="H217" s="711"/>
      <c r="I217" s="713"/>
      <c r="J217" s="714"/>
      <c r="K217" s="711"/>
      <c r="L217" s="711"/>
      <c r="M217" s="711"/>
      <c r="N217" s="713"/>
      <c r="O217" s="714"/>
      <c r="P217" s="1092"/>
      <c r="Q217" s="1092"/>
      <c r="R217" s="1092"/>
      <c r="S217" s="1092"/>
      <c r="T217" s="1092"/>
      <c r="U217" s="1092"/>
      <c r="V217" s="1092"/>
      <c r="W217" s="1092"/>
      <c r="X217" s="1092"/>
      <c r="Y217" s="1092"/>
      <c r="Z217" s="1092"/>
      <c r="AA217" s="1092"/>
      <c r="AB217" s="65"/>
      <c r="AC217" s="66"/>
      <c r="AD217" s="66"/>
      <c r="AE217" s="66"/>
      <c r="AF217" s="66"/>
      <c r="AG217" s="66"/>
      <c r="AH217" s="66"/>
      <c r="AI217" s="66"/>
      <c r="AJ217" s="66"/>
      <c r="AK217" s="66"/>
      <c r="AL217" s="67"/>
      <c r="AM217" s="69"/>
      <c r="AN217" s="69"/>
      <c r="AO217" s="70"/>
      <c r="AP217" s="70"/>
      <c r="AQ217" s="70"/>
      <c r="AR217" s="70"/>
      <c r="AS217" s="70"/>
      <c r="AT217" s="70"/>
      <c r="AU217" s="70"/>
      <c r="AV217" s="68"/>
      <c r="AW217" s="68"/>
      <c r="AX217" s="68"/>
      <c r="AY217" s="68"/>
      <c r="AZ217" s="68"/>
      <c r="BA217" s="68"/>
      <c r="BB217" s="68"/>
      <c r="BC217" s="68"/>
      <c r="BD217" s="68"/>
      <c r="BE217" s="68"/>
    </row>
    <row r="218" spans="1:57" s="678" customFormat="1" hidden="1" x14ac:dyDescent="0.25">
      <c r="A218" s="1092"/>
      <c r="B218" s="1092"/>
      <c r="C218" s="1092"/>
      <c r="D218" s="672" t="s">
        <v>222</v>
      </c>
      <c r="E218" s="681"/>
      <c r="F218" s="681"/>
      <c r="G218" s="681"/>
      <c r="H218" s="681"/>
      <c r="I218" s="682"/>
      <c r="J218" s="684"/>
      <c r="K218" s="681"/>
      <c r="L218" s="681"/>
      <c r="M218" s="681"/>
      <c r="N218" s="682"/>
      <c r="O218" s="715"/>
      <c r="P218" s="1092"/>
      <c r="Q218" s="1092"/>
      <c r="R218" s="1092"/>
      <c r="S218" s="1092"/>
      <c r="T218" s="1092"/>
      <c r="U218" s="1092"/>
      <c r="V218" s="1092"/>
      <c r="W218" s="1092"/>
      <c r="X218" s="1092"/>
      <c r="Y218" s="1092"/>
      <c r="Z218" s="1092"/>
      <c r="AA218" s="1092"/>
      <c r="AB218" s="65"/>
      <c r="AC218" s="66"/>
      <c r="AD218" s="66"/>
      <c r="AE218" s="66"/>
      <c r="AF218" s="66"/>
      <c r="AG218" s="66"/>
      <c r="AH218" s="66"/>
      <c r="AI218" s="66"/>
      <c r="AJ218" s="66"/>
      <c r="AK218" s="66"/>
      <c r="AL218" s="67"/>
      <c r="AM218" s="69"/>
      <c r="AN218" s="69"/>
      <c r="AO218" s="70"/>
      <c r="AP218" s="70"/>
      <c r="AQ218" s="70"/>
      <c r="AR218" s="70"/>
      <c r="AS218" s="70"/>
      <c r="AT218" s="70"/>
      <c r="AU218" s="70"/>
      <c r="AV218" s="68"/>
      <c r="AW218" s="68"/>
      <c r="AX218" s="68"/>
      <c r="AY218" s="68"/>
      <c r="AZ218" s="68"/>
      <c r="BA218" s="68"/>
      <c r="BB218" s="68"/>
      <c r="BC218" s="68"/>
      <c r="BD218" s="68"/>
      <c r="BE218" s="68"/>
    </row>
    <row r="219" spans="1:57" s="678" customFormat="1" hidden="1" x14ac:dyDescent="0.25">
      <c r="A219" s="1092"/>
      <c r="B219" s="1092"/>
      <c r="C219" s="1092"/>
      <c r="D219" s="672" t="s">
        <v>224</v>
      </c>
      <c r="E219" s="711"/>
      <c r="F219" s="711"/>
      <c r="G219" s="711"/>
      <c r="H219" s="711"/>
      <c r="I219" s="713"/>
      <c r="J219" s="684"/>
      <c r="K219" s="711"/>
      <c r="L219" s="711"/>
      <c r="M219" s="711"/>
      <c r="N219" s="713"/>
      <c r="O219" s="684"/>
      <c r="P219" s="1092"/>
      <c r="Q219" s="1092"/>
      <c r="R219" s="1092"/>
      <c r="S219" s="1092"/>
      <c r="T219" s="1092"/>
      <c r="U219" s="1092"/>
      <c r="V219" s="1092"/>
      <c r="W219" s="1092"/>
      <c r="X219" s="1092"/>
      <c r="Y219" s="1092"/>
      <c r="Z219" s="1092"/>
      <c r="AA219" s="1092"/>
      <c r="AB219" s="65"/>
      <c r="AC219" s="66"/>
      <c r="AD219" s="66"/>
      <c r="AE219" s="66"/>
      <c r="AF219" s="66"/>
      <c r="AG219" s="66"/>
      <c r="AH219" s="66"/>
      <c r="AI219" s="66"/>
      <c r="AJ219" s="66"/>
      <c r="AK219" s="66"/>
      <c r="AL219" s="67"/>
      <c r="AM219" s="69"/>
      <c r="AN219" s="69"/>
      <c r="AO219" s="70"/>
      <c r="AP219" s="70"/>
      <c r="AQ219" s="70"/>
      <c r="AR219" s="70"/>
      <c r="AS219" s="70"/>
      <c r="AT219" s="70"/>
      <c r="AU219" s="70"/>
      <c r="AV219" s="68"/>
      <c r="AW219" s="68"/>
      <c r="AX219" s="68"/>
      <c r="AY219" s="68"/>
      <c r="AZ219" s="68"/>
      <c r="BA219" s="68"/>
      <c r="BB219" s="68"/>
      <c r="BC219" s="68"/>
      <c r="BD219" s="68"/>
      <c r="BE219" s="68"/>
    </row>
    <row r="220" spans="1:57" s="678" customFormat="1" x14ac:dyDescent="0.25">
      <c r="A220" s="1092"/>
      <c r="B220" s="1092"/>
      <c r="C220" s="1091" t="s">
        <v>247</v>
      </c>
      <c r="D220" s="672" t="s">
        <v>210</v>
      </c>
      <c r="E220" s="681">
        <f t="shared" ref="E220:M223" si="11">+E152</f>
        <v>2041.0400000000009</v>
      </c>
      <c r="F220" s="681">
        <f t="shared" si="11"/>
        <v>2041.0400000000009</v>
      </c>
      <c r="G220" s="681">
        <f>+G152</f>
        <v>2041.0400000000009</v>
      </c>
      <c r="H220" s="681">
        <v>2041.0400000000009</v>
      </c>
      <c r="I220" s="681"/>
      <c r="J220" s="681"/>
      <c r="K220" s="681">
        <f t="shared" si="11"/>
        <v>353.56</v>
      </c>
      <c r="L220" s="681">
        <f>+L152</f>
        <v>465.04300000000001</v>
      </c>
      <c r="M220" s="681">
        <f>+M152</f>
        <v>507.92</v>
      </c>
      <c r="N220" s="681"/>
      <c r="O220" s="681"/>
      <c r="P220" s="1109"/>
      <c r="Q220" s="1092"/>
      <c r="R220" s="1092"/>
      <c r="S220" s="1092"/>
      <c r="T220" s="1092"/>
      <c r="U220" s="1092"/>
      <c r="V220" s="1092"/>
      <c r="W220" s="1092"/>
      <c r="X220" s="1092"/>
      <c r="Y220" s="1092"/>
      <c r="Z220" s="1092"/>
      <c r="AA220" s="1092"/>
      <c r="AB220" s="65"/>
      <c r="AC220" s="66"/>
      <c r="AD220" s="66"/>
      <c r="AE220" s="66"/>
      <c r="AF220" s="66"/>
      <c r="AG220" s="66"/>
      <c r="AH220" s="66"/>
      <c r="AI220" s="66"/>
      <c r="AJ220" s="66"/>
      <c r="AK220" s="66"/>
      <c r="AL220" s="67"/>
      <c r="AM220" s="69"/>
      <c r="AN220" s="69"/>
      <c r="AO220" s="70"/>
      <c r="AP220" s="70"/>
      <c r="AQ220" s="70"/>
      <c r="AR220" s="70"/>
      <c r="AS220" s="70"/>
      <c r="AT220" s="70"/>
      <c r="AU220" s="70"/>
      <c r="AV220" s="70"/>
      <c r="AW220" s="70"/>
      <c r="AX220" s="70"/>
      <c r="AY220" s="70"/>
      <c r="AZ220" s="70"/>
      <c r="BA220" s="70"/>
      <c r="BB220" s="70"/>
      <c r="BC220" s="70"/>
      <c r="BD220" s="70"/>
      <c r="BE220" s="70"/>
    </row>
    <row r="221" spans="1:57" s="678" customFormat="1" x14ac:dyDescent="0.25">
      <c r="A221" s="1092"/>
      <c r="B221" s="1092"/>
      <c r="C221" s="1092"/>
      <c r="D221" s="672" t="s">
        <v>220</v>
      </c>
      <c r="E221" s="681">
        <f t="shared" si="11"/>
        <v>410293000</v>
      </c>
      <c r="F221" s="681">
        <f t="shared" si="11"/>
        <v>410293000</v>
      </c>
      <c r="G221" s="681">
        <f>+G153</f>
        <v>410293000</v>
      </c>
      <c r="H221" s="681">
        <v>355977000</v>
      </c>
      <c r="I221" s="681"/>
      <c r="J221" s="681"/>
      <c r="K221" s="681">
        <f t="shared" si="11"/>
        <v>13428000</v>
      </c>
      <c r="L221" s="681">
        <f t="shared" si="11"/>
        <v>46425000</v>
      </c>
      <c r="M221" s="681">
        <f t="shared" si="11"/>
        <v>67771000</v>
      </c>
      <c r="N221" s="681"/>
      <c r="O221" s="681"/>
      <c r="P221" s="1092"/>
      <c r="Q221" s="1092"/>
      <c r="R221" s="1092"/>
      <c r="S221" s="1092"/>
      <c r="T221" s="1092"/>
      <c r="U221" s="1092"/>
      <c r="V221" s="1092"/>
      <c r="W221" s="1092"/>
      <c r="X221" s="1092"/>
      <c r="Y221" s="1092"/>
      <c r="Z221" s="1092"/>
      <c r="AA221" s="1092"/>
      <c r="AB221" s="65"/>
      <c r="AC221" s="66"/>
      <c r="AD221" s="66"/>
      <c r="AE221" s="66"/>
      <c r="AF221" s="66"/>
      <c r="AG221" s="66"/>
      <c r="AH221" s="66"/>
      <c r="AI221" s="66"/>
      <c r="AJ221" s="66"/>
      <c r="AK221" s="66"/>
      <c r="AL221" s="67"/>
      <c r="AM221" s="69"/>
      <c r="AN221" s="69"/>
      <c r="AO221" s="70"/>
      <c r="AP221" s="70"/>
      <c r="AQ221" s="70"/>
      <c r="AR221" s="70"/>
      <c r="AS221" s="70"/>
      <c r="AT221" s="70"/>
      <c r="AU221" s="70"/>
      <c r="AV221" s="70"/>
      <c r="AW221" s="70"/>
      <c r="AX221" s="70"/>
      <c r="AY221" s="70"/>
      <c r="AZ221" s="70"/>
      <c r="BA221" s="70"/>
      <c r="BB221" s="70"/>
      <c r="BC221" s="70"/>
      <c r="BD221" s="70"/>
      <c r="BE221" s="70"/>
    </row>
    <row r="222" spans="1:57" s="678" customFormat="1" x14ac:dyDescent="0.25">
      <c r="A222" s="1092"/>
      <c r="B222" s="1092"/>
      <c r="C222" s="1092"/>
      <c r="D222" s="672" t="s">
        <v>222</v>
      </c>
      <c r="E222" s="681">
        <f t="shared" si="11"/>
        <v>50</v>
      </c>
      <c r="F222" s="681">
        <f t="shared" si="11"/>
        <v>50</v>
      </c>
      <c r="G222" s="681">
        <f>+G154</f>
        <v>50</v>
      </c>
      <c r="H222" s="681">
        <v>50</v>
      </c>
      <c r="I222" s="681"/>
      <c r="J222" s="681"/>
      <c r="K222" s="681">
        <f t="shared" si="11"/>
        <v>50</v>
      </c>
      <c r="L222" s="681">
        <f t="shared" si="11"/>
        <v>50</v>
      </c>
      <c r="M222" s="681">
        <f t="shared" si="11"/>
        <v>50</v>
      </c>
      <c r="N222" s="681"/>
      <c r="O222" s="681"/>
      <c r="P222" s="1092"/>
      <c r="Q222" s="1092"/>
      <c r="R222" s="1092"/>
      <c r="S222" s="1092"/>
      <c r="T222" s="1092"/>
      <c r="U222" s="1092"/>
      <c r="V222" s="1092"/>
      <c r="W222" s="1092"/>
      <c r="X222" s="1092"/>
      <c r="Y222" s="1092"/>
      <c r="Z222" s="1092"/>
      <c r="AA222" s="1092"/>
      <c r="AB222" s="65"/>
      <c r="AC222" s="66"/>
      <c r="AD222" s="66"/>
      <c r="AE222" s="66"/>
      <c r="AF222" s="66"/>
      <c r="AG222" s="66"/>
      <c r="AH222" s="66"/>
      <c r="AI222" s="66"/>
      <c r="AJ222" s="66"/>
      <c r="AK222" s="66"/>
      <c r="AL222" s="67"/>
      <c r="AM222" s="69"/>
      <c r="AN222" s="69"/>
      <c r="AO222" s="70"/>
      <c r="AP222" s="70"/>
      <c r="AQ222" s="70"/>
      <c r="AR222" s="70"/>
      <c r="AS222" s="70"/>
      <c r="AT222" s="70"/>
      <c r="AU222" s="70"/>
      <c r="AV222" s="70"/>
      <c r="AW222" s="70"/>
      <c r="AX222" s="70"/>
      <c r="AY222" s="70"/>
      <c r="AZ222" s="70"/>
      <c r="BA222" s="70"/>
      <c r="BB222" s="70"/>
      <c r="BC222" s="70"/>
      <c r="BD222" s="70"/>
      <c r="BE222" s="70"/>
    </row>
    <row r="223" spans="1:57" s="678" customFormat="1" x14ac:dyDescent="0.25">
      <c r="A223" s="1092"/>
      <c r="B223" s="1092"/>
      <c r="C223" s="1092"/>
      <c r="D223" s="672" t="s">
        <v>224</v>
      </c>
      <c r="E223" s="681">
        <f t="shared" si="11"/>
        <v>113134617</v>
      </c>
      <c r="F223" s="681">
        <f t="shared" si="11"/>
        <v>113134617</v>
      </c>
      <c r="G223" s="681">
        <f>+G155</f>
        <v>113134617</v>
      </c>
      <c r="H223" s="681">
        <v>113134617</v>
      </c>
      <c r="I223" s="681"/>
      <c r="J223" s="681"/>
      <c r="K223" s="681">
        <f t="shared" si="11"/>
        <v>69262276</v>
      </c>
      <c r="L223" s="681">
        <f t="shared" si="11"/>
        <v>78205496</v>
      </c>
      <c r="M223" s="681">
        <f t="shared" si="11"/>
        <v>80808128</v>
      </c>
      <c r="N223" s="681"/>
      <c r="O223" s="681"/>
      <c r="P223" s="1092"/>
      <c r="Q223" s="1092"/>
      <c r="R223" s="1092"/>
      <c r="S223" s="1092"/>
      <c r="T223" s="1092"/>
      <c r="U223" s="1092"/>
      <c r="V223" s="1092"/>
      <c r="W223" s="1092"/>
      <c r="X223" s="1092"/>
      <c r="Y223" s="1092"/>
      <c r="Z223" s="1092"/>
      <c r="AA223" s="1092"/>
      <c r="AB223" s="65"/>
      <c r="AC223" s="66"/>
      <c r="AD223" s="66"/>
      <c r="AE223" s="66"/>
      <c r="AF223" s="66"/>
      <c r="AG223" s="66"/>
      <c r="AH223" s="66"/>
      <c r="AI223" s="66"/>
      <c r="AJ223" s="66"/>
      <c r="AK223" s="66"/>
      <c r="AL223" s="67"/>
      <c r="AM223" s="69"/>
      <c r="AN223" s="69"/>
      <c r="AO223" s="70"/>
      <c r="AP223" s="70"/>
      <c r="AQ223" s="70"/>
      <c r="AR223" s="70"/>
      <c r="AS223" s="70"/>
      <c r="AT223" s="70"/>
      <c r="AU223" s="70"/>
      <c r="AV223" s="70"/>
      <c r="AW223" s="70"/>
      <c r="AX223" s="70"/>
      <c r="AY223" s="70"/>
      <c r="AZ223" s="70"/>
      <c r="BA223" s="70"/>
      <c r="BB223" s="70"/>
      <c r="BC223" s="70"/>
      <c r="BD223" s="70"/>
      <c r="BE223" s="70"/>
    </row>
    <row r="224" spans="1:57" s="678" customFormat="1" ht="22.5" customHeight="1" x14ac:dyDescent="0.25">
      <c r="A224" s="1108">
        <v>9</v>
      </c>
      <c r="B224" s="1091" t="s">
        <v>110</v>
      </c>
      <c r="C224" s="1091" t="s">
        <v>357</v>
      </c>
      <c r="D224" s="672" t="s">
        <v>210</v>
      </c>
      <c r="E224" s="689">
        <f>+[1]INVERSIÓN!AE59</f>
        <v>777</v>
      </c>
      <c r="F224" s="689">
        <f>+[1]INVERSIÓN!AF59</f>
        <v>777</v>
      </c>
      <c r="G224" s="689">
        <f>+[1]INVERSIÓN!AG59</f>
        <v>777</v>
      </c>
      <c r="H224" s="689">
        <v>777</v>
      </c>
      <c r="I224" s="690"/>
      <c r="J224" s="690"/>
      <c r="K224" s="689">
        <f>+[1]INVERSIÓN!AL59</f>
        <v>231</v>
      </c>
      <c r="L224" s="689">
        <f>+[1]INVERSIÓN!AM59</f>
        <v>231</v>
      </c>
      <c r="M224" s="689">
        <f>+[1]INVERSIÓN!AN59</f>
        <v>231</v>
      </c>
      <c r="N224" s="690"/>
      <c r="O224" s="684"/>
      <c r="P224" s="1091" t="s">
        <v>211</v>
      </c>
      <c r="Q224" s="1091" t="s">
        <v>87</v>
      </c>
      <c r="R224" s="1091" t="s">
        <v>87</v>
      </c>
      <c r="S224" s="1091" t="s">
        <v>87</v>
      </c>
      <c r="T224" s="1109" t="s">
        <v>215</v>
      </c>
      <c r="U224" s="1107">
        <v>8185614</v>
      </c>
      <c r="V224" s="1092"/>
      <c r="W224" s="1107" t="s">
        <v>216</v>
      </c>
      <c r="X224" s="1107" t="s">
        <v>217</v>
      </c>
      <c r="Y224" s="1107" t="s">
        <v>218</v>
      </c>
      <c r="Z224" s="1107" t="s">
        <v>219</v>
      </c>
      <c r="AA224" s="1107">
        <v>8185614</v>
      </c>
      <c r="AB224" s="65"/>
      <c r="AC224" s="66">
        <v>12</v>
      </c>
      <c r="AD224" s="66" t="s">
        <v>344</v>
      </c>
      <c r="AE224" s="66"/>
      <c r="AF224" s="66"/>
      <c r="AG224" s="66"/>
      <c r="AH224" s="66" t="s">
        <v>345</v>
      </c>
      <c r="AI224" s="66"/>
      <c r="AJ224" s="66"/>
      <c r="AK224" s="66"/>
      <c r="AL224" s="67"/>
      <c r="AM224" s="67"/>
      <c r="AN224" s="67"/>
      <c r="AO224" s="65"/>
      <c r="AP224" s="65"/>
      <c r="AQ224" s="65"/>
      <c r="AR224" s="65"/>
      <c r="AS224" s="65"/>
      <c r="AT224" s="65"/>
      <c r="AU224" s="65"/>
      <c r="AV224" s="68"/>
      <c r="AW224" s="68"/>
      <c r="AX224" s="68"/>
      <c r="AY224" s="68"/>
      <c r="AZ224" s="68"/>
      <c r="BA224" s="68"/>
      <c r="BB224" s="68"/>
      <c r="BC224" s="68"/>
      <c r="BD224" s="68"/>
      <c r="BE224" s="68"/>
    </row>
    <row r="225" spans="1:57" s="678" customFormat="1" ht="16.5" customHeight="1" x14ac:dyDescent="0.25">
      <c r="A225" s="1092"/>
      <c r="B225" s="1092"/>
      <c r="C225" s="1092"/>
      <c r="D225" s="672" t="s">
        <v>220</v>
      </c>
      <c r="E225" s="689">
        <f>+[1]INVERSIÓN!AE60</f>
        <v>263182000</v>
      </c>
      <c r="F225" s="689">
        <f>+[1]INVERSIÓN!AF60</f>
        <v>263182000</v>
      </c>
      <c r="G225" s="689">
        <f>+[1]INVERSIÓN!AG60</f>
        <v>263182000</v>
      </c>
      <c r="H225" s="689">
        <v>210386000</v>
      </c>
      <c r="I225" s="690"/>
      <c r="J225" s="690"/>
      <c r="K225" s="689">
        <f>+[1]INVERSIÓN!AL60</f>
        <v>0</v>
      </c>
      <c r="L225" s="689">
        <f>+[1]INVERSIÓN!AM60</f>
        <v>17292000</v>
      </c>
      <c r="M225" s="689">
        <f>+[1]INVERSIÓN!AN60</f>
        <v>28820000</v>
      </c>
      <c r="N225" s="690"/>
      <c r="O225" s="684"/>
      <c r="P225" s="1092"/>
      <c r="Q225" s="1092"/>
      <c r="R225" s="1092"/>
      <c r="S225" s="1092"/>
      <c r="T225" s="1092"/>
      <c r="U225" s="1092"/>
      <c r="V225" s="1092"/>
      <c r="W225" s="1092"/>
      <c r="X225" s="1092"/>
      <c r="Y225" s="1092"/>
      <c r="Z225" s="1092"/>
      <c r="AA225" s="1092"/>
      <c r="AB225" s="65"/>
      <c r="AC225" s="66">
        <v>13</v>
      </c>
      <c r="AD225" s="66" t="s">
        <v>346</v>
      </c>
      <c r="AE225" s="66"/>
      <c r="AF225" s="66"/>
      <c r="AG225" s="66"/>
      <c r="AH225" s="66" t="s">
        <v>347</v>
      </c>
      <c r="AI225" s="66"/>
      <c r="AJ225" s="66"/>
      <c r="AK225" s="66"/>
      <c r="AL225" s="67"/>
      <c r="AM225" s="67"/>
      <c r="AN225" s="67"/>
      <c r="AO225" s="65"/>
      <c r="AP225" s="65"/>
      <c r="AQ225" s="65"/>
      <c r="AR225" s="65"/>
      <c r="AS225" s="65"/>
      <c r="AT225" s="65"/>
      <c r="AU225" s="65"/>
      <c r="AV225" s="68"/>
      <c r="AW225" s="68"/>
      <c r="AX225" s="68"/>
      <c r="AY225" s="68"/>
      <c r="AZ225" s="68"/>
      <c r="BA225" s="68"/>
      <c r="BB225" s="68"/>
      <c r="BC225" s="68"/>
      <c r="BD225" s="68"/>
      <c r="BE225" s="68"/>
    </row>
    <row r="226" spans="1:57" s="678" customFormat="1" ht="20.25" customHeight="1" x14ac:dyDescent="0.25">
      <c r="A226" s="1092"/>
      <c r="B226" s="1092"/>
      <c r="C226" s="1092"/>
      <c r="D226" s="672" t="s">
        <v>222</v>
      </c>
      <c r="E226" s="689">
        <f>+[1]INVERSIÓN!AE61</f>
        <v>148</v>
      </c>
      <c r="F226" s="689">
        <f>+[1]INVERSIÓN!AF61</f>
        <v>148</v>
      </c>
      <c r="G226" s="689">
        <f>+[1]INVERSIÓN!AG61</f>
        <v>148</v>
      </c>
      <c r="H226" s="689">
        <v>148</v>
      </c>
      <c r="I226" s="690"/>
      <c r="J226" s="690"/>
      <c r="K226" s="689">
        <f>+[1]INVERSIÓN!AL61</f>
        <v>148</v>
      </c>
      <c r="L226" s="689">
        <f>+[1]INVERSIÓN!AM61</f>
        <v>148</v>
      </c>
      <c r="M226" s="689">
        <f>+[1]INVERSIÓN!AN61</f>
        <v>148</v>
      </c>
      <c r="N226" s="690"/>
      <c r="O226" s="684"/>
      <c r="P226" s="1092"/>
      <c r="Q226" s="1092"/>
      <c r="R226" s="1092"/>
      <c r="S226" s="1092"/>
      <c r="T226" s="1092"/>
      <c r="U226" s="1092"/>
      <c r="V226" s="1092"/>
      <c r="W226" s="1092"/>
      <c r="X226" s="1092"/>
      <c r="Y226" s="1092"/>
      <c r="Z226" s="1092"/>
      <c r="AA226" s="1092"/>
      <c r="AB226" s="65"/>
      <c r="AC226" s="66">
        <v>14</v>
      </c>
      <c r="AD226" s="66" t="s">
        <v>348</v>
      </c>
      <c r="AE226" s="66"/>
      <c r="AF226" s="66"/>
      <c r="AG226" s="66"/>
      <c r="AH226" s="66" t="s">
        <v>349</v>
      </c>
      <c r="AI226" s="66"/>
      <c r="AJ226" s="66"/>
      <c r="AK226" s="66"/>
      <c r="AL226" s="67"/>
      <c r="AM226" s="67"/>
      <c r="AN226" s="67"/>
      <c r="AO226" s="65"/>
      <c r="AP226" s="65"/>
      <c r="AQ226" s="65"/>
      <c r="AR226" s="65"/>
      <c r="AS226" s="65"/>
      <c r="AT226" s="65"/>
      <c r="AU226" s="65"/>
      <c r="AV226" s="68"/>
      <c r="AW226" s="68"/>
      <c r="AX226" s="68"/>
      <c r="AY226" s="68"/>
      <c r="AZ226" s="68"/>
      <c r="BA226" s="68"/>
      <c r="BB226" s="68"/>
      <c r="BC226" s="68"/>
      <c r="BD226" s="68"/>
      <c r="BE226" s="68"/>
    </row>
    <row r="227" spans="1:57" s="678" customFormat="1" x14ac:dyDescent="0.25">
      <c r="A227" s="1092"/>
      <c r="B227" s="1092"/>
      <c r="C227" s="1092"/>
      <c r="D227" s="672" t="s">
        <v>224</v>
      </c>
      <c r="E227" s="689">
        <f>+[1]INVERSIÓN!AE62</f>
        <v>42218035</v>
      </c>
      <c r="F227" s="689">
        <f>+[1]INVERSIÓN!AF62</f>
        <v>42218035</v>
      </c>
      <c r="G227" s="689">
        <f>+[1]INVERSIÓN!AG62</f>
        <v>42218035</v>
      </c>
      <c r="H227" s="689">
        <v>42218035</v>
      </c>
      <c r="I227" s="690"/>
      <c r="J227" s="690"/>
      <c r="K227" s="689">
        <f>+[1]INVERSIÓN!AL62</f>
        <v>31356534</v>
      </c>
      <c r="L227" s="689">
        <f>+[1]INVERSIÓN!AM62</f>
        <v>39525868</v>
      </c>
      <c r="M227" s="689">
        <f>+[1]INVERSIÓN!AN62</f>
        <v>39525868</v>
      </c>
      <c r="N227" s="690"/>
      <c r="O227" s="684"/>
      <c r="P227" s="1092"/>
      <c r="Q227" s="1092"/>
      <c r="R227" s="1092"/>
      <c r="S227" s="1092"/>
      <c r="T227" s="1092"/>
      <c r="U227" s="1092"/>
      <c r="V227" s="1092"/>
      <c r="W227" s="1092"/>
      <c r="X227" s="1092"/>
      <c r="Y227" s="1092"/>
      <c r="Z227" s="1092"/>
      <c r="AA227" s="1092"/>
      <c r="AB227" s="65"/>
      <c r="AC227" s="66"/>
      <c r="AD227" s="66"/>
      <c r="AE227" s="66"/>
      <c r="AF227" s="66"/>
      <c r="AG227" s="66"/>
      <c r="AH227" s="66"/>
      <c r="AI227" s="66"/>
      <c r="AJ227" s="66"/>
      <c r="AK227" s="66"/>
      <c r="AL227" s="67"/>
      <c r="AM227" s="67"/>
      <c r="AN227" s="67"/>
      <c r="AO227" s="65"/>
      <c r="AP227" s="65"/>
      <c r="AQ227" s="65"/>
      <c r="AR227" s="65"/>
      <c r="AS227" s="65"/>
      <c r="AT227" s="65"/>
      <c r="AU227" s="65"/>
      <c r="AV227" s="68"/>
      <c r="AW227" s="68"/>
      <c r="AX227" s="68"/>
      <c r="AY227" s="68"/>
      <c r="AZ227" s="68"/>
      <c r="BA227" s="68"/>
      <c r="BB227" s="68"/>
      <c r="BC227" s="68"/>
      <c r="BD227" s="68"/>
      <c r="BE227" s="68"/>
    </row>
    <row r="228" spans="1:57" s="678" customFormat="1" x14ac:dyDescent="0.25">
      <c r="A228" s="1092"/>
      <c r="B228" s="1092"/>
      <c r="C228" s="1091" t="s">
        <v>259</v>
      </c>
      <c r="D228" s="672" t="s">
        <v>210</v>
      </c>
      <c r="E228" s="679">
        <f>+E224</f>
        <v>777</v>
      </c>
      <c r="F228" s="679">
        <f>+F224</f>
        <v>777</v>
      </c>
      <c r="G228" s="679">
        <f>+G224</f>
        <v>777</v>
      </c>
      <c r="H228" s="679">
        <v>777</v>
      </c>
      <c r="I228" s="679"/>
      <c r="J228" s="679"/>
      <c r="K228" s="679">
        <f t="shared" ref="K228:M231" si="12">+K224</f>
        <v>231</v>
      </c>
      <c r="L228" s="679">
        <f>+L224</f>
        <v>231</v>
      </c>
      <c r="M228" s="679">
        <f t="shared" si="12"/>
        <v>231</v>
      </c>
      <c r="N228" s="679"/>
      <c r="O228" s="679"/>
      <c r="P228" s="1092"/>
      <c r="Q228" s="1092"/>
      <c r="R228" s="1092"/>
      <c r="S228" s="1092"/>
      <c r="T228" s="1092"/>
      <c r="U228" s="1092"/>
      <c r="V228" s="1092"/>
      <c r="W228" s="1092"/>
      <c r="X228" s="1092"/>
      <c r="Y228" s="1092"/>
      <c r="Z228" s="1092"/>
      <c r="AA228" s="1092"/>
      <c r="AB228" s="65"/>
      <c r="AC228" s="66"/>
      <c r="AD228" s="66"/>
      <c r="AE228" s="66"/>
      <c r="AF228" s="66"/>
      <c r="AG228" s="66"/>
      <c r="AH228" s="66"/>
      <c r="AI228" s="66"/>
      <c r="AJ228" s="66"/>
      <c r="AK228" s="66"/>
      <c r="AL228" s="67"/>
      <c r="AM228" s="69"/>
      <c r="AN228" s="69"/>
      <c r="AO228" s="70"/>
      <c r="AP228" s="70"/>
      <c r="AQ228" s="70"/>
      <c r="AR228" s="70"/>
      <c r="AS228" s="70"/>
      <c r="AT228" s="70"/>
      <c r="AU228" s="70"/>
      <c r="AV228" s="70"/>
      <c r="AW228" s="70"/>
      <c r="AX228" s="70"/>
      <c r="AY228" s="70"/>
      <c r="AZ228" s="70"/>
      <c r="BA228" s="70"/>
      <c r="BB228" s="70"/>
      <c r="BC228" s="70"/>
      <c r="BD228" s="70"/>
      <c r="BE228" s="70"/>
    </row>
    <row r="229" spans="1:57" s="678" customFormat="1" x14ac:dyDescent="0.25">
      <c r="A229" s="1092"/>
      <c r="B229" s="1092"/>
      <c r="C229" s="1092"/>
      <c r="D229" s="672" t="s">
        <v>220</v>
      </c>
      <c r="E229" s="679">
        <f t="shared" ref="E229:F231" si="13">+E225</f>
        <v>263182000</v>
      </c>
      <c r="F229" s="679">
        <f t="shared" si="13"/>
        <v>263182000</v>
      </c>
      <c r="G229" s="679">
        <f>+G225</f>
        <v>263182000</v>
      </c>
      <c r="H229" s="679">
        <v>210386000</v>
      </c>
      <c r="I229" s="679"/>
      <c r="J229" s="679"/>
      <c r="K229" s="679">
        <f t="shared" si="12"/>
        <v>0</v>
      </c>
      <c r="L229" s="679">
        <f t="shared" si="12"/>
        <v>17292000</v>
      </c>
      <c r="M229" s="679">
        <f t="shared" si="12"/>
        <v>28820000</v>
      </c>
      <c r="N229" s="679"/>
      <c r="O229" s="679"/>
      <c r="P229" s="1092"/>
      <c r="Q229" s="1092"/>
      <c r="R229" s="1092"/>
      <c r="S229" s="1092"/>
      <c r="T229" s="1092"/>
      <c r="U229" s="1092"/>
      <c r="V229" s="1092"/>
      <c r="W229" s="1092"/>
      <c r="X229" s="1092"/>
      <c r="Y229" s="1092"/>
      <c r="Z229" s="1092"/>
      <c r="AA229" s="1092"/>
      <c r="AB229" s="65"/>
      <c r="AC229" s="66"/>
      <c r="AD229" s="66"/>
      <c r="AE229" s="66"/>
      <c r="AF229" s="66"/>
      <c r="AG229" s="66"/>
      <c r="AH229" s="66"/>
      <c r="AI229" s="66"/>
      <c r="AJ229" s="66"/>
      <c r="AK229" s="66"/>
      <c r="AL229" s="67"/>
      <c r="AM229" s="69"/>
      <c r="AN229" s="69"/>
      <c r="AO229" s="70"/>
      <c r="AP229" s="70"/>
      <c r="AQ229" s="70"/>
      <c r="AR229" s="70"/>
      <c r="AS229" s="70"/>
      <c r="AT229" s="70"/>
      <c r="AU229" s="70"/>
      <c r="AV229" s="70"/>
      <c r="AW229" s="70"/>
      <c r="AX229" s="70"/>
      <c r="AY229" s="70"/>
      <c r="AZ229" s="70"/>
      <c r="BA229" s="70"/>
      <c r="BB229" s="70"/>
      <c r="BC229" s="70"/>
      <c r="BD229" s="70"/>
      <c r="BE229" s="70"/>
    </row>
    <row r="230" spans="1:57" s="678" customFormat="1" x14ac:dyDescent="0.25">
      <c r="A230" s="1092"/>
      <c r="B230" s="1092"/>
      <c r="C230" s="1092"/>
      <c r="D230" s="672" t="s">
        <v>222</v>
      </c>
      <c r="E230" s="679">
        <f t="shared" si="13"/>
        <v>148</v>
      </c>
      <c r="F230" s="679">
        <f t="shared" si="13"/>
        <v>148</v>
      </c>
      <c r="G230" s="679">
        <f>+G226</f>
        <v>148</v>
      </c>
      <c r="H230" s="679">
        <v>148</v>
      </c>
      <c r="I230" s="679"/>
      <c r="J230" s="679"/>
      <c r="K230" s="679">
        <f t="shared" si="12"/>
        <v>148</v>
      </c>
      <c r="L230" s="679">
        <f t="shared" si="12"/>
        <v>148</v>
      </c>
      <c r="M230" s="679">
        <f t="shared" si="12"/>
        <v>148</v>
      </c>
      <c r="N230" s="679"/>
      <c r="O230" s="679"/>
      <c r="P230" s="1092"/>
      <c r="Q230" s="1092"/>
      <c r="R230" s="1092"/>
      <c r="S230" s="1092"/>
      <c r="T230" s="1092"/>
      <c r="U230" s="1092"/>
      <c r="V230" s="1092"/>
      <c r="W230" s="1092"/>
      <c r="X230" s="1092"/>
      <c r="Y230" s="1092"/>
      <c r="Z230" s="1092"/>
      <c r="AA230" s="1092"/>
      <c r="AB230" s="65"/>
      <c r="AC230" s="66"/>
      <c r="AD230" s="66"/>
      <c r="AE230" s="66"/>
      <c r="AF230" s="66"/>
      <c r="AG230" s="66"/>
      <c r="AH230" s="66"/>
      <c r="AI230" s="66"/>
      <c r="AJ230" s="66"/>
      <c r="AK230" s="66"/>
      <c r="AL230" s="67"/>
      <c r="AM230" s="69"/>
      <c r="AN230" s="69"/>
      <c r="AO230" s="70"/>
      <c r="AP230" s="70"/>
      <c r="AQ230" s="70"/>
      <c r="AR230" s="70"/>
      <c r="AS230" s="70"/>
      <c r="AT230" s="70"/>
      <c r="AU230" s="70"/>
      <c r="AV230" s="70"/>
      <c r="AW230" s="70"/>
      <c r="AX230" s="70"/>
      <c r="AY230" s="70"/>
      <c r="AZ230" s="70"/>
      <c r="BA230" s="70"/>
      <c r="BB230" s="70"/>
      <c r="BC230" s="70"/>
      <c r="BD230" s="70"/>
      <c r="BE230" s="70"/>
    </row>
    <row r="231" spans="1:57" s="678" customFormat="1" x14ac:dyDescent="0.25">
      <c r="A231" s="1092"/>
      <c r="B231" s="1092"/>
      <c r="C231" s="1092"/>
      <c r="D231" s="672" t="s">
        <v>224</v>
      </c>
      <c r="E231" s="679">
        <f t="shared" si="13"/>
        <v>42218035</v>
      </c>
      <c r="F231" s="679">
        <f t="shared" si="13"/>
        <v>42218035</v>
      </c>
      <c r="G231" s="679">
        <f>+G227</f>
        <v>42218035</v>
      </c>
      <c r="H231" s="679">
        <v>42218035</v>
      </c>
      <c r="I231" s="679"/>
      <c r="J231" s="679"/>
      <c r="K231" s="679">
        <f t="shared" si="12"/>
        <v>31356534</v>
      </c>
      <c r="L231" s="679">
        <f t="shared" si="12"/>
        <v>39525868</v>
      </c>
      <c r="M231" s="679">
        <f t="shared" si="12"/>
        <v>39525868</v>
      </c>
      <c r="N231" s="679"/>
      <c r="O231" s="679"/>
      <c r="P231" s="1092"/>
      <c r="Q231" s="1092"/>
      <c r="R231" s="1092"/>
      <c r="S231" s="1092"/>
      <c r="T231" s="1092"/>
      <c r="U231" s="1092"/>
      <c r="V231" s="1092"/>
      <c r="W231" s="1092"/>
      <c r="X231" s="1092"/>
      <c r="Y231" s="1092"/>
      <c r="Z231" s="1092"/>
      <c r="AA231" s="1092"/>
      <c r="AB231" s="65"/>
      <c r="AC231" s="66"/>
      <c r="AD231" s="66"/>
      <c r="AE231" s="66"/>
      <c r="AF231" s="66"/>
      <c r="AG231" s="66"/>
      <c r="AH231" s="66"/>
      <c r="AI231" s="66"/>
      <c r="AJ231" s="66"/>
      <c r="AK231" s="66"/>
      <c r="AL231" s="67"/>
      <c r="AM231" s="69"/>
      <c r="AN231" s="69"/>
      <c r="AO231" s="70"/>
      <c r="AP231" s="70"/>
      <c r="AQ231" s="70"/>
      <c r="AR231" s="70"/>
      <c r="AS231" s="70"/>
      <c r="AT231" s="70"/>
      <c r="AU231" s="70"/>
      <c r="AV231" s="70"/>
      <c r="AW231" s="70"/>
      <c r="AX231" s="70"/>
      <c r="AY231" s="70"/>
      <c r="AZ231" s="70"/>
      <c r="BA231" s="70"/>
      <c r="BB231" s="70"/>
      <c r="BC231" s="70"/>
      <c r="BD231" s="70"/>
      <c r="BE231" s="70"/>
    </row>
    <row r="232" spans="1:57" s="678" customFormat="1" ht="25.5" customHeight="1" x14ac:dyDescent="0.25">
      <c r="A232" s="1108">
        <v>10</v>
      </c>
      <c r="B232" s="1091" t="s">
        <v>331</v>
      </c>
      <c r="C232" s="1091" t="s">
        <v>332</v>
      </c>
      <c r="D232" s="672" t="s">
        <v>210</v>
      </c>
      <c r="E232" s="735">
        <f>+[1]INVERSIÓN!AE65</f>
        <v>1</v>
      </c>
      <c r="F232" s="735">
        <f>+[1]INVERSIÓN!AF65</f>
        <v>1</v>
      </c>
      <c r="G232" s="735">
        <f>+[1]INVERSIÓN!AG65</f>
        <v>1</v>
      </c>
      <c r="H232" s="735">
        <v>1</v>
      </c>
      <c r="I232" s="736"/>
      <c r="J232" s="736"/>
      <c r="K232" s="735">
        <f>+[1]INVERSIÓN!AL65</f>
        <v>0.8</v>
      </c>
      <c r="L232" s="735">
        <f>+[1]INVERSIÓN!AM65</f>
        <v>0.8</v>
      </c>
      <c r="M232" s="735">
        <f>+[1]INVERSIÓN!AN65</f>
        <v>0.82</v>
      </c>
      <c r="N232" s="736"/>
      <c r="O232" s="736"/>
      <c r="P232" s="1091" t="s">
        <v>211</v>
      </c>
      <c r="Q232" s="1091" t="s">
        <v>87</v>
      </c>
      <c r="R232" s="1091" t="s">
        <v>87</v>
      </c>
      <c r="S232" s="1091" t="s">
        <v>87</v>
      </c>
      <c r="T232" s="1109" t="s">
        <v>215</v>
      </c>
      <c r="U232" s="1107">
        <v>8185614</v>
      </c>
      <c r="V232" s="1092"/>
      <c r="W232" s="1107" t="s">
        <v>216</v>
      </c>
      <c r="X232" s="1107" t="s">
        <v>217</v>
      </c>
      <c r="Y232" s="1107" t="s">
        <v>218</v>
      </c>
      <c r="Z232" s="1107" t="s">
        <v>219</v>
      </c>
      <c r="AA232" s="1107">
        <v>8185614</v>
      </c>
      <c r="AB232" s="65"/>
      <c r="AC232" s="66">
        <v>12</v>
      </c>
      <c r="AD232" s="66" t="s">
        <v>344</v>
      </c>
      <c r="AE232" s="66"/>
      <c r="AF232" s="66"/>
      <c r="AG232" s="66"/>
      <c r="AH232" s="66" t="s">
        <v>345</v>
      </c>
      <c r="AI232" s="66"/>
      <c r="AJ232" s="66"/>
      <c r="AK232" s="66"/>
      <c r="AL232" s="67"/>
      <c r="AM232" s="67"/>
      <c r="AN232" s="67"/>
      <c r="AO232" s="65"/>
      <c r="AP232" s="65"/>
      <c r="AQ232" s="65"/>
      <c r="AR232" s="65"/>
      <c r="AS232" s="65"/>
      <c r="AT232" s="65"/>
      <c r="AU232" s="65"/>
      <c r="AV232" s="68"/>
      <c r="AW232" s="68"/>
      <c r="AX232" s="68"/>
      <c r="AY232" s="68"/>
      <c r="AZ232" s="68"/>
      <c r="BA232" s="68"/>
      <c r="BB232" s="68"/>
      <c r="BC232" s="68"/>
      <c r="BD232" s="68"/>
      <c r="BE232" s="68"/>
    </row>
    <row r="233" spans="1:57" s="678" customFormat="1" ht="21" customHeight="1" x14ac:dyDescent="0.25">
      <c r="A233" s="1092"/>
      <c r="B233" s="1092"/>
      <c r="C233" s="1092"/>
      <c r="D233" s="672" t="s">
        <v>220</v>
      </c>
      <c r="E233" s="735">
        <f>+[1]INVERSIÓN!AE66</f>
        <v>0</v>
      </c>
      <c r="F233" s="735">
        <f>+[1]INVERSIÓN!AF66</f>
        <v>0</v>
      </c>
      <c r="G233" s="735">
        <f>+[1]INVERSIÓN!AG66</f>
        <v>0</v>
      </c>
      <c r="H233" s="735">
        <v>0</v>
      </c>
      <c r="I233" s="737"/>
      <c r="J233" s="737"/>
      <c r="K233" s="735">
        <f>+[1]INVERSIÓN!AL66</f>
        <v>0</v>
      </c>
      <c r="L233" s="735">
        <f>+[1]INVERSIÓN!AM66</f>
        <v>0</v>
      </c>
      <c r="M233" s="735">
        <f>+[1]INVERSIÓN!AN66</f>
        <v>0</v>
      </c>
      <c r="N233" s="737"/>
      <c r="O233" s="737"/>
      <c r="P233" s="1092"/>
      <c r="Q233" s="1092"/>
      <c r="R233" s="1092"/>
      <c r="S233" s="1092"/>
      <c r="T233" s="1092"/>
      <c r="U233" s="1092"/>
      <c r="V233" s="1092"/>
      <c r="W233" s="1092"/>
      <c r="X233" s="1092"/>
      <c r="Y233" s="1092"/>
      <c r="Z233" s="1092"/>
      <c r="AA233" s="1092"/>
      <c r="AB233" s="72"/>
      <c r="AC233" s="73">
        <v>13</v>
      </c>
      <c r="AD233" s="73" t="s">
        <v>346</v>
      </c>
      <c r="AE233" s="73"/>
      <c r="AF233" s="73"/>
      <c r="AG233" s="73"/>
      <c r="AH233" s="73" t="s">
        <v>347</v>
      </c>
      <c r="AI233" s="73"/>
      <c r="AJ233" s="73"/>
      <c r="AK233" s="73"/>
      <c r="AL233" s="74"/>
      <c r="AM233" s="74"/>
      <c r="AN233" s="74"/>
      <c r="AO233" s="72"/>
      <c r="AP233" s="72"/>
      <c r="AQ233" s="72"/>
      <c r="AR233" s="72"/>
      <c r="AS233" s="72"/>
      <c r="AT233" s="72"/>
      <c r="AU233" s="72"/>
      <c r="AV233" s="75"/>
      <c r="AW233" s="75"/>
      <c r="AX233" s="75"/>
      <c r="AY233" s="75"/>
      <c r="AZ233" s="75"/>
      <c r="BA233" s="75"/>
      <c r="BB233" s="75"/>
      <c r="BC233" s="75"/>
      <c r="BD233" s="75"/>
      <c r="BE233" s="75"/>
    </row>
    <row r="234" spans="1:57" s="678" customFormat="1" ht="18.75" customHeight="1" x14ac:dyDescent="0.25">
      <c r="A234" s="1092"/>
      <c r="B234" s="1092"/>
      <c r="C234" s="1092"/>
      <c r="D234" s="672" t="s">
        <v>222</v>
      </c>
      <c r="E234" s="735">
        <f>+[1]INVERSIÓN!AE67</f>
        <v>0</v>
      </c>
      <c r="F234" s="735">
        <f>+[1]INVERSIÓN!AF67</f>
        <v>0</v>
      </c>
      <c r="G234" s="735">
        <f>+[1]INVERSIÓN!AG67</f>
        <v>0</v>
      </c>
      <c r="H234" s="735">
        <v>0</v>
      </c>
      <c r="I234" s="736"/>
      <c r="J234" s="736"/>
      <c r="K234" s="735">
        <f>+[1]INVERSIÓN!AL67</f>
        <v>0</v>
      </c>
      <c r="L234" s="735">
        <f>+[1]INVERSIÓN!AM67</f>
        <v>0</v>
      </c>
      <c r="M234" s="735">
        <f>+[1]INVERSIÓN!AN67</f>
        <v>0</v>
      </c>
      <c r="N234" s="736"/>
      <c r="O234" s="736"/>
      <c r="P234" s="1092"/>
      <c r="Q234" s="1092"/>
      <c r="R234" s="1092"/>
      <c r="S234" s="1092"/>
      <c r="T234" s="1092"/>
      <c r="U234" s="1092"/>
      <c r="V234" s="1092"/>
      <c r="W234" s="1092"/>
      <c r="X234" s="1092"/>
      <c r="Y234" s="1092"/>
      <c r="Z234" s="1092"/>
      <c r="AA234" s="1092"/>
      <c r="AB234" s="65"/>
      <c r="AC234" s="66">
        <v>14</v>
      </c>
      <c r="AD234" s="66" t="s">
        <v>348</v>
      </c>
      <c r="AE234" s="66"/>
      <c r="AF234" s="66"/>
      <c r="AG234" s="66"/>
      <c r="AH234" s="66" t="s">
        <v>349</v>
      </c>
      <c r="AI234" s="66"/>
      <c r="AJ234" s="66"/>
      <c r="AK234" s="66"/>
      <c r="AL234" s="67"/>
      <c r="AM234" s="67"/>
      <c r="AN234" s="67"/>
      <c r="AO234" s="65"/>
      <c r="AP234" s="65"/>
      <c r="AQ234" s="65"/>
      <c r="AR234" s="65"/>
      <c r="AS234" s="65"/>
      <c r="AT234" s="65"/>
      <c r="AU234" s="65"/>
      <c r="AV234" s="68"/>
      <c r="AW234" s="68"/>
      <c r="AX234" s="68"/>
      <c r="AY234" s="68"/>
      <c r="AZ234" s="68"/>
      <c r="BA234" s="68"/>
      <c r="BB234" s="68"/>
      <c r="BC234" s="68"/>
      <c r="BD234" s="68"/>
      <c r="BE234" s="68"/>
    </row>
    <row r="235" spans="1:57" s="678" customFormat="1" x14ac:dyDescent="0.25">
      <c r="A235" s="1092"/>
      <c r="B235" s="1092"/>
      <c r="C235" s="1092"/>
      <c r="D235" s="672" t="s">
        <v>224</v>
      </c>
      <c r="E235" s="735">
        <f>+[1]INVERSIÓN!AE68</f>
        <v>0</v>
      </c>
      <c r="F235" s="735">
        <f>+[1]INVERSIÓN!AF68</f>
        <v>0</v>
      </c>
      <c r="G235" s="735">
        <f>+[1]INVERSIÓN!AG68</f>
        <v>0</v>
      </c>
      <c r="H235" s="735">
        <v>0</v>
      </c>
      <c r="I235" s="737"/>
      <c r="J235" s="737"/>
      <c r="K235" s="735">
        <f>+[1]INVERSIÓN!AL68</f>
        <v>0</v>
      </c>
      <c r="L235" s="735">
        <f>+[1]INVERSIÓN!AM68</f>
        <v>0</v>
      </c>
      <c r="M235" s="735">
        <f>+[1]INVERSIÓN!AN68</f>
        <v>0</v>
      </c>
      <c r="N235" s="737"/>
      <c r="O235" s="737"/>
      <c r="P235" s="1092"/>
      <c r="Q235" s="1092"/>
      <c r="R235" s="1092"/>
      <c r="S235" s="1092"/>
      <c r="T235" s="1092"/>
      <c r="U235" s="1092"/>
      <c r="V235" s="1092"/>
      <c r="W235" s="1092"/>
      <c r="X235" s="1092"/>
      <c r="Y235" s="1092"/>
      <c r="Z235" s="1092"/>
      <c r="AA235" s="1092"/>
      <c r="AB235" s="72"/>
      <c r="AC235" s="73"/>
      <c r="AD235" s="73"/>
      <c r="AE235" s="73"/>
      <c r="AF235" s="73"/>
      <c r="AG235" s="73"/>
      <c r="AH235" s="73"/>
      <c r="AI235" s="73"/>
      <c r="AJ235" s="73"/>
      <c r="AK235" s="73"/>
      <c r="AL235" s="74"/>
      <c r="AM235" s="74"/>
      <c r="AN235" s="74"/>
      <c r="AO235" s="72"/>
      <c r="AP235" s="72"/>
      <c r="AQ235" s="72"/>
      <c r="AR235" s="72"/>
      <c r="AS235" s="72"/>
      <c r="AT235" s="72"/>
      <c r="AU235" s="72"/>
      <c r="AV235" s="75"/>
      <c r="AW235" s="75"/>
      <c r="AX235" s="75"/>
      <c r="AY235" s="75"/>
      <c r="AZ235" s="75"/>
      <c r="BA235" s="75"/>
      <c r="BB235" s="75"/>
      <c r="BC235" s="75"/>
      <c r="BD235" s="75"/>
      <c r="BE235" s="75"/>
    </row>
    <row r="236" spans="1:57" s="678" customFormat="1" x14ac:dyDescent="0.25">
      <c r="A236" s="1092"/>
      <c r="B236" s="1092"/>
      <c r="C236" s="1091" t="s">
        <v>259</v>
      </c>
      <c r="D236" s="672" t="s">
        <v>210</v>
      </c>
      <c r="E236" s="738">
        <f>+E232</f>
        <v>1</v>
      </c>
      <c r="F236" s="739">
        <f>+F232</f>
        <v>1</v>
      </c>
      <c r="G236" s="739">
        <f>+G232</f>
        <v>1</v>
      </c>
      <c r="H236" s="739">
        <v>1</v>
      </c>
      <c r="I236" s="739"/>
      <c r="J236" s="739"/>
      <c r="K236" s="739">
        <f t="shared" ref="K236:L239" si="14">+K232</f>
        <v>0.8</v>
      </c>
      <c r="L236" s="739">
        <f>+L232</f>
        <v>0.8</v>
      </c>
      <c r="M236" s="739">
        <f t="shared" ref="M236:M239" si="15">+M232</f>
        <v>0.82</v>
      </c>
      <c r="N236" s="739"/>
      <c r="O236" s="739"/>
      <c r="P236" s="1092"/>
      <c r="Q236" s="1092"/>
      <c r="R236" s="1092"/>
      <c r="S236" s="1092"/>
      <c r="T236" s="1092"/>
      <c r="U236" s="1092"/>
      <c r="V236" s="1092"/>
      <c r="W236" s="1092"/>
      <c r="X236" s="1092"/>
      <c r="Y236" s="1092"/>
      <c r="Z236" s="1092"/>
      <c r="AA236" s="1092"/>
      <c r="AB236" s="65"/>
      <c r="AC236" s="66"/>
      <c r="AD236" s="66"/>
      <c r="AE236" s="66"/>
      <c r="AF236" s="66"/>
      <c r="AG236" s="66"/>
      <c r="AH236" s="66"/>
      <c r="AI236" s="66"/>
      <c r="AJ236" s="66"/>
      <c r="AK236" s="66"/>
      <c r="AL236" s="67"/>
      <c r="AM236" s="69"/>
      <c r="AN236" s="69"/>
      <c r="AO236" s="70"/>
      <c r="AP236" s="70"/>
      <c r="AQ236" s="70"/>
      <c r="AR236" s="70"/>
      <c r="AS236" s="70"/>
      <c r="AT236" s="70"/>
      <c r="AU236" s="70"/>
      <c r="AV236" s="70"/>
      <c r="AW236" s="70"/>
      <c r="AX236" s="70"/>
      <c r="AY236" s="70"/>
      <c r="AZ236" s="70"/>
      <c r="BA236" s="70"/>
      <c r="BB236" s="70"/>
      <c r="BC236" s="70"/>
      <c r="BD236" s="70"/>
      <c r="BE236" s="70"/>
    </row>
    <row r="237" spans="1:57" s="678" customFormat="1" x14ac:dyDescent="0.25">
      <c r="A237" s="1092"/>
      <c r="B237" s="1092"/>
      <c r="C237" s="1092"/>
      <c r="D237" s="672" t="s">
        <v>220</v>
      </c>
      <c r="E237" s="738">
        <f t="shared" ref="E237:F239" si="16">+E233</f>
        <v>0</v>
      </c>
      <c r="F237" s="740">
        <f t="shared" si="16"/>
        <v>0</v>
      </c>
      <c r="G237" s="740">
        <f>+G233</f>
        <v>0</v>
      </c>
      <c r="H237" s="740">
        <v>0</v>
      </c>
      <c r="I237" s="740"/>
      <c r="J237" s="740"/>
      <c r="K237" s="740">
        <f t="shared" si="14"/>
        <v>0</v>
      </c>
      <c r="L237" s="739">
        <f t="shared" si="14"/>
        <v>0</v>
      </c>
      <c r="M237" s="740">
        <f t="shared" si="15"/>
        <v>0</v>
      </c>
      <c r="N237" s="740"/>
      <c r="O237" s="740"/>
      <c r="P237" s="1092"/>
      <c r="Q237" s="1092"/>
      <c r="R237" s="1092"/>
      <c r="S237" s="1092"/>
      <c r="T237" s="1092"/>
      <c r="U237" s="1092"/>
      <c r="V237" s="1092"/>
      <c r="W237" s="1092"/>
      <c r="X237" s="1092"/>
      <c r="Y237" s="1092"/>
      <c r="Z237" s="1092"/>
      <c r="AA237" s="1092"/>
      <c r="AB237" s="65"/>
      <c r="AC237" s="66"/>
      <c r="AD237" s="66"/>
      <c r="AE237" s="66"/>
      <c r="AF237" s="66"/>
      <c r="AG237" s="66"/>
      <c r="AH237" s="66"/>
      <c r="AI237" s="66"/>
      <c r="AJ237" s="66"/>
      <c r="AK237" s="66"/>
      <c r="AL237" s="67"/>
      <c r="AM237" s="69"/>
      <c r="AN237" s="69"/>
      <c r="AO237" s="70"/>
      <c r="AP237" s="70"/>
      <c r="AQ237" s="70"/>
      <c r="AR237" s="70"/>
      <c r="AS237" s="70"/>
      <c r="AT237" s="70"/>
      <c r="AU237" s="70"/>
      <c r="AV237" s="70"/>
      <c r="AW237" s="70"/>
      <c r="AX237" s="70"/>
      <c r="AY237" s="70"/>
      <c r="AZ237" s="70"/>
      <c r="BA237" s="70"/>
      <c r="BB237" s="70"/>
      <c r="BC237" s="70"/>
      <c r="BD237" s="70"/>
      <c r="BE237" s="70"/>
    </row>
    <row r="238" spans="1:57" s="678" customFormat="1" x14ac:dyDescent="0.25">
      <c r="A238" s="1092"/>
      <c r="B238" s="1092"/>
      <c r="C238" s="1092"/>
      <c r="D238" s="672" t="s">
        <v>222</v>
      </c>
      <c r="E238" s="738">
        <f t="shared" si="16"/>
        <v>0</v>
      </c>
      <c r="F238" s="739">
        <f t="shared" si="16"/>
        <v>0</v>
      </c>
      <c r="G238" s="739">
        <f>+G234</f>
        <v>0</v>
      </c>
      <c r="H238" s="739">
        <v>0</v>
      </c>
      <c r="I238" s="739"/>
      <c r="J238" s="739"/>
      <c r="K238" s="739">
        <f t="shared" si="14"/>
        <v>0</v>
      </c>
      <c r="L238" s="739">
        <f t="shared" si="14"/>
        <v>0</v>
      </c>
      <c r="M238" s="739">
        <f t="shared" si="15"/>
        <v>0</v>
      </c>
      <c r="N238" s="739"/>
      <c r="O238" s="739"/>
      <c r="P238" s="1092"/>
      <c r="Q238" s="1092"/>
      <c r="R238" s="1092"/>
      <c r="S238" s="1092"/>
      <c r="T238" s="1092"/>
      <c r="U238" s="1092"/>
      <c r="V238" s="1092"/>
      <c r="W238" s="1092"/>
      <c r="X238" s="1092"/>
      <c r="Y238" s="1092"/>
      <c r="Z238" s="1092"/>
      <c r="AA238" s="1092"/>
      <c r="AB238" s="65"/>
      <c r="AC238" s="66"/>
      <c r="AD238" s="66"/>
      <c r="AE238" s="66"/>
      <c r="AF238" s="66"/>
      <c r="AG238" s="66"/>
      <c r="AH238" s="66"/>
      <c r="AI238" s="66"/>
      <c r="AJ238" s="66"/>
      <c r="AK238" s="66"/>
      <c r="AL238" s="67"/>
      <c r="AM238" s="69"/>
      <c r="AN238" s="69"/>
      <c r="AO238" s="70"/>
      <c r="AP238" s="70"/>
      <c r="AQ238" s="70"/>
      <c r="AR238" s="70"/>
      <c r="AS238" s="70"/>
      <c r="AT238" s="70"/>
      <c r="AU238" s="70"/>
      <c r="AV238" s="70"/>
      <c r="AW238" s="70"/>
      <c r="AX238" s="70"/>
      <c r="AY238" s="70"/>
      <c r="AZ238" s="70"/>
      <c r="BA238" s="70"/>
      <c r="BB238" s="70"/>
      <c r="BC238" s="70"/>
      <c r="BD238" s="70"/>
      <c r="BE238" s="70"/>
    </row>
    <row r="239" spans="1:57" s="678" customFormat="1" x14ac:dyDescent="0.25">
      <c r="A239" s="1092"/>
      <c r="B239" s="1092"/>
      <c r="C239" s="1092"/>
      <c r="D239" s="672" t="s">
        <v>224</v>
      </c>
      <c r="E239" s="738">
        <f t="shared" si="16"/>
        <v>0</v>
      </c>
      <c r="F239" s="740">
        <f t="shared" si="16"/>
        <v>0</v>
      </c>
      <c r="G239" s="740">
        <f>+G235</f>
        <v>0</v>
      </c>
      <c r="H239" s="740">
        <v>0</v>
      </c>
      <c r="I239" s="740"/>
      <c r="J239" s="740"/>
      <c r="K239" s="740">
        <f t="shared" si="14"/>
        <v>0</v>
      </c>
      <c r="L239" s="739">
        <f t="shared" si="14"/>
        <v>0</v>
      </c>
      <c r="M239" s="740">
        <f t="shared" si="15"/>
        <v>0</v>
      </c>
      <c r="N239" s="740"/>
      <c r="O239" s="740"/>
      <c r="P239" s="1092"/>
      <c r="Q239" s="1092"/>
      <c r="R239" s="1092"/>
      <c r="S239" s="1092"/>
      <c r="T239" s="1092"/>
      <c r="U239" s="1092"/>
      <c r="V239" s="1092"/>
      <c r="W239" s="1092"/>
      <c r="X239" s="1092"/>
      <c r="Y239" s="1092"/>
      <c r="Z239" s="1092"/>
      <c r="AA239" s="1092"/>
      <c r="AB239" s="65"/>
      <c r="AC239" s="66"/>
      <c r="AD239" s="66"/>
      <c r="AE239" s="66"/>
      <c r="AF239" s="66"/>
      <c r="AG239" s="66"/>
      <c r="AH239" s="66"/>
      <c r="AI239" s="66"/>
      <c r="AJ239" s="66"/>
      <c r="AK239" s="66"/>
      <c r="AL239" s="67"/>
      <c r="AM239" s="69"/>
      <c r="AN239" s="69"/>
      <c r="AO239" s="70"/>
      <c r="AP239" s="70"/>
      <c r="AQ239" s="70"/>
      <c r="AR239" s="70"/>
      <c r="AS239" s="70"/>
      <c r="AT239" s="70"/>
      <c r="AU239" s="70"/>
      <c r="AV239" s="70"/>
      <c r="AW239" s="70"/>
      <c r="AX239" s="70"/>
      <c r="AY239" s="70"/>
      <c r="AZ239" s="70"/>
      <c r="BA239" s="70"/>
      <c r="BB239" s="70"/>
      <c r="BC239" s="70"/>
      <c r="BD239" s="70"/>
      <c r="BE239" s="70"/>
    </row>
    <row r="240" spans="1:57" s="678" customFormat="1" x14ac:dyDescent="0.25">
      <c r="A240" s="1111">
        <v>11</v>
      </c>
      <c r="B240" s="1112" t="s">
        <v>424</v>
      </c>
      <c r="C240" s="1091" t="s">
        <v>571</v>
      </c>
      <c r="D240" s="672" t="s">
        <v>210</v>
      </c>
      <c r="E240" s="681">
        <f>+[1]INVERSIÓN!AE71</f>
        <v>3172552</v>
      </c>
      <c r="F240" s="681">
        <f>+[1]INVERSIÓN!AF71</f>
        <v>3172552</v>
      </c>
      <c r="G240" s="681">
        <f>+[1]INVERSIÓN!AG71</f>
        <v>3172552</v>
      </c>
      <c r="H240" s="681">
        <v>3172552</v>
      </c>
      <c r="I240" s="681"/>
      <c r="J240" s="681"/>
      <c r="K240" s="681">
        <f>+[1]INVERSIÓN!AL71</f>
        <v>2684144.92</v>
      </c>
      <c r="L240" s="681">
        <f>+[1]INVERSIÓN!AM71</f>
        <v>2932946</v>
      </c>
      <c r="M240" s="681">
        <f>+[1]INVERSIÓN!AK71</f>
        <v>3929402.21</v>
      </c>
      <c r="N240" s="682"/>
      <c r="O240" s="684"/>
      <c r="P240" s="1091" t="s">
        <v>211</v>
      </c>
      <c r="Q240" s="1109" t="s">
        <v>263</v>
      </c>
      <c r="R240" s="1109" t="s">
        <v>264</v>
      </c>
      <c r="S240" s="1109" t="s">
        <v>265</v>
      </c>
      <c r="T240" s="1109" t="s">
        <v>215</v>
      </c>
      <c r="U240" s="1107">
        <v>8185614</v>
      </c>
      <c r="V240" s="1092"/>
      <c r="W240" s="1107" t="s">
        <v>216</v>
      </c>
      <c r="X240" s="1107" t="s">
        <v>217</v>
      </c>
      <c r="Y240" s="1107" t="s">
        <v>218</v>
      </c>
      <c r="Z240" s="1107" t="s">
        <v>219</v>
      </c>
      <c r="AA240" s="1107">
        <v>8185614</v>
      </c>
      <c r="AB240" s="65"/>
      <c r="AC240" s="66"/>
      <c r="AD240" s="66"/>
      <c r="AE240" s="66"/>
      <c r="AF240" s="66"/>
      <c r="AG240" s="66"/>
      <c r="AH240" s="66"/>
      <c r="AI240" s="66"/>
      <c r="AJ240" s="66"/>
      <c r="AK240" s="66"/>
      <c r="AL240" s="67"/>
      <c r="AM240" s="67"/>
      <c r="AN240" s="67"/>
      <c r="AO240" s="65"/>
      <c r="AP240" s="65"/>
      <c r="AQ240" s="65"/>
      <c r="AR240" s="65"/>
      <c r="AS240" s="65"/>
      <c r="AT240" s="65"/>
      <c r="AU240" s="65"/>
      <c r="AV240" s="68"/>
      <c r="AW240" s="68"/>
      <c r="AX240" s="68"/>
      <c r="AY240" s="68"/>
      <c r="AZ240" s="68"/>
      <c r="BA240" s="68"/>
      <c r="BB240" s="68"/>
      <c r="BC240" s="68"/>
      <c r="BD240" s="68"/>
      <c r="BE240" s="68"/>
    </row>
    <row r="241" spans="1:57" s="678" customFormat="1" x14ac:dyDescent="0.25">
      <c r="A241" s="1111"/>
      <c r="B241" s="1112"/>
      <c r="C241" s="1092"/>
      <c r="D241" s="672" t="s">
        <v>220</v>
      </c>
      <c r="E241" s="681">
        <f>+[1]INVERSIÓN!AE72</f>
        <v>882877000</v>
      </c>
      <c r="F241" s="681">
        <f>+[1]INVERSIÓN!AF72</f>
        <v>882877000</v>
      </c>
      <c r="G241" s="681">
        <f>+[1]INVERSIÓN!AG72</f>
        <v>882877000</v>
      </c>
      <c r="H241" s="681">
        <v>738137000</v>
      </c>
      <c r="I241" s="681"/>
      <c r="J241" s="681"/>
      <c r="K241" s="681">
        <f>+[1]INVERSIÓN!AL72</f>
        <v>627000</v>
      </c>
      <c r="L241" s="681">
        <f>+[1]INVERSIÓN!AM72</f>
        <v>67367000</v>
      </c>
      <c r="M241" s="681">
        <f>+[1]INVERSIÓN!AK72</f>
        <v>160432000</v>
      </c>
      <c r="N241" s="713"/>
      <c r="O241" s="684"/>
      <c r="P241" s="1092"/>
      <c r="Q241" s="1092"/>
      <c r="R241" s="1092"/>
      <c r="S241" s="1092"/>
      <c r="T241" s="1092"/>
      <c r="U241" s="1092"/>
      <c r="V241" s="1092"/>
      <c r="W241" s="1092"/>
      <c r="X241" s="1092"/>
      <c r="Y241" s="1092"/>
      <c r="Z241" s="1092"/>
      <c r="AA241" s="1092"/>
      <c r="AB241" s="65"/>
      <c r="AC241" s="66"/>
      <c r="AD241" s="66"/>
      <c r="AE241" s="66"/>
      <c r="AF241" s="66"/>
      <c r="AG241" s="66"/>
      <c r="AH241" s="66"/>
      <c r="AI241" s="66"/>
      <c r="AJ241" s="66"/>
      <c r="AK241" s="66"/>
      <c r="AL241" s="67"/>
      <c r="AM241" s="69"/>
      <c r="AN241" s="69"/>
      <c r="AO241" s="70"/>
      <c r="AP241" s="70"/>
      <c r="AQ241" s="70"/>
      <c r="AR241" s="70"/>
      <c r="AS241" s="70"/>
      <c r="AT241" s="70"/>
      <c r="AU241" s="70"/>
      <c r="AV241" s="68"/>
      <c r="AW241" s="68"/>
      <c r="AX241" s="68"/>
      <c r="AY241" s="68"/>
      <c r="AZ241" s="68"/>
      <c r="BA241" s="68"/>
      <c r="BB241" s="68"/>
      <c r="BC241" s="68"/>
      <c r="BD241" s="68"/>
      <c r="BE241" s="68"/>
    </row>
    <row r="242" spans="1:57" s="678" customFormat="1" x14ac:dyDescent="0.25">
      <c r="A242" s="1111"/>
      <c r="B242" s="1112"/>
      <c r="C242" s="1092"/>
      <c r="D242" s="672" t="s">
        <v>222</v>
      </c>
      <c r="E242" s="681">
        <f>+[1]INVERSIÓN!AE73</f>
        <v>978</v>
      </c>
      <c r="F242" s="681">
        <f>+[1]INVERSIÓN!AF73</f>
        <v>978</v>
      </c>
      <c r="G242" s="681">
        <f>+[1]INVERSIÓN!AG73</f>
        <v>978</v>
      </c>
      <c r="H242" s="681">
        <v>978</v>
      </c>
      <c r="I242" s="681"/>
      <c r="J242" s="681"/>
      <c r="K242" s="681">
        <f>+[1]INVERSIÓN!AL73</f>
        <v>978</v>
      </c>
      <c r="L242" s="681">
        <f>+[1]INVERSIÓN!AM73</f>
        <v>978</v>
      </c>
      <c r="M242" s="681">
        <f>+[1]INVERSIÓN!AK73</f>
        <v>978</v>
      </c>
      <c r="N242" s="682"/>
      <c r="O242" s="684"/>
      <c r="P242" s="1092"/>
      <c r="Q242" s="1092"/>
      <c r="R242" s="1092"/>
      <c r="S242" s="1092"/>
      <c r="T242" s="1092"/>
      <c r="U242" s="1092"/>
      <c r="V242" s="1092"/>
      <c r="W242" s="1092"/>
      <c r="X242" s="1092"/>
      <c r="Y242" s="1092"/>
      <c r="Z242" s="1092"/>
      <c r="AA242" s="1092"/>
      <c r="AB242" s="65"/>
      <c r="AC242" s="66"/>
      <c r="AD242" s="66"/>
      <c r="AE242" s="66"/>
      <c r="AF242" s="66"/>
      <c r="AG242" s="66"/>
      <c r="AH242" s="66"/>
      <c r="AI242" s="66"/>
      <c r="AJ242" s="66"/>
      <c r="AK242" s="66"/>
      <c r="AL242" s="67"/>
      <c r="AM242" s="69"/>
      <c r="AN242" s="69"/>
      <c r="AO242" s="70"/>
      <c r="AP242" s="70"/>
      <c r="AQ242" s="70"/>
      <c r="AR242" s="70"/>
      <c r="AS242" s="70"/>
      <c r="AT242" s="70"/>
      <c r="AU242" s="70"/>
      <c r="AV242" s="68"/>
      <c r="AW242" s="68"/>
      <c r="AX242" s="68"/>
      <c r="AY242" s="68"/>
      <c r="AZ242" s="68"/>
      <c r="BA242" s="68"/>
      <c r="BB242" s="68"/>
      <c r="BC242" s="68"/>
      <c r="BD242" s="68"/>
      <c r="BE242" s="68"/>
    </row>
    <row r="243" spans="1:57" s="678" customFormat="1" x14ac:dyDescent="0.25">
      <c r="A243" s="1111"/>
      <c r="B243" s="1112"/>
      <c r="C243" s="1092"/>
      <c r="D243" s="672" t="s">
        <v>224</v>
      </c>
      <c r="E243" s="681">
        <f>+[1]INVERSIÓN!AE74</f>
        <v>272038216</v>
      </c>
      <c r="F243" s="681">
        <f>+[1]INVERSIÓN!AF74</f>
        <v>272038216</v>
      </c>
      <c r="G243" s="681">
        <f>+[1]INVERSIÓN!AG74</f>
        <v>272036683</v>
      </c>
      <c r="H243" s="681">
        <v>272036683</v>
      </c>
      <c r="I243" s="681"/>
      <c r="J243" s="681"/>
      <c r="K243" s="681">
        <f>+[1]INVERSIÓN!AL74</f>
        <v>141282812</v>
      </c>
      <c r="L243" s="681">
        <f>+[1]INVERSIÓN!AM74</f>
        <v>156687532</v>
      </c>
      <c r="M243" s="741">
        <f>+[1]INVERSIÓN!AK74</f>
        <v>183519467</v>
      </c>
      <c r="N243" s="713"/>
      <c r="O243" s="684"/>
      <c r="P243" s="1092"/>
      <c r="Q243" s="1092"/>
      <c r="R243" s="1092"/>
      <c r="S243" s="1092"/>
      <c r="T243" s="1092"/>
      <c r="U243" s="1092"/>
      <c r="V243" s="1092"/>
      <c r="W243" s="1092"/>
      <c r="X243" s="1092"/>
      <c r="Y243" s="1092"/>
      <c r="Z243" s="1092"/>
      <c r="AA243" s="1092"/>
      <c r="AB243" s="65"/>
      <c r="AC243" s="66"/>
      <c r="AD243" s="66"/>
      <c r="AE243" s="66"/>
      <c r="AF243" s="66"/>
      <c r="AG243" s="66"/>
      <c r="AH243" s="66"/>
      <c r="AI243" s="66"/>
      <c r="AJ243" s="66"/>
      <c r="AK243" s="66"/>
      <c r="AL243" s="67"/>
      <c r="AM243" s="69"/>
      <c r="AN243" s="69"/>
      <c r="AO243" s="70"/>
      <c r="AP243" s="70"/>
      <c r="AQ243" s="70"/>
      <c r="AR243" s="70"/>
      <c r="AS243" s="70"/>
      <c r="AT243" s="70"/>
      <c r="AU243" s="70"/>
      <c r="AV243" s="68"/>
      <c r="AW243" s="68"/>
      <c r="AX243" s="68"/>
      <c r="AY243" s="68"/>
      <c r="AZ243" s="68"/>
      <c r="BA243" s="68"/>
      <c r="BB243" s="68"/>
      <c r="BC243" s="68"/>
      <c r="BD243" s="68"/>
      <c r="BE243" s="68"/>
    </row>
    <row r="244" spans="1:57" s="678" customFormat="1" ht="15" customHeight="1" x14ac:dyDescent="0.25">
      <c r="A244" s="1111"/>
      <c r="B244" s="1112"/>
      <c r="C244" s="1091" t="s">
        <v>259</v>
      </c>
      <c r="D244" s="672" t="s">
        <v>210</v>
      </c>
      <c r="E244" s="681">
        <f>+E240</f>
        <v>3172552</v>
      </c>
      <c r="F244" s="681">
        <f>F240</f>
        <v>3172552</v>
      </c>
      <c r="G244" s="681">
        <f>G240</f>
        <v>3172552</v>
      </c>
      <c r="H244" s="681">
        <v>3929402.2288659997</v>
      </c>
      <c r="I244" s="681"/>
      <c r="J244" s="681"/>
      <c r="K244" s="681" t="e">
        <f>#REF!+#REF!+#REF!+#REF!+#REF!+#REF!+#REF!+#REF!+#REF!+#REF!+#REF!+#REF!+#REF!+#REF!+#REF!+#REF!+#REF!+#REF!+#REF!+#REF!</f>
        <v>#REF!</v>
      </c>
      <c r="L244" s="681" t="e">
        <f>#REF!+#REF!+#REF!+#REF!+#REF!+#REF!+#REF!+#REF!+#REF!+#REF!+#REF!+#REF!+#REF!+#REF!+#REF!+#REF!+#REF!+#REF!+#REF!+#REF!</f>
        <v>#REF!</v>
      </c>
      <c r="M244" s="681">
        <f>M240</f>
        <v>3929402.21</v>
      </c>
      <c r="N244" s="681"/>
      <c r="O244" s="681"/>
      <c r="P244" s="1109"/>
      <c r="Q244" s="1092"/>
      <c r="R244" s="1092"/>
      <c r="S244" s="1092"/>
      <c r="T244" s="1092"/>
      <c r="U244" s="1092"/>
      <c r="V244" s="1092"/>
      <c r="W244" s="1092"/>
      <c r="X244" s="1092"/>
      <c r="Y244" s="1092"/>
      <c r="Z244" s="1092"/>
      <c r="AA244" s="1092"/>
      <c r="AB244" s="65">
        <v>8246534</v>
      </c>
      <c r="AC244" s="80">
        <v>8073277</v>
      </c>
      <c r="AD244" s="66"/>
      <c r="AE244" s="66"/>
      <c r="AF244" s="66"/>
      <c r="AG244" s="66"/>
      <c r="AH244" s="66"/>
      <c r="AI244" s="66"/>
      <c r="AJ244" s="66"/>
      <c r="AK244" s="66"/>
      <c r="AL244" s="67"/>
      <c r="AM244" s="69"/>
      <c r="AN244" s="69"/>
      <c r="AO244" s="70"/>
      <c r="AP244" s="70"/>
      <c r="AQ244" s="70"/>
      <c r="AR244" s="70"/>
      <c r="AS244" s="70"/>
      <c r="AT244" s="70"/>
      <c r="AU244" s="70"/>
      <c r="AV244" s="68"/>
      <c r="AW244" s="68"/>
      <c r="AX244" s="68"/>
      <c r="AY244" s="68"/>
      <c r="AZ244" s="68"/>
      <c r="BA244" s="68"/>
      <c r="BB244" s="68"/>
      <c r="BC244" s="68"/>
      <c r="BD244" s="68"/>
      <c r="BE244" s="68"/>
    </row>
    <row r="245" spans="1:57" s="678" customFormat="1" ht="15" customHeight="1" x14ac:dyDescent="0.25">
      <c r="A245" s="1111"/>
      <c r="B245" s="1112"/>
      <c r="C245" s="1092"/>
      <c r="D245" s="672" t="s">
        <v>220</v>
      </c>
      <c r="E245" s="681">
        <f>+E241</f>
        <v>882877000</v>
      </c>
      <c r="F245" s="681">
        <f t="shared" ref="F245:G247" si="17">F241</f>
        <v>882877000</v>
      </c>
      <c r="G245" s="681">
        <f t="shared" si="17"/>
        <v>882877000</v>
      </c>
      <c r="H245" s="681">
        <v>160432000.77027237</v>
      </c>
      <c r="I245" s="681"/>
      <c r="J245" s="681"/>
      <c r="K245" s="681" t="e">
        <f>#REF!+#REF!+#REF!+#REF!+#REF!+#REF!+#REF!+#REF!+#REF!+#REF!+#REF!+#REF!+#REF!+#REF!+#REF!+#REF!+#REF!+#REF!+#REF!+#REF!</f>
        <v>#REF!</v>
      </c>
      <c r="L245" s="681" t="e">
        <f>#REF!+#REF!+#REF!+#REF!+#REF!+#REF!+#REF!+#REF!+#REF!+#REF!+#REF!+#REF!+#REF!+#REF!+#REF!+#REF!+#REF!+#REF!+#REF!+#REF!</f>
        <v>#REF!</v>
      </c>
      <c r="M245" s="681">
        <f t="shared" ref="M245:M247" si="18">M241</f>
        <v>160432000</v>
      </c>
      <c r="N245" s="681"/>
      <c r="O245" s="681"/>
      <c r="P245" s="1092"/>
      <c r="Q245" s="1092"/>
      <c r="R245" s="1092"/>
      <c r="S245" s="1092"/>
      <c r="T245" s="1092"/>
      <c r="U245" s="1092"/>
      <c r="V245" s="1092"/>
      <c r="W245" s="1092"/>
      <c r="X245" s="1092"/>
      <c r="Y245" s="1092"/>
      <c r="Z245" s="1092"/>
      <c r="AA245" s="1092"/>
      <c r="AB245" s="65"/>
      <c r="AC245" s="80">
        <v>173257</v>
      </c>
      <c r="AD245" s="66"/>
      <c r="AE245" s="66"/>
      <c r="AF245" s="66"/>
      <c r="AG245" s="66"/>
      <c r="AH245" s="66"/>
      <c r="AI245" s="66"/>
      <c r="AJ245" s="66"/>
      <c r="AK245" s="66"/>
      <c r="AL245" s="67"/>
      <c r="AM245" s="69"/>
      <c r="AN245" s="69"/>
      <c r="AO245" s="70"/>
      <c r="AP245" s="70"/>
      <c r="AQ245" s="70"/>
      <c r="AR245" s="70"/>
      <c r="AS245" s="70"/>
      <c r="AT245" s="70"/>
      <c r="AU245" s="70"/>
      <c r="AV245" s="68"/>
      <c r="AW245" s="68"/>
      <c r="AX245" s="68"/>
      <c r="AY245" s="68"/>
      <c r="AZ245" s="68"/>
      <c r="BA245" s="68"/>
      <c r="BB245" s="68"/>
      <c r="BC245" s="68"/>
      <c r="BD245" s="68"/>
      <c r="BE245" s="68"/>
    </row>
    <row r="246" spans="1:57" s="678" customFormat="1" ht="15" customHeight="1" x14ac:dyDescent="0.25">
      <c r="A246" s="1111"/>
      <c r="B246" s="1112"/>
      <c r="C246" s="1092"/>
      <c r="D246" s="672" t="s">
        <v>222</v>
      </c>
      <c r="E246" s="681">
        <f>+E242</f>
        <v>978</v>
      </c>
      <c r="F246" s="681">
        <f t="shared" si="17"/>
        <v>978</v>
      </c>
      <c r="G246" s="681">
        <f t="shared" si="17"/>
        <v>978</v>
      </c>
      <c r="H246" s="681">
        <v>978</v>
      </c>
      <c r="I246" s="681"/>
      <c r="J246" s="681"/>
      <c r="K246" s="681" t="e">
        <f>#REF!+#REF!+#REF!+#REF!+#REF!+#REF!+#REF!+#REF!+#REF!+#REF!+#REF!+#REF!+#REF!+#REF!+#REF!+#REF!+#REF!+#REF!+#REF!+#REF!</f>
        <v>#REF!</v>
      </c>
      <c r="L246" s="681" t="e">
        <f>#REF!+#REF!+#REF!+#REF!+#REF!+#REF!+#REF!+#REF!+#REF!+#REF!+#REF!+#REF!+#REF!+#REF!+#REF!+#REF!+#REF!+#REF!+#REF!+#REF!</f>
        <v>#REF!</v>
      </c>
      <c r="M246" s="681">
        <f t="shared" si="18"/>
        <v>978</v>
      </c>
      <c r="N246" s="681"/>
      <c r="O246" s="681"/>
      <c r="P246" s="1092"/>
      <c r="Q246" s="1092"/>
      <c r="R246" s="1092"/>
      <c r="S246" s="1092"/>
      <c r="T246" s="1092"/>
      <c r="U246" s="1092"/>
      <c r="V246" s="1092"/>
      <c r="W246" s="1092"/>
      <c r="X246" s="1092"/>
      <c r="Y246" s="1092"/>
      <c r="Z246" s="1092"/>
      <c r="AA246" s="1092"/>
      <c r="AB246" s="65"/>
      <c r="AC246" s="66">
        <v>173257</v>
      </c>
      <c r="AD246" s="66"/>
      <c r="AE246" s="66"/>
      <c r="AF246" s="66"/>
      <c r="AG246" s="66"/>
      <c r="AH246" s="66"/>
      <c r="AI246" s="66"/>
      <c r="AJ246" s="66"/>
      <c r="AK246" s="66"/>
      <c r="AL246" s="67"/>
      <c r="AM246" s="69"/>
      <c r="AN246" s="69"/>
      <c r="AO246" s="70"/>
      <c r="AP246" s="70"/>
      <c r="AQ246" s="70"/>
      <c r="AR246" s="70"/>
      <c r="AS246" s="70"/>
      <c r="AT246" s="70"/>
      <c r="AU246" s="70"/>
      <c r="AV246" s="68"/>
      <c r="AW246" s="68"/>
      <c r="AX246" s="68"/>
      <c r="AY246" s="68"/>
      <c r="AZ246" s="68"/>
      <c r="BA246" s="68"/>
      <c r="BB246" s="68"/>
      <c r="BC246" s="68"/>
      <c r="BD246" s="68"/>
      <c r="BE246" s="68"/>
    </row>
    <row r="247" spans="1:57" s="678" customFormat="1" ht="15.75" customHeight="1" x14ac:dyDescent="0.25">
      <c r="A247" s="1111"/>
      <c r="B247" s="1112"/>
      <c r="C247" s="1092"/>
      <c r="D247" s="672" t="s">
        <v>224</v>
      </c>
      <c r="E247" s="681">
        <f>+E243</f>
        <v>272038216</v>
      </c>
      <c r="F247" s="681">
        <f t="shared" si="17"/>
        <v>272038216</v>
      </c>
      <c r="G247" s="681">
        <f t="shared" si="17"/>
        <v>272036683</v>
      </c>
      <c r="H247" s="681">
        <v>183519467</v>
      </c>
      <c r="I247" s="681"/>
      <c r="J247" s="681"/>
      <c r="K247" s="681" t="e">
        <f>#REF!+#REF!+#REF!+#REF!+#REF!+#REF!+#REF!+#REF!+#REF!+#REF!+#REF!+#REF!+#REF!+#REF!+#REF!+#REF!+#REF!+#REF!+#REF!+#REF!</f>
        <v>#REF!</v>
      </c>
      <c r="L247" s="681" t="e">
        <f>#REF!+#REF!+#REF!+#REF!+#REF!+#REF!+#REF!+#REF!+#REF!+#REF!+#REF!+#REF!+#REF!+#REF!+#REF!+#REF!+#REF!+#REF!+#REF!+#REF!</f>
        <v>#REF!</v>
      </c>
      <c r="M247" s="681">
        <f t="shared" si="18"/>
        <v>183519467</v>
      </c>
      <c r="N247" s="681"/>
      <c r="O247" s="681"/>
      <c r="P247" s="1092"/>
      <c r="Q247" s="1092"/>
      <c r="R247" s="1092"/>
      <c r="S247" s="1092"/>
      <c r="T247" s="1092"/>
      <c r="U247" s="1092"/>
      <c r="V247" s="1092"/>
      <c r="W247" s="1092"/>
      <c r="X247" s="1092"/>
      <c r="Y247" s="1092"/>
      <c r="Z247" s="1092"/>
      <c r="AA247" s="1092"/>
      <c r="AB247" s="65"/>
      <c r="AC247" s="66"/>
      <c r="AD247" s="66"/>
      <c r="AE247" s="66"/>
      <c r="AF247" s="66"/>
      <c r="AG247" s="66"/>
      <c r="AH247" s="66"/>
      <c r="AI247" s="66"/>
      <c r="AJ247" s="66"/>
      <c r="AK247" s="66"/>
      <c r="AL247" s="67"/>
      <c r="AM247" s="69"/>
      <c r="AN247" s="69"/>
      <c r="AO247" s="70"/>
      <c r="AP247" s="70"/>
      <c r="AQ247" s="70"/>
      <c r="AR247" s="70"/>
      <c r="AS247" s="70"/>
      <c r="AT247" s="70"/>
      <c r="AU247" s="70"/>
      <c r="AV247" s="68"/>
      <c r="AW247" s="68"/>
      <c r="AX247" s="68"/>
      <c r="AY247" s="68"/>
      <c r="AZ247" s="68"/>
      <c r="BA247" s="68"/>
      <c r="BB247" s="68"/>
      <c r="BC247" s="68"/>
      <c r="BD247" s="68"/>
      <c r="BE247" s="68"/>
    </row>
    <row r="248" spans="1:57" s="678" customFormat="1" ht="18.75" customHeight="1" x14ac:dyDescent="0.25">
      <c r="A248" s="1108">
        <v>12</v>
      </c>
      <c r="B248" s="1091" t="s">
        <v>130</v>
      </c>
      <c r="C248" s="1091" t="s">
        <v>333</v>
      </c>
      <c r="D248" s="672" t="s">
        <v>210</v>
      </c>
      <c r="E248" s="742">
        <f>+[1]INVERSIÓN!AE77</f>
        <v>1</v>
      </c>
      <c r="F248" s="742">
        <f>+[1]INVERSIÓN!AF77</f>
        <v>1</v>
      </c>
      <c r="G248" s="742">
        <f>+[1]INVERSIÓN!AG77</f>
        <v>1</v>
      </c>
      <c r="H248" s="742">
        <v>1</v>
      </c>
      <c r="I248" s="742"/>
      <c r="J248" s="742"/>
      <c r="K248" s="742">
        <f>+[1]INVERSIÓN!AL77</f>
        <v>1</v>
      </c>
      <c r="L248" s="742">
        <f>+[1]INVERSIÓN!AM77</f>
        <v>1</v>
      </c>
      <c r="M248" s="742">
        <f>+[1]INVERSIÓN!AN77</f>
        <v>1</v>
      </c>
      <c r="N248" s="743"/>
      <c r="O248" s="743"/>
      <c r="P248" s="1091" t="s">
        <v>211</v>
      </c>
      <c r="Q248" s="1091" t="s">
        <v>87</v>
      </c>
      <c r="R248" s="1091" t="s">
        <v>87</v>
      </c>
      <c r="S248" s="1091" t="s">
        <v>87</v>
      </c>
      <c r="T248" s="1109" t="s">
        <v>215</v>
      </c>
      <c r="U248" s="1107">
        <v>8185614</v>
      </c>
      <c r="V248" s="1092"/>
      <c r="W248" s="1107" t="s">
        <v>216</v>
      </c>
      <c r="X248" s="1107" t="s">
        <v>217</v>
      </c>
      <c r="Y248" s="1107" t="s">
        <v>218</v>
      </c>
      <c r="Z248" s="1107" t="s">
        <v>219</v>
      </c>
      <c r="AA248" s="1107">
        <v>8185614</v>
      </c>
      <c r="AB248" s="65"/>
      <c r="AC248" s="66">
        <v>12</v>
      </c>
      <c r="AD248" s="66" t="s">
        <v>344</v>
      </c>
      <c r="AE248" s="66"/>
      <c r="AF248" s="66"/>
      <c r="AG248" s="66"/>
      <c r="AH248" s="66" t="s">
        <v>345</v>
      </c>
      <c r="AI248" s="66"/>
      <c r="AJ248" s="66"/>
      <c r="AK248" s="66"/>
      <c r="AL248" s="67"/>
      <c r="AM248" s="67"/>
      <c r="AN248" s="67"/>
      <c r="AO248" s="65"/>
      <c r="AP248" s="65"/>
      <c r="AQ248" s="65"/>
      <c r="AR248" s="65"/>
      <c r="AS248" s="65"/>
      <c r="AT248" s="65"/>
      <c r="AU248" s="65"/>
      <c r="AV248" s="68"/>
      <c r="AW248" s="68"/>
      <c r="AX248" s="68"/>
      <c r="AY248" s="68"/>
      <c r="AZ248" s="68"/>
      <c r="BA248" s="68"/>
      <c r="BB248" s="68"/>
      <c r="BC248" s="68"/>
      <c r="BD248" s="68"/>
      <c r="BE248" s="68"/>
    </row>
    <row r="249" spans="1:57" s="678" customFormat="1" ht="12" customHeight="1" x14ac:dyDescent="0.25">
      <c r="A249" s="1092"/>
      <c r="B249" s="1092"/>
      <c r="C249" s="1092"/>
      <c r="D249" s="672" t="s">
        <v>220</v>
      </c>
      <c r="E249" s="741">
        <f>+[1]INVERSIÓN!AE78</f>
        <v>71439000</v>
      </c>
      <c r="F249" s="741">
        <f>+[1]INVERSIÓN!AF78</f>
        <v>71439000</v>
      </c>
      <c r="G249" s="741">
        <f>+[1]INVERSIÓN!AG78</f>
        <v>71439000</v>
      </c>
      <c r="H249" s="741">
        <v>56712000</v>
      </c>
      <c r="I249" s="741"/>
      <c r="J249" s="741"/>
      <c r="K249" s="744">
        <f>+[1]INVERSIÓN!AL78</f>
        <v>95000</v>
      </c>
      <c r="L249" s="744">
        <f>+[1]INVERSIÓN!AM78</f>
        <v>95000</v>
      </c>
      <c r="M249" s="744">
        <f>+[1]INVERSIÓN!AN78</f>
        <v>10166000</v>
      </c>
      <c r="N249" s="737"/>
      <c r="O249" s="737"/>
      <c r="P249" s="1092"/>
      <c r="Q249" s="1092"/>
      <c r="R249" s="1092"/>
      <c r="S249" s="1092"/>
      <c r="T249" s="1092"/>
      <c r="U249" s="1092"/>
      <c r="V249" s="1092"/>
      <c r="W249" s="1092"/>
      <c r="X249" s="1092"/>
      <c r="Y249" s="1092"/>
      <c r="Z249" s="1092"/>
      <c r="AA249" s="1092"/>
      <c r="AB249" s="72"/>
      <c r="AC249" s="73">
        <v>13</v>
      </c>
      <c r="AD249" s="73" t="s">
        <v>346</v>
      </c>
      <c r="AE249" s="73"/>
      <c r="AF249" s="73"/>
      <c r="AG249" s="73"/>
      <c r="AH249" s="73" t="s">
        <v>347</v>
      </c>
      <c r="AI249" s="73"/>
      <c r="AJ249" s="73"/>
      <c r="AK249" s="73"/>
      <c r="AL249" s="74"/>
      <c r="AM249" s="74"/>
      <c r="AN249" s="74"/>
      <c r="AO249" s="72"/>
      <c r="AP249" s="72"/>
      <c r="AQ249" s="72"/>
      <c r="AR249" s="72"/>
      <c r="AS249" s="72"/>
      <c r="AT249" s="72"/>
      <c r="AU249" s="72"/>
      <c r="AV249" s="75"/>
      <c r="AW249" s="75"/>
      <c r="AX249" s="75"/>
      <c r="AY249" s="75"/>
      <c r="AZ249" s="75"/>
      <c r="BA249" s="75"/>
      <c r="BB249" s="75"/>
      <c r="BC249" s="75"/>
      <c r="BD249" s="75"/>
      <c r="BE249" s="75"/>
    </row>
    <row r="250" spans="1:57" s="678" customFormat="1" ht="24.75" customHeight="1" x14ac:dyDescent="0.25">
      <c r="A250" s="1092"/>
      <c r="B250" s="1092"/>
      <c r="C250" s="1092"/>
      <c r="D250" s="672" t="s">
        <v>222</v>
      </c>
      <c r="E250" s="742">
        <f>+[1]INVERSIÓN!AE79</f>
        <v>0</v>
      </c>
      <c r="F250" s="742">
        <f>+[1]INVERSIÓN!AF79</f>
        <v>0</v>
      </c>
      <c r="G250" s="742">
        <f>+[1]INVERSIÓN!AG79</f>
        <v>0</v>
      </c>
      <c r="H250" s="742">
        <v>0</v>
      </c>
      <c r="I250" s="742"/>
      <c r="J250" s="742"/>
      <c r="K250" s="742">
        <f>+[1]INVERSIÓN!AL79</f>
        <v>0</v>
      </c>
      <c r="L250" s="742">
        <f>+[1]INVERSIÓN!AM79</f>
        <v>0</v>
      </c>
      <c r="M250" s="742">
        <f>+[1]INVERSIÓN!AN79</f>
        <v>0</v>
      </c>
      <c r="N250" s="743"/>
      <c r="O250" s="743"/>
      <c r="P250" s="1092"/>
      <c r="Q250" s="1092"/>
      <c r="R250" s="1092"/>
      <c r="S250" s="1092"/>
      <c r="T250" s="1092"/>
      <c r="U250" s="1092"/>
      <c r="V250" s="1092"/>
      <c r="W250" s="1092"/>
      <c r="X250" s="1092"/>
      <c r="Y250" s="1092"/>
      <c r="Z250" s="1092"/>
      <c r="AA250" s="1092"/>
      <c r="AB250" s="65"/>
      <c r="AC250" s="66">
        <v>14</v>
      </c>
      <c r="AD250" s="66" t="s">
        <v>348</v>
      </c>
      <c r="AE250" s="66"/>
      <c r="AF250" s="66"/>
      <c r="AG250" s="66"/>
      <c r="AH250" s="66" t="s">
        <v>349</v>
      </c>
      <c r="AI250" s="66"/>
      <c r="AJ250" s="66"/>
      <c r="AK250" s="66"/>
      <c r="AL250" s="67"/>
      <c r="AM250" s="67"/>
      <c r="AN250" s="67"/>
      <c r="AO250" s="65"/>
      <c r="AP250" s="65"/>
      <c r="AQ250" s="65"/>
      <c r="AR250" s="65"/>
      <c r="AS250" s="65"/>
      <c r="AT250" s="65"/>
      <c r="AU250" s="65"/>
      <c r="AV250" s="68"/>
      <c r="AW250" s="68"/>
      <c r="AX250" s="68"/>
      <c r="AY250" s="68"/>
      <c r="AZ250" s="68"/>
      <c r="BA250" s="68"/>
      <c r="BB250" s="68"/>
      <c r="BC250" s="68"/>
      <c r="BD250" s="68"/>
      <c r="BE250" s="68"/>
    </row>
    <row r="251" spans="1:57" s="678" customFormat="1" x14ac:dyDescent="0.25">
      <c r="A251" s="1092"/>
      <c r="B251" s="1092"/>
      <c r="C251" s="1092"/>
      <c r="D251" s="672" t="s">
        <v>224</v>
      </c>
      <c r="E251" s="741">
        <f>+[1]INVERSIÓN!AE80</f>
        <v>25739645</v>
      </c>
      <c r="F251" s="741">
        <f>+[1]INVERSIÓN!AF80</f>
        <v>25739645</v>
      </c>
      <c r="G251" s="741">
        <f>+[1]INVERSIÓN!AG80</f>
        <v>25668736</v>
      </c>
      <c r="H251" s="741">
        <v>25668736</v>
      </c>
      <c r="I251" s="741"/>
      <c r="J251" s="741"/>
      <c r="K251" s="742">
        <f>+[1]INVERSIÓN!AL80</f>
        <v>0</v>
      </c>
      <c r="L251" s="742">
        <f>+[1]INVERSIÓN!AM80</f>
        <v>3259000</v>
      </c>
      <c r="M251" s="744">
        <f>+[1]INVERSIÓN!AN80</f>
        <v>6518000</v>
      </c>
      <c r="N251" s="737"/>
      <c r="O251" s="737"/>
      <c r="P251" s="1092"/>
      <c r="Q251" s="1092"/>
      <c r="R251" s="1092"/>
      <c r="S251" s="1092"/>
      <c r="T251" s="1092"/>
      <c r="U251" s="1092"/>
      <c r="V251" s="1092"/>
      <c r="W251" s="1092"/>
      <c r="X251" s="1092"/>
      <c r="Y251" s="1092"/>
      <c r="Z251" s="1092"/>
      <c r="AA251" s="1092"/>
      <c r="AB251" s="72"/>
      <c r="AC251" s="73"/>
      <c r="AD251" s="73"/>
      <c r="AE251" s="73"/>
      <c r="AF251" s="73"/>
      <c r="AG251" s="73"/>
      <c r="AH251" s="73"/>
      <c r="AI251" s="73"/>
      <c r="AJ251" s="73"/>
      <c r="AK251" s="73"/>
      <c r="AL251" s="74"/>
      <c r="AM251" s="74"/>
      <c r="AN251" s="74"/>
      <c r="AO251" s="72"/>
      <c r="AP251" s="72"/>
      <c r="AQ251" s="72"/>
      <c r="AR251" s="72"/>
      <c r="AS251" s="72"/>
      <c r="AT251" s="72"/>
      <c r="AU251" s="72"/>
      <c r="AV251" s="75"/>
      <c r="AW251" s="75"/>
      <c r="AX251" s="75"/>
      <c r="AY251" s="75"/>
      <c r="AZ251" s="75"/>
      <c r="BA251" s="75"/>
      <c r="BB251" s="75"/>
      <c r="BC251" s="75"/>
      <c r="BD251" s="75"/>
      <c r="BE251" s="75"/>
    </row>
    <row r="252" spans="1:57" s="678" customFormat="1" x14ac:dyDescent="0.25">
      <c r="A252" s="1092"/>
      <c r="B252" s="1092"/>
      <c r="C252" s="1091" t="s">
        <v>259</v>
      </c>
      <c r="D252" s="672" t="s">
        <v>210</v>
      </c>
      <c r="E252" s="738">
        <f>+E248</f>
        <v>1</v>
      </c>
      <c r="F252" s="739">
        <f>+F248</f>
        <v>1</v>
      </c>
      <c r="G252" s="739">
        <f>+G248</f>
        <v>1</v>
      </c>
      <c r="H252" s="739">
        <v>1</v>
      </c>
      <c r="I252" s="739"/>
      <c r="J252" s="739"/>
      <c r="K252" s="739">
        <f t="shared" ref="K252:L255" si="19">+K248</f>
        <v>1</v>
      </c>
      <c r="L252" s="739">
        <f>+L248</f>
        <v>1</v>
      </c>
      <c r="M252" s="739">
        <f t="shared" ref="M252:M255" si="20">+M248</f>
        <v>1</v>
      </c>
      <c r="N252" s="739"/>
      <c r="O252" s="739"/>
      <c r="P252" s="1092"/>
      <c r="Q252" s="1092"/>
      <c r="R252" s="1092"/>
      <c r="S252" s="1092"/>
      <c r="T252" s="1092"/>
      <c r="U252" s="1092"/>
      <c r="V252" s="1092"/>
      <c r="W252" s="1092"/>
      <c r="X252" s="1092"/>
      <c r="Y252" s="1092"/>
      <c r="Z252" s="1092"/>
      <c r="AA252" s="1092"/>
      <c r="AB252" s="65"/>
      <c r="AC252" s="66"/>
      <c r="AD252" s="66"/>
      <c r="AE252" s="66"/>
      <c r="AF252" s="66"/>
      <c r="AG252" s="66"/>
      <c r="AH252" s="66"/>
      <c r="AI252" s="66"/>
      <c r="AJ252" s="66"/>
      <c r="AK252" s="66"/>
      <c r="AL252" s="67"/>
      <c r="AM252" s="69"/>
      <c r="AN252" s="69"/>
      <c r="AO252" s="70"/>
      <c r="AP252" s="70"/>
      <c r="AQ252" s="70"/>
      <c r="AR252" s="70"/>
      <c r="AS252" s="70"/>
      <c r="AT252" s="70"/>
      <c r="AU252" s="70"/>
      <c r="AV252" s="70"/>
      <c r="AW252" s="70"/>
      <c r="AX252" s="70"/>
      <c r="AY252" s="70"/>
      <c r="AZ252" s="70"/>
      <c r="BA252" s="70"/>
      <c r="BB252" s="70"/>
      <c r="BC252" s="70"/>
      <c r="BD252" s="70"/>
      <c r="BE252" s="70"/>
    </row>
    <row r="253" spans="1:57" s="678" customFormat="1" x14ac:dyDescent="0.25">
      <c r="A253" s="1092"/>
      <c r="B253" s="1092"/>
      <c r="C253" s="1092"/>
      <c r="D253" s="672" t="s">
        <v>220</v>
      </c>
      <c r="E253" s="745">
        <f t="shared" ref="E253:F255" si="21">+E249</f>
        <v>71439000</v>
      </c>
      <c r="F253" s="740">
        <f t="shared" si="21"/>
        <v>71439000</v>
      </c>
      <c r="G253" s="740">
        <f>+G249</f>
        <v>71439000</v>
      </c>
      <c r="H253" s="740">
        <v>56712000</v>
      </c>
      <c r="I253" s="740"/>
      <c r="J253" s="740"/>
      <c r="K253" s="740">
        <f t="shared" si="19"/>
        <v>95000</v>
      </c>
      <c r="L253" s="740">
        <f t="shared" si="19"/>
        <v>95000</v>
      </c>
      <c r="M253" s="740">
        <f t="shared" si="20"/>
        <v>10166000</v>
      </c>
      <c r="N253" s="740"/>
      <c r="O253" s="740"/>
      <c r="P253" s="1092"/>
      <c r="Q253" s="1092"/>
      <c r="R253" s="1092"/>
      <c r="S253" s="1092"/>
      <c r="T253" s="1092"/>
      <c r="U253" s="1092"/>
      <c r="V253" s="1092"/>
      <c r="W253" s="1092"/>
      <c r="X253" s="1092"/>
      <c r="Y253" s="1092"/>
      <c r="Z253" s="1092"/>
      <c r="AA253" s="1092"/>
      <c r="AB253" s="65"/>
      <c r="AC253" s="66"/>
      <c r="AD253" s="66"/>
      <c r="AE253" s="66"/>
      <c r="AF253" s="66"/>
      <c r="AG253" s="66"/>
      <c r="AH253" s="66"/>
      <c r="AI253" s="66"/>
      <c r="AJ253" s="66"/>
      <c r="AK253" s="66"/>
      <c r="AL253" s="67"/>
      <c r="AM253" s="69"/>
      <c r="AN253" s="69"/>
      <c r="AO253" s="70"/>
      <c r="AP253" s="70"/>
      <c r="AQ253" s="70"/>
      <c r="AR253" s="70"/>
      <c r="AS253" s="70"/>
      <c r="AT253" s="70"/>
      <c r="AU253" s="70"/>
      <c r="AV253" s="70"/>
      <c r="AW253" s="70"/>
      <c r="AX253" s="70"/>
      <c r="AY253" s="70"/>
      <c r="AZ253" s="70"/>
      <c r="BA253" s="70"/>
      <c r="BB253" s="70"/>
      <c r="BC253" s="70"/>
      <c r="BD253" s="70"/>
      <c r="BE253" s="70"/>
    </row>
    <row r="254" spans="1:57" s="678" customFormat="1" x14ac:dyDescent="0.25">
      <c r="A254" s="1092"/>
      <c r="B254" s="1092"/>
      <c r="C254" s="1092"/>
      <c r="D254" s="672" t="s">
        <v>222</v>
      </c>
      <c r="E254" s="738">
        <f t="shared" si="21"/>
        <v>0</v>
      </c>
      <c r="F254" s="739">
        <f t="shared" si="21"/>
        <v>0</v>
      </c>
      <c r="G254" s="739">
        <f>+G250</f>
        <v>0</v>
      </c>
      <c r="H254" s="739">
        <v>0</v>
      </c>
      <c r="I254" s="739"/>
      <c r="J254" s="739"/>
      <c r="K254" s="739">
        <f t="shared" si="19"/>
        <v>0</v>
      </c>
      <c r="L254" s="739">
        <f t="shared" si="19"/>
        <v>0</v>
      </c>
      <c r="M254" s="739">
        <f t="shared" si="20"/>
        <v>0</v>
      </c>
      <c r="N254" s="739"/>
      <c r="O254" s="739"/>
      <c r="P254" s="1092"/>
      <c r="Q254" s="1092"/>
      <c r="R254" s="1092"/>
      <c r="S254" s="1092"/>
      <c r="T254" s="1092"/>
      <c r="U254" s="1092"/>
      <c r="V254" s="1092"/>
      <c r="W254" s="1092"/>
      <c r="X254" s="1092"/>
      <c r="Y254" s="1092"/>
      <c r="Z254" s="1092"/>
      <c r="AA254" s="1092"/>
      <c r="AB254" s="65"/>
      <c r="AC254" s="66"/>
      <c r="AD254" s="66"/>
      <c r="AE254" s="66"/>
      <c r="AF254" s="66"/>
      <c r="AG254" s="66"/>
      <c r="AH254" s="66"/>
      <c r="AI254" s="66"/>
      <c r="AJ254" s="66"/>
      <c r="AK254" s="66"/>
      <c r="AL254" s="67"/>
      <c r="AM254" s="69"/>
      <c r="AN254" s="69"/>
      <c r="AO254" s="70"/>
      <c r="AP254" s="70"/>
      <c r="AQ254" s="70"/>
      <c r="AR254" s="70"/>
      <c r="AS254" s="70"/>
      <c r="AT254" s="70"/>
      <c r="AU254" s="70"/>
      <c r="AV254" s="70"/>
      <c r="AW254" s="70"/>
      <c r="AX254" s="70"/>
      <c r="AY254" s="70"/>
      <c r="AZ254" s="70"/>
      <c r="BA254" s="70"/>
      <c r="BB254" s="70"/>
      <c r="BC254" s="70"/>
      <c r="BD254" s="70"/>
      <c r="BE254" s="70"/>
    </row>
    <row r="255" spans="1:57" s="678" customFormat="1" x14ac:dyDescent="0.25">
      <c r="A255" s="1092"/>
      <c r="B255" s="1092"/>
      <c r="C255" s="1092"/>
      <c r="D255" s="672" t="s">
        <v>224</v>
      </c>
      <c r="E255" s="745">
        <f t="shared" si="21"/>
        <v>25739645</v>
      </c>
      <c r="F255" s="740">
        <f t="shared" si="21"/>
        <v>25739645</v>
      </c>
      <c r="G255" s="740">
        <f>+G251</f>
        <v>25668736</v>
      </c>
      <c r="H255" s="740">
        <v>25668736</v>
      </c>
      <c r="I255" s="740"/>
      <c r="J255" s="740"/>
      <c r="K255" s="740">
        <f t="shared" si="19"/>
        <v>0</v>
      </c>
      <c r="L255" s="740">
        <f t="shared" si="19"/>
        <v>3259000</v>
      </c>
      <c r="M255" s="740">
        <f t="shared" si="20"/>
        <v>6518000</v>
      </c>
      <c r="N255" s="740"/>
      <c r="O255" s="740"/>
      <c r="P255" s="1092"/>
      <c r="Q255" s="1092"/>
      <c r="R255" s="1092"/>
      <c r="S255" s="1092"/>
      <c r="T255" s="1092"/>
      <c r="U255" s="1092"/>
      <c r="V255" s="1092"/>
      <c r="W255" s="1092"/>
      <c r="X255" s="1092"/>
      <c r="Y255" s="1092"/>
      <c r="Z255" s="1092"/>
      <c r="AA255" s="1092"/>
      <c r="AB255" s="65"/>
      <c r="AC255" s="66"/>
      <c r="AD255" s="66"/>
      <c r="AE255" s="66"/>
      <c r="AF255" s="66"/>
      <c r="AG255" s="66"/>
      <c r="AH255" s="66"/>
      <c r="AI255" s="66"/>
      <c r="AJ255" s="66"/>
      <c r="AK255" s="66"/>
      <c r="AL255" s="67"/>
      <c r="AM255" s="69"/>
      <c r="AN255" s="69"/>
      <c r="AO255" s="70"/>
      <c r="AP255" s="70"/>
      <c r="AQ255" s="70"/>
      <c r="AR255" s="70"/>
      <c r="AS255" s="70"/>
      <c r="AT255" s="70"/>
      <c r="AU255" s="70"/>
      <c r="AV255" s="70"/>
      <c r="AW255" s="70"/>
      <c r="AX255" s="70"/>
      <c r="AY255" s="70"/>
      <c r="AZ255" s="70"/>
      <c r="BA255" s="70"/>
      <c r="BB255" s="70"/>
      <c r="BC255" s="70"/>
      <c r="BD255" s="70"/>
      <c r="BE255" s="70"/>
    </row>
    <row r="256" spans="1:57" s="678" customFormat="1" ht="15.75" customHeight="1" x14ac:dyDescent="0.25">
      <c r="A256" s="1108">
        <v>13</v>
      </c>
      <c r="B256" s="1091" t="s">
        <v>133</v>
      </c>
      <c r="C256" s="1091" t="s">
        <v>358</v>
      </c>
      <c r="D256" s="672" t="s">
        <v>210</v>
      </c>
      <c r="E256" s="746">
        <f>+[1]INVERSIÓN!AE83</f>
        <v>1</v>
      </c>
      <c r="F256" s="746">
        <f>+[1]INVERSIÓN!AF83</f>
        <v>1</v>
      </c>
      <c r="G256" s="746">
        <f>+[1]INVERSIÓN!AG83</f>
        <v>1</v>
      </c>
      <c r="H256" s="746">
        <v>1</v>
      </c>
      <c r="I256" s="747"/>
      <c r="J256" s="747"/>
      <c r="K256" s="746">
        <f>+[1]INVERSIÓN!AL83</f>
        <v>1</v>
      </c>
      <c r="L256" s="746">
        <f>+[1]INVERSIÓN!AM83</f>
        <v>1</v>
      </c>
      <c r="M256" s="746">
        <f>+[1]INVERSIÓN!AN83</f>
        <v>1</v>
      </c>
      <c r="N256" s="747"/>
      <c r="O256" s="747"/>
      <c r="P256" s="1091" t="s">
        <v>211</v>
      </c>
      <c r="Q256" s="1091" t="s">
        <v>87</v>
      </c>
      <c r="R256" s="1091" t="s">
        <v>87</v>
      </c>
      <c r="S256" s="1091" t="s">
        <v>87</v>
      </c>
      <c r="T256" s="1109" t="s">
        <v>215</v>
      </c>
      <c r="U256" s="1107">
        <v>8185614</v>
      </c>
      <c r="V256" s="1092"/>
      <c r="W256" s="1107" t="s">
        <v>216</v>
      </c>
      <c r="X256" s="1107" t="s">
        <v>217</v>
      </c>
      <c r="Y256" s="1107" t="s">
        <v>218</v>
      </c>
      <c r="Z256" s="1107" t="s">
        <v>219</v>
      </c>
      <c r="AA256" s="1107">
        <v>8185614</v>
      </c>
      <c r="AB256" s="65"/>
      <c r="AC256" s="66">
        <v>12</v>
      </c>
      <c r="AD256" s="66" t="s">
        <v>344</v>
      </c>
      <c r="AE256" s="66"/>
      <c r="AF256" s="66"/>
      <c r="AG256" s="66"/>
      <c r="AH256" s="66" t="s">
        <v>345</v>
      </c>
      <c r="AI256" s="66"/>
      <c r="AJ256" s="66"/>
      <c r="AK256" s="66"/>
      <c r="AL256" s="67"/>
      <c r="AM256" s="67"/>
      <c r="AN256" s="67"/>
      <c r="AO256" s="65"/>
      <c r="AP256" s="65"/>
      <c r="AQ256" s="65"/>
      <c r="AR256" s="65"/>
      <c r="AS256" s="65"/>
      <c r="AT256" s="65"/>
      <c r="AU256" s="65"/>
      <c r="AV256" s="68"/>
      <c r="AW256" s="68"/>
      <c r="AX256" s="68"/>
      <c r="AY256" s="68"/>
      <c r="AZ256" s="68"/>
      <c r="BA256" s="68"/>
      <c r="BB256" s="68"/>
      <c r="BC256" s="68"/>
      <c r="BD256" s="68"/>
      <c r="BE256" s="68"/>
    </row>
    <row r="257" spans="1:57" s="678" customFormat="1" ht="17.25" customHeight="1" x14ac:dyDescent="0.25">
      <c r="A257" s="1092"/>
      <c r="B257" s="1092"/>
      <c r="C257" s="1092"/>
      <c r="D257" s="672" t="s">
        <v>220</v>
      </c>
      <c r="E257" s="741">
        <f>+[1]INVERSIÓN!AE84</f>
        <v>775652000</v>
      </c>
      <c r="F257" s="741">
        <f>+[1]INVERSIÓN!AF84</f>
        <v>775652000</v>
      </c>
      <c r="G257" s="741">
        <f>+[1]INVERSIÓN!AG84</f>
        <v>775652000</v>
      </c>
      <c r="H257" s="744">
        <v>683506000</v>
      </c>
      <c r="I257" s="737"/>
      <c r="J257" s="737"/>
      <c r="K257" s="744">
        <f>+[1]INVERSIÓN!AL84</f>
        <v>25831000</v>
      </c>
      <c r="L257" s="744">
        <f>+[1]INVERSIÓN!AM84</f>
        <v>79022000</v>
      </c>
      <c r="M257" s="744">
        <f>+[1]INVERSIÓN!AN84</f>
        <v>153290000</v>
      </c>
      <c r="N257" s="737"/>
      <c r="O257" s="737"/>
      <c r="P257" s="1092"/>
      <c r="Q257" s="1092"/>
      <c r="R257" s="1092"/>
      <c r="S257" s="1092"/>
      <c r="T257" s="1092"/>
      <c r="U257" s="1092"/>
      <c r="V257" s="1092"/>
      <c r="W257" s="1092"/>
      <c r="X257" s="1092"/>
      <c r="Y257" s="1092"/>
      <c r="Z257" s="1092"/>
      <c r="AA257" s="1092"/>
      <c r="AB257" s="72"/>
      <c r="AC257" s="73">
        <v>13</v>
      </c>
      <c r="AD257" s="73" t="s">
        <v>346</v>
      </c>
      <c r="AE257" s="73"/>
      <c r="AF257" s="73"/>
      <c r="AG257" s="73"/>
      <c r="AH257" s="73" t="s">
        <v>347</v>
      </c>
      <c r="AI257" s="73"/>
      <c r="AJ257" s="73"/>
      <c r="AK257" s="73"/>
      <c r="AL257" s="74"/>
      <c r="AM257" s="74"/>
      <c r="AN257" s="74"/>
      <c r="AO257" s="72"/>
      <c r="AP257" s="72"/>
      <c r="AQ257" s="72"/>
      <c r="AR257" s="72"/>
      <c r="AS257" s="72"/>
      <c r="AT257" s="72"/>
      <c r="AU257" s="72"/>
      <c r="AV257" s="75"/>
      <c r="AW257" s="75"/>
      <c r="AX257" s="75"/>
      <c r="AY257" s="75"/>
      <c r="AZ257" s="75"/>
      <c r="BA257" s="75"/>
      <c r="BB257" s="75"/>
      <c r="BC257" s="75"/>
      <c r="BD257" s="75"/>
      <c r="BE257" s="75"/>
    </row>
    <row r="258" spans="1:57" s="678" customFormat="1" ht="17.25" customHeight="1" x14ac:dyDescent="0.25">
      <c r="A258" s="1092"/>
      <c r="B258" s="1092"/>
      <c r="C258" s="1092"/>
      <c r="D258" s="672" t="s">
        <v>222</v>
      </c>
      <c r="E258" s="746">
        <f>+[1]INVERSIÓN!AE85</f>
        <v>0</v>
      </c>
      <c r="F258" s="746">
        <f>+[1]INVERSIÓN!AF85</f>
        <v>0</v>
      </c>
      <c r="G258" s="746">
        <f>+[1]INVERSIÓN!AG85</f>
        <v>0</v>
      </c>
      <c r="H258" s="746">
        <v>0</v>
      </c>
      <c r="I258" s="747"/>
      <c r="J258" s="747"/>
      <c r="K258" s="746">
        <f>+[1]INVERSIÓN!AL85</f>
        <v>0</v>
      </c>
      <c r="L258" s="746">
        <f>+[1]INVERSIÓN!AM85</f>
        <v>0</v>
      </c>
      <c r="M258" s="746">
        <f>+[1]INVERSIÓN!AN85</f>
        <v>0</v>
      </c>
      <c r="N258" s="747"/>
      <c r="O258" s="747"/>
      <c r="P258" s="1092"/>
      <c r="Q258" s="1092"/>
      <c r="R258" s="1092"/>
      <c r="S258" s="1092"/>
      <c r="T258" s="1092"/>
      <c r="U258" s="1092"/>
      <c r="V258" s="1092"/>
      <c r="W258" s="1092"/>
      <c r="X258" s="1092"/>
      <c r="Y258" s="1092"/>
      <c r="Z258" s="1092"/>
      <c r="AA258" s="1092"/>
      <c r="AB258" s="65"/>
      <c r="AC258" s="66">
        <v>14</v>
      </c>
      <c r="AD258" s="66" t="s">
        <v>348</v>
      </c>
      <c r="AE258" s="66"/>
      <c r="AF258" s="66"/>
      <c r="AG258" s="66"/>
      <c r="AH258" s="66" t="s">
        <v>349</v>
      </c>
      <c r="AI258" s="66"/>
      <c r="AJ258" s="66"/>
      <c r="AK258" s="66"/>
      <c r="AL258" s="67"/>
      <c r="AM258" s="67"/>
      <c r="AN258" s="67"/>
      <c r="AO258" s="65"/>
      <c r="AP258" s="65"/>
      <c r="AQ258" s="65"/>
      <c r="AR258" s="65"/>
      <c r="AS258" s="65"/>
      <c r="AT258" s="65"/>
      <c r="AU258" s="65"/>
      <c r="AV258" s="68"/>
      <c r="AW258" s="68"/>
      <c r="AX258" s="68"/>
      <c r="AY258" s="68"/>
      <c r="AZ258" s="68"/>
      <c r="BA258" s="68"/>
      <c r="BB258" s="68"/>
      <c r="BC258" s="68"/>
      <c r="BD258" s="68"/>
      <c r="BE258" s="68"/>
    </row>
    <row r="259" spans="1:57" s="678" customFormat="1" x14ac:dyDescent="0.25">
      <c r="A259" s="1092"/>
      <c r="B259" s="1092"/>
      <c r="C259" s="1092"/>
      <c r="D259" s="672" t="s">
        <v>224</v>
      </c>
      <c r="E259" s="741">
        <f>+[1]INVERSIÓN!AE86</f>
        <v>246234704</v>
      </c>
      <c r="F259" s="741">
        <f>+[1]INVERSIÓN!AF86</f>
        <v>246234704</v>
      </c>
      <c r="G259" s="741">
        <f>+[1]INVERSIÓN!AG86</f>
        <v>246234704</v>
      </c>
      <c r="H259" s="744">
        <v>246234704</v>
      </c>
      <c r="I259" s="737"/>
      <c r="J259" s="737"/>
      <c r="K259" s="744">
        <f>+[1]INVERSIÓN!AL86</f>
        <v>159376966</v>
      </c>
      <c r="L259" s="744">
        <f>+[1]INVERSIÓN!AM86</f>
        <v>199059565</v>
      </c>
      <c r="M259" s="744">
        <f>+[1]INVERSIÓN!AN86</f>
        <v>226420898</v>
      </c>
      <c r="N259" s="737"/>
      <c r="O259" s="737"/>
      <c r="P259" s="1092"/>
      <c r="Q259" s="1092"/>
      <c r="R259" s="1092"/>
      <c r="S259" s="1092"/>
      <c r="T259" s="1092"/>
      <c r="U259" s="1092"/>
      <c r="V259" s="1092"/>
      <c r="W259" s="1092"/>
      <c r="X259" s="1092"/>
      <c r="Y259" s="1092"/>
      <c r="Z259" s="1092"/>
      <c r="AA259" s="1092"/>
      <c r="AB259" s="72"/>
      <c r="AC259" s="73"/>
      <c r="AD259" s="73"/>
      <c r="AE259" s="73"/>
      <c r="AF259" s="73"/>
      <c r="AG259" s="73"/>
      <c r="AH259" s="73"/>
      <c r="AI259" s="73"/>
      <c r="AJ259" s="73"/>
      <c r="AK259" s="73"/>
      <c r="AL259" s="74"/>
      <c r="AM259" s="74"/>
      <c r="AN259" s="74"/>
      <c r="AO259" s="72"/>
      <c r="AP259" s="72"/>
      <c r="AQ259" s="72"/>
      <c r="AR259" s="72"/>
      <c r="AS259" s="72"/>
      <c r="AT259" s="72"/>
      <c r="AU259" s="72"/>
      <c r="AV259" s="75"/>
      <c r="AW259" s="75"/>
      <c r="AX259" s="75"/>
      <c r="AY259" s="75"/>
      <c r="AZ259" s="75"/>
      <c r="BA259" s="75"/>
      <c r="BB259" s="75"/>
      <c r="BC259" s="75"/>
      <c r="BD259" s="75"/>
      <c r="BE259" s="75"/>
    </row>
    <row r="260" spans="1:57" s="678" customFormat="1" x14ac:dyDescent="0.25">
      <c r="A260" s="1092"/>
      <c r="B260" s="1092"/>
      <c r="C260" s="1091" t="s">
        <v>259</v>
      </c>
      <c r="D260" s="672" t="s">
        <v>210</v>
      </c>
      <c r="E260" s="738">
        <f>+E256</f>
        <v>1</v>
      </c>
      <c r="F260" s="739">
        <f>+F256</f>
        <v>1</v>
      </c>
      <c r="G260" s="739">
        <f>+G256</f>
        <v>1</v>
      </c>
      <c r="H260" s="739">
        <v>1</v>
      </c>
      <c r="I260" s="739"/>
      <c r="J260" s="739"/>
      <c r="K260" s="739">
        <f t="shared" ref="K260:L263" si="22">+K256</f>
        <v>1</v>
      </c>
      <c r="L260" s="739">
        <f>+L256</f>
        <v>1</v>
      </c>
      <c r="M260" s="739">
        <f t="shared" ref="M260:M263" si="23">+M256</f>
        <v>1</v>
      </c>
      <c r="N260" s="739"/>
      <c r="O260" s="739"/>
      <c r="P260" s="1092"/>
      <c r="Q260" s="1092"/>
      <c r="R260" s="1092"/>
      <c r="S260" s="1092"/>
      <c r="T260" s="1092"/>
      <c r="U260" s="1092"/>
      <c r="V260" s="1092"/>
      <c r="W260" s="1092"/>
      <c r="X260" s="1092"/>
      <c r="Y260" s="1092"/>
      <c r="Z260" s="1092"/>
      <c r="AA260" s="1092"/>
      <c r="AB260" s="65"/>
      <c r="AC260" s="66"/>
      <c r="AD260" s="66"/>
      <c r="AE260" s="66"/>
      <c r="AF260" s="66"/>
      <c r="AG260" s="66"/>
      <c r="AH260" s="66"/>
      <c r="AI260" s="66"/>
      <c r="AJ260" s="66"/>
      <c r="AK260" s="66"/>
      <c r="AL260" s="67"/>
      <c r="AM260" s="69"/>
      <c r="AN260" s="69"/>
      <c r="AO260" s="70"/>
      <c r="AP260" s="70"/>
      <c r="AQ260" s="70"/>
      <c r="AR260" s="70"/>
      <c r="AS260" s="70"/>
      <c r="AT260" s="70"/>
      <c r="AU260" s="70"/>
      <c r="AV260" s="70"/>
      <c r="AW260" s="70"/>
      <c r="AX260" s="70"/>
      <c r="AY260" s="70"/>
      <c r="AZ260" s="70"/>
      <c r="BA260" s="70"/>
      <c r="BB260" s="70"/>
      <c r="BC260" s="70"/>
      <c r="BD260" s="70"/>
      <c r="BE260" s="70"/>
    </row>
    <row r="261" spans="1:57" s="678" customFormat="1" x14ac:dyDescent="0.25">
      <c r="A261" s="1092"/>
      <c r="B261" s="1092"/>
      <c r="C261" s="1092"/>
      <c r="D261" s="672" t="s">
        <v>220</v>
      </c>
      <c r="E261" s="745">
        <f t="shared" ref="E261:F263" si="24">+E257</f>
        <v>775652000</v>
      </c>
      <c r="F261" s="740">
        <f t="shared" si="24"/>
        <v>775652000</v>
      </c>
      <c r="G261" s="740">
        <f>+G257</f>
        <v>775652000</v>
      </c>
      <c r="H261" s="740">
        <v>683506000</v>
      </c>
      <c r="I261" s="740"/>
      <c r="J261" s="740"/>
      <c r="K261" s="740">
        <f t="shared" si="22"/>
        <v>25831000</v>
      </c>
      <c r="L261" s="740">
        <f t="shared" si="22"/>
        <v>79022000</v>
      </c>
      <c r="M261" s="740">
        <f t="shared" si="23"/>
        <v>153290000</v>
      </c>
      <c r="N261" s="740"/>
      <c r="O261" s="740"/>
      <c r="P261" s="1092"/>
      <c r="Q261" s="1092"/>
      <c r="R261" s="1092"/>
      <c r="S261" s="1092"/>
      <c r="T261" s="1092"/>
      <c r="U261" s="1092"/>
      <c r="V261" s="1092"/>
      <c r="W261" s="1092"/>
      <c r="X261" s="1092"/>
      <c r="Y261" s="1092"/>
      <c r="Z261" s="1092"/>
      <c r="AA261" s="1092"/>
      <c r="AB261" s="65"/>
      <c r="AC261" s="66"/>
      <c r="AD261" s="66"/>
      <c r="AE261" s="66"/>
      <c r="AF261" s="66"/>
      <c r="AG261" s="66"/>
      <c r="AH261" s="66"/>
      <c r="AI261" s="66"/>
      <c r="AJ261" s="66"/>
      <c r="AK261" s="66"/>
      <c r="AL261" s="67"/>
      <c r="AM261" s="69"/>
      <c r="AN261" s="69"/>
      <c r="AO261" s="70"/>
      <c r="AP261" s="70"/>
      <c r="AQ261" s="70"/>
      <c r="AR261" s="70"/>
      <c r="AS261" s="70"/>
      <c r="AT261" s="70"/>
      <c r="AU261" s="70"/>
      <c r="AV261" s="70"/>
      <c r="AW261" s="70"/>
      <c r="AX261" s="70"/>
      <c r="AY261" s="70"/>
      <c r="AZ261" s="70"/>
      <c r="BA261" s="70"/>
      <c r="BB261" s="70"/>
      <c r="BC261" s="70"/>
      <c r="BD261" s="70"/>
      <c r="BE261" s="70"/>
    </row>
    <row r="262" spans="1:57" s="678" customFormat="1" x14ac:dyDescent="0.25">
      <c r="A262" s="1092"/>
      <c r="B262" s="1092"/>
      <c r="C262" s="1092"/>
      <c r="D262" s="672" t="s">
        <v>222</v>
      </c>
      <c r="E262" s="738">
        <f t="shared" si="24"/>
        <v>0</v>
      </c>
      <c r="F262" s="739">
        <f t="shared" si="24"/>
        <v>0</v>
      </c>
      <c r="G262" s="739">
        <f>+G258</f>
        <v>0</v>
      </c>
      <c r="H262" s="739">
        <v>0</v>
      </c>
      <c r="I262" s="739"/>
      <c r="J262" s="739"/>
      <c r="K262" s="739">
        <f t="shared" si="22"/>
        <v>0</v>
      </c>
      <c r="L262" s="739">
        <f t="shared" si="22"/>
        <v>0</v>
      </c>
      <c r="M262" s="739">
        <f t="shared" si="23"/>
        <v>0</v>
      </c>
      <c r="N262" s="739"/>
      <c r="O262" s="739"/>
      <c r="P262" s="1092"/>
      <c r="Q262" s="1092"/>
      <c r="R262" s="1092"/>
      <c r="S262" s="1092"/>
      <c r="T262" s="1092"/>
      <c r="U262" s="1092"/>
      <c r="V262" s="1092"/>
      <c r="W262" s="1092"/>
      <c r="X262" s="1092"/>
      <c r="Y262" s="1092"/>
      <c r="Z262" s="1092"/>
      <c r="AA262" s="1092"/>
      <c r="AB262" s="65"/>
      <c r="AC262" s="66"/>
      <c r="AD262" s="66"/>
      <c r="AE262" s="66"/>
      <c r="AF262" s="66"/>
      <c r="AG262" s="66"/>
      <c r="AH262" s="66"/>
      <c r="AI262" s="66"/>
      <c r="AJ262" s="66"/>
      <c r="AK262" s="66"/>
      <c r="AL262" s="67"/>
      <c r="AM262" s="69"/>
      <c r="AN262" s="69"/>
      <c r="AO262" s="70"/>
      <c r="AP262" s="70"/>
      <c r="AQ262" s="70"/>
      <c r="AR262" s="70"/>
      <c r="AS262" s="70"/>
      <c r="AT262" s="70"/>
      <c r="AU262" s="70"/>
      <c r="AV262" s="70"/>
      <c r="AW262" s="70"/>
      <c r="AX262" s="70"/>
      <c r="AY262" s="70"/>
      <c r="AZ262" s="70"/>
      <c r="BA262" s="70"/>
      <c r="BB262" s="70"/>
      <c r="BC262" s="70"/>
      <c r="BD262" s="70"/>
      <c r="BE262" s="70"/>
    </row>
    <row r="263" spans="1:57" s="678" customFormat="1" x14ac:dyDescent="0.25">
      <c r="A263" s="1092"/>
      <c r="B263" s="1092"/>
      <c r="C263" s="1092"/>
      <c r="D263" s="672" t="s">
        <v>224</v>
      </c>
      <c r="E263" s="745">
        <f t="shared" si="24"/>
        <v>246234704</v>
      </c>
      <c r="F263" s="740">
        <f t="shared" si="24"/>
        <v>246234704</v>
      </c>
      <c r="G263" s="740">
        <f>+G259</f>
        <v>246234704</v>
      </c>
      <c r="H263" s="740">
        <v>246234704</v>
      </c>
      <c r="I263" s="740"/>
      <c r="J263" s="740"/>
      <c r="K263" s="740">
        <f t="shared" si="22"/>
        <v>159376966</v>
      </c>
      <c r="L263" s="740">
        <f t="shared" si="22"/>
        <v>199059565</v>
      </c>
      <c r="M263" s="740">
        <f t="shared" si="23"/>
        <v>226420898</v>
      </c>
      <c r="N263" s="740"/>
      <c r="O263" s="740"/>
      <c r="P263" s="1092"/>
      <c r="Q263" s="1092"/>
      <c r="R263" s="1092"/>
      <c r="S263" s="1092"/>
      <c r="T263" s="1092"/>
      <c r="U263" s="1092"/>
      <c r="V263" s="1092"/>
      <c r="W263" s="1092"/>
      <c r="X263" s="1092"/>
      <c r="Y263" s="1092"/>
      <c r="Z263" s="1092"/>
      <c r="AA263" s="1092"/>
      <c r="AB263" s="65"/>
      <c r="AC263" s="66"/>
      <c r="AD263" s="66"/>
      <c r="AE263" s="66"/>
      <c r="AF263" s="66"/>
      <c r="AG263" s="66"/>
      <c r="AH263" s="66"/>
      <c r="AI263" s="66"/>
      <c r="AJ263" s="66"/>
      <c r="AK263" s="66"/>
      <c r="AL263" s="67"/>
      <c r="AM263" s="69"/>
      <c r="AN263" s="69"/>
      <c r="AO263" s="70"/>
      <c r="AP263" s="70"/>
      <c r="AQ263" s="70"/>
      <c r="AR263" s="70"/>
      <c r="AS263" s="70"/>
      <c r="AT263" s="70"/>
      <c r="AU263" s="70"/>
      <c r="AV263" s="70"/>
      <c r="AW263" s="70"/>
      <c r="AX263" s="70"/>
      <c r="AY263" s="70"/>
      <c r="AZ263" s="70"/>
      <c r="BA263" s="70"/>
      <c r="BB263" s="70"/>
      <c r="BC263" s="70"/>
      <c r="BD263" s="70"/>
      <c r="BE263" s="70"/>
    </row>
    <row r="264" spans="1:57" s="678" customFormat="1" ht="33.75" x14ac:dyDescent="0.25">
      <c r="A264" s="1108">
        <v>14</v>
      </c>
      <c r="B264" s="1091" t="s">
        <v>137</v>
      </c>
      <c r="C264" s="1091" t="s">
        <v>334</v>
      </c>
      <c r="D264" s="672" t="s">
        <v>210</v>
      </c>
      <c r="E264" s="735">
        <f>+[1]INVERSIÓN!AE89</f>
        <v>0.25</v>
      </c>
      <c r="F264" s="735">
        <f>+[1]INVERSIÓN!AF89</f>
        <v>0.25</v>
      </c>
      <c r="G264" s="735">
        <f>+[1]INVERSIÓN!AG89</f>
        <v>0.25</v>
      </c>
      <c r="H264" s="735">
        <v>0.25</v>
      </c>
      <c r="I264" s="736"/>
      <c r="J264" s="736"/>
      <c r="K264" s="735">
        <f>+[1]INVERSIÓN!AL89</f>
        <v>0.3448</v>
      </c>
      <c r="L264" s="735">
        <f>+[1]INVERSIÓN!AM89</f>
        <v>0.3448</v>
      </c>
      <c r="M264" s="735">
        <f>+[1]INVERSIÓN!AN89</f>
        <v>0.3448</v>
      </c>
      <c r="N264" s="736"/>
      <c r="O264" s="736"/>
      <c r="P264" s="1091" t="s">
        <v>211</v>
      </c>
      <c r="Q264" s="1091" t="s">
        <v>87</v>
      </c>
      <c r="R264" s="1091" t="s">
        <v>87</v>
      </c>
      <c r="S264" s="1091" t="s">
        <v>87</v>
      </c>
      <c r="T264" s="1109" t="s">
        <v>215</v>
      </c>
      <c r="U264" s="1107">
        <v>8185614</v>
      </c>
      <c r="V264" s="1092"/>
      <c r="W264" s="1107" t="s">
        <v>216</v>
      </c>
      <c r="X264" s="1107" t="s">
        <v>217</v>
      </c>
      <c r="Y264" s="1107" t="s">
        <v>218</v>
      </c>
      <c r="Z264" s="1107" t="s">
        <v>219</v>
      </c>
      <c r="AA264" s="1107">
        <v>8185614</v>
      </c>
      <c r="AB264" s="65"/>
      <c r="AC264" s="66">
        <v>12</v>
      </c>
      <c r="AD264" s="66" t="s">
        <v>344</v>
      </c>
      <c r="AE264" s="66"/>
      <c r="AF264" s="66"/>
      <c r="AG264" s="66"/>
      <c r="AH264" s="66" t="s">
        <v>345</v>
      </c>
      <c r="AI264" s="66"/>
      <c r="AJ264" s="66"/>
      <c r="AK264" s="66"/>
      <c r="AL264" s="67"/>
      <c r="AM264" s="67"/>
      <c r="AN264" s="67"/>
      <c r="AO264" s="65"/>
      <c r="AP264" s="65"/>
      <c r="AQ264" s="65"/>
      <c r="AR264" s="65"/>
      <c r="AS264" s="65"/>
      <c r="AT264" s="65"/>
      <c r="AU264" s="65"/>
      <c r="AV264" s="68"/>
      <c r="AW264" s="68"/>
      <c r="AX264" s="68"/>
      <c r="AY264" s="68"/>
      <c r="AZ264" s="68"/>
      <c r="BA264" s="68"/>
      <c r="BB264" s="68"/>
      <c r="BC264" s="68"/>
      <c r="BD264" s="68"/>
      <c r="BE264" s="68"/>
    </row>
    <row r="265" spans="1:57" s="678" customFormat="1" ht="21" customHeight="1" x14ac:dyDescent="0.25">
      <c r="A265" s="1092"/>
      <c r="B265" s="1092"/>
      <c r="C265" s="1092"/>
      <c r="D265" s="672" t="s">
        <v>220</v>
      </c>
      <c r="E265" s="741">
        <f>+[1]INVERSIÓN!AE90</f>
        <v>661674000</v>
      </c>
      <c r="F265" s="741">
        <f>+[1]INVERSIÓN!AF90</f>
        <v>661674000</v>
      </c>
      <c r="G265" s="741">
        <f>+[1]INVERSIÓN!AG90</f>
        <v>661674000</v>
      </c>
      <c r="H265" s="744">
        <v>552943000</v>
      </c>
      <c r="I265" s="737"/>
      <c r="J265" s="737"/>
      <c r="K265" s="744">
        <f>+[1]INVERSIÓN!AL90</f>
        <v>762000</v>
      </c>
      <c r="L265" s="744">
        <f>+[1]INVERSIÓN!AM90</f>
        <v>67059000</v>
      </c>
      <c r="M265" s="744">
        <f>+[1]INVERSIÓN!AN90</f>
        <v>124889000</v>
      </c>
      <c r="N265" s="737"/>
      <c r="O265" s="737"/>
      <c r="P265" s="1092"/>
      <c r="Q265" s="1092"/>
      <c r="R265" s="1092"/>
      <c r="S265" s="1092"/>
      <c r="T265" s="1092"/>
      <c r="U265" s="1092"/>
      <c r="V265" s="1092"/>
      <c r="W265" s="1092"/>
      <c r="X265" s="1092"/>
      <c r="Y265" s="1092"/>
      <c r="Z265" s="1092"/>
      <c r="AA265" s="1092"/>
      <c r="AB265" s="72"/>
      <c r="AC265" s="73">
        <v>13</v>
      </c>
      <c r="AD265" s="73" t="s">
        <v>346</v>
      </c>
      <c r="AE265" s="73"/>
      <c r="AF265" s="73"/>
      <c r="AG265" s="73"/>
      <c r="AH265" s="73" t="s">
        <v>347</v>
      </c>
      <c r="AI265" s="73"/>
      <c r="AJ265" s="73"/>
      <c r="AK265" s="73"/>
      <c r="AL265" s="74"/>
      <c r="AM265" s="74"/>
      <c r="AN265" s="74"/>
      <c r="AO265" s="72"/>
      <c r="AP265" s="72"/>
      <c r="AQ265" s="72"/>
      <c r="AR265" s="72"/>
      <c r="AS265" s="72"/>
      <c r="AT265" s="72"/>
      <c r="AU265" s="72"/>
      <c r="AV265" s="75"/>
      <c r="AW265" s="75"/>
      <c r="AX265" s="75"/>
      <c r="AY265" s="75"/>
      <c r="AZ265" s="75"/>
      <c r="BA265" s="75"/>
      <c r="BB265" s="75"/>
      <c r="BC265" s="75"/>
      <c r="BD265" s="75"/>
      <c r="BE265" s="75"/>
    </row>
    <row r="266" spans="1:57" s="678" customFormat="1" ht="18.75" customHeight="1" x14ac:dyDescent="0.25">
      <c r="A266" s="1092"/>
      <c r="B266" s="1092"/>
      <c r="C266" s="1092"/>
      <c r="D266" s="672" t="s">
        <v>222</v>
      </c>
      <c r="E266" s="735">
        <f>+[1]INVERSIÓN!AE91</f>
        <v>0</v>
      </c>
      <c r="F266" s="735">
        <f>+[1]INVERSIÓN!AF91</f>
        <v>0</v>
      </c>
      <c r="G266" s="735">
        <f>+[1]INVERSIÓN!AG91</f>
        <v>0</v>
      </c>
      <c r="H266" s="735">
        <v>0</v>
      </c>
      <c r="I266" s="736"/>
      <c r="J266" s="736"/>
      <c r="K266" s="735">
        <f>+[1]INVERSIÓN!AL91</f>
        <v>0</v>
      </c>
      <c r="L266" s="735">
        <f>+[1]INVERSIÓN!AM91</f>
        <v>0</v>
      </c>
      <c r="M266" s="735">
        <f>+[1]INVERSIÓN!AN91</f>
        <v>0</v>
      </c>
      <c r="N266" s="736"/>
      <c r="O266" s="736"/>
      <c r="P266" s="1092"/>
      <c r="Q266" s="1092"/>
      <c r="R266" s="1092"/>
      <c r="S266" s="1092"/>
      <c r="T266" s="1092"/>
      <c r="U266" s="1092"/>
      <c r="V266" s="1092"/>
      <c r="W266" s="1092"/>
      <c r="X266" s="1092"/>
      <c r="Y266" s="1092"/>
      <c r="Z266" s="1092"/>
      <c r="AA266" s="1092"/>
      <c r="AB266" s="65"/>
      <c r="AC266" s="66">
        <v>14</v>
      </c>
      <c r="AD266" s="66" t="s">
        <v>348</v>
      </c>
      <c r="AE266" s="66"/>
      <c r="AF266" s="66"/>
      <c r="AG266" s="66"/>
      <c r="AH266" s="66" t="s">
        <v>349</v>
      </c>
      <c r="AI266" s="66"/>
      <c r="AJ266" s="66"/>
      <c r="AK266" s="66"/>
      <c r="AL266" s="67"/>
      <c r="AM266" s="67"/>
      <c r="AN266" s="67"/>
      <c r="AO266" s="65"/>
      <c r="AP266" s="65"/>
      <c r="AQ266" s="65"/>
      <c r="AR266" s="65"/>
      <c r="AS266" s="65"/>
      <c r="AT266" s="65"/>
      <c r="AU266" s="65"/>
      <c r="AV266" s="68"/>
      <c r="AW266" s="68"/>
      <c r="AX266" s="68"/>
      <c r="AY266" s="68"/>
      <c r="AZ266" s="68"/>
      <c r="BA266" s="68"/>
      <c r="BB266" s="68"/>
      <c r="BC266" s="68"/>
      <c r="BD266" s="68"/>
      <c r="BE266" s="68"/>
    </row>
    <row r="267" spans="1:57" s="678" customFormat="1" x14ac:dyDescent="0.25">
      <c r="A267" s="1092"/>
      <c r="B267" s="1092"/>
      <c r="C267" s="1092"/>
      <c r="D267" s="672" t="s">
        <v>224</v>
      </c>
      <c r="E267" s="741">
        <f>+[1]INVERSIÓN!AE92</f>
        <v>220848699</v>
      </c>
      <c r="F267" s="741">
        <f>+[1]INVERSIÓN!AF92</f>
        <v>220848699</v>
      </c>
      <c r="G267" s="741">
        <f>+[1]INVERSIÓN!AG92</f>
        <v>220815341</v>
      </c>
      <c r="H267" s="744">
        <v>220815341</v>
      </c>
      <c r="I267" s="737"/>
      <c r="J267" s="737"/>
      <c r="K267" s="735">
        <f>+[1]INVERSIÓN!AL92</f>
        <v>104893712</v>
      </c>
      <c r="L267" s="744">
        <f>+[1]INVERSIÓN!AM92</f>
        <v>132074031</v>
      </c>
      <c r="M267" s="744">
        <f>+[1]INVERSIÓN!AN92</f>
        <v>145994333</v>
      </c>
      <c r="N267" s="737"/>
      <c r="O267" s="737"/>
      <c r="P267" s="1092"/>
      <c r="Q267" s="1092"/>
      <c r="R267" s="1092"/>
      <c r="S267" s="1092"/>
      <c r="T267" s="1092"/>
      <c r="U267" s="1092"/>
      <c r="V267" s="1092"/>
      <c r="W267" s="1092"/>
      <c r="X267" s="1092"/>
      <c r="Y267" s="1092"/>
      <c r="Z267" s="1092"/>
      <c r="AA267" s="1092"/>
      <c r="AB267" s="72"/>
      <c r="AC267" s="73"/>
      <c r="AD267" s="73"/>
      <c r="AE267" s="73"/>
      <c r="AF267" s="73"/>
      <c r="AG267" s="73"/>
      <c r="AH267" s="73"/>
      <c r="AI267" s="73"/>
      <c r="AJ267" s="73"/>
      <c r="AK267" s="73"/>
      <c r="AL267" s="74"/>
      <c r="AM267" s="74"/>
      <c r="AN267" s="74"/>
      <c r="AO267" s="72"/>
      <c r="AP267" s="72"/>
      <c r="AQ267" s="72"/>
      <c r="AR267" s="72"/>
      <c r="AS267" s="72"/>
      <c r="AT267" s="72"/>
      <c r="AU267" s="72"/>
      <c r="AV267" s="75"/>
      <c r="AW267" s="75"/>
      <c r="AX267" s="75"/>
      <c r="AY267" s="75"/>
      <c r="AZ267" s="75"/>
      <c r="BA267" s="75"/>
      <c r="BB267" s="75"/>
      <c r="BC267" s="75"/>
      <c r="BD267" s="75"/>
      <c r="BE267" s="75"/>
    </row>
    <row r="268" spans="1:57" s="678" customFormat="1" x14ac:dyDescent="0.25">
      <c r="A268" s="1092"/>
      <c r="B268" s="1092"/>
      <c r="C268" s="1091" t="s">
        <v>259</v>
      </c>
      <c r="D268" s="672" t="s">
        <v>210</v>
      </c>
      <c r="E268" s="738">
        <f>+E264</f>
        <v>0.25</v>
      </c>
      <c r="F268" s="739">
        <f>+F264</f>
        <v>0.25</v>
      </c>
      <c r="G268" s="739">
        <f>+G264</f>
        <v>0.25</v>
      </c>
      <c r="H268" s="739">
        <v>0.25</v>
      </c>
      <c r="I268" s="739"/>
      <c r="J268" s="739"/>
      <c r="K268" s="739">
        <f t="shared" ref="K268:L271" si="25">+K264</f>
        <v>0.3448</v>
      </c>
      <c r="L268" s="739">
        <f>+L264</f>
        <v>0.3448</v>
      </c>
      <c r="M268" s="739">
        <f t="shared" ref="M268:M271" si="26">+M264</f>
        <v>0.3448</v>
      </c>
      <c r="N268" s="739"/>
      <c r="O268" s="739"/>
      <c r="P268" s="1092"/>
      <c r="Q268" s="1092"/>
      <c r="R268" s="1092"/>
      <c r="S268" s="1092"/>
      <c r="T268" s="1092"/>
      <c r="U268" s="1092"/>
      <c r="V268" s="1092"/>
      <c r="W268" s="1092"/>
      <c r="X268" s="1092"/>
      <c r="Y268" s="1092"/>
      <c r="Z268" s="1092"/>
      <c r="AA268" s="1092"/>
      <c r="AB268" s="65"/>
      <c r="AC268" s="66"/>
      <c r="AD268" s="66"/>
      <c r="AE268" s="66"/>
      <c r="AF268" s="66"/>
      <c r="AG268" s="66"/>
      <c r="AH268" s="66"/>
      <c r="AI268" s="66"/>
      <c r="AJ268" s="66"/>
      <c r="AK268" s="66"/>
      <c r="AL268" s="67"/>
      <c r="AM268" s="69"/>
      <c r="AN268" s="69"/>
      <c r="AO268" s="70"/>
      <c r="AP268" s="70"/>
      <c r="AQ268" s="70"/>
      <c r="AR268" s="70"/>
      <c r="AS268" s="70"/>
      <c r="AT268" s="70"/>
      <c r="AU268" s="70"/>
      <c r="AV268" s="70"/>
      <c r="AW268" s="70"/>
      <c r="AX268" s="70"/>
      <c r="AY268" s="70"/>
      <c r="AZ268" s="70"/>
      <c r="BA268" s="70"/>
      <c r="BB268" s="70"/>
      <c r="BC268" s="70"/>
      <c r="BD268" s="70"/>
      <c r="BE268" s="70"/>
    </row>
    <row r="269" spans="1:57" s="678" customFormat="1" x14ac:dyDescent="0.25">
      <c r="A269" s="1092"/>
      <c r="B269" s="1092"/>
      <c r="C269" s="1092"/>
      <c r="D269" s="672" t="s">
        <v>220</v>
      </c>
      <c r="E269" s="745">
        <f t="shared" ref="E269:F271" si="27">+E265</f>
        <v>661674000</v>
      </c>
      <c r="F269" s="740">
        <f t="shared" si="27"/>
        <v>661674000</v>
      </c>
      <c r="G269" s="740">
        <f>+G265</f>
        <v>661674000</v>
      </c>
      <c r="H269" s="740">
        <v>552943000</v>
      </c>
      <c r="I269" s="740"/>
      <c r="J269" s="740"/>
      <c r="K269" s="740">
        <f t="shared" si="25"/>
        <v>762000</v>
      </c>
      <c r="L269" s="740">
        <f t="shared" si="25"/>
        <v>67059000</v>
      </c>
      <c r="M269" s="740">
        <f t="shared" si="26"/>
        <v>124889000</v>
      </c>
      <c r="N269" s="740"/>
      <c r="O269" s="740"/>
      <c r="P269" s="1092"/>
      <c r="Q269" s="1092"/>
      <c r="R269" s="1092"/>
      <c r="S269" s="1092"/>
      <c r="T269" s="1092"/>
      <c r="U269" s="1092"/>
      <c r="V269" s="1092"/>
      <c r="W269" s="1092"/>
      <c r="X269" s="1092"/>
      <c r="Y269" s="1092"/>
      <c r="Z269" s="1092"/>
      <c r="AA269" s="1092"/>
      <c r="AB269" s="65"/>
      <c r="AC269" s="66"/>
      <c r="AD269" s="66"/>
      <c r="AE269" s="66"/>
      <c r="AF269" s="66"/>
      <c r="AG269" s="66"/>
      <c r="AH269" s="66"/>
      <c r="AI269" s="66"/>
      <c r="AJ269" s="66"/>
      <c r="AK269" s="66"/>
      <c r="AL269" s="67"/>
      <c r="AM269" s="69"/>
      <c r="AN269" s="69"/>
      <c r="AO269" s="70"/>
      <c r="AP269" s="70"/>
      <c r="AQ269" s="70"/>
      <c r="AR269" s="70"/>
      <c r="AS269" s="70"/>
      <c r="AT269" s="70"/>
      <c r="AU269" s="70"/>
      <c r="AV269" s="70"/>
      <c r="AW269" s="70"/>
      <c r="AX269" s="70"/>
      <c r="AY269" s="70"/>
      <c r="AZ269" s="70"/>
      <c r="BA269" s="70"/>
      <c r="BB269" s="70"/>
      <c r="BC269" s="70"/>
      <c r="BD269" s="70"/>
      <c r="BE269" s="70"/>
    </row>
    <row r="270" spans="1:57" s="678" customFormat="1" x14ac:dyDescent="0.25">
      <c r="A270" s="1092"/>
      <c r="B270" s="1092"/>
      <c r="C270" s="1092"/>
      <c r="D270" s="672" t="s">
        <v>222</v>
      </c>
      <c r="E270" s="738">
        <f t="shared" si="27"/>
        <v>0</v>
      </c>
      <c r="F270" s="739">
        <f t="shared" si="27"/>
        <v>0</v>
      </c>
      <c r="G270" s="739">
        <f>+G266</f>
        <v>0</v>
      </c>
      <c r="H270" s="739">
        <v>0</v>
      </c>
      <c r="I270" s="739"/>
      <c r="J270" s="739"/>
      <c r="K270" s="739">
        <f t="shared" si="25"/>
        <v>0</v>
      </c>
      <c r="L270" s="739">
        <f t="shared" si="25"/>
        <v>0</v>
      </c>
      <c r="M270" s="739">
        <f t="shared" si="26"/>
        <v>0</v>
      </c>
      <c r="N270" s="739"/>
      <c r="O270" s="739"/>
      <c r="P270" s="1092"/>
      <c r="Q270" s="1092"/>
      <c r="R270" s="1092"/>
      <c r="S270" s="1092"/>
      <c r="T270" s="1092"/>
      <c r="U270" s="1092"/>
      <c r="V270" s="1092"/>
      <c r="W270" s="1092"/>
      <c r="X270" s="1092"/>
      <c r="Y270" s="1092"/>
      <c r="Z270" s="1092"/>
      <c r="AA270" s="1092"/>
      <c r="AB270" s="65"/>
      <c r="AC270" s="66"/>
      <c r="AD270" s="66"/>
      <c r="AE270" s="66"/>
      <c r="AF270" s="66"/>
      <c r="AG270" s="66"/>
      <c r="AH270" s="66"/>
      <c r="AI270" s="66"/>
      <c r="AJ270" s="66"/>
      <c r="AK270" s="66"/>
      <c r="AL270" s="67"/>
      <c r="AM270" s="69"/>
      <c r="AN270" s="69"/>
      <c r="AO270" s="70"/>
      <c r="AP270" s="70"/>
      <c r="AQ270" s="70"/>
      <c r="AR270" s="70"/>
      <c r="AS270" s="70"/>
      <c r="AT270" s="70"/>
      <c r="AU270" s="70"/>
      <c r="AV270" s="70"/>
      <c r="AW270" s="70"/>
      <c r="AX270" s="70"/>
      <c r="AY270" s="70"/>
      <c r="AZ270" s="70"/>
      <c r="BA270" s="70"/>
      <c r="BB270" s="70"/>
      <c r="BC270" s="70"/>
      <c r="BD270" s="70"/>
      <c r="BE270" s="70"/>
    </row>
    <row r="271" spans="1:57" s="678" customFormat="1" x14ac:dyDescent="0.25">
      <c r="A271" s="1092"/>
      <c r="B271" s="1092"/>
      <c r="C271" s="1092"/>
      <c r="D271" s="672" t="s">
        <v>224</v>
      </c>
      <c r="E271" s="745">
        <f t="shared" si="27"/>
        <v>220848699</v>
      </c>
      <c r="F271" s="740">
        <f t="shared" si="27"/>
        <v>220848699</v>
      </c>
      <c r="G271" s="740">
        <f>+G267</f>
        <v>220815341</v>
      </c>
      <c r="H271" s="740">
        <v>220815341</v>
      </c>
      <c r="I271" s="740"/>
      <c r="J271" s="740"/>
      <c r="K271" s="740">
        <f t="shared" si="25"/>
        <v>104893712</v>
      </c>
      <c r="L271" s="740">
        <f t="shared" si="25"/>
        <v>132074031</v>
      </c>
      <c r="M271" s="740">
        <f t="shared" si="26"/>
        <v>145994333</v>
      </c>
      <c r="N271" s="740"/>
      <c r="O271" s="740"/>
      <c r="P271" s="1092"/>
      <c r="Q271" s="1092"/>
      <c r="R271" s="1092"/>
      <c r="S271" s="1092"/>
      <c r="T271" s="1092"/>
      <c r="U271" s="1092"/>
      <c r="V271" s="1092"/>
      <c r="W271" s="1092"/>
      <c r="X271" s="1092"/>
      <c r="Y271" s="1092"/>
      <c r="Z271" s="1092"/>
      <c r="AA271" s="1092"/>
      <c r="AB271" s="65"/>
      <c r="AC271" s="66"/>
      <c r="AD271" s="66"/>
      <c r="AE271" s="66"/>
      <c r="AF271" s="66"/>
      <c r="AG271" s="66"/>
      <c r="AH271" s="66"/>
      <c r="AI271" s="66"/>
      <c r="AJ271" s="66"/>
      <c r="AK271" s="66"/>
      <c r="AL271" s="67"/>
      <c r="AM271" s="69"/>
      <c r="AN271" s="69"/>
      <c r="AO271" s="70"/>
      <c r="AP271" s="70"/>
      <c r="AQ271" s="70"/>
      <c r="AR271" s="70"/>
      <c r="AS271" s="70"/>
      <c r="AT271" s="70"/>
      <c r="AU271" s="70"/>
      <c r="AV271" s="70"/>
      <c r="AW271" s="70"/>
      <c r="AX271" s="70"/>
      <c r="AY271" s="70"/>
      <c r="AZ271" s="70"/>
      <c r="BA271" s="70"/>
      <c r="BB271" s="70"/>
      <c r="BC271" s="70"/>
      <c r="BD271" s="70"/>
      <c r="BE271" s="70"/>
    </row>
    <row r="272" spans="1:57" s="678" customFormat="1" ht="33.75" x14ac:dyDescent="0.25">
      <c r="A272" s="1108">
        <v>15</v>
      </c>
      <c r="B272" s="1091" t="s">
        <v>142</v>
      </c>
      <c r="C272" s="1091" t="s">
        <v>335</v>
      </c>
      <c r="D272" s="672" t="s">
        <v>210</v>
      </c>
      <c r="E272" s="735">
        <f>+[1]INVERSIÓN!AE95</f>
        <v>1</v>
      </c>
      <c r="F272" s="735">
        <f>+[1]INVERSIÓN!AF95</f>
        <v>1</v>
      </c>
      <c r="G272" s="735">
        <f>+[1]INVERSIÓN!AG95</f>
        <v>1</v>
      </c>
      <c r="H272" s="735">
        <v>1</v>
      </c>
      <c r="I272" s="736"/>
      <c r="J272" s="736"/>
      <c r="K272" s="735">
        <f>+[1]INVERSIÓN!AL95</f>
        <v>0.8</v>
      </c>
      <c r="L272" s="735">
        <f>+[1]INVERSIÓN!AM95</f>
        <v>0.8</v>
      </c>
      <c r="M272" s="735">
        <f>+[1]INVERSIÓN!AN95</f>
        <v>0.82</v>
      </c>
      <c r="N272" s="736"/>
      <c r="O272" s="736"/>
      <c r="P272" s="1091" t="s">
        <v>211</v>
      </c>
      <c r="Q272" s="1091" t="s">
        <v>87</v>
      </c>
      <c r="R272" s="1091" t="s">
        <v>87</v>
      </c>
      <c r="S272" s="1091" t="s">
        <v>87</v>
      </c>
      <c r="T272" s="1109" t="s">
        <v>215</v>
      </c>
      <c r="U272" s="1107">
        <v>8185614</v>
      </c>
      <c r="V272" s="1092"/>
      <c r="W272" s="1107" t="s">
        <v>216</v>
      </c>
      <c r="X272" s="1107" t="s">
        <v>217</v>
      </c>
      <c r="Y272" s="1107" t="s">
        <v>218</v>
      </c>
      <c r="Z272" s="1107" t="s">
        <v>219</v>
      </c>
      <c r="AA272" s="1107">
        <v>8185614</v>
      </c>
      <c r="AB272" s="65"/>
      <c r="AC272" s="66">
        <v>12</v>
      </c>
      <c r="AD272" s="66" t="s">
        <v>344</v>
      </c>
      <c r="AE272" s="66"/>
      <c r="AF272" s="66"/>
      <c r="AG272" s="66"/>
      <c r="AH272" s="66" t="s">
        <v>345</v>
      </c>
      <c r="AI272" s="66"/>
      <c r="AJ272" s="66"/>
      <c r="AK272" s="66"/>
      <c r="AL272" s="67"/>
      <c r="AM272" s="67"/>
      <c r="AN272" s="67"/>
      <c r="AO272" s="65"/>
      <c r="AP272" s="65"/>
      <c r="AQ272" s="65"/>
      <c r="AR272" s="65"/>
      <c r="AS272" s="65"/>
      <c r="AT272" s="65"/>
      <c r="AU272" s="65"/>
      <c r="AV272" s="68"/>
      <c r="AW272" s="68"/>
      <c r="AX272" s="68"/>
      <c r="AY272" s="68"/>
      <c r="AZ272" s="68"/>
      <c r="BA272" s="68"/>
      <c r="BB272" s="68"/>
      <c r="BC272" s="68"/>
      <c r="BD272" s="68"/>
      <c r="BE272" s="68"/>
    </row>
    <row r="273" spans="1:57" s="678" customFormat="1" ht="20.25" customHeight="1" x14ac:dyDescent="0.25">
      <c r="A273" s="1092"/>
      <c r="B273" s="1092"/>
      <c r="C273" s="1092"/>
      <c r="D273" s="672" t="s">
        <v>220</v>
      </c>
      <c r="E273" s="735">
        <f>+[1]INVERSIÓN!AE96</f>
        <v>0</v>
      </c>
      <c r="F273" s="735">
        <f>+[1]INVERSIÓN!AF96</f>
        <v>0</v>
      </c>
      <c r="G273" s="735">
        <f>+[1]INVERSIÓN!AG96</f>
        <v>0</v>
      </c>
      <c r="H273" s="744">
        <v>0</v>
      </c>
      <c r="I273" s="737"/>
      <c r="J273" s="737"/>
      <c r="K273" s="735">
        <f>+[1]INVERSIÓN!AL96</f>
        <v>0</v>
      </c>
      <c r="L273" s="735">
        <f>+[1]INVERSIÓN!AM96</f>
        <v>0</v>
      </c>
      <c r="M273" s="744">
        <f>+[1]INVERSIÓN!AN96</f>
        <v>0</v>
      </c>
      <c r="N273" s="737"/>
      <c r="O273" s="737"/>
      <c r="P273" s="1092"/>
      <c r="Q273" s="1092"/>
      <c r="R273" s="1092"/>
      <c r="S273" s="1092"/>
      <c r="T273" s="1092"/>
      <c r="U273" s="1092"/>
      <c r="V273" s="1092"/>
      <c r="W273" s="1092"/>
      <c r="X273" s="1092"/>
      <c r="Y273" s="1092"/>
      <c r="Z273" s="1092"/>
      <c r="AA273" s="1092"/>
      <c r="AB273" s="72"/>
      <c r="AC273" s="73">
        <v>13</v>
      </c>
      <c r="AD273" s="73" t="s">
        <v>346</v>
      </c>
      <c r="AE273" s="73"/>
      <c r="AF273" s="73"/>
      <c r="AG273" s="73"/>
      <c r="AH273" s="73" t="s">
        <v>347</v>
      </c>
      <c r="AI273" s="73"/>
      <c r="AJ273" s="73"/>
      <c r="AK273" s="73"/>
      <c r="AL273" s="74"/>
      <c r="AM273" s="74"/>
      <c r="AN273" s="74"/>
      <c r="AO273" s="72"/>
      <c r="AP273" s="72"/>
      <c r="AQ273" s="72"/>
      <c r="AR273" s="72"/>
      <c r="AS273" s="72"/>
      <c r="AT273" s="72"/>
      <c r="AU273" s="72"/>
      <c r="AV273" s="75"/>
      <c r="AW273" s="75"/>
      <c r="AX273" s="75"/>
      <c r="AY273" s="75"/>
      <c r="AZ273" s="75"/>
      <c r="BA273" s="75"/>
      <c r="BB273" s="75"/>
      <c r="BC273" s="75"/>
      <c r="BD273" s="75"/>
      <c r="BE273" s="75"/>
    </row>
    <row r="274" spans="1:57" s="678" customFormat="1" ht="23.25" customHeight="1" x14ac:dyDescent="0.25">
      <c r="A274" s="1092"/>
      <c r="B274" s="1092"/>
      <c r="C274" s="1092"/>
      <c r="D274" s="672" t="s">
        <v>222</v>
      </c>
      <c r="E274" s="735">
        <f>+[1]INVERSIÓN!AE97</f>
        <v>0</v>
      </c>
      <c r="F274" s="735">
        <f>+[1]INVERSIÓN!AF97</f>
        <v>0</v>
      </c>
      <c r="G274" s="735">
        <f>+[1]INVERSIÓN!AG97</f>
        <v>0</v>
      </c>
      <c r="H274" s="735">
        <v>0</v>
      </c>
      <c r="I274" s="736"/>
      <c r="J274" s="736"/>
      <c r="K274" s="735">
        <f>+[1]INVERSIÓN!AL97</f>
        <v>0</v>
      </c>
      <c r="L274" s="735">
        <f>+[1]INVERSIÓN!AM97</f>
        <v>0</v>
      </c>
      <c r="M274" s="735">
        <f>+[1]INVERSIÓN!AN97</f>
        <v>0</v>
      </c>
      <c r="N274" s="736"/>
      <c r="O274" s="736"/>
      <c r="P274" s="1092"/>
      <c r="Q274" s="1092"/>
      <c r="R274" s="1092"/>
      <c r="S274" s="1092"/>
      <c r="T274" s="1092"/>
      <c r="U274" s="1092"/>
      <c r="V274" s="1092"/>
      <c r="W274" s="1092"/>
      <c r="X274" s="1092"/>
      <c r="Y274" s="1092"/>
      <c r="Z274" s="1092"/>
      <c r="AA274" s="1092"/>
      <c r="AB274" s="65"/>
      <c r="AC274" s="66">
        <v>14</v>
      </c>
      <c r="AD274" s="66" t="s">
        <v>348</v>
      </c>
      <c r="AE274" s="66"/>
      <c r="AF274" s="66"/>
      <c r="AG274" s="66"/>
      <c r="AH274" s="66" t="s">
        <v>349</v>
      </c>
      <c r="AI274" s="66"/>
      <c r="AJ274" s="66"/>
      <c r="AK274" s="66"/>
      <c r="AL274" s="67"/>
      <c r="AM274" s="67"/>
      <c r="AN274" s="67"/>
      <c r="AO274" s="65"/>
      <c r="AP274" s="65"/>
      <c r="AQ274" s="65"/>
      <c r="AR274" s="65"/>
      <c r="AS274" s="65"/>
      <c r="AT274" s="65"/>
      <c r="AU274" s="65"/>
      <c r="AV274" s="68"/>
      <c r="AW274" s="68"/>
      <c r="AX274" s="68"/>
      <c r="AY274" s="68"/>
      <c r="AZ274" s="68"/>
      <c r="BA274" s="68"/>
      <c r="BB274" s="68"/>
      <c r="BC274" s="68"/>
      <c r="BD274" s="68"/>
      <c r="BE274" s="68"/>
    </row>
    <row r="275" spans="1:57" s="678" customFormat="1" x14ac:dyDescent="0.25">
      <c r="A275" s="1092"/>
      <c r="B275" s="1092"/>
      <c r="C275" s="1092"/>
      <c r="D275" s="672" t="s">
        <v>224</v>
      </c>
      <c r="E275" s="735">
        <f>+[1]INVERSIÓN!AE98</f>
        <v>0</v>
      </c>
      <c r="F275" s="735">
        <f>+[1]INVERSIÓN!AF98</f>
        <v>0</v>
      </c>
      <c r="G275" s="735">
        <f>+[1]INVERSIÓN!AG98</f>
        <v>0</v>
      </c>
      <c r="H275" s="744">
        <v>0</v>
      </c>
      <c r="I275" s="737"/>
      <c r="J275" s="737"/>
      <c r="K275" s="735">
        <f>+[1]INVERSIÓN!AL98</f>
        <v>0</v>
      </c>
      <c r="L275" s="735">
        <f>+[1]INVERSIÓN!AM98</f>
        <v>0</v>
      </c>
      <c r="M275" s="744">
        <f>+[1]INVERSIÓN!AN98</f>
        <v>0</v>
      </c>
      <c r="N275" s="737"/>
      <c r="O275" s="737"/>
      <c r="P275" s="1092"/>
      <c r="Q275" s="1092"/>
      <c r="R275" s="1092"/>
      <c r="S275" s="1092"/>
      <c r="T275" s="1092"/>
      <c r="U275" s="1092"/>
      <c r="V275" s="1092"/>
      <c r="W275" s="1092"/>
      <c r="X275" s="1092"/>
      <c r="Y275" s="1092"/>
      <c r="Z275" s="1092"/>
      <c r="AA275" s="1092"/>
      <c r="AB275" s="72"/>
      <c r="AC275" s="73"/>
      <c r="AD275" s="73"/>
      <c r="AE275" s="73"/>
      <c r="AF275" s="73"/>
      <c r="AG275" s="73"/>
      <c r="AH275" s="73"/>
      <c r="AI275" s="73"/>
      <c r="AJ275" s="73"/>
      <c r="AK275" s="73"/>
      <c r="AL275" s="74"/>
      <c r="AM275" s="74"/>
      <c r="AN275" s="74"/>
      <c r="AO275" s="72"/>
      <c r="AP275" s="72"/>
      <c r="AQ275" s="72"/>
      <c r="AR275" s="72"/>
      <c r="AS275" s="72"/>
      <c r="AT275" s="72"/>
      <c r="AU275" s="72"/>
      <c r="AV275" s="75"/>
      <c r="AW275" s="75"/>
      <c r="AX275" s="75"/>
      <c r="AY275" s="75"/>
      <c r="AZ275" s="75"/>
      <c r="BA275" s="75"/>
      <c r="BB275" s="75"/>
      <c r="BC275" s="75"/>
      <c r="BD275" s="75"/>
      <c r="BE275" s="75"/>
    </row>
    <row r="276" spans="1:57" s="678" customFormat="1" x14ac:dyDescent="0.25">
      <c r="A276" s="1092"/>
      <c r="B276" s="1092"/>
      <c r="C276" s="1091" t="s">
        <v>259</v>
      </c>
      <c r="D276" s="672" t="s">
        <v>210</v>
      </c>
      <c r="E276" s="738">
        <f>+E272</f>
        <v>1</v>
      </c>
      <c r="F276" s="739">
        <f>+F272</f>
        <v>1</v>
      </c>
      <c r="G276" s="739">
        <f>+G272</f>
        <v>1</v>
      </c>
      <c r="H276" s="739">
        <v>1</v>
      </c>
      <c r="I276" s="739"/>
      <c r="J276" s="739"/>
      <c r="K276" s="739">
        <f t="shared" ref="K276:L279" si="28">+K272</f>
        <v>0.8</v>
      </c>
      <c r="L276" s="739">
        <f>+L272</f>
        <v>0.8</v>
      </c>
      <c r="M276" s="739">
        <f t="shared" ref="M276:M279" si="29">+M272</f>
        <v>0.82</v>
      </c>
      <c r="N276" s="739"/>
      <c r="O276" s="739"/>
      <c r="P276" s="1092"/>
      <c r="Q276" s="1092"/>
      <c r="R276" s="1092"/>
      <c r="S276" s="1092"/>
      <c r="T276" s="1092"/>
      <c r="U276" s="1092"/>
      <c r="V276" s="1092"/>
      <c r="W276" s="1092"/>
      <c r="X276" s="1092"/>
      <c r="Y276" s="1092"/>
      <c r="Z276" s="1092"/>
      <c r="AA276" s="1092"/>
      <c r="AB276" s="65"/>
      <c r="AC276" s="66"/>
      <c r="AD276" s="66"/>
      <c r="AE276" s="66"/>
      <c r="AF276" s="66"/>
      <c r="AG276" s="66"/>
      <c r="AH276" s="66"/>
      <c r="AI276" s="66"/>
      <c r="AJ276" s="66"/>
      <c r="AK276" s="66"/>
      <c r="AL276" s="67"/>
      <c r="AM276" s="69"/>
      <c r="AN276" s="69"/>
      <c r="AO276" s="70"/>
      <c r="AP276" s="70"/>
      <c r="AQ276" s="70"/>
      <c r="AR276" s="70"/>
      <c r="AS276" s="70"/>
      <c r="AT276" s="70"/>
      <c r="AU276" s="70"/>
      <c r="AV276" s="70"/>
      <c r="AW276" s="70"/>
      <c r="AX276" s="70"/>
      <c r="AY276" s="70"/>
      <c r="AZ276" s="70"/>
      <c r="BA276" s="70"/>
      <c r="BB276" s="70"/>
      <c r="BC276" s="70"/>
      <c r="BD276" s="70"/>
      <c r="BE276" s="70"/>
    </row>
    <row r="277" spans="1:57" s="678" customFormat="1" x14ac:dyDescent="0.25">
      <c r="A277" s="1092"/>
      <c r="B277" s="1092"/>
      <c r="C277" s="1092"/>
      <c r="D277" s="672" t="s">
        <v>220</v>
      </c>
      <c r="E277" s="738">
        <f t="shared" ref="E277:F279" si="30">+E273</f>
        <v>0</v>
      </c>
      <c r="F277" s="740">
        <f t="shared" si="30"/>
        <v>0</v>
      </c>
      <c r="G277" s="740">
        <f>+G273</f>
        <v>0</v>
      </c>
      <c r="H277" s="740">
        <v>0</v>
      </c>
      <c r="I277" s="740"/>
      <c r="J277" s="740"/>
      <c r="K277" s="740">
        <f t="shared" si="28"/>
        <v>0</v>
      </c>
      <c r="L277" s="739">
        <f t="shared" si="28"/>
        <v>0</v>
      </c>
      <c r="M277" s="740">
        <f t="shared" si="29"/>
        <v>0</v>
      </c>
      <c r="N277" s="740"/>
      <c r="O277" s="740"/>
      <c r="P277" s="1092"/>
      <c r="Q277" s="1092"/>
      <c r="R277" s="1092"/>
      <c r="S277" s="1092"/>
      <c r="T277" s="1092"/>
      <c r="U277" s="1092"/>
      <c r="V277" s="1092"/>
      <c r="W277" s="1092"/>
      <c r="X277" s="1092"/>
      <c r="Y277" s="1092"/>
      <c r="Z277" s="1092"/>
      <c r="AA277" s="1092"/>
      <c r="AB277" s="65"/>
      <c r="AC277" s="66"/>
      <c r="AD277" s="66"/>
      <c r="AE277" s="66"/>
      <c r="AF277" s="66"/>
      <c r="AG277" s="66"/>
      <c r="AH277" s="66"/>
      <c r="AI277" s="66"/>
      <c r="AJ277" s="66"/>
      <c r="AK277" s="66"/>
      <c r="AL277" s="67"/>
      <c r="AM277" s="69"/>
      <c r="AN277" s="69"/>
      <c r="AO277" s="70"/>
      <c r="AP277" s="70"/>
      <c r="AQ277" s="70"/>
      <c r="AR277" s="70"/>
      <c r="AS277" s="70"/>
      <c r="AT277" s="70"/>
      <c r="AU277" s="70"/>
      <c r="AV277" s="70"/>
      <c r="AW277" s="70"/>
      <c r="AX277" s="70"/>
      <c r="AY277" s="70"/>
      <c r="AZ277" s="70"/>
      <c r="BA277" s="70"/>
      <c r="BB277" s="70"/>
      <c r="BC277" s="70"/>
      <c r="BD277" s="70"/>
      <c r="BE277" s="70"/>
    </row>
    <row r="278" spans="1:57" s="678" customFormat="1" x14ac:dyDescent="0.25">
      <c r="A278" s="1092"/>
      <c r="B278" s="1092"/>
      <c r="C278" s="1092"/>
      <c r="D278" s="672" t="s">
        <v>222</v>
      </c>
      <c r="E278" s="738">
        <f t="shared" si="30"/>
        <v>0</v>
      </c>
      <c r="F278" s="739">
        <f t="shared" si="30"/>
        <v>0</v>
      </c>
      <c r="G278" s="739">
        <f>+G274</f>
        <v>0</v>
      </c>
      <c r="H278" s="739">
        <v>0</v>
      </c>
      <c r="I278" s="739"/>
      <c r="J278" s="739"/>
      <c r="K278" s="739">
        <f t="shared" si="28"/>
        <v>0</v>
      </c>
      <c r="L278" s="739">
        <f t="shared" si="28"/>
        <v>0</v>
      </c>
      <c r="M278" s="739">
        <f t="shared" si="29"/>
        <v>0</v>
      </c>
      <c r="N278" s="739"/>
      <c r="O278" s="739"/>
      <c r="P278" s="1092"/>
      <c r="Q278" s="1092"/>
      <c r="R278" s="1092"/>
      <c r="S278" s="1092"/>
      <c r="T278" s="1092"/>
      <c r="U278" s="1092"/>
      <c r="V278" s="1092"/>
      <c r="W278" s="1092"/>
      <c r="X278" s="1092"/>
      <c r="Y278" s="1092"/>
      <c r="Z278" s="1092"/>
      <c r="AA278" s="1092"/>
      <c r="AB278" s="65"/>
      <c r="AC278" s="66"/>
      <c r="AD278" s="66"/>
      <c r="AE278" s="66"/>
      <c r="AF278" s="66"/>
      <c r="AG278" s="66"/>
      <c r="AH278" s="66"/>
      <c r="AI278" s="66"/>
      <c r="AJ278" s="66"/>
      <c r="AK278" s="66"/>
      <c r="AL278" s="67"/>
      <c r="AM278" s="69"/>
      <c r="AN278" s="69"/>
      <c r="AO278" s="70"/>
      <c r="AP278" s="70"/>
      <c r="AQ278" s="70"/>
      <c r="AR278" s="70"/>
      <c r="AS278" s="70"/>
      <c r="AT278" s="70"/>
      <c r="AU278" s="70"/>
      <c r="AV278" s="70"/>
      <c r="AW278" s="70"/>
      <c r="AX278" s="70"/>
      <c r="AY278" s="70"/>
      <c r="AZ278" s="70"/>
      <c r="BA278" s="70"/>
      <c r="BB278" s="70"/>
      <c r="BC278" s="70"/>
      <c r="BD278" s="70"/>
      <c r="BE278" s="70"/>
    </row>
    <row r="279" spans="1:57" s="678" customFormat="1" x14ac:dyDescent="0.25">
      <c r="A279" s="1092"/>
      <c r="B279" s="1092"/>
      <c r="C279" s="1092"/>
      <c r="D279" s="672" t="s">
        <v>224</v>
      </c>
      <c r="E279" s="738">
        <f t="shared" si="30"/>
        <v>0</v>
      </c>
      <c r="F279" s="740">
        <f t="shared" si="30"/>
        <v>0</v>
      </c>
      <c r="G279" s="740">
        <f>+G275</f>
        <v>0</v>
      </c>
      <c r="H279" s="740">
        <v>0</v>
      </c>
      <c r="I279" s="740"/>
      <c r="J279" s="740"/>
      <c r="K279" s="740">
        <f t="shared" si="28"/>
        <v>0</v>
      </c>
      <c r="L279" s="739">
        <f t="shared" si="28"/>
        <v>0</v>
      </c>
      <c r="M279" s="740">
        <f t="shared" si="29"/>
        <v>0</v>
      </c>
      <c r="N279" s="740"/>
      <c r="O279" s="740"/>
      <c r="P279" s="1092"/>
      <c r="Q279" s="1092"/>
      <c r="R279" s="1092"/>
      <c r="S279" s="1092"/>
      <c r="T279" s="1092"/>
      <c r="U279" s="1092"/>
      <c r="V279" s="1092"/>
      <c r="W279" s="1092"/>
      <c r="X279" s="1092"/>
      <c r="Y279" s="1092"/>
      <c r="Z279" s="1092"/>
      <c r="AA279" s="1092"/>
      <c r="AB279" s="65"/>
      <c r="AC279" s="66"/>
      <c r="AD279" s="66"/>
      <c r="AE279" s="66"/>
      <c r="AF279" s="66"/>
      <c r="AG279" s="66"/>
      <c r="AH279" s="66"/>
      <c r="AI279" s="66"/>
      <c r="AJ279" s="66"/>
      <c r="AK279" s="66"/>
      <c r="AL279" s="67"/>
      <c r="AM279" s="69"/>
      <c r="AN279" s="69"/>
      <c r="AO279" s="70"/>
      <c r="AP279" s="70"/>
      <c r="AQ279" s="70"/>
      <c r="AR279" s="70"/>
      <c r="AS279" s="70"/>
      <c r="AT279" s="70"/>
      <c r="AU279" s="70"/>
      <c r="AV279" s="70"/>
      <c r="AW279" s="70"/>
      <c r="AX279" s="70"/>
      <c r="AY279" s="70"/>
      <c r="AZ279" s="70"/>
      <c r="BA279" s="70"/>
      <c r="BB279" s="70"/>
      <c r="BC279" s="70"/>
      <c r="BD279" s="70"/>
      <c r="BE279" s="70"/>
    </row>
    <row r="280" spans="1:57" s="678" customFormat="1" ht="21" customHeight="1" x14ac:dyDescent="0.25">
      <c r="A280" s="1108">
        <v>16</v>
      </c>
      <c r="B280" s="1091" t="s">
        <v>144</v>
      </c>
      <c r="C280" s="1091" t="s">
        <v>359</v>
      </c>
      <c r="D280" s="672" t="s">
        <v>210</v>
      </c>
      <c r="E280" s="681">
        <f>+[1]INVERSIÓN!AE101</f>
        <v>1681</v>
      </c>
      <c r="F280" s="681">
        <f>+[1]INVERSIÓN!AF101</f>
        <v>1681</v>
      </c>
      <c r="G280" s="681">
        <f>+[1]INVERSIÓN!AG101</f>
        <v>1681</v>
      </c>
      <c r="H280" s="681">
        <v>1681</v>
      </c>
      <c r="I280" s="681"/>
      <c r="J280" s="681"/>
      <c r="K280" s="681">
        <f>+[1]INVERSIÓN!AL101</f>
        <v>0</v>
      </c>
      <c r="L280" s="681">
        <f>+[1]INVERSIÓN!AM101</f>
        <v>0</v>
      </c>
      <c r="M280" s="681">
        <f>+[1]INVERSIÓN!AN101</f>
        <v>1873.07</v>
      </c>
      <c r="N280" s="682"/>
      <c r="O280" s="682"/>
      <c r="P280" s="1091" t="s">
        <v>211</v>
      </c>
      <c r="Q280" s="1091" t="s">
        <v>87</v>
      </c>
      <c r="R280" s="1091" t="s">
        <v>87</v>
      </c>
      <c r="S280" s="1091" t="s">
        <v>87</v>
      </c>
      <c r="T280" s="1109" t="s">
        <v>215</v>
      </c>
      <c r="U280" s="1107">
        <v>8185614</v>
      </c>
      <c r="V280" s="1092"/>
      <c r="W280" s="1107" t="s">
        <v>216</v>
      </c>
      <c r="X280" s="1107" t="s">
        <v>217</v>
      </c>
      <c r="Y280" s="1107" t="s">
        <v>218</v>
      </c>
      <c r="Z280" s="1107" t="s">
        <v>219</v>
      </c>
      <c r="AA280" s="1107">
        <v>8185614</v>
      </c>
      <c r="AB280" s="65"/>
      <c r="AC280" s="66">
        <v>12</v>
      </c>
      <c r="AD280" s="66" t="s">
        <v>344</v>
      </c>
      <c r="AE280" s="66"/>
      <c r="AF280" s="66"/>
      <c r="AG280" s="66"/>
      <c r="AH280" s="66" t="s">
        <v>345</v>
      </c>
      <c r="AI280" s="66"/>
      <c r="AJ280" s="66"/>
      <c r="AK280" s="66"/>
      <c r="AL280" s="67"/>
      <c r="AM280" s="67"/>
      <c r="AN280" s="67"/>
      <c r="AO280" s="65"/>
      <c r="AP280" s="65"/>
      <c r="AQ280" s="65"/>
      <c r="AR280" s="65"/>
      <c r="AS280" s="65"/>
      <c r="AT280" s="65"/>
      <c r="AU280" s="65"/>
      <c r="AV280" s="68"/>
      <c r="AW280" s="68"/>
      <c r="AX280" s="68"/>
      <c r="AY280" s="68"/>
      <c r="AZ280" s="68"/>
      <c r="BA280" s="68"/>
      <c r="BB280" s="68"/>
      <c r="BC280" s="68"/>
      <c r="BD280" s="68"/>
      <c r="BE280" s="68"/>
    </row>
    <row r="281" spans="1:57" s="678" customFormat="1" ht="27.75" customHeight="1" x14ac:dyDescent="0.25">
      <c r="A281" s="1108"/>
      <c r="B281" s="1091"/>
      <c r="C281" s="1110"/>
      <c r="D281" s="672" t="s">
        <v>220</v>
      </c>
      <c r="E281" s="681">
        <f>+[1]INVERSIÓN!AE102</f>
        <v>407862000</v>
      </c>
      <c r="F281" s="681">
        <f>+[1]INVERSIÓN!AF102</f>
        <v>407862000</v>
      </c>
      <c r="G281" s="681">
        <f>+[1]INVERSIÓN!AG102</f>
        <v>407862000</v>
      </c>
      <c r="H281" s="681">
        <v>343936000</v>
      </c>
      <c r="I281" s="681"/>
      <c r="J281" s="681"/>
      <c r="K281" s="681">
        <f>+[1]INVERSIÓN!AL102</f>
        <v>0</v>
      </c>
      <c r="L281" s="681">
        <f>+[1]INVERSIÓN!AM102</f>
        <v>40019593</v>
      </c>
      <c r="M281" s="681">
        <f>+[1]INVERSIÓN!AN102</f>
        <v>59172410</v>
      </c>
      <c r="N281" s="682"/>
      <c r="O281" s="682"/>
      <c r="P281" s="1092"/>
      <c r="Q281" s="1092"/>
      <c r="R281" s="1092"/>
      <c r="S281" s="1092"/>
      <c r="T281" s="1092"/>
      <c r="U281" s="1092"/>
      <c r="V281" s="1092"/>
      <c r="W281" s="1092"/>
      <c r="X281" s="1092"/>
      <c r="Y281" s="1092"/>
      <c r="Z281" s="1092"/>
      <c r="AA281" s="1092"/>
      <c r="AB281" s="65"/>
      <c r="AC281" s="66">
        <v>13</v>
      </c>
      <c r="AD281" s="66" t="s">
        <v>346</v>
      </c>
      <c r="AE281" s="66"/>
      <c r="AF281" s="66"/>
      <c r="AG281" s="66"/>
      <c r="AH281" s="66" t="s">
        <v>347</v>
      </c>
      <c r="AI281" s="66"/>
      <c r="AJ281" s="66"/>
      <c r="AK281" s="66"/>
      <c r="AL281" s="67"/>
      <c r="AM281" s="67"/>
      <c r="AN281" s="67"/>
      <c r="AO281" s="65"/>
      <c r="AP281" s="65"/>
      <c r="AQ281" s="65"/>
      <c r="AR281" s="65"/>
      <c r="AS281" s="65"/>
      <c r="AT281" s="65"/>
      <c r="AU281" s="65"/>
      <c r="AV281" s="68"/>
      <c r="AW281" s="68"/>
      <c r="AX281" s="68"/>
      <c r="AY281" s="68"/>
      <c r="AZ281" s="68"/>
      <c r="BA281" s="68"/>
      <c r="BB281" s="68"/>
      <c r="BC281" s="68"/>
      <c r="BD281" s="68"/>
      <c r="BE281" s="68"/>
    </row>
    <row r="282" spans="1:57" s="678" customFormat="1" ht="27" customHeight="1" x14ac:dyDescent="0.25">
      <c r="A282" s="1108"/>
      <c r="B282" s="1091"/>
      <c r="C282" s="1110"/>
      <c r="D282" s="672" t="s">
        <v>222</v>
      </c>
      <c r="E282" s="681">
        <f>+[1]INVERSIÓN!AE103</f>
        <v>1350</v>
      </c>
      <c r="F282" s="681">
        <f>+[1]INVERSIÓN!AF103</f>
        <v>1350</v>
      </c>
      <c r="G282" s="681">
        <f>+[1]INVERSIÓN!AG103</f>
        <v>1350</v>
      </c>
      <c r="H282" s="681">
        <v>1350</v>
      </c>
      <c r="I282" s="681"/>
      <c r="J282" s="681"/>
      <c r="K282" s="681">
        <f>+[1]INVERSIÓN!AL103</f>
        <v>1257.3599999999999</v>
      </c>
      <c r="L282" s="681">
        <f>+[1]INVERSIÓN!AM103</f>
        <v>1257.3599999999999</v>
      </c>
      <c r="M282" s="681">
        <f>+[1]INVERSIÓN!AN103</f>
        <v>1350</v>
      </c>
      <c r="N282" s="682"/>
      <c r="O282" s="682"/>
      <c r="P282" s="1092"/>
      <c r="Q282" s="1092"/>
      <c r="R282" s="1092"/>
      <c r="S282" s="1092"/>
      <c r="T282" s="1092"/>
      <c r="U282" s="1092"/>
      <c r="V282" s="1092"/>
      <c r="W282" s="1092"/>
      <c r="X282" s="1092"/>
      <c r="Y282" s="1092"/>
      <c r="Z282" s="1092"/>
      <c r="AA282" s="1092"/>
      <c r="AB282" s="65"/>
      <c r="AC282" s="66">
        <v>14</v>
      </c>
      <c r="AD282" s="66" t="s">
        <v>348</v>
      </c>
      <c r="AE282" s="66"/>
      <c r="AF282" s="66"/>
      <c r="AG282" s="66"/>
      <c r="AH282" s="66" t="s">
        <v>349</v>
      </c>
      <c r="AI282" s="66"/>
      <c r="AJ282" s="66"/>
      <c r="AK282" s="66"/>
      <c r="AL282" s="67"/>
      <c r="AM282" s="67"/>
      <c r="AN282" s="67"/>
      <c r="AO282" s="65"/>
      <c r="AP282" s="65"/>
      <c r="AQ282" s="65"/>
      <c r="AR282" s="65"/>
      <c r="AS282" s="65"/>
      <c r="AT282" s="65"/>
      <c r="AU282" s="65"/>
      <c r="AV282" s="68"/>
      <c r="AW282" s="68"/>
      <c r="AX282" s="68"/>
      <c r="AY282" s="68"/>
      <c r="AZ282" s="68"/>
      <c r="BA282" s="68"/>
      <c r="BB282" s="68"/>
      <c r="BC282" s="68"/>
      <c r="BD282" s="68"/>
      <c r="BE282" s="68"/>
    </row>
    <row r="283" spans="1:57" s="678" customFormat="1" x14ac:dyDescent="0.25">
      <c r="A283" s="1108"/>
      <c r="B283" s="1091"/>
      <c r="C283" s="1110"/>
      <c r="D283" s="672" t="s">
        <v>224</v>
      </c>
      <c r="E283" s="681">
        <f>+[1]INVERSIÓN!AE104</f>
        <v>181539256</v>
      </c>
      <c r="F283" s="681">
        <f>+[1]INVERSIÓN!AF104</f>
        <v>181539256</v>
      </c>
      <c r="G283" s="681">
        <f>+[1]INVERSIÓN!AG104</f>
        <v>181539256</v>
      </c>
      <c r="H283" s="681">
        <v>181539256</v>
      </c>
      <c r="I283" s="681"/>
      <c r="J283" s="681"/>
      <c r="K283" s="681">
        <f>+[1]INVERSIÓN!AL104</f>
        <v>77098845</v>
      </c>
      <c r="L283" s="681">
        <f>+[1]INVERSIÓN!AM104</f>
        <v>93678166</v>
      </c>
      <c r="M283" s="681">
        <f>+[1]INVERSIÓN!AN104</f>
        <v>113115101</v>
      </c>
      <c r="N283" s="682"/>
      <c r="O283" s="682"/>
      <c r="P283" s="1092"/>
      <c r="Q283" s="1092"/>
      <c r="R283" s="1092"/>
      <c r="S283" s="1092"/>
      <c r="T283" s="1092"/>
      <c r="U283" s="1092"/>
      <c r="V283" s="1092"/>
      <c r="W283" s="1092"/>
      <c r="X283" s="1092"/>
      <c r="Y283" s="1092"/>
      <c r="Z283" s="1092"/>
      <c r="AA283" s="1092"/>
      <c r="AB283" s="65"/>
      <c r="AC283" s="66"/>
      <c r="AD283" s="66"/>
      <c r="AE283" s="66"/>
      <c r="AF283" s="66"/>
      <c r="AG283" s="66"/>
      <c r="AH283" s="66"/>
      <c r="AI283" s="66"/>
      <c r="AJ283" s="66"/>
      <c r="AK283" s="66"/>
      <c r="AL283" s="67"/>
      <c r="AM283" s="67"/>
      <c r="AN283" s="67"/>
      <c r="AO283" s="65"/>
      <c r="AP283" s="65"/>
      <c r="AQ283" s="65"/>
      <c r="AR283" s="65"/>
      <c r="AS283" s="65"/>
      <c r="AT283" s="65"/>
      <c r="AU283" s="65"/>
      <c r="AV283" s="68"/>
      <c r="AW283" s="68"/>
      <c r="AX283" s="68"/>
      <c r="AY283" s="68"/>
      <c r="AZ283" s="68"/>
      <c r="BA283" s="68"/>
      <c r="BB283" s="68"/>
      <c r="BC283" s="68"/>
      <c r="BD283" s="68"/>
      <c r="BE283" s="68"/>
    </row>
    <row r="284" spans="1:57" s="678" customFormat="1" ht="18.75" customHeight="1" x14ac:dyDescent="0.25">
      <c r="A284" s="1108">
        <v>17</v>
      </c>
      <c r="B284" s="1091" t="s">
        <v>152</v>
      </c>
      <c r="C284" s="1091" t="s">
        <v>336</v>
      </c>
      <c r="D284" s="672" t="s">
        <v>210</v>
      </c>
      <c r="E284" s="735">
        <f>+[1]INVERSIÓN!AE107</f>
        <v>1</v>
      </c>
      <c r="F284" s="735">
        <f>+[1]INVERSIÓN!AF107</f>
        <v>1</v>
      </c>
      <c r="G284" s="735">
        <f>+[1]INVERSIÓN!AG107</f>
        <v>1</v>
      </c>
      <c r="H284" s="735">
        <v>1</v>
      </c>
      <c r="I284" s="736"/>
      <c r="J284" s="736"/>
      <c r="K284" s="735">
        <f>+[1]INVERSIÓN!AL107</f>
        <v>0.84599999999999997</v>
      </c>
      <c r="L284" s="735">
        <f>+[1]INVERSIÓN!AM107</f>
        <v>0.84599999999999997</v>
      </c>
      <c r="M284" s="735">
        <f>+[1]INVERSIÓN!AN107</f>
        <v>1</v>
      </c>
      <c r="N284" s="736"/>
      <c r="O284" s="736"/>
      <c r="P284" s="1091" t="s">
        <v>211</v>
      </c>
      <c r="Q284" s="1091" t="s">
        <v>87</v>
      </c>
      <c r="R284" s="1091" t="s">
        <v>87</v>
      </c>
      <c r="S284" s="1091" t="s">
        <v>87</v>
      </c>
      <c r="T284" s="1109" t="s">
        <v>215</v>
      </c>
      <c r="U284" s="1107">
        <v>8185614</v>
      </c>
      <c r="V284" s="1092"/>
      <c r="W284" s="1107" t="s">
        <v>216</v>
      </c>
      <c r="X284" s="1107" t="s">
        <v>217</v>
      </c>
      <c r="Y284" s="1107" t="s">
        <v>218</v>
      </c>
      <c r="Z284" s="1107" t="s">
        <v>219</v>
      </c>
      <c r="AA284" s="1107">
        <v>8185614</v>
      </c>
      <c r="AB284" s="65"/>
      <c r="AC284" s="66">
        <v>12</v>
      </c>
      <c r="AD284" s="66" t="s">
        <v>344</v>
      </c>
      <c r="AE284" s="66"/>
      <c r="AF284" s="66"/>
      <c r="AG284" s="66"/>
      <c r="AH284" s="66" t="s">
        <v>345</v>
      </c>
      <c r="AI284" s="66"/>
      <c r="AJ284" s="66"/>
      <c r="AK284" s="66"/>
      <c r="AL284" s="67"/>
      <c r="AM284" s="67"/>
      <c r="AN284" s="67"/>
      <c r="AO284" s="65"/>
      <c r="AP284" s="65"/>
      <c r="AQ284" s="65"/>
      <c r="AR284" s="65"/>
      <c r="AS284" s="65"/>
      <c r="AT284" s="65"/>
      <c r="AU284" s="65"/>
      <c r="AV284" s="68"/>
      <c r="AW284" s="68"/>
      <c r="AX284" s="68"/>
      <c r="AY284" s="68"/>
      <c r="AZ284" s="68"/>
      <c r="BA284" s="68"/>
      <c r="BB284" s="68"/>
      <c r="BC284" s="68"/>
      <c r="BD284" s="68"/>
      <c r="BE284" s="68"/>
    </row>
    <row r="285" spans="1:57" s="678" customFormat="1" ht="16.5" customHeight="1" x14ac:dyDescent="0.25">
      <c r="A285" s="1092"/>
      <c r="B285" s="1092"/>
      <c r="C285" s="1092"/>
      <c r="D285" s="672" t="s">
        <v>220</v>
      </c>
      <c r="E285" s="735">
        <f>+[1]INVERSIÓN!AE108</f>
        <v>0</v>
      </c>
      <c r="F285" s="735">
        <f>+[1]INVERSIÓN!AF108</f>
        <v>0</v>
      </c>
      <c r="G285" s="735">
        <f>+[1]INVERSIÓN!AG108</f>
        <v>0</v>
      </c>
      <c r="H285" s="744">
        <v>0</v>
      </c>
      <c r="I285" s="737"/>
      <c r="J285" s="737"/>
      <c r="K285" s="735">
        <f>+[1]INVERSIÓN!AL108</f>
        <v>0</v>
      </c>
      <c r="L285" s="735">
        <f>+[1]INVERSIÓN!AM108</f>
        <v>0</v>
      </c>
      <c r="M285" s="744">
        <f>+[1]INVERSIÓN!AN108</f>
        <v>0</v>
      </c>
      <c r="N285" s="737"/>
      <c r="O285" s="737"/>
      <c r="P285" s="1092"/>
      <c r="Q285" s="1092"/>
      <c r="R285" s="1092"/>
      <c r="S285" s="1092"/>
      <c r="T285" s="1092"/>
      <c r="U285" s="1092"/>
      <c r="V285" s="1092"/>
      <c r="W285" s="1092"/>
      <c r="X285" s="1092"/>
      <c r="Y285" s="1092"/>
      <c r="Z285" s="1092"/>
      <c r="AA285" s="1092"/>
      <c r="AB285" s="72"/>
      <c r="AC285" s="73">
        <v>13</v>
      </c>
      <c r="AD285" s="73" t="s">
        <v>346</v>
      </c>
      <c r="AE285" s="73"/>
      <c r="AF285" s="73"/>
      <c r="AG285" s="73"/>
      <c r="AH285" s="73" t="s">
        <v>347</v>
      </c>
      <c r="AI285" s="73"/>
      <c r="AJ285" s="73"/>
      <c r="AK285" s="73"/>
      <c r="AL285" s="74"/>
      <c r="AM285" s="74"/>
      <c r="AN285" s="74"/>
      <c r="AO285" s="72"/>
      <c r="AP285" s="72"/>
      <c r="AQ285" s="72"/>
      <c r="AR285" s="72"/>
      <c r="AS285" s="72"/>
      <c r="AT285" s="72"/>
      <c r="AU285" s="72"/>
      <c r="AV285" s="75"/>
      <c r="AW285" s="75"/>
      <c r="AX285" s="75"/>
      <c r="AY285" s="75"/>
      <c r="AZ285" s="75"/>
      <c r="BA285" s="75"/>
      <c r="BB285" s="75"/>
      <c r="BC285" s="75"/>
      <c r="BD285" s="75"/>
      <c r="BE285" s="75"/>
    </row>
    <row r="286" spans="1:57" s="678" customFormat="1" ht="23.25" customHeight="1" x14ac:dyDescent="0.25">
      <c r="A286" s="1092"/>
      <c r="B286" s="1092"/>
      <c r="C286" s="1092"/>
      <c r="D286" s="672" t="s">
        <v>222</v>
      </c>
      <c r="E286" s="735">
        <f>+[1]INVERSIÓN!AE109</f>
        <v>0</v>
      </c>
      <c r="F286" s="735">
        <f>+[1]INVERSIÓN!AF109</f>
        <v>0</v>
      </c>
      <c r="G286" s="735">
        <f>+[1]INVERSIÓN!AG109</f>
        <v>0</v>
      </c>
      <c r="H286" s="735">
        <v>0</v>
      </c>
      <c r="I286" s="736"/>
      <c r="J286" s="736"/>
      <c r="K286" s="735">
        <f>+[1]INVERSIÓN!AL109</f>
        <v>0</v>
      </c>
      <c r="L286" s="735">
        <f>+[1]INVERSIÓN!AM109</f>
        <v>0</v>
      </c>
      <c r="M286" s="735">
        <f>+[1]INVERSIÓN!AN109</f>
        <v>0</v>
      </c>
      <c r="N286" s="736"/>
      <c r="O286" s="736"/>
      <c r="P286" s="1092"/>
      <c r="Q286" s="1092"/>
      <c r="R286" s="1092"/>
      <c r="S286" s="1092"/>
      <c r="T286" s="1092"/>
      <c r="U286" s="1092"/>
      <c r="V286" s="1092"/>
      <c r="W286" s="1092"/>
      <c r="X286" s="1092"/>
      <c r="Y286" s="1092"/>
      <c r="Z286" s="1092"/>
      <c r="AA286" s="1092"/>
      <c r="AB286" s="65"/>
      <c r="AC286" s="66">
        <v>14</v>
      </c>
      <c r="AD286" s="66" t="s">
        <v>348</v>
      </c>
      <c r="AE286" s="66"/>
      <c r="AF286" s="66"/>
      <c r="AG286" s="66"/>
      <c r="AH286" s="66" t="s">
        <v>349</v>
      </c>
      <c r="AI286" s="66"/>
      <c r="AJ286" s="66"/>
      <c r="AK286" s="66"/>
      <c r="AL286" s="67"/>
      <c r="AM286" s="67"/>
      <c r="AN286" s="67"/>
      <c r="AO286" s="65"/>
      <c r="AP286" s="65"/>
      <c r="AQ286" s="65"/>
      <c r="AR286" s="65"/>
      <c r="AS286" s="65"/>
      <c r="AT286" s="65"/>
      <c r="AU286" s="65"/>
      <c r="AV286" s="68"/>
      <c r="AW286" s="68"/>
      <c r="AX286" s="68"/>
      <c r="AY286" s="68"/>
      <c r="AZ286" s="68"/>
      <c r="BA286" s="68"/>
      <c r="BB286" s="68"/>
      <c r="BC286" s="68"/>
      <c r="BD286" s="68"/>
      <c r="BE286" s="68"/>
    </row>
    <row r="287" spans="1:57" s="678" customFormat="1" x14ac:dyDescent="0.25">
      <c r="A287" s="1092"/>
      <c r="B287" s="1092"/>
      <c r="C287" s="1092"/>
      <c r="D287" s="672" t="s">
        <v>224</v>
      </c>
      <c r="E287" s="735">
        <f>+[1]INVERSIÓN!AE110</f>
        <v>0</v>
      </c>
      <c r="F287" s="748"/>
      <c r="G287" s="748"/>
      <c r="H287" s="744">
        <v>0</v>
      </c>
      <c r="I287" s="737"/>
      <c r="J287" s="737"/>
      <c r="K287" s="735">
        <f>+[1]INVERSIÓN!AL110</f>
        <v>0</v>
      </c>
      <c r="L287" s="735">
        <f>+[1]INVERSIÓN!AM110</f>
        <v>0</v>
      </c>
      <c r="M287" s="744">
        <f>+[1]INVERSIÓN!AN110</f>
        <v>0</v>
      </c>
      <c r="N287" s="737"/>
      <c r="O287" s="737"/>
      <c r="P287" s="1092"/>
      <c r="Q287" s="1092"/>
      <c r="R287" s="1092"/>
      <c r="S287" s="1092"/>
      <c r="T287" s="1092"/>
      <c r="U287" s="1092"/>
      <c r="V287" s="1092"/>
      <c r="W287" s="1092"/>
      <c r="X287" s="1092"/>
      <c r="Y287" s="1092"/>
      <c r="Z287" s="1092"/>
      <c r="AA287" s="1092"/>
      <c r="AB287" s="72"/>
      <c r="AC287" s="73"/>
      <c r="AD287" s="73"/>
      <c r="AE287" s="73"/>
      <c r="AF287" s="73"/>
      <c r="AG287" s="73"/>
      <c r="AH287" s="73"/>
      <c r="AI287" s="73"/>
      <c r="AJ287" s="73"/>
      <c r="AK287" s="73"/>
      <c r="AL287" s="74"/>
      <c r="AM287" s="74"/>
      <c r="AN287" s="74"/>
      <c r="AO287" s="72"/>
      <c r="AP287" s="72"/>
      <c r="AQ287" s="72"/>
      <c r="AR287" s="72"/>
      <c r="AS287" s="72"/>
      <c r="AT287" s="72"/>
      <c r="AU287" s="72"/>
      <c r="AV287" s="75"/>
      <c r="AW287" s="75"/>
      <c r="AX287" s="75"/>
      <c r="AY287" s="75"/>
      <c r="AZ287" s="75"/>
      <c r="BA287" s="75"/>
      <c r="BB287" s="75"/>
      <c r="BC287" s="75"/>
      <c r="BD287" s="75"/>
      <c r="BE287" s="75"/>
    </row>
    <row r="288" spans="1:57" s="678" customFormat="1" x14ac:dyDescent="0.25">
      <c r="A288" s="1092"/>
      <c r="B288" s="1092"/>
      <c r="C288" s="1091" t="s">
        <v>259</v>
      </c>
      <c r="D288" s="672" t="s">
        <v>210</v>
      </c>
      <c r="E288" s="738">
        <f>+E284</f>
        <v>1</v>
      </c>
      <c r="F288" s="739">
        <f>+F284</f>
        <v>1</v>
      </c>
      <c r="G288" s="739">
        <f>+G284</f>
        <v>1</v>
      </c>
      <c r="H288" s="739">
        <v>1</v>
      </c>
      <c r="I288" s="739"/>
      <c r="J288" s="739"/>
      <c r="K288" s="739">
        <f t="shared" ref="K288:L291" si="31">+K284</f>
        <v>0.84599999999999997</v>
      </c>
      <c r="L288" s="739">
        <f>+L284</f>
        <v>0.84599999999999997</v>
      </c>
      <c r="M288" s="739">
        <f t="shared" ref="M288:M291" si="32">+M284</f>
        <v>1</v>
      </c>
      <c r="N288" s="739"/>
      <c r="O288" s="739"/>
      <c r="P288" s="1092"/>
      <c r="Q288" s="1092"/>
      <c r="R288" s="1092"/>
      <c r="S288" s="1092"/>
      <c r="T288" s="1092"/>
      <c r="U288" s="1092"/>
      <c r="V288" s="1092"/>
      <c r="W288" s="1092"/>
      <c r="X288" s="1092"/>
      <c r="Y288" s="1092"/>
      <c r="Z288" s="1092"/>
      <c r="AA288" s="1092"/>
      <c r="AB288" s="65"/>
      <c r="AC288" s="66"/>
      <c r="AD288" s="66"/>
      <c r="AE288" s="66"/>
      <c r="AF288" s="66"/>
      <c r="AG288" s="66"/>
      <c r="AH288" s="66"/>
      <c r="AI288" s="66"/>
      <c r="AJ288" s="66"/>
      <c r="AK288" s="66"/>
      <c r="AL288" s="67"/>
      <c r="AM288" s="69"/>
      <c r="AN288" s="69"/>
      <c r="AO288" s="70"/>
      <c r="AP288" s="70"/>
      <c r="AQ288" s="70"/>
      <c r="AR288" s="70"/>
      <c r="AS288" s="70"/>
      <c r="AT288" s="70"/>
      <c r="AU288" s="70"/>
      <c r="AV288" s="70"/>
      <c r="AW288" s="70"/>
      <c r="AX288" s="70"/>
      <c r="AY288" s="70"/>
      <c r="AZ288" s="70"/>
      <c r="BA288" s="70"/>
      <c r="BB288" s="70"/>
      <c r="BC288" s="70"/>
      <c r="BD288" s="70"/>
      <c r="BE288" s="70"/>
    </row>
    <row r="289" spans="1:57" s="678" customFormat="1" x14ac:dyDescent="0.25">
      <c r="A289" s="1092"/>
      <c r="B289" s="1092"/>
      <c r="C289" s="1092"/>
      <c r="D289" s="672" t="s">
        <v>220</v>
      </c>
      <c r="E289" s="738">
        <f t="shared" ref="E289:F291" si="33">+E285</f>
        <v>0</v>
      </c>
      <c r="F289" s="740">
        <f t="shared" si="33"/>
        <v>0</v>
      </c>
      <c r="G289" s="740">
        <f>+G285</f>
        <v>0</v>
      </c>
      <c r="H289" s="740">
        <v>0</v>
      </c>
      <c r="I289" s="740"/>
      <c r="J289" s="740"/>
      <c r="K289" s="740">
        <f t="shared" si="31"/>
        <v>0</v>
      </c>
      <c r="L289" s="739">
        <f t="shared" si="31"/>
        <v>0</v>
      </c>
      <c r="M289" s="740">
        <f t="shared" si="32"/>
        <v>0</v>
      </c>
      <c r="N289" s="740"/>
      <c r="O289" s="740"/>
      <c r="P289" s="1092"/>
      <c r="Q289" s="1092"/>
      <c r="R289" s="1092"/>
      <c r="S289" s="1092"/>
      <c r="T289" s="1092"/>
      <c r="U289" s="1092"/>
      <c r="V289" s="1092"/>
      <c r="W289" s="1092"/>
      <c r="X289" s="1092"/>
      <c r="Y289" s="1092"/>
      <c r="Z289" s="1092"/>
      <c r="AA289" s="1092"/>
      <c r="AB289" s="65"/>
      <c r="AC289" s="66"/>
      <c r="AD289" s="66"/>
      <c r="AE289" s="66"/>
      <c r="AF289" s="66"/>
      <c r="AG289" s="66"/>
      <c r="AH289" s="66"/>
      <c r="AI289" s="66"/>
      <c r="AJ289" s="66"/>
      <c r="AK289" s="66"/>
      <c r="AL289" s="67"/>
      <c r="AM289" s="69"/>
      <c r="AN289" s="69"/>
      <c r="AO289" s="70"/>
      <c r="AP289" s="70"/>
      <c r="AQ289" s="70"/>
      <c r="AR289" s="70"/>
      <c r="AS289" s="70"/>
      <c r="AT289" s="70"/>
      <c r="AU289" s="70"/>
      <c r="AV289" s="70"/>
      <c r="AW289" s="70"/>
      <c r="AX289" s="70"/>
      <c r="AY289" s="70"/>
      <c r="AZ289" s="70"/>
      <c r="BA289" s="70"/>
      <c r="BB289" s="70"/>
      <c r="BC289" s="70"/>
      <c r="BD289" s="70"/>
      <c r="BE289" s="70"/>
    </row>
    <row r="290" spans="1:57" s="678" customFormat="1" x14ac:dyDescent="0.25">
      <c r="A290" s="1092"/>
      <c r="B290" s="1092"/>
      <c r="C290" s="1092"/>
      <c r="D290" s="672" t="s">
        <v>222</v>
      </c>
      <c r="E290" s="738">
        <f t="shared" si="33"/>
        <v>0</v>
      </c>
      <c r="F290" s="739">
        <f t="shared" si="33"/>
        <v>0</v>
      </c>
      <c r="G290" s="739">
        <f>+G286</f>
        <v>0</v>
      </c>
      <c r="H290" s="739">
        <v>0</v>
      </c>
      <c r="I290" s="739"/>
      <c r="J290" s="739"/>
      <c r="K290" s="739">
        <f t="shared" si="31"/>
        <v>0</v>
      </c>
      <c r="L290" s="739">
        <f t="shared" si="31"/>
        <v>0</v>
      </c>
      <c r="M290" s="739">
        <f t="shared" si="32"/>
        <v>0</v>
      </c>
      <c r="N290" s="739"/>
      <c r="O290" s="739"/>
      <c r="P290" s="1092"/>
      <c r="Q290" s="1092"/>
      <c r="R290" s="1092"/>
      <c r="S290" s="1092"/>
      <c r="T290" s="1092"/>
      <c r="U290" s="1092"/>
      <c r="V290" s="1092"/>
      <c r="W290" s="1092"/>
      <c r="X290" s="1092"/>
      <c r="Y290" s="1092"/>
      <c r="Z290" s="1092"/>
      <c r="AA290" s="1092"/>
      <c r="AB290" s="65"/>
      <c r="AC290" s="66"/>
      <c r="AD290" s="66"/>
      <c r="AE290" s="66"/>
      <c r="AF290" s="66"/>
      <c r="AG290" s="66"/>
      <c r="AH290" s="66"/>
      <c r="AI290" s="66"/>
      <c r="AJ290" s="66"/>
      <c r="AK290" s="66"/>
      <c r="AL290" s="67"/>
      <c r="AM290" s="69"/>
      <c r="AN290" s="69"/>
      <c r="AO290" s="70"/>
      <c r="AP290" s="70"/>
      <c r="AQ290" s="70"/>
      <c r="AR290" s="70"/>
      <c r="AS290" s="70"/>
      <c r="AT290" s="70"/>
      <c r="AU290" s="70"/>
      <c r="AV290" s="70"/>
      <c r="AW290" s="70"/>
      <c r="AX290" s="70"/>
      <c r="AY290" s="70"/>
      <c r="AZ290" s="70"/>
      <c r="BA290" s="70"/>
      <c r="BB290" s="70"/>
      <c r="BC290" s="70"/>
      <c r="BD290" s="70"/>
      <c r="BE290" s="70"/>
    </row>
    <row r="291" spans="1:57" s="678" customFormat="1" x14ac:dyDescent="0.25">
      <c r="A291" s="1092"/>
      <c r="B291" s="1092"/>
      <c r="C291" s="1092"/>
      <c r="D291" s="672" t="s">
        <v>224</v>
      </c>
      <c r="E291" s="738">
        <f t="shared" si="33"/>
        <v>0</v>
      </c>
      <c r="F291" s="740">
        <f t="shared" si="33"/>
        <v>0</v>
      </c>
      <c r="G291" s="740">
        <f>+G287</f>
        <v>0</v>
      </c>
      <c r="H291" s="740">
        <v>0</v>
      </c>
      <c r="I291" s="740"/>
      <c r="J291" s="740"/>
      <c r="K291" s="740">
        <f t="shared" si="31"/>
        <v>0</v>
      </c>
      <c r="L291" s="739">
        <f t="shared" si="31"/>
        <v>0</v>
      </c>
      <c r="M291" s="740">
        <f t="shared" si="32"/>
        <v>0</v>
      </c>
      <c r="N291" s="740"/>
      <c r="O291" s="740"/>
      <c r="P291" s="1092"/>
      <c r="Q291" s="1092"/>
      <c r="R291" s="1092"/>
      <c r="S291" s="1092"/>
      <c r="T291" s="1092"/>
      <c r="U291" s="1092"/>
      <c r="V291" s="1092"/>
      <c r="W291" s="1092"/>
      <c r="X291" s="1092"/>
      <c r="Y291" s="1092"/>
      <c r="Z291" s="1092"/>
      <c r="AA291" s="1092"/>
      <c r="AB291" s="65"/>
      <c r="AC291" s="66"/>
      <c r="AD291" s="66"/>
      <c r="AE291" s="66"/>
      <c r="AF291" s="66"/>
      <c r="AG291" s="66"/>
      <c r="AH291" s="66"/>
      <c r="AI291" s="66"/>
      <c r="AJ291" s="66"/>
      <c r="AK291" s="66"/>
      <c r="AL291" s="67"/>
      <c r="AM291" s="69"/>
      <c r="AN291" s="69"/>
      <c r="AO291" s="70"/>
      <c r="AP291" s="70"/>
      <c r="AQ291" s="70"/>
      <c r="AR291" s="70"/>
      <c r="AS291" s="70"/>
      <c r="AT291" s="70"/>
      <c r="AU291" s="70"/>
      <c r="AV291" s="70"/>
      <c r="AW291" s="70"/>
      <c r="AX291" s="70"/>
      <c r="AY291" s="70"/>
      <c r="AZ291" s="70"/>
      <c r="BA291" s="70"/>
      <c r="BB291" s="70"/>
      <c r="BC291" s="70"/>
      <c r="BD291" s="70"/>
      <c r="BE291" s="70"/>
    </row>
    <row r="292" spans="1:57" s="678" customFormat="1" ht="21.75" customHeight="1" x14ac:dyDescent="0.25">
      <c r="A292" s="1108">
        <v>18</v>
      </c>
      <c r="B292" s="1091" t="s">
        <v>161</v>
      </c>
      <c r="C292" s="1091" t="s">
        <v>337</v>
      </c>
      <c r="D292" s="672" t="s">
        <v>210</v>
      </c>
      <c r="E292" s="735">
        <f>+[1]INVERSIÓN!AE113</f>
        <v>1</v>
      </c>
      <c r="F292" s="735">
        <f>+[1]INVERSIÓN!AF113</f>
        <v>1</v>
      </c>
      <c r="G292" s="735">
        <f>+[1]INVERSIÓN!AG113</f>
        <v>1</v>
      </c>
      <c r="H292" s="735">
        <v>1</v>
      </c>
      <c r="I292" s="736"/>
      <c r="J292" s="736"/>
      <c r="K292" s="735">
        <f>+[1]INVERSIÓN!AL113</f>
        <v>0.45450000000000002</v>
      </c>
      <c r="L292" s="735">
        <f>+[1]INVERSIÓN!AM113</f>
        <v>0.45450000000000002</v>
      </c>
      <c r="M292" s="735">
        <f>+[1]INVERSIÓN!AN113</f>
        <v>0.45450000000000002</v>
      </c>
      <c r="N292" s="736"/>
      <c r="O292" s="736"/>
      <c r="P292" s="1091" t="s">
        <v>211</v>
      </c>
      <c r="Q292" s="1091" t="s">
        <v>87</v>
      </c>
      <c r="R292" s="1091" t="s">
        <v>87</v>
      </c>
      <c r="S292" s="1091" t="s">
        <v>87</v>
      </c>
      <c r="T292" s="1109" t="s">
        <v>215</v>
      </c>
      <c r="U292" s="1107">
        <v>8185614</v>
      </c>
      <c r="V292" s="1092"/>
      <c r="W292" s="1107" t="s">
        <v>216</v>
      </c>
      <c r="X292" s="1107" t="s">
        <v>217</v>
      </c>
      <c r="Y292" s="1107" t="s">
        <v>218</v>
      </c>
      <c r="Z292" s="1107" t="s">
        <v>219</v>
      </c>
      <c r="AA292" s="1107">
        <v>8185614</v>
      </c>
      <c r="AB292" s="65"/>
      <c r="AC292" s="66">
        <v>12</v>
      </c>
      <c r="AD292" s="66" t="s">
        <v>344</v>
      </c>
      <c r="AE292" s="66"/>
      <c r="AF292" s="66"/>
      <c r="AG292" s="66"/>
      <c r="AH292" s="66" t="s">
        <v>345</v>
      </c>
      <c r="AI292" s="66"/>
      <c r="AJ292" s="66"/>
      <c r="AK292" s="66"/>
      <c r="AL292" s="67"/>
      <c r="AM292" s="67"/>
      <c r="AN292" s="67"/>
      <c r="AO292" s="65"/>
      <c r="AP292" s="65"/>
      <c r="AQ292" s="65"/>
      <c r="AR292" s="65"/>
      <c r="AS292" s="65"/>
      <c r="AT292" s="65"/>
      <c r="AU292" s="65"/>
      <c r="AV292" s="68"/>
      <c r="AW292" s="68"/>
      <c r="AX292" s="68"/>
      <c r="AY292" s="68"/>
      <c r="AZ292" s="68"/>
      <c r="BA292" s="68"/>
      <c r="BB292" s="68"/>
      <c r="BC292" s="68"/>
      <c r="BD292" s="68"/>
      <c r="BE292" s="68"/>
    </row>
    <row r="293" spans="1:57" s="678" customFormat="1" ht="24" customHeight="1" x14ac:dyDescent="0.25">
      <c r="A293" s="1092"/>
      <c r="B293" s="1092"/>
      <c r="C293" s="1092"/>
      <c r="D293" s="672" t="s">
        <v>220</v>
      </c>
      <c r="E293" s="741">
        <f>+[1]INVERSIÓN!AE114</f>
        <v>263308000</v>
      </c>
      <c r="F293" s="741">
        <f>+[1]INVERSIÓN!AF114</f>
        <v>263308000</v>
      </c>
      <c r="G293" s="741">
        <f>+[1]INVERSIÓN!AG114</f>
        <v>263308000</v>
      </c>
      <c r="H293" s="744">
        <v>207072000</v>
      </c>
      <c r="I293" s="737"/>
      <c r="J293" s="737"/>
      <c r="K293" s="735">
        <f>+[1]INVERSIÓN!AL114</f>
        <v>0</v>
      </c>
      <c r="L293" s="735">
        <f>+[1]INVERSIÓN!AM114</f>
        <v>18414000</v>
      </c>
      <c r="M293" s="744">
        <f>+[1]INVERSIÓN!AN114</f>
        <v>46252000</v>
      </c>
      <c r="N293" s="737"/>
      <c r="O293" s="737"/>
      <c r="P293" s="1092"/>
      <c r="Q293" s="1092"/>
      <c r="R293" s="1092"/>
      <c r="S293" s="1092"/>
      <c r="T293" s="1092"/>
      <c r="U293" s="1092"/>
      <c r="V293" s="1092"/>
      <c r="W293" s="1092"/>
      <c r="X293" s="1092"/>
      <c r="Y293" s="1092"/>
      <c r="Z293" s="1092"/>
      <c r="AA293" s="1092"/>
      <c r="AB293" s="72"/>
      <c r="AC293" s="73">
        <v>13</v>
      </c>
      <c r="AD293" s="73" t="s">
        <v>346</v>
      </c>
      <c r="AE293" s="73"/>
      <c r="AF293" s="73"/>
      <c r="AG293" s="73"/>
      <c r="AH293" s="73" t="s">
        <v>347</v>
      </c>
      <c r="AI293" s="73"/>
      <c r="AJ293" s="73"/>
      <c r="AK293" s="73"/>
      <c r="AL293" s="74"/>
      <c r="AM293" s="74"/>
      <c r="AN293" s="74"/>
      <c r="AO293" s="72"/>
      <c r="AP293" s="72"/>
      <c r="AQ293" s="72"/>
      <c r="AR293" s="72"/>
      <c r="AS293" s="72"/>
      <c r="AT293" s="72"/>
      <c r="AU293" s="72"/>
      <c r="AV293" s="75"/>
      <c r="AW293" s="75"/>
      <c r="AX293" s="75"/>
      <c r="AY293" s="75"/>
      <c r="AZ293" s="75"/>
      <c r="BA293" s="75"/>
      <c r="BB293" s="75"/>
      <c r="BC293" s="75"/>
      <c r="BD293" s="75"/>
      <c r="BE293" s="75"/>
    </row>
    <row r="294" spans="1:57" s="678" customFormat="1" ht="22.5" customHeight="1" x14ac:dyDescent="0.25">
      <c r="A294" s="1092"/>
      <c r="B294" s="1092"/>
      <c r="C294" s="1092"/>
      <c r="D294" s="672" t="s">
        <v>222</v>
      </c>
      <c r="E294" s="735">
        <f>+[1]INVERSIÓN!AE115</f>
        <v>0</v>
      </c>
      <c r="F294" s="735">
        <f>+[1]INVERSIÓN!AF115</f>
        <v>0</v>
      </c>
      <c r="G294" s="735">
        <f>+[1]INVERSIÓN!AG115</f>
        <v>0</v>
      </c>
      <c r="H294" s="735">
        <v>0</v>
      </c>
      <c r="I294" s="736"/>
      <c r="J294" s="736"/>
      <c r="K294" s="735">
        <f>+[1]INVERSIÓN!AL115</f>
        <v>0</v>
      </c>
      <c r="L294" s="735">
        <f>+[1]INVERSIÓN!AM115</f>
        <v>0</v>
      </c>
      <c r="M294" s="735">
        <f>+[1]INVERSIÓN!AN115</f>
        <v>0</v>
      </c>
      <c r="N294" s="736"/>
      <c r="O294" s="736"/>
      <c r="P294" s="1092"/>
      <c r="Q294" s="1092"/>
      <c r="R294" s="1092"/>
      <c r="S294" s="1092"/>
      <c r="T294" s="1092"/>
      <c r="U294" s="1092"/>
      <c r="V294" s="1092"/>
      <c r="W294" s="1092"/>
      <c r="X294" s="1092"/>
      <c r="Y294" s="1092"/>
      <c r="Z294" s="1092"/>
      <c r="AA294" s="1092"/>
      <c r="AB294" s="65"/>
      <c r="AC294" s="66">
        <v>14</v>
      </c>
      <c r="AD294" s="66" t="s">
        <v>348</v>
      </c>
      <c r="AE294" s="66"/>
      <c r="AF294" s="66"/>
      <c r="AG294" s="66"/>
      <c r="AH294" s="66" t="s">
        <v>349</v>
      </c>
      <c r="AI294" s="66"/>
      <c r="AJ294" s="66"/>
      <c r="AK294" s="66"/>
      <c r="AL294" s="67"/>
      <c r="AM294" s="67"/>
      <c r="AN294" s="67"/>
      <c r="AO294" s="65"/>
      <c r="AP294" s="65"/>
      <c r="AQ294" s="65"/>
      <c r="AR294" s="65"/>
      <c r="AS294" s="65"/>
      <c r="AT294" s="65"/>
      <c r="AU294" s="65"/>
      <c r="AV294" s="68"/>
      <c r="AW294" s="68"/>
      <c r="AX294" s="68"/>
      <c r="AY294" s="68"/>
      <c r="AZ294" s="68"/>
      <c r="BA294" s="68"/>
      <c r="BB294" s="68"/>
      <c r="BC294" s="68"/>
      <c r="BD294" s="68"/>
      <c r="BE294" s="68"/>
    </row>
    <row r="295" spans="1:57" s="678" customFormat="1" x14ac:dyDescent="0.25">
      <c r="A295" s="1092"/>
      <c r="B295" s="1092"/>
      <c r="C295" s="1092"/>
      <c r="D295" s="672" t="s">
        <v>224</v>
      </c>
      <c r="E295" s="741">
        <f>+[1]INVERSIÓN!AE116</f>
        <v>75004801</v>
      </c>
      <c r="F295" s="741">
        <f>+[1]INVERSIÓN!AF116</f>
        <v>75004801</v>
      </c>
      <c r="G295" s="741">
        <f>+[1]INVERSIÓN!AG116</f>
        <v>75004801</v>
      </c>
      <c r="H295" s="744">
        <v>75004801</v>
      </c>
      <c r="I295" s="737"/>
      <c r="J295" s="737"/>
      <c r="K295" s="735">
        <f>+[1]INVERSIÓN!AL116</f>
        <v>45312000</v>
      </c>
      <c r="L295" s="735">
        <f>+[1]INVERSIÓN!AM116</f>
        <v>61339367</v>
      </c>
      <c r="M295" s="744">
        <f>+[1]INVERSIÓN!AN116</f>
        <v>64598367</v>
      </c>
      <c r="N295" s="737"/>
      <c r="O295" s="737"/>
      <c r="P295" s="1092"/>
      <c r="Q295" s="1092"/>
      <c r="R295" s="1092"/>
      <c r="S295" s="1092"/>
      <c r="T295" s="1092"/>
      <c r="U295" s="1092"/>
      <c r="V295" s="1092"/>
      <c r="W295" s="1092"/>
      <c r="X295" s="1092"/>
      <c r="Y295" s="1092"/>
      <c r="Z295" s="1092"/>
      <c r="AA295" s="1092"/>
      <c r="AB295" s="72"/>
      <c r="AC295" s="73"/>
      <c r="AD295" s="73"/>
      <c r="AE295" s="73"/>
      <c r="AF295" s="73"/>
      <c r="AG295" s="73"/>
      <c r="AH295" s="73"/>
      <c r="AI295" s="73"/>
      <c r="AJ295" s="73"/>
      <c r="AK295" s="73"/>
      <c r="AL295" s="74"/>
      <c r="AM295" s="74"/>
      <c r="AN295" s="74"/>
      <c r="AO295" s="72"/>
      <c r="AP295" s="72"/>
      <c r="AQ295" s="72"/>
      <c r="AR295" s="72"/>
      <c r="AS295" s="72"/>
      <c r="AT295" s="72"/>
      <c r="AU295" s="72"/>
      <c r="AV295" s="75"/>
      <c r="AW295" s="75"/>
      <c r="AX295" s="75"/>
      <c r="AY295" s="75"/>
      <c r="AZ295" s="75"/>
      <c r="BA295" s="75"/>
      <c r="BB295" s="75"/>
      <c r="BC295" s="75"/>
      <c r="BD295" s="75"/>
      <c r="BE295" s="75"/>
    </row>
    <row r="296" spans="1:57" s="678" customFormat="1" x14ac:dyDescent="0.25">
      <c r="A296" s="1092"/>
      <c r="B296" s="1092"/>
      <c r="C296" s="1091" t="s">
        <v>259</v>
      </c>
      <c r="D296" s="672" t="s">
        <v>210</v>
      </c>
      <c r="E296" s="738">
        <f>+E292</f>
        <v>1</v>
      </c>
      <c r="F296" s="739">
        <f>+F292</f>
        <v>1</v>
      </c>
      <c r="G296" s="739">
        <f>+G292</f>
        <v>1</v>
      </c>
      <c r="H296" s="739">
        <v>1</v>
      </c>
      <c r="I296" s="739"/>
      <c r="J296" s="739"/>
      <c r="K296" s="739">
        <f t="shared" ref="K296:L299" si="34">+K292</f>
        <v>0.45450000000000002</v>
      </c>
      <c r="L296" s="739">
        <f>+L292</f>
        <v>0.45450000000000002</v>
      </c>
      <c r="M296" s="739">
        <f t="shared" ref="M296:M299" si="35">+M292</f>
        <v>0.45450000000000002</v>
      </c>
      <c r="N296" s="739"/>
      <c r="O296" s="739"/>
      <c r="P296" s="1092"/>
      <c r="Q296" s="1092"/>
      <c r="R296" s="1092"/>
      <c r="S296" s="1092"/>
      <c r="T296" s="1092"/>
      <c r="U296" s="1092"/>
      <c r="V296" s="1092"/>
      <c r="W296" s="1092"/>
      <c r="X296" s="1092"/>
      <c r="Y296" s="1092"/>
      <c r="Z296" s="1092"/>
      <c r="AA296" s="1092"/>
      <c r="AB296" s="65"/>
      <c r="AC296" s="66"/>
      <c r="AD296" s="66"/>
      <c r="AE296" s="66"/>
      <c r="AF296" s="66"/>
      <c r="AG296" s="66"/>
      <c r="AH296" s="66"/>
      <c r="AI296" s="66"/>
      <c r="AJ296" s="66"/>
      <c r="AK296" s="66"/>
      <c r="AL296" s="67"/>
      <c r="AM296" s="69"/>
      <c r="AN296" s="69"/>
      <c r="AO296" s="70"/>
      <c r="AP296" s="70"/>
      <c r="AQ296" s="70"/>
      <c r="AR296" s="70"/>
      <c r="AS296" s="70"/>
      <c r="AT296" s="70"/>
      <c r="AU296" s="70"/>
      <c r="AV296" s="70"/>
      <c r="AW296" s="70"/>
      <c r="AX296" s="70"/>
      <c r="AY296" s="70"/>
      <c r="AZ296" s="70"/>
      <c r="BA296" s="70"/>
      <c r="BB296" s="70"/>
      <c r="BC296" s="70"/>
      <c r="BD296" s="70"/>
      <c r="BE296" s="70"/>
    </row>
    <row r="297" spans="1:57" s="678" customFormat="1" x14ac:dyDescent="0.25">
      <c r="A297" s="1092"/>
      <c r="B297" s="1092"/>
      <c r="C297" s="1092"/>
      <c r="D297" s="672" t="s">
        <v>220</v>
      </c>
      <c r="E297" s="745">
        <f t="shared" ref="E297:F299" si="36">+E293</f>
        <v>263308000</v>
      </c>
      <c r="F297" s="740">
        <f t="shared" si="36"/>
        <v>263308000</v>
      </c>
      <c r="G297" s="740">
        <f>+G293</f>
        <v>263308000</v>
      </c>
      <c r="H297" s="740">
        <v>207072000</v>
      </c>
      <c r="I297" s="740"/>
      <c r="J297" s="740"/>
      <c r="K297" s="740">
        <f t="shared" si="34"/>
        <v>0</v>
      </c>
      <c r="L297" s="739">
        <f t="shared" si="34"/>
        <v>18414000</v>
      </c>
      <c r="M297" s="740">
        <f t="shared" si="35"/>
        <v>46252000</v>
      </c>
      <c r="N297" s="740"/>
      <c r="O297" s="740"/>
      <c r="P297" s="1092"/>
      <c r="Q297" s="1092"/>
      <c r="R297" s="1092"/>
      <c r="S297" s="1092"/>
      <c r="T297" s="1092"/>
      <c r="U297" s="1092"/>
      <c r="V297" s="1092"/>
      <c r="W297" s="1092"/>
      <c r="X297" s="1092"/>
      <c r="Y297" s="1092"/>
      <c r="Z297" s="1092"/>
      <c r="AA297" s="1092"/>
      <c r="AB297" s="65"/>
      <c r="AC297" s="66"/>
      <c r="AD297" s="66"/>
      <c r="AE297" s="66"/>
      <c r="AF297" s="66"/>
      <c r="AG297" s="66"/>
      <c r="AH297" s="66"/>
      <c r="AI297" s="66"/>
      <c r="AJ297" s="66"/>
      <c r="AK297" s="66"/>
      <c r="AL297" s="67"/>
      <c r="AM297" s="69"/>
      <c r="AN297" s="69"/>
      <c r="AO297" s="70"/>
      <c r="AP297" s="70"/>
      <c r="AQ297" s="70"/>
      <c r="AR297" s="70"/>
      <c r="AS297" s="70"/>
      <c r="AT297" s="70"/>
      <c r="AU297" s="70"/>
      <c r="AV297" s="70"/>
      <c r="AW297" s="70"/>
      <c r="AX297" s="70"/>
      <c r="AY297" s="70"/>
      <c r="AZ297" s="70"/>
      <c r="BA297" s="70"/>
      <c r="BB297" s="70"/>
      <c r="BC297" s="70"/>
      <c r="BD297" s="70"/>
      <c r="BE297" s="70"/>
    </row>
    <row r="298" spans="1:57" s="678" customFormat="1" x14ac:dyDescent="0.25">
      <c r="A298" s="1092"/>
      <c r="B298" s="1092"/>
      <c r="C298" s="1092"/>
      <c r="D298" s="672" t="s">
        <v>222</v>
      </c>
      <c r="E298" s="738">
        <f t="shared" si="36"/>
        <v>0</v>
      </c>
      <c r="F298" s="739">
        <f t="shared" si="36"/>
        <v>0</v>
      </c>
      <c r="G298" s="739">
        <f>+G294</f>
        <v>0</v>
      </c>
      <c r="H298" s="739">
        <v>0</v>
      </c>
      <c r="I298" s="739"/>
      <c r="J298" s="739"/>
      <c r="K298" s="739">
        <f t="shared" si="34"/>
        <v>0</v>
      </c>
      <c r="L298" s="739">
        <f t="shared" si="34"/>
        <v>0</v>
      </c>
      <c r="M298" s="739">
        <f t="shared" si="35"/>
        <v>0</v>
      </c>
      <c r="N298" s="739"/>
      <c r="O298" s="739"/>
      <c r="P298" s="1092"/>
      <c r="Q298" s="1092"/>
      <c r="R298" s="1092"/>
      <c r="S298" s="1092"/>
      <c r="T298" s="1092"/>
      <c r="U298" s="1092"/>
      <c r="V298" s="1092"/>
      <c r="W298" s="1092"/>
      <c r="X298" s="1092"/>
      <c r="Y298" s="1092"/>
      <c r="Z298" s="1092"/>
      <c r="AA298" s="1092"/>
      <c r="AB298" s="65"/>
      <c r="AC298" s="66"/>
      <c r="AD298" s="66"/>
      <c r="AE298" s="66"/>
      <c r="AF298" s="66"/>
      <c r="AG298" s="66"/>
      <c r="AH298" s="66"/>
      <c r="AI298" s="66"/>
      <c r="AJ298" s="66"/>
      <c r="AK298" s="66"/>
      <c r="AL298" s="67"/>
      <c r="AM298" s="69"/>
      <c r="AN298" s="69"/>
      <c r="AO298" s="70"/>
      <c r="AP298" s="70"/>
      <c r="AQ298" s="70"/>
      <c r="AR298" s="70"/>
      <c r="AS298" s="70"/>
      <c r="AT298" s="70"/>
      <c r="AU298" s="70"/>
      <c r="AV298" s="70"/>
      <c r="AW298" s="70"/>
      <c r="AX298" s="70"/>
      <c r="AY298" s="70"/>
      <c r="AZ298" s="70"/>
      <c r="BA298" s="70"/>
      <c r="BB298" s="70"/>
      <c r="BC298" s="70"/>
      <c r="BD298" s="70"/>
      <c r="BE298" s="70"/>
    </row>
    <row r="299" spans="1:57" s="678" customFormat="1" x14ac:dyDescent="0.25">
      <c r="A299" s="1092"/>
      <c r="B299" s="1092"/>
      <c r="C299" s="1092"/>
      <c r="D299" s="672" t="s">
        <v>224</v>
      </c>
      <c r="E299" s="745">
        <f t="shared" si="36"/>
        <v>75004801</v>
      </c>
      <c r="F299" s="740">
        <f t="shared" si="36"/>
        <v>75004801</v>
      </c>
      <c r="G299" s="740">
        <f>+G295</f>
        <v>75004801</v>
      </c>
      <c r="H299" s="740">
        <v>75004801</v>
      </c>
      <c r="I299" s="740"/>
      <c r="J299" s="740"/>
      <c r="K299" s="740">
        <f t="shared" si="34"/>
        <v>45312000</v>
      </c>
      <c r="L299" s="739">
        <f t="shared" si="34"/>
        <v>61339367</v>
      </c>
      <c r="M299" s="740">
        <f t="shared" si="35"/>
        <v>64598367</v>
      </c>
      <c r="N299" s="740"/>
      <c r="O299" s="740"/>
      <c r="P299" s="1092"/>
      <c r="Q299" s="1092"/>
      <c r="R299" s="1092"/>
      <c r="S299" s="1092"/>
      <c r="T299" s="1092"/>
      <c r="U299" s="1092"/>
      <c r="V299" s="1092"/>
      <c r="W299" s="1092"/>
      <c r="X299" s="1092"/>
      <c r="Y299" s="1092"/>
      <c r="Z299" s="1092"/>
      <c r="AA299" s="1092"/>
      <c r="AB299" s="65"/>
      <c r="AC299" s="66"/>
      <c r="AD299" s="66"/>
      <c r="AE299" s="66"/>
      <c r="AF299" s="66"/>
      <c r="AG299" s="66"/>
      <c r="AH299" s="66"/>
      <c r="AI299" s="66"/>
      <c r="AJ299" s="66"/>
      <c r="AK299" s="66"/>
      <c r="AL299" s="67"/>
      <c r="AM299" s="69"/>
      <c r="AN299" s="69"/>
      <c r="AO299" s="70"/>
      <c r="AP299" s="70"/>
      <c r="AQ299" s="70"/>
      <c r="AR299" s="70"/>
      <c r="AS299" s="70"/>
      <c r="AT299" s="70"/>
      <c r="AU299" s="70"/>
      <c r="AV299" s="70"/>
      <c r="AW299" s="70"/>
      <c r="AX299" s="70"/>
      <c r="AY299" s="70"/>
      <c r="AZ299" s="70"/>
      <c r="BA299" s="70"/>
      <c r="BB299" s="70"/>
      <c r="BC299" s="70"/>
      <c r="BD299" s="70"/>
      <c r="BE299" s="70"/>
    </row>
    <row r="300" spans="1:57" s="678" customFormat="1" ht="15.75" customHeight="1" x14ac:dyDescent="0.25">
      <c r="A300" s="1108">
        <v>19</v>
      </c>
      <c r="B300" s="1091" t="s">
        <v>338</v>
      </c>
      <c r="C300" s="1091" t="s">
        <v>339</v>
      </c>
      <c r="D300" s="672" t="s">
        <v>210</v>
      </c>
      <c r="E300" s="749">
        <f>+[1]INVERSIÓN!AE119</f>
        <v>107902.07999999996</v>
      </c>
      <c r="F300" s="749">
        <f>+[1]INVERSIÓN!AF119</f>
        <v>107902.07999999996</v>
      </c>
      <c r="G300" s="749">
        <f>+[1]INVERSIÓN!AG119</f>
        <v>107902.07999999996</v>
      </c>
      <c r="H300" s="749">
        <v>107902.07999999996</v>
      </c>
      <c r="I300" s="750"/>
      <c r="J300" s="750"/>
      <c r="K300" s="751">
        <f>+[1]INVERSIÓN!AL119</f>
        <v>73238.22</v>
      </c>
      <c r="L300" s="751">
        <f>+[1]INVERSIÓN!AM119</f>
        <v>73238.22</v>
      </c>
      <c r="M300" s="751">
        <f>+[1]INVERSIÓN!AN119</f>
        <v>116156.22</v>
      </c>
      <c r="N300" s="750"/>
      <c r="O300" s="705"/>
      <c r="P300" s="1091" t="s">
        <v>211</v>
      </c>
      <c r="Q300" s="1091" t="s">
        <v>87</v>
      </c>
      <c r="R300" s="1091" t="s">
        <v>87</v>
      </c>
      <c r="S300" s="1091" t="s">
        <v>87</v>
      </c>
      <c r="T300" s="1109" t="s">
        <v>215</v>
      </c>
      <c r="U300" s="1107">
        <v>8185614</v>
      </c>
      <c r="V300" s="1092"/>
      <c r="W300" s="1107" t="s">
        <v>216</v>
      </c>
      <c r="X300" s="1107" t="s">
        <v>217</v>
      </c>
      <c r="Y300" s="1107" t="s">
        <v>218</v>
      </c>
      <c r="Z300" s="1107" t="s">
        <v>219</v>
      </c>
      <c r="AA300" s="1107">
        <v>8185614</v>
      </c>
      <c r="AB300" s="65"/>
      <c r="AC300" s="66">
        <v>12</v>
      </c>
      <c r="AD300" s="66" t="s">
        <v>344</v>
      </c>
      <c r="AE300" s="66"/>
      <c r="AF300" s="66"/>
      <c r="AG300" s="66"/>
      <c r="AH300" s="66" t="s">
        <v>345</v>
      </c>
      <c r="AI300" s="66"/>
      <c r="AJ300" s="66"/>
      <c r="AK300" s="66"/>
      <c r="AL300" s="67"/>
      <c r="AM300" s="67"/>
      <c r="AN300" s="67"/>
      <c r="AO300" s="65"/>
      <c r="AP300" s="65"/>
      <c r="AQ300" s="65"/>
      <c r="AR300" s="65"/>
      <c r="AS300" s="65"/>
      <c r="AT300" s="65"/>
      <c r="AU300" s="65"/>
      <c r="AV300" s="68"/>
      <c r="AW300" s="68"/>
      <c r="AX300" s="68"/>
      <c r="AY300" s="68"/>
      <c r="AZ300" s="68"/>
      <c r="BA300" s="68"/>
      <c r="BB300" s="68"/>
      <c r="BC300" s="68"/>
      <c r="BD300" s="68"/>
      <c r="BE300" s="68"/>
    </row>
    <row r="301" spans="1:57" s="678" customFormat="1" ht="15.75" customHeight="1" x14ac:dyDescent="0.25">
      <c r="A301" s="1092"/>
      <c r="B301" s="1092"/>
      <c r="C301" s="1092"/>
      <c r="D301" s="672" t="s">
        <v>220</v>
      </c>
      <c r="E301" s="749">
        <f>+[1]INVERSIÓN!AE120</f>
        <v>269027000</v>
      </c>
      <c r="F301" s="749">
        <f>+[1]INVERSIÓN!AF120</f>
        <v>269027000</v>
      </c>
      <c r="G301" s="749">
        <f>+[1]INVERSIÓN!AG120</f>
        <v>269027000</v>
      </c>
      <c r="H301" s="749">
        <v>265399000</v>
      </c>
      <c r="I301" s="750"/>
      <c r="J301" s="750"/>
      <c r="K301" s="751">
        <f>+[1]INVERSIÓN!AL120</f>
        <v>0</v>
      </c>
      <c r="L301" s="751">
        <f>+[1]INVERSIÓN!AM120</f>
        <v>32325000</v>
      </c>
      <c r="M301" s="751">
        <f>+[1]INVERSIÓN!AN120</f>
        <v>66839000</v>
      </c>
      <c r="N301" s="750"/>
      <c r="O301" s="705"/>
      <c r="P301" s="1092"/>
      <c r="Q301" s="1092"/>
      <c r="R301" s="1092"/>
      <c r="S301" s="1092"/>
      <c r="T301" s="1092"/>
      <c r="U301" s="1092"/>
      <c r="V301" s="1092"/>
      <c r="W301" s="1092"/>
      <c r="X301" s="1092"/>
      <c r="Y301" s="1092"/>
      <c r="Z301" s="1092"/>
      <c r="AA301" s="1092"/>
      <c r="AB301" s="65"/>
      <c r="AC301" s="66">
        <v>13</v>
      </c>
      <c r="AD301" s="66" t="s">
        <v>346</v>
      </c>
      <c r="AE301" s="66"/>
      <c r="AF301" s="66"/>
      <c r="AG301" s="66"/>
      <c r="AH301" s="66" t="s">
        <v>347</v>
      </c>
      <c r="AI301" s="66"/>
      <c r="AJ301" s="66"/>
      <c r="AK301" s="66"/>
      <c r="AL301" s="67"/>
      <c r="AM301" s="67"/>
      <c r="AN301" s="67"/>
      <c r="AO301" s="65"/>
      <c r="AP301" s="65"/>
      <c r="AQ301" s="65"/>
      <c r="AR301" s="65"/>
      <c r="AS301" s="65"/>
      <c r="AT301" s="65"/>
      <c r="AU301" s="65"/>
      <c r="AV301" s="68"/>
      <c r="AW301" s="68"/>
      <c r="AX301" s="68"/>
      <c r="AY301" s="68"/>
      <c r="AZ301" s="68"/>
      <c r="BA301" s="68"/>
      <c r="BB301" s="68"/>
      <c r="BC301" s="68"/>
      <c r="BD301" s="68"/>
      <c r="BE301" s="68"/>
    </row>
    <row r="302" spans="1:57" s="678" customFormat="1" ht="16.5" customHeight="1" x14ac:dyDescent="0.25">
      <c r="A302" s="1092"/>
      <c r="B302" s="1092"/>
      <c r="C302" s="1092"/>
      <c r="D302" s="672" t="s">
        <v>222</v>
      </c>
      <c r="E302" s="749">
        <f>+[1]INVERSIÓN!AE121</f>
        <v>14025</v>
      </c>
      <c r="F302" s="749">
        <f>+[1]INVERSIÓN!AF121</f>
        <v>14025</v>
      </c>
      <c r="G302" s="749">
        <f>+[1]INVERSIÓN!AG121</f>
        <v>14025</v>
      </c>
      <c r="H302" s="749">
        <v>14025</v>
      </c>
      <c r="I302" s="750"/>
      <c r="J302" s="750"/>
      <c r="K302" s="751">
        <f>+[1]INVERSIÓN!AL121</f>
        <v>14025</v>
      </c>
      <c r="L302" s="751">
        <f>+[1]INVERSIÓN!AM121</f>
        <v>14025</v>
      </c>
      <c r="M302" s="751">
        <f>+[1]INVERSIÓN!AN121</f>
        <v>14025</v>
      </c>
      <c r="N302" s="750"/>
      <c r="O302" s="705"/>
      <c r="P302" s="1092"/>
      <c r="Q302" s="1092"/>
      <c r="R302" s="1092"/>
      <c r="S302" s="1092"/>
      <c r="T302" s="1092"/>
      <c r="U302" s="1092"/>
      <c r="V302" s="1092"/>
      <c r="W302" s="1092"/>
      <c r="X302" s="1092"/>
      <c r="Y302" s="1092"/>
      <c r="Z302" s="1092"/>
      <c r="AA302" s="1092"/>
      <c r="AB302" s="65"/>
      <c r="AC302" s="66">
        <v>14</v>
      </c>
      <c r="AD302" s="66" t="s">
        <v>348</v>
      </c>
      <c r="AE302" s="66"/>
      <c r="AF302" s="66"/>
      <c r="AG302" s="66"/>
      <c r="AH302" s="66" t="s">
        <v>349</v>
      </c>
      <c r="AI302" s="66"/>
      <c r="AJ302" s="66"/>
      <c r="AK302" s="66"/>
      <c r="AL302" s="67"/>
      <c r="AM302" s="67"/>
      <c r="AN302" s="67"/>
      <c r="AO302" s="65"/>
      <c r="AP302" s="65"/>
      <c r="AQ302" s="65"/>
      <c r="AR302" s="65"/>
      <c r="AS302" s="65"/>
      <c r="AT302" s="65"/>
      <c r="AU302" s="65"/>
      <c r="AV302" s="68"/>
      <c r="AW302" s="68"/>
      <c r="AX302" s="68"/>
      <c r="AY302" s="68"/>
      <c r="AZ302" s="68"/>
      <c r="BA302" s="68"/>
      <c r="BB302" s="68"/>
      <c r="BC302" s="68"/>
      <c r="BD302" s="68"/>
      <c r="BE302" s="68"/>
    </row>
    <row r="303" spans="1:57" s="678" customFormat="1" x14ac:dyDescent="0.25">
      <c r="A303" s="1092"/>
      <c r="B303" s="1092"/>
      <c r="C303" s="1092"/>
      <c r="D303" s="672" t="s">
        <v>224</v>
      </c>
      <c r="E303" s="749">
        <f>+[1]INVERSIÓN!AE122</f>
        <v>30945300</v>
      </c>
      <c r="F303" s="749">
        <f>+[1]INVERSIÓN!AF122</f>
        <v>30945300</v>
      </c>
      <c r="G303" s="749">
        <f>+[1]INVERSIÓN!AG122</f>
        <v>30945300</v>
      </c>
      <c r="H303" s="749">
        <v>30945300</v>
      </c>
      <c r="I303" s="750"/>
      <c r="J303" s="750"/>
      <c r="K303" s="751">
        <f>+[1]INVERSIÓN!AL122</f>
        <v>30945300</v>
      </c>
      <c r="L303" s="751">
        <f>+[1]INVERSIÓN!AM122</f>
        <v>30945300</v>
      </c>
      <c r="M303" s="751">
        <f>+[1]INVERSIÓN!AN122</f>
        <v>30945300</v>
      </c>
      <c r="N303" s="750"/>
      <c r="O303" s="705"/>
      <c r="P303" s="1092"/>
      <c r="Q303" s="1092"/>
      <c r="R303" s="1092"/>
      <c r="S303" s="1092"/>
      <c r="T303" s="1092"/>
      <c r="U303" s="1092"/>
      <c r="V303" s="1092"/>
      <c r="W303" s="1092"/>
      <c r="X303" s="1092"/>
      <c r="Y303" s="1092"/>
      <c r="Z303" s="1092"/>
      <c r="AA303" s="1092"/>
      <c r="AB303" s="65"/>
      <c r="AC303" s="66"/>
      <c r="AD303" s="66"/>
      <c r="AE303" s="66"/>
      <c r="AF303" s="66"/>
      <c r="AG303" s="66"/>
      <c r="AH303" s="66"/>
      <c r="AI303" s="66"/>
      <c r="AJ303" s="66"/>
      <c r="AK303" s="66"/>
      <c r="AL303" s="67"/>
      <c r="AM303" s="67"/>
      <c r="AN303" s="67"/>
      <c r="AO303" s="65"/>
      <c r="AP303" s="65"/>
      <c r="AQ303" s="65"/>
      <c r="AR303" s="65"/>
      <c r="AS303" s="65"/>
      <c r="AT303" s="65"/>
      <c r="AU303" s="65"/>
      <c r="AV303" s="68"/>
      <c r="AW303" s="68"/>
      <c r="AX303" s="68"/>
      <c r="AY303" s="68"/>
      <c r="AZ303" s="68"/>
      <c r="BA303" s="68"/>
      <c r="BB303" s="68"/>
      <c r="BC303" s="68"/>
      <c r="BD303" s="68"/>
      <c r="BE303" s="68"/>
    </row>
    <row r="304" spans="1:57" s="678" customFormat="1" x14ac:dyDescent="0.25">
      <c r="A304" s="1092"/>
      <c r="B304" s="1092"/>
      <c r="C304" s="1091" t="s">
        <v>259</v>
      </c>
      <c r="D304" s="672" t="s">
        <v>210</v>
      </c>
      <c r="E304" s="679">
        <f t="shared" ref="E304:M307" si="37">+E300</f>
        <v>107902.07999999996</v>
      </c>
      <c r="F304" s="749">
        <f t="shared" si="37"/>
        <v>107902.07999999996</v>
      </c>
      <c r="G304" s="749">
        <f>+G300</f>
        <v>107902.07999999996</v>
      </c>
      <c r="H304" s="749">
        <v>107902.07999999996</v>
      </c>
      <c r="I304" s="749"/>
      <c r="J304" s="749"/>
      <c r="K304" s="749">
        <f t="shared" si="37"/>
        <v>73238.22</v>
      </c>
      <c r="L304" s="749">
        <f>+L300</f>
        <v>73238.22</v>
      </c>
      <c r="M304" s="749">
        <f t="shared" si="37"/>
        <v>116156.22</v>
      </c>
      <c r="N304" s="749"/>
      <c r="O304" s="686"/>
      <c r="P304" s="1092"/>
      <c r="Q304" s="1092"/>
      <c r="R304" s="1092"/>
      <c r="S304" s="1092"/>
      <c r="T304" s="1092"/>
      <c r="U304" s="1092"/>
      <c r="V304" s="1092"/>
      <c r="W304" s="1092"/>
      <c r="X304" s="1092"/>
      <c r="Y304" s="1092"/>
      <c r="Z304" s="1092"/>
      <c r="AA304" s="1092"/>
      <c r="AB304" s="65"/>
      <c r="AC304" s="66"/>
      <c r="AD304" s="66"/>
      <c r="AE304" s="66"/>
      <c r="AF304" s="66"/>
      <c r="AG304" s="66"/>
      <c r="AH304" s="66"/>
      <c r="AI304" s="66"/>
      <c r="AJ304" s="66"/>
      <c r="AK304" s="66"/>
      <c r="AL304" s="67"/>
      <c r="AM304" s="69"/>
      <c r="AN304" s="69"/>
      <c r="AO304" s="70"/>
      <c r="AP304" s="70"/>
      <c r="AQ304" s="70"/>
      <c r="AR304" s="70"/>
      <c r="AS304" s="70"/>
      <c r="AT304" s="70"/>
      <c r="AU304" s="70"/>
      <c r="AV304" s="70"/>
      <c r="AW304" s="70"/>
      <c r="AX304" s="70"/>
      <c r="AY304" s="70"/>
      <c r="AZ304" s="70"/>
      <c r="BA304" s="70"/>
      <c r="BB304" s="70"/>
      <c r="BC304" s="70"/>
      <c r="BD304" s="70"/>
      <c r="BE304" s="70"/>
    </row>
    <row r="305" spans="1:57" s="678" customFormat="1" x14ac:dyDescent="0.25">
      <c r="A305" s="1092"/>
      <c r="B305" s="1092"/>
      <c r="C305" s="1092"/>
      <c r="D305" s="672" t="s">
        <v>220</v>
      </c>
      <c r="E305" s="679">
        <f t="shared" si="37"/>
        <v>269027000</v>
      </c>
      <c r="F305" s="749">
        <f t="shared" si="37"/>
        <v>269027000</v>
      </c>
      <c r="G305" s="749">
        <f>+G301</f>
        <v>269027000</v>
      </c>
      <c r="H305" s="749">
        <v>265399000</v>
      </c>
      <c r="I305" s="749"/>
      <c r="J305" s="749"/>
      <c r="K305" s="749">
        <f t="shared" si="37"/>
        <v>0</v>
      </c>
      <c r="L305" s="749">
        <f t="shared" si="37"/>
        <v>32325000</v>
      </c>
      <c r="M305" s="749">
        <f t="shared" si="37"/>
        <v>66839000</v>
      </c>
      <c r="N305" s="749"/>
      <c r="O305" s="686"/>
      <c r="P305" s="1092"/>
      <c r="Q305" s="1092"/>
      <c r="R305" s="1092"/>
      <c r="S305" s="1092"/>
      <c r="T305" s="1092"/>
      <c r="U305" s="1092"/>
      <c r="V305" s="1092"/>
      <c r="W305" s="1092"/>
      <c r="X305" s="1092"/>
      <c r="Y305" s="1092"/>
      <c r="Z305" s="1092"/>
      <c r="AA305" s="1092"/>
      <c r="AB305" s="65"/>
      <c r="AC305" s="66"/>
      <c r="AD305" s="66"/>
      <c r="AE305" s="66"/>
      <c r="AF305" s="66"/>
      <c r="AG305" s="66"/>
      <c r="AH305" s="66"/>
      <c r="AI305" s="66"/>
      <c r="AJ305" s="66"/>
      <c r="AK305" s="66"/>
      <c r="AL305" s="67"/>
      <c r="AM305" s="69"/>
      <c r="AN305" s="69"/>
      <c r="AO305" s="70"/>
      <c r="AP305" s="70"/>
      <c r="AQ305" s="70"/>
      <c r="AR305" s="70"/>
      <c r="AS305" s="70"/>
      <c r="AT305" s="70"/>
      <c r="AU305" s="70"/>
      <c r="AV305" s="70"/>
      <c r="AW305" s="70"/>
      <c r="AX305" s="70"/>
      <c r="AY305" s="70"/>
      <c r="AZ305" s="70"/>
      <c r="BA305" s="70"/>
      <c r="BB305" s="70"/>
      <c r="BC305" s="70"/>
      <c r="BD305" s="70"/>
      <c r="BE305" s="70"/>
    </row>
    <row r="306" spans="1:57" s="678" customFormat="1" x14ac:dyDescent="0.25">
      <c r="A306" s="1092"/>
      <c r="B306" s="1092"/>
      <c r="C306" s="1092"/>
      <c r="D306" s="672" t="s">
        <v>222</v>
      </c>
      <c r="E306" s="679">
        <f t="shared" si="37"/>
        <v>14025</v>
      </c>
      <c r="F306" s="749">
        <f t="shared" si="37"/>
        <v>14025</v>
      </c>
      <c r="G306" s="749">
        <f>+G302</f>
        <v>14025</v>
      </c>
      <c r="H306" s="749">
        <v>14025</v>
      </c>
      <c r="I306" s="749"/>
      <c r="J306" s="749"/>
      <c r="K306" s="749">
        <f t="shared" si="37"/>
        <v>14025</v>
      </c>
      <c r="L306" s="749">
        <f t="shared" si="37"/>
        <v>14025</v>
      </c>
      <c r="M306" s="749">
        <f t="shared" si="37"/>
        <v>14025</v>
      </c>
      <c r="N306" s="749"/>
      <c r="O306" s="686"/>
      <c r="P306" s="1092"/>
      <c r="Q306" s="1092"/>
      <c r="R306" s="1092"/>
      <c r="S306" s="1092"/>
      <c r="T306" s="1092"/>
      <c r="U306" s="1092"/>
      <c r="V306" s="1092"/>
      <c r="W306" s="1092"/>
      <c r="X306" s="1092"/>
      <c r="Y306" s="1092"/>
      <c r="Z306" s="1092"/>
      <c r="AA306" s="1092"/>
      <c r="AB306" s="65"/>
      <c r="AC306" s="66"/>
      <c r="AD306" s="66"/>
      <c r="AE306" s="66"/>
      <c r="AF306" s="66"/>
      <c r="AG306" s="66"/>
      <c r="AH306" s="66"/>
      <c r="AI306" s="66"/>
      <c r="AJ306" s="66"/>
      <c r="AK306" s="66"/>
      <c r="AL306" s="67"/>
      <c r="AM306" s="69"/>
      <c r="AN306" s="69"/>
      <c r="AO306" s="70"/>
      <c r="AP306" s="70"/>
      <c r="AQ306" s="70"/>
      <c r="AR306" s="70"/>
      <c r="AS306" s="70"/>
      <c r="AT306" s="70"/>
      <c r="AU306" s="70"/>
      <c r="AV306" s="70"/>
      <c r="AW306" s="70"/>
      <c r="AX306" s="70"/>
      <c r="AY306" s="70"/>
      <c r="AZ306" s="70"/>
      <c r="BA306" s="70"/>
      <c r="BB306" s="70"/>
      <c r="BC306" s="70"/>
      <c r="BD306" s="70"/>
      <c r="BE306" s="70"/>
    </row>
    <row r="307" spans="1:57" s="678" customFormat="1" x14ac:dyDescent="0.25">
      <c r="A307" s="1092"/>
      <c r="B307" s="1092"/>
      <c r="C307" s="1092"/>
      <c r="D307" s="672" t="s">
        <v>224</v>
      </c>
      <c r="E307" s="679">
        <f t="shared" si="37"/>
        <v>30945300</v>
      </c>
      <c r="F307" s="749">
        <f t="shared" si="37"/>
        <v>30945300</v>
      </c>
      <c r="G307" s="749">
        <f>+G303</f>
        <v>30945300</v>
      </c>
      <c r="H307" s="749">
        <v>30945300</v>
      </c>
      <c r="I307" s="749"/>
      <c r="J307" s="749"/>
      <c r="K307" s="749">
        <f t="shared" si="37"/>
        <v>30945300</v>
      </c>
      <c r="L307" s="749">
        <f t="shared" si="37"/>
        <v>30945300</v>
      </c>
      <c r="M307" s="749">
        <f t="shared" si="37"/>
        <v>30945300</v>
      </c>
      <c r="N307" s="749"/>
      <c r="O307" s="686"/>
      <c r="P307" s="1092"/>
      <c r="Q307" s="1092"/>
      <c r="R307" s="1092"/>
      <c r="S307" s="1092"/>
      <c r="T307" s="1092"/>
      <c r="U307" s="1092"/>
      <c r="V307" s="1092"/>
      <c r="W307" s="1092"/>
      <c r="X307" s="1092"/>
      <c r="Y307" s="1092"/>
      <c r="Z307" s="1092"/>
      <c r="AA307" s="1092"/>
      <c r="AB307" s="65"/>
      <c r="AC307" s="66"/>
      <c r="AD307" s="66"/>
      <c r="AE307" s="66"/>
      <c r="AF307" s="66"/>
      <c r="AG307" s="66"/>
      <c r="AH307" s="66"/>
      <c r="AI307" s="66"/>
      <c r="AJ307" s="66"/>
      <c r="AK307" s="66"/>
      <c r="AL307" s="67"/>
      <c r="AM307" s="69"/>
      <c r="AN307" s="69"/>
      <c r="AO307" s="70"/>
      <c r="AP307" s="70"/>
      <c r="AQ307" s="70"/>
      <c r="AR307" s="70"/>
      <c r="AS307" s="70"/>
      <c r="AT307" s="70"/>
      <c r="AU307" s="70"/>
      <c r="AV307" s="70"/>
      <c r="AW307" s="70"/>
      <c r="AX307" s="70"/>
      <c r="AY307" s="70"/>
      <c r="AZ307" s="70"/>
      <c r="BA307" s="70"/>
      <c r="BB307" s="70"/>
      <c r="BC307" s="70"/>
      <c r="BD307" s="70"/>
      <c r="BE307" s="70"/>
    </row>
    <row r="308" spans="1:57" s="678" customFormat="1" ht="18" customHeight="1" x14ac:dyDescent="0.25">
      <c r="A308" s="1108">
        <v>20</v>
      </c>
      <c r="B308" s="1091" t="s">
        <v>340</v>
      </c>
      <c r="C308" s="1091" t="s">
        <v>572</v>
      </c>
      <c r="D308" s="672" t="s">
        <v>210</v>
      </c>
      <c r="E308" s="681">
        <f>+[1]INVERSIÓN!AE125</f>
        <v>100</v>
      </c>
      <c r="F308" s="681">
        <f>+[1]INVERSIÓN!AF125</f>
        <v>1</v>
      </c>
      <c r="G308" s="681">
        <f>+[1]INVERSIÓN!AG125</f>
        <v>1</v>
      </c>
      <c r="H308" s="681">
        <v>1</v>
      </c>
      <c r="I308" s="682"/>
      <c r="J308" s="682"/>
      <c r="K308" s="752">
        <f>+[1]INVERSIÓN!AL125</f>
        <v>0.875</v>
      </c>
      <c r="L308" s="752" t="str">
        <f>+[1]INVERSIÓN!AM125</f>
        <v>91.66%</v>
      </c>
      <c r="M308" s="735">
        <f>+[1]INVERSIÓN!AN125</f>
        <v>1</v>
      </c>
      <c r="N308" s="736"/>
      <c r="O308" s="736"/>
      <c r="P308" s="1091" t="s">
        <v>211</v>
      </c>
      <c r="Q308" s="1091" t="s">
        <v>87</v>
      </c>
      <c r="R308" s="1091" t="s">
        <v>87</v>
      </c>
      <c r="S308" s="1091" t="s">
        <v>87</v>
      </c>
      <c r="T308" s="1107" t="s">
        <v>215</v>
      </c>
      <c r="U308" s="1107">
        <v>8185614</v>
      </c>
      <c r="V308" s="1092"/>
      <c r="W308" s="1107" t="s">
        <v>216</v>
      </c>
      <c r="X308" s="1107" t="s">
        <v>217</v>
      </c>
      <c r="Y308" s="1107" t="s">
        <v>218</v>
      </c>
      <c r="Z308" s="1107" t="s">
        <v>219</v>
      </c>
      <c r="AA308" s="1107">
        <v>8185614</v>
      </c>
      <c r="AB308" s="65"/>
      <c r="AC308" s="66">
        <v>12</v>
      </c>
      <c r="AD308" s="66" t="s">
        <v>344</v>
      </c>
      <c r="AE308" s="66"/>
      <c r="AF308" s="66"/>
      <c r="AG308" s="66"/>
      <c r="AH308" s="66" t="s">
        <v>345</v>
      </c>
      <c r="AI308" s="66"/>
      <c r="AJ308" s="66"/>
      <c r="AK308" s="66"/>
      <c r="AL308" s="67"/>
      <c r="AM308" s="69"/>
      <c r="AN308" s="69"/>
      <c r="AO308" s="70"/>
      <c r="AP308" s="70"/>
      <c r="AQ308" s="70"/>
      <c r="AR308" s="70"/>
      <c r="AS308" s="70"/>
      <c r="AT308" s="70"/>
      <c r="AU308" s="70"/>
      <c r="AV308" s="68"/>
      <c r="AW308" s="68"/>
      <c r="AX308" s="68"/>
      <c r="AY308" s="68"/>
      <c r="AZ308" s="68"/>
      <c r="BA308" s="68"/>
      <c r="BB308" s="68"/>
      <c r="BC308" s="68"/>
      <c r="BD308" s="68"/>
      <c r="BE308" s="68"/>
    </row>
    <row r="309" spans="1:57" s="678" customFormat="1" ht="19.5" customHeight="1" x14ac:dyDescent="0.25">
      <c r="A309" s="1092"/>
      <c r="B309" s="1092"/>
      <c r="C309" s="1092"/>
      <c r="D309" s="672" t="s">
        <v>220</v>
      </c>
      <c r="E309" s="681">
        <f>+[1]INVERSIÓN!AE126</f>
        <v>45827000</v>
      </c>
      <c r="F309" s="681">
        <f>+[1]INVERSIÓN!AF126</f>
        <v>45827000</v>
      </c>
      <c r="G309" s="681">
        <f>+[1]INVERSIÓN!AG126</f>
        <v>45827000</v>
      </c>
      <c r="H309" s="681">
        <v>33714000</v>
      </c>
      <c r="I309" s="682"/>
      <c r="J309" s="682"/>
      <c r="K309" s="744">
        <f>+[1]INVERSIÓN!AL126</f>
        <v>14498000</v>
      </c>
      <c r="L309" s="744">
        <f>+[1]INVERSIÓN!AM126</f>
        <v>14984000</v>
      </c>
      <c r="M309" s="681">
        <f>+[1]INVERSIÓN!AN126</f>
        <v>14984000</v>
      </c>
      <c r="N309" s="737"/>
      <c r="O309" s="737"/>
      <c r="P309" s="1092"/>
      <c r="Q309" s="1092"/>
      <c r="R309" s="1092"/>
      <c r="S309" s="1092"/>
      <c r="T309" s="1092"/>
      <c r="U309" s="1092"/>
      <c r="V309" s="1092"/>
      <c r="W309" s="1092"/>
      <c r="X309" s="1092"/>
      <c r="Y309" s="1092"/>
      <c r="Z309" s="1092"/>
      <c r="AA309" s="1092"/>
      <c r="AB309" s="65"/>
      <c r="AC309" s="66">
        <v>13</v>
      </c>
      <c r="AD309" s="66" t="s">
        <v>346</v>
      </c>
      <c r="AE309" s="66"/>
      <c r="AF309" s="66"/>
      <c r="AG309" s="66"/>
      <c r="AH309" s="66" t="s">
        <v>347</v>
      </c>
      <c r="AI309" s="66"/>
      <c r="AJ309" s="66"/>
      <c r="AK309" s="66"/>
      <c r="AL309" s="67"/>
      <c r="AM309" s="69"/>
      <c r="AN309" s="69"/>
      <c r="AO309" s="70"/>
      <c r="AP309" s="70"/>
      <c r="AQ309" s="70"/>
      <c r="AR309" s="70"/>
      <c r="AS309" s="70"/>
      <c r="AT309" s="70"/>
      <c r="AU309" s="70"/>
      <c r="AV309" s="68"/>
      <c r="AW309" s="68"/>
      <c r="AX309" s="68"/>
      <c r="AY309" s="68"/>
      <c r="AZ309" s="68"/>
      <c r="BA309" s="68"/>
      <c r="BB309" s="68"/>
      <c r="BC309" s="68"/>
      <c r="BD309" s="68"/>
      <c r="BE309" s="68"/>
    </row>
    <row r="310" spans="1:57" s="678" customFormat="1" ht="21" customHeight="1" x14ac:dyDescent="0.25">
      <c r="A310" s="1092"/>
      <c r="B310" s="1092"/>
      <c r="C310" s="1092"/>
      <c r="D310" s="672" t="s">
        <v>222</v>
      </c>
      <c r="E310" s="681">
        <f>+[1]INVERSIÓN!AE127</f>
        <v>0</v>
      </c>
      <c r="F310" s="681">
        <f>+[1]INVERSIÓN!AF127</f>
        <v>0</v>
      </c>
      <c r="G310" s="681">
        <f>+[1]INVERSIÓN!AG127</f>
        <v>0</v>
      </c>
      <c r="H310" s="681">
        <v>0</v>
      </c>
      <c r="I310" s="682"/>
      <c r="J310" s="682"/>
      <c r="K310" s="752">
        <f>+[1]INVERSIÓN!AL127</f>
        <v>0</v>
      </c>
      <c r="L310" s="752">
        <f>+[1]INVERSIÓN!AM127</f>
        <v>0</v>
      </c>
      <c r="M310" s="681">
        <f>+[1]INVERSIÓN!AN127</f>
        <v>0</v>
      </c>
      <c r="N310" s="736"/>
      <c r="O310" s="736"/>
      <c r="P310" s="1092"/>
      <c r="Q310" s="1092"/>
      <c r="R310" s="1092"/>
      <c r="S310" s="1092"/>
      <c r="T310" s="1092"/>
      <c r="U310" s="1092"/>
      <c r="V310" s="1092"/>
      <c r="W310" s="1092"/>
      <c r="X310" s="1092"/>
      <c r="Y310" s="1092"/>
      <c r="Z310" s="1092"/>
      <c r="AA310" s="1092"/>
      <c r="AB310" s="65"/>
      <c r="AC310" s="66">
        <v>14</v>
      </c>
      <c r="AD310" s="66" t="s">
        <v>348</v>
      </c>
      <c r="AE310" s="66"/>
      <c r="AF310" s="66"/>
      <c r="AG310" s="66"/>
      <c r="AH310" s="66" t="s">
        <v>349</v>
      </c>
      <c r="AI310" s="66"/>
      <c r="AJ310" s="66"/>
      <c r="AK310" s="66"/>
      <c r="AL310" s="67"/>
      <c r="AM310" s="69"/>
      <c r="AN310" s="69"/>
      <c r="AO310" s="70"/>
      <c r="AP310" s="70"/>
      <c r="AQ310" s="70"/>
      <c r="AR310" s="70"/>
      <c r="AS310" s="70"/>
      <c r="AT310" s="70"/>
      <c r="AU310" s="70"/>
      <c r="AV310" s="68"/>
      <c r="AW310" s="68"/>
      <c r="AX310" s="68"/>
      <c r="AY310" s="68"/>
      <c r="AZ310" s="68"/>
      <c r="BA310" s="68"/>
      <c r="BB310" s="68"/>
      <c r="BC310" s="68"/>
      <c r="BD310" s="68"/>
      <c r="BE310" s="68"/>
    </row>
    <row r="311" spans="1:57" s="678" customFormat="1" x14ac:dyDescent="0.25">
      <c r="A311" s="1092"/>
      <c r="B311" s="1092"/>
      <c r="C311" s="1092"/>
      <c r="D311" s="672" t="s">
        <v>224</v>
      </c>
      <c r="E311" s="681">
        <f>+[1]INVERSIÓN!AE128</f>
        <v>10789767</v>
      </c>
      <c r="F311" s="681">
        <f>+[1]INVERSIÓN!AF128</f>
        <v>10789767</v>
      </c>
      <c r="G311" s="681">
        <f>+[1]INVERSIÓN!AG128</f>
        <v>10789767</v>
      </c>
      <c r="H311" s="681">
        <v>10789767</v>
      </c>
      <c r="I311" s="682"/>
      <c r="J311" s="682"/>
      <c r="K311" s="752">
        <f>+[1]INVERSIÓN!AL128</f>
        <v>10789767</v>
      </c>
      <c r="L311" s="744">
        <f>+[1]INVERSIÓN!AM128</f>
        <v>10789767</v>
      </c>
      <c r="M311" s="681">
        <f>+[1]INVERSIÓN!AN128</f>
        <v>10789767</v>
      </c>
      <c r="N311" s="737"/>
      <c r="O311" s="737"/>
      <c r="P311" s="1092"/>
      <c r="Q311" s="1092"/>
      <c r="R311" s="1092"/>
      <c r="S311" s="1092"/>
      <c r="T311" s="1092"/>
      <c r="U311" s="1092"/>
      <c r="V311" s="1092"/>
      <c r="W311" s="1092"/>
      <c r="X311" s="1092"/>
      <c r="Y311" s="1092"/>
      <c r="Z311" s="1092"/>
      <c r="AA311" s="1092"/>
      <c r="AB311" s="65"/>
      <c r="AC311" s="66"/>
      <c r="AD311" s="66"/>
      <c r="AE311" s="66"/>
      <c r="AF311" s="66"/>
      <c r="AG311" s="66"/>
      <c r="AH311" s="66"/>
      <c r="AI311" s="66"/>
      <c r="AJ311" s="66"/>
      <c r="AK311" s="66"/>
      <c r="AL311" s="67"/>
      <c r="AM311" s="69"/>
      <c r="AN311" s="69"/>
      <c r="AO311" s="70"/>
      <c r="AP311" s="70"/>
      <c r="AQ311" s="70"/>
      <c r="AR311" s="70"/>
      <c r="AS311" s="70"/>
      <c r="AT311" s="70"/>
      <c r="AU311" s="70"/>
      <c r="AV311" s="68"/>
      <c r="AW311" s="68"/>
      <c r="AX311" s="68"/>
      <c r="AY311" s="68"/>
      <c r="AZ311" s="68"/>
      <c r="BA311" s="68"/>
      <c r="BB311" s="68"/>
      <c r="BC311" s="68"/>
      <c r="BD311" s="68"/>
      <c r="BE311" s="68"/>
    </row>
    <row r="312" spans="1:57" s="678" customFormat="1" x14ac:dyDescent="0.25">
      <c r="A312" s="1092"/>
      <c r="B312" s="1092"/>
      <c r="C312" s="1091" t="s">
        <v>259</v>
      </c>
      <c r="D312" s="672" t="s">
        <v>210</v>
      </c>
      <c r="E312" s="679">
        <f>+E308</f>
        <v>100</v>
      </c>
      <c r="F312" s="738">
        <f>+F308</f>
        <v>1</v>
      </c>
      <c r="G312" s="738">
        <f>+G308</f>
        <v>1</v>
      </c>
      <c r="H312" s="738">
        <v>1</v>
      </c>
      <c r="I312" s="738"/>
      <c r="J312" s="738"/>
      <c r="K312" s="738">
        <f t="shared" ref="K312:M315" si="38">+K308</f>
        <v>0.875</v>
      </c>
      <c r="L312" s="738" t="str">
        <f>+L308</f>
        <v>91.66%</v>
      </c>
      <c r="M312" s="738">
        <f t="shared" si="38"/>
        <v>1</v>
      </c>
      <c r="N312" s="738"/>
      <c r="O312" s="738"/>
      <c r="P312" s="1092"/>
      <c r="Q312" s="1092"/>
      <c r="R312" s="1092"/>
      <c r="S312" s="1092"/>
      <c r="T312" s="1092"/>
      <c r="U312" s="1092"/>
      <c r="V312" s="1092"/>
      <c r="W312" s="1092"/>
      <c r="X312" s="1092"/>
      <c r="Y312" s="1092"/>
      <c r="Z312" s="1092"/>
      <c r="AA312" s="1092"/>
      <c r="AB312" s="65"/>
      <c r="AC312" s="66"/>
      <c r="AD312" s="66"/>
      <c r="AE312" s="66"/>
      <c r="AF312" s="66"/>
      <c r="AG312" s="66"/>
      <c r="AH312" s="66"/>
      <c r="AI312" s="66"/>
      <c r="AJ312" s="66"/>
      <c r="AK312" s="66"/>
      <c r="AL312" s="67"/>
      <c r="AM312" s="69"/>
      <c r="AN312" s="69"/>
      <c r="AO312" s="70"/>
      <c r="AP312" s="70"/>
      <c r="AQ312" s="70"/>
      <c r="AR312" s="70"/>
      <c r="AS312" s="70"/>
      <c r="AT312" s="70"/>
      <c r="AU312" s="70"/>
      <c r="AV312" s="70"/>
      <c r="AW312" s="70"/>
      <c r="AX312" s="70"/>
      <c r="AY312" s="70"/>
      <c r="AZ312" s="70"/>
      <c r="BA312" s="70"/>
      <c r="BB312" s="70"/>
      <c r="BC312" s="70"/>
      <c r="BD312" s="70"/>
      <c r="BE312" s="70"/>
    </row>
    <row r="313" spans="1:57" s="678" customFormat="1" x14ac:dyDescent="0.25">
      <c r="A313" s="1092"/>
      <c r="B313" s="1092"/>
      <c r="C313" s="1092"/>
      <c r="D313" s="672" t="s">
        <v>220</v>
      </c>
      <c r="E313" s="679">
        <f t="shared" ref="E313:F315" si="39">+E309</f>
        <v>45827000</v>
      </c>
      <c r="F313" s="753">
        <f t="shared" si="39"/>
        <v>45827000</v>
      </c>
      <c r="G313" s="753">
        <f>+G309</f>
        <v>45827000</v>
      </c>
      <c r="H313" s="753">
        <v>33714000</v>
      </c>
      <c r="I313" s="753"/>
      <c r="J313" s="753"/>
      <c r="K313" s="753">
        <f t="shared" si="38"/>
        <v>14498000</v>
      </c>
      <c r="L313" s="753">
        <f t="shared" si="38"/>
        <v>14984000</v>
      </c>
      <c r="M313" s="753">
        <f t="shared" si="38"/>
        <v>14984000</v>
      </c>
      <c r="N313" s="753"/>
      <c r="O313" s="753"/>
      <c r="P313" s="1092"/>
      <c r="Q313" s="1092"/>
      <c r="R313" s="1092"/>
      <c r="S313" s="1092"/>
      <c r="T313" s="1092"/>
      <c r="U313" s="1092"/>
      <c r="V313" s="1092"/>
      <c r="W313" s="1092"/>
      <c r="X313" s="1092"/>
      <c r="Y313" s="1092"/>
      <c r="Z313" s="1092"/>
      <c r="AA313" s="1092"/>
      <c r="AB313" s="65"/>
      <c r="AC313" s="66"/>
      <c r="AD313" s="66"/>
      <c r="AE313" s="66"/>
      <c r="AF313" s="66"/>
      <c r="AG313" s="66"/>
      <c r="AH313" s="66"/>
      <c r="AI313" s="66"/>
      <c r="AJ313" s="66"/>
      <c r="AK313" s="66"/>
      <c r="AL313" s="67"/>
      <c r="AM313" s="69"/>
      <c r="AN313" s="69"/>
      <c r="AO313" s="70"/>
      <c r="AP313" s="70"/>
      <c r="AQ313" s="70"/>
      <c r="AR313" s="70"/>
      <c r="AS313" s="70"/>
      <c r="AT313" s="70"/>
      <c r="AU313" s="70"/>
      <c r="AV313" s="70"/>
      <c r="AW313" s="70"/>
      <c r="AX313" s="70"/>
      <c r="AY313" s="70"/>
      <c r="AZ313" s="70"/>
      <c r="BA313" s="70"/>
      <c r="BB313" s="70"/>
      <c r="BC313" s="70"/>
      <c r="BD313" s="70"/>
      <c r="BE313" s="70"/>
    </row>
    <row r="314" spans="1:57" s="678" customFormat="1" x14ac:dyDescent="0.25">
      <c r="A314" s="1092"/>
      <c r="B314" s="1092"/>
      <c r="C314" s="1092"/>
      <c r="D314" s="672" t="s">
        <v>222</v>
      </c>
      <c r="E314" s="679">
        <f t="shared" si="39"/>
        <v>0</v>
      </c>
      <c r="F314" s="738">
        <f t="shared" si="39"/>
        <v>0</v>
      </c>
      <c r="G314" s="738">
        <f>+G310</f>
        <v>0</v>
      </c>
      <c r="H314" s="738">
        <v>0</v>
      </c>
      <c r="I314" s="738"/>
      <c r="J314" s="738"/>
      <c r="K314" s="738">
        <f t="shared" si="38"/>
        <v>0</v>
      </c>
      <c r="L314" s="738">
        <f t="shared" si="38"/>
        <v>0</v>
      </c>
      <c r="M314" s="738">
        <f t="shared" si="38"/>
        <v>0</v>
      </c>
      <c r="N314" s="738"/>
      <c r="O314" s="738"/>
      <c r="P314" s="1092"/>
      <c r="Q314" s="1092"/>
      <c r="R314" s="1092"/>
      <c r="S314" s="1092"/>
      <c r="T314" s="1092"/>
      <c r="U314" s="1092"/>
      <c r="V314" s="1092"/>
      <c r="W314" s="1092"/>
      <c r="X314" s="1092"/>
      <c r="Y314" s="1092"/>
      <c r="Z314" s="1092"/>
      <c r="AA314" s="1092"/>
      <c r="AB314" s="65"/>
      <c r="AC314" s="66"/>
      <c r="AD314" s="66"/>
      <c r="AE314" s="66"/>
      <c r="AF314" s="66"/>
      <c r="AG314" s="66"/>
      <c r="AH314" s="66"/>
      <c r="AI314" s="66"/>
      <c r="AJ314" s="66"/>
      <c r="AK314" s="66"/>
      <c r="AL314" s="67"/>
      <c r="AM314" s="69"/>
      <c r="AN314" s="69"/>
      <c r="AO314" s="70"/>
      <c r="AP314" s="70"/>
      <c r="AQ314" s="70"/>
      <c r="AR314" s="70"/>
      <c r="AS314" s="70"/>
      <c r="AT314" s="70"/>
      <c r="AU314" s="70"/>
      <c r="AV314" s="70"/>
      <c r="AW314" s="70"/>
      <c r="AX314" s="70"/>
      <c r="AY314" s="70"/>
      <c r="AZ314" s="70"/>
      <c r="BA314" s="70"/>
      <c r="BB314" s="70"/>
      <c r="BC314" s="70"/>
      <c r="BD314" s="70"/>
      <c r="BE314" s="70"/>
    </row>
    <row r="315" spans="1:57" s="678" customFormat="1" x14ac:dyDescent="0.25">
      <c r="A315" s="1092"/>
      <c r="B315" s="1092"/>
      <c r="C315" s="1092"/>
      <c r="D315" s="672" t="s">
        <v>224</v>
      </c>
      <c r="E315" s="679">
        <f t="shared" si="39"/>
        <v>10789767</v>
      </c>
      <c r="F315" s="753">
        <f t="shared" si="39"/>
        <v>10789767</v>
      </c>
      <c r="G315" s="753">
        <f>+G311</f>
        <v>10789767</v>
      </c>
      <c r="H315" s="753">
        <v>10789767</v>
      </c>
      <c r="I315" s="753"/>
      <c r="J315" s="753"/>
      <c r="K315" s="753">
        <f t="shared" si="38"/>
        <v>10789767</v>
      </c>
      <c r="L315" s="753">
        <f t="shared" si="38"/>
        <v>10789767</v>
      </c>
      <c r="M315" s="753">
        <f t="shared" si="38"/>
        <v>10789767</v>
      </c>
      <c r="N315" s="753"/>
      <c r="O315" s="753"/>
      <c r="P315" s="1092"/>
      <c r="Q315" s="1092"/>
      <c r="R315" s="1092"/>
      <c r="S315" s="1092"/>
      <c r="T315" s="1092"/>
      <c r="U315" s="1092"/>
      <c r="V315" s="1092"/>
      <c r="W315" s="1092"/>
      <c r="X315" s="1092"/>
      <c r="Y315" s="1092"/>
      <c r="Z315" s="1092"/>
      <c r="AA315" s="1092"/>
      <c r="AB315" s="65"/>
      <c r="AC315" s="66"/>
      <c r="AD315" s="66"/>
      <c r="AE315" s="66"/>
      <c r="AF315" s="66"/>
      <c r="AG315" s="66"/>
      <c r="AH315" s="66"/>
      <c r="AI315" s="66"/>
      <c r="AJ315" s="66"/>
      <c r="AK315" s="66"/>
      <c r="AL315" s="67"/>
      <c r="AM315" s="69"/>
      <c r="AN315" s="69"/>
      <c r="AO315" s="70"/>
      <c r="AP315" s="70"/>
      <c r="AQ315" s="70"/>
      <c r="AR315" s="70"/>
      <c r="AS315" s="70"/>
      <c r="AT315" s="70"/>
      <c r="AU315" s="70"/>
      <c r="AV315" s="70"/>
      <c r="AW315" s="70"/>
      <c r="AX315" s="70"/>
      <c r="AY315" s="70"/>
      <c r="AZ315" s="70"/>
      <c r="BA315" s="70"/>
      <c r="BB315" s="70"/>
      <c r="BC315" s="70"/>
      <c r="BD315" s="70"/>
      <c r="BE315" s="70"/>
    </row>
    <row r="316" spans="1:57" s="678" customFormat="1" ht="18" customHeight="1" x14ac:dyDescent="0.25">
      <c r="A316" s="1108">
        <v>21</v>
      </c>
      <c r="B316" s="1091" t="s">
        <v>426</v>
      </c>
      <c r="C316" s="1091" t="s">
        <v>573</v>
      </c>
      <c r="D316" s="672" t="s">
        <v>210</v>
      </c>
      <c r="E316" s="754">
        <f>+[1]INVERSIÓN!AE131</f>
        <v>1</v>
      </c>
      <c r="F316" s="754">
        <f>+[1]INVERSIÓN!AF131</f>
        <v>1</v>
      </c>
      <c r="G316" s="754">
        <f>+[1]INVERSIÓN!AG131</f>
        <v>1</v>
      </c>
      <c r="H316" s="754">
        <v>1</v>
      </c>
      <c r="I316" s="754"/>
      <c r="J316" s="754"/>
      <c r="K316" s="752">
        <f>+[1]INVERSIÓN!AL131</f>
        <v>0</v>
      </c>
      <c r="L316" s="752">
        <f>+[1]INVERSIÓN!AM131</f>
        <v>0</v>
      </c>
      <c r="M316" s="752">
        <f>+[1]INVERSIÓN!AN131</f>
        <v>0</v>
      </c>
      <c r="N316" s="736"/>
      <c r="O316" s="736"/>
      <c r="P316" s="1091" t="s">
        <v>211</v>
      </c>
      <c r="Q316" s="1091" t="s">
        <v>87</v>
      </c>
      <c r="R316" s="1091" t="s">
        <v>87</v>
      </c>
      <c r="S316" s="1091" t="s">
        <v>87</v>
      </c>
      <c r="T316" s="1107" t="s">
        <v>215</v>
      </c>
      <c r="U316" s="1107">
        <v>8185614</v>
      </c>
      <c r="V316" s="1092"/>
      <c r="W316" s="1107" t="s">
        <v>216</v>
      </c>
      <c r="X316" s="1107" t="s">
        <v>217</v>
      </c>
      <c r="Y316" s="1107" t="s">
        <v>218</v>
      </c>
      <c r="Z316" s="1107" t="s">
        <v>219</v>
      </c>
      <c r="AA316" s="1107">
        <v>8185614</v>
      </c>
      <c r="AB316" s="65"/>
      <c r="AC316" s="66">
        <v>12</v>
      </c>
      <c r="AD316" s="66" t="s">
        <v>344</v>
      </c>
      <c r="AE316" s="66"/>
      <c r="AF316" s="66"/>
      <c r="AG316" s="66"/>
      <c r="AH316" s="66" t="s">
        <v>345</v>
      </c>
      <c r="AI316" s="66"/>
      <c r="AJ316" s="66"/>
      <c r="AK316" s="66"/>
      <c r="AL316" s="67"/>
      <c r="AM316" s="69"/>
      <c r="AN316" s="69"/>
      <c r="AO316" s="70"/>
      <c r="AP316" s="70"/>
      <c r="AQ316" s="70"/>
      <c r="AR316" s="70"/>
      <c r="AS316" s="70"/>
      <c r="AT316" s="70"/>
      <c r="AU316" s="70"/>
      <c r="AV316" s="68"/>
      <c r="AW316" s="68"/>
      <c r="AX316" s="68"/>
      <c r="AY316" s="68"/>
      <c r="AZ316" s="68"/>
      <c r="BA316" s="68"/>
      <c r="BB316" s="68"/>
      <c r="BC316" s="68"/>
      <c r="BD316" s="68"/>
      <c r="BE316" s="68"/>
    </row>
    <row r="317" spans="1:57" s="678" customFormat="1" ht="19.5" customHeight="1" x14ac:dyDescent="0.25">
      <c r="A317" s="1092"/>
      <c r="B317" s="1092"/>
      <c r="C317" s="1092"/>
      <c r="D317" s="672" t="s">
        <v>220</v>
      </c>
      <c r="E317" s="754">
        <f>+[1]INVERSIÓN!AE132</f>
        <v>0</v>
      </c>
      <c r="F317" s="754">
        <f>+[1]INVERSIÓN!AF132</f>
        <v>0</v>
      </c>
      <c r="G317" s="754">
        <f>+[1]INVERSIÓN!AG132</f>
        <v>0</v>
      </c>
      <c r="H317" s="754">
        <v>0</v>
      </c>
      <c r="I317" s="754"/>
      <c r="J317" s="754"/>
      <c r="K317" s="752">
        <f>+[1]INVERSIÓN!AL132</f>
        <v>0</v>
      </c>
      <c r="L317" s="752">
        <f>+[1]INVERSIÓN!AM132</f>
        <v>0</v>
      </c>
      <c r="M317" s="752">
        <f>+[1]INVERSIÓN!AN132</f>
        <v>0</v>
      </c>
      <c r="N317" s="737"/>
      <c r="O317" s="737"/>
      <c r="P317" s="1092"/>
      <c r="Q317" s="1092"/>
      <c r="R317" s="1092"/>
      <c r="S317" s="1092"/>
      <c r="T317" s="1092"/>
      <c r="U317" s="1092"/>
      <c r="V317" s="1092"/>
      <c r="W317" s="1092"/>
      <c r="X317" s="1092"/>
      <c r="Y317" s="1092"/>
      <c r="Z317" s="1092"/>
      <c r="AA317" s="1092"/>
      <c r="AB317" s="65"/>
      <c r="AC317" s="66">
        <v>13</v>
      </c>
      <c r="AD317" s="66" t="s">
        <v>346</v>
      </c>
      <c r="AE317" s="66"/>
      <c r="AF317" s="66"/>
      <c r="AG317" s="66"/>
      <c r="AH317" s="66" t="s">
        <v>347</v>
      </c>
      <c r="AI317" s="66"/>
      <c r="AJ317" s="66"/>
      <c r="AK317" s="66"/>
      <c r="AL317" s="67"/>
      <c r="AM317" s="69"/>
      <c r="AN317" s="69"/>
      <c r="AO317" s="70"/>
      <c r="AP317" s="70"/>
      <c r="AQ317" s="70"/>
      <c r="AR317" s="70"/>
      <c r="AS317" s="70"/>
      <c r="AT317" s="70"/>
      <c r="AU317" s="70"/>
      <c r="AV317" s="68"/>
      <c r="AW317" s="68"/>
      <c r="AX317" s="68"/>
      <c r="AY317" s="68"/>
      <c r="AZ317" s="68"/>
      <c r="BA317" s="68"/>
      <c r="BB317" s="68"/>
      <c r="BC317" s="68"/>
      <c r="BD317" s="68"/>
      <c r="BE317" s="68"/>
    </row>
    <row r="318" spans="1:57" s="678" customFormat="1" ht="21" customHeight="1" x14ac:dyDescent="0.25">
      <c r="A318" s="1092"/>
      <c r="B318" s="1092"/>
      <c r="C318" s="1092"/>
      <c r="D318" s="672" t="s">
        <v>222</v>
      </c>
      <c r="E318" s="754">
        <f>+[1]INVERSIÓN!AE133</f>
        <v>0</v>
      </c>
      <c r="F318" s="754">
        <f>+[1]INVERSIÓN!AF133</f>
        <v>0</v>
      </c>
      <c r="G318" s="754">
        <f>+[1]INVERSIÓN!AG133</f>
        <v>0</v>
      </c>
      <c r="H318" s="754">
        <v>0</v>
      </c>
      <c r="I318" s="754"/>
      <c r="J318" s="754"/>
      <c r="K318" s="752">
        <f>+[1]INVERSIÓN!AL133</f>
        <v>0</v>
      </c>
      <c r="L318" s="752">
        <f>+[1]INVERSIÓN!AM133</f>
        <v>0</v>
      </c>
      <c r="M318" s="752">
        <f>+[1]INVERSIÓN!AN133</f>
        <v>0</v>
      </c>
      <c r="N318" s="736"/>
      <c r="O318" s="736"/>
      <c r="P318" s="1092"/>
      <c r="Q318" s="1092"/>
      <c r="R318" s="1092"/>
      <c r="S318" s="1092"/>
      <c r="T318" s="1092"/>
      <c r="U318" s="1092"/>
      <c r="V318" s="1092"/>
      <c r="W318" s="1092"/>
      <c r="X318" s="1092"/>
      <c r="Y318" s="1092"/>
      <c r="Z318" s="1092"/>
      <c r="AA318" s="1092"/>
      <c r="AB318" s="65"/>
      <c r="AC318" s="66">
        <v>14</v>
      </c>
      <c r="AD318" s="66" t="s">
        <v>348</v>
      </c>
      <c r="AE318" s="66"/>
      <c r="AF318" s="66"/>
      <c r="AG318" s="66"/>
      <c r="AH318" s="66" t="s">
        <v>349</v>
      </c>
      <c r="AI318" s="66"/>
      <c r="AJ318" s="66"/>
      <c r="AK318" s="66"/>
      <c r="AL318" s="67"/>
      <c r="AM318" s="69"/>
      <c r="AN318" s="69"/>
      <c r="AO318" s="70"/>
      <c r="AP318" s="70"/>
      <c r="AQ318" s="70"/>
      <c r="AR318" s="70"/>
      <c r="AS318" s="70"/>
      <c r="AT318" s="70"/>
      <c r="AU318" s="70"/>
      <c r="AV318" s="68"/>
      <c r="AW318" s="68"/>
      <c r="AX318" s="68"/>
      <c r="AY318" s="68"/>
      <c r="AZ318" s="68"/>
      <c r="BA318" s="68"/>
      <c r="BB318" s="68"/>
      <c r="BC318" s="68"/>
      <c r="BD318" s="68"/>
      <c r="BE318" s="68"/>
    </row>
    <row r="319" spans="1:57" s="678" customFormat="1" x14ac:dyDescent="0.25">
      <c r="A319" s="1092"/>
      <c r="B319" s="1092"/>
      <c r="C319" s="1092"/>
      <c r="D319" s="672" t="s">
        <v>224</v>
      </c>
      <c r="E319" s="754">
        <f>+[1]INVERSIÓN!AE134</f>
        <v>0</v>
      </c>
      <c r="F319" s="754">
        <f>+[1]INVERSIÓN!AF134</f>
        <v>0</v>
      </c>
      <c r="G319" s="754">
        <f>+[1]INVERSIÓN!AG134</f>
        <v>0</v>
      </c>
      <c r="H319" s="754">
        <v>0</v>
      </c>
      <c r="I319" s="754"/>
      <c r="J319" s="754"/>
      <c r="K319" s="752">
        <f>+[1]INVERSIÓN!AL134</f>
        <v>0</v>
      </c>
      <c r="L319" s="752">
        <f>+[1]INVERSIÓN!AM134</f>
        <v>0</v>
      </c>
      <c r="M319" s="752">
        <f>+[1]INVERSIÓN!AN134</f>
        <v>0</v>
      </c>
      <c r="N319" s="737"/>
      <c r="O319" s="737"/>
      <c r="P319" s="1092"/>
      <c r="Q319" s="1092"/>
      <c r="R319" s="1092"/>
      <c r="S319" s="1092"/>
      <c r="T319" s="1092"/>
      <c r="U319" s="1092"/>
      <c r="V319" s="1092"/>
      <c r="W319" s="1092"/>
      <c r="X319" s="1092"/>
      <c r="Y319" s="1092"/>
      <c r="Z319" s="1092"/>
      <c r="AA319" s="1092"/>
      <c r="AB319" s="65"/>
      <c r="AC319" s="66"/>
      <c r="AD319" s="66"/>
      <c r="AE319" s="66"/>
      <c r="AF319" s="66"/>
      <c r="AG319" s="66"/>
      <c r="AH319" s="66"/>
      <c r="AI319" s="66"/>
      <c r="AJ319" s="66"/>
      <c r="AK319" s="66"/>
      <c r="AL319" s="67"/>
      <c r="AM319" s="69"/>
      <c r="AN319" s="69"/>
      <c r="AO319" s="70"/>
      <c r="AP319" s="70"/>
      <c r="AQ319" s="70"/>
      <c r="AR319" s="70"/>
      <c r="AS319" s="70"/>
      <c r="AT319" s="70"/>
      <c r="AU319" s="70"/>
      <c r="AV319" s="68"/>
      <c r="AW319" s="68"/>
      <c r="AX319" s="68"/>
      <c r="AY319" s="68"/>
      <c r="AZ319" s="68"/>
      <c r="BA319" s="68"/>
      <c r="BB319" s="68"/>
      <c r="BC319" s="68"/>
      <c r="BD319" s="68"/>
      <c r="BE319" s="68"/>
    </row>
    <row r="320" spans="1:57" s="678" customFormat="1" x14ac:dyDescent="0.25">
      <c r="A320" s="1092"/>
      <c r="B320" s="1092"/>
      <c r="C320" s="1091" t="s">
        <v>259</v>
      </c>
      <c r="D320" s="672" t="s">
        <v>210</v>
      </c>
      <c r="E320" s="755">
        <f t="shared" ref="E320:M323" si="40">+E316</f>
        <v>1</v>
      </c>
      <c r="F320" s="755">
        <f t="shared" si="40"/>
        <v>1</v>
      </c>
      <c r="G320" s="755">
        <f>+G316</f>
        <v>1</v>
      </c>
      <c r="H320" s="755">
        <v>1</v>
      </c>
      <c r="I320" s="755"/>
      <c r="J320" s="755"/>
      <c r="K320" s="755">
        <f t="shared" si="40"/>
        <v>0</v>
      </c>
      <c r="L320" s="755">
        <f>+L316</f>
        <v>0</v>
      </c>
      <c r="M320" s="755">
        <f>+M316</f>
        <v>0</v>
      </c>
      <c r="N320" s="756"/>
      <c r="O320" s="756"/>
      <c r="P320" s="1092"/>
      <c r="Q320" s="1092"/>
      <c r="R320" s="1092"/>
      <c r="S320" s="1092"/>
      <c r="T320" s="1092"/>
      <c r="U320" s="1092"/>
      <c r="V320" s="1092"/>
      <c r="W320" s="1092"/>
      <c r="X320" s="1092"/>
      <c r="Y320" s="1092"/>
      <c r="Z320" s="1092"/>
      <c r="AA320" s="1092"/>
      <c r="AB320" s="65"/>
      <c r="AC320" s="66"/>
      <c r="AD320" s="66"/>
      <c r="AE320" s="66"/>
      <c r="AF320" s="66"/>
      <c r="AG320" s="66"/>
      <c r="AH320" s="66"/>
      <c r="AI320" s="66"/>
      <c r="AJ320" s="66"/>
      <c r="AK320" s="66"/>
      <c r="AL320" s="67"/>
      <c r="AM320" s="69"/>
      <c r="AN320" s="69"/>
      <c r="AO320" s="70"/>
      <c r="AP320" s="70"/>
      <c r="AQ320" s="70"/>
      <c r="AR320" s="70"/>
      <c r="AS320" s="70"/>
      <c r="AT320" s="70"/>
      <c r="AU320" s="70"/>
      <c r="AV320" s="70"/>
      <c r="AW320" s="70"/>
      <c r="AX320" s="70"/>
      <c r="AY320" s="70"/>
      <c r="AZ320" s="70"/>
      <c r="BA320" s="70"/>
      <c r="BB320" s="70"/>
      <c r="BC320" s="70"/>
      <c r="BD320" s="70"/>
      <c r="BE320" s="70"/>
    </row>
    <row r="321" spans="1:57" s="678" customFormat="1" x14ac:dyDescent="0.25">
      <c r="A321" s="1092"/>
      <c r="B321" s="1092"/>
      <c r="C321" s="1092"/>
      <c r="D321" s="672" t="s">
        <v>220</v>
      </c>
      <c r="E321" s="755">
        <f t="shared" si="40"/>
        <v>0</v>
      </c>
      <c r="F321" s="755">
        <f t="shared" si="40"/>
        <v>0</v>
      </c>
      <c r="G321" s="755">
        <f>+G317</f>
        <v>0</v>
      </c>
      <c r="H321" s="755">
        <v>0</v>
      </c>
      <c r="I321" s="755"/>
      <c r="J321" s="755"/>
      <c r="K321" s="755">
        <f t="shared" si="40"/>
        <v>0</v>
      </c>
      <c r="L321" s="755">
        <f t="shared" si="40"/>
        <v>0</v>
      </c>
      <c r="M321" s="755">
        <f t="shared" si="40"/>
        <v>0</v>
      </c>
      <c r="N321" s="757"/>
      <c r="O321" s="757"/>
      <c r="P321" s="1092"/>
      <c r="Q321" s="1092"/>
      <c r="R321" s="1092"/>
      <c r="S321" s="1092"/>
      <c r="T321" s="1092"/>
      <c r="U321" s="1092"/>
      <c r="V321" s="1092"/>
      <c r="W321" s="1092"/>
      <c r="X321" s="1092"/>
      <c r="Y321" s="1092"/>
      <c r="Z321" s="1092"/>
      <c r="AA321" s="1092"/>
      <c r="AB321" s="65"/>
      <c r="AC321" s="66"/>
      <c r="AD321" s="66"/>
      <c r="AE321" s="66"/>
      <c r="AF321" s="66"/>
      <c r="AG321" s="66"/>
      <c r="AH321" s="66"/>
      <c r="AI321" s="66"/>
      <c r="AJ321" s="66"/>
      <c r="AK321" s="66"/>
      <c r="AL321" s="67"/>
      <c r="AM321" s="69"/>
      <c r="AN321" s="69"/>
      <c r="AO321" s="70"/>
      <c r="AP321" s="70"/>
      <c r="AQ321" s="70"/>
      <c r="AR321" s="70"/>
      <c r="AS321" s="70"/>
      <c r="AT321" s="70"/>
      <c r="AU321" s="70"/>
      <c r="AV321" s="70"/>
      <c r="AW321" s="70"/>
      <c r="AX321" s="70"/>
      <c r="AY321" s="70"/>
      <c r="AZ321" s="70"/>
      <c r="BA321" s="70"/>
      <c r="BB321" s="70"/>
      <c r="BC321" s="70"/>
      <c r="BD321" s="70"/>
      <c r="BE321" s="70"/>
    </row>
    <row r="322" spans="1:57" s="678" customFormat="1" x14ac:dyDescent="0.25">
      <c r="A322" s="1092"/>
      <c r="B322" s="1092"/>
      <c r="C322" s="1092"/>
      <c r="D322" s="672" t="s">
        <v>222</v>
      </c>
      <c r="E322" s="755">
        <f t="shared" si="40"/>
        <v>0</v>
      </c>
      <c r="F322" s="755">
        <f t="shared" si="40"/>
        <v>0</v>
      </c>
      <c r="G322" s="755">
        <f>+G318</f>
        <v>0</v>
      </c>
      <c r="H322" s="755">
        <v>0</v>
      </c>
      <c r="I322" s="755"/>
      <c r="J322" s="755"/>
      <c r="K322" s="755">
        <f t="shared" si="40"/>
        <v>0</v>
      </c>
      <c r="L322" s="755">
        <f t="shared" si="40"/>
        <v>0</v>
      </c>
      <c r="M322" s="755">
        <f t="shared" si="40"/>
        <v>0</v>
      </c>
      <c r="N322" s="756"/>
      <c r="O322" s="756"/>
      <c r="P322" s="1092"/>
      <c r="Q322" s="1092"/>
      <c r="R322" s="1092"/>
      <c r="S322" s="1092"/>
      <c r="T322" s="1092"/>
      <c r="U322" s="1092"/>
      <c r="V322" s="1092"/>
      <c r="W322" s="1092"/>
      <c r="X322" s="1092"/>
      <c r="Y322" s="1092"/>
      <c r="Z322" s="1092"/>
      <c r="AA322" s="1092"/>
      <c r="AB322" s="65"/>
      <c r="AC322" s="66"/>
      <c r="AD322" s="66"/>
      <c r="AE322" s="66"/>
      <c r="AF322" s="66"/>
      <c r="AG322" s="66"/>
      <c r="AH322" s="66"/>
      <c r="AI322" s="66"/>
      <c r="AJ322" s="66"/>
      <c r="AK322" s="66"/>
      <c r="AL322" s="67"/>
      <c r="AM322" s="69"/>
      <c r="AN322" s="69"/>
      <c r="AO322" s="70"/>
      <c r="AP322" s="70"/>
      <c r="AQ322" s="70"/>
      <c r="AR322" s="70"/>
      <c r="AS322" s="70"/>
      <c r="AT322" s="70"/>
      <c r="AU322" s="70"/>
      <c r="AV322" s="70"/>
      <c r="AW322" s="70"/>
      <c r="AX322" s="70"/>
      <c r="AY322" s="70"/>
      <c r="AZ322" s="70"/>
      <c r="BA322" s="70"/>
      <c r="BB322" s="70"/>
      <c r="BC322" s="70"/>
      <c r="BD322" s="70"/>
      <c r="BE322" s="70"/>
    </row>
    <row r="323" spans="1:57" s="678" customFormat="1" x14ac:dyDescent="0.25">
      <c r="A323" s="1092"/>
      <c r="B323" s="1092"/>
      <c r="C323" s="1092"/>
      <c r="D323" s="672" t="s">
        <v>224</v>
      </c>
      <c r="E323" s="755">
        <f t="shared" si="40"/>
        <v>0</v>
      </c>
      <c r="F323" s="755">
        <f t="shared" si="40"/>
        <v>0</v>
      </c>
      <c r="G323" s="755">
        <f>+G319</f>
        <v>0</v>
      </c>
      <c r="H323" s="755">
        <v>0</v>
      </c>
      <c r="I323" s="755"/>
      <c r="J323" s="755"/>
      <c r="K323" s="755">
        <f t="shared" si="40"/>
        <v>0</v>
      </c>
      <c r="L323" s="755">
        <f t="shared" si="40"/>
        <v>0</v>
      </c>
      <c r="M323" s="755">
        <f t="shared" si="40"/>
        <v>0</v>
      </c>
      <c r="N323" s="757"/>
      <c r="O323" s="757"/>
      <c r="P323" s="1092"/>
      <c r="Q323" s="1092"/>
      <c r="R323" s="1092"/>
      <c r="S323" s="1092"/>
      <c r="T323" s="1092"/>
      <c r="U323" s="1092"/>
      <c r="V323" s="1092"/>
      <c r="W323" s="1092"/>
      <c r="X323" s="1092"/>
      <c r="Y323" s="1092"/>
      <c r="Z323" s="1092"/>
      <c r="AA323" s="1092"/>
      <c r="AB323" s="65"/>
      <c r="AC323" s="66"/>
      <c r="AD323" s="66"/>
      <c r="AE323" s="66"/>
      <c r="AF323" s="66"/>
      <c r="AG323" s="66"/>
      <c r="AH323" s="66"/>
      <c r="AI323" s="66"/>
      <c r="AJ323" s="66"/>
      <c r="AK323" s="66"/>
      <c r="AL323" s="67"/>
      <c r="AM323" s="69"/>
      <c r="AN323" s="69"/>
      <c r="AO323" s="70"/>
      <c r="AP323" s="70"/>
      <c r="AQ323" s="70"/>
      <c r="AR323" s="70"/>
      <c r="AS323" s="70"/>
      <c r="AT323" s="70"/>
      <c r="AU323" s="70"/>
      <c r="AV323" s="70"/>
      <c r="AW323" s="70"/>
      <c r="AX323" s="70"/>
      <c r="AY323" s="70"/>
      <c r="AZ323" s="70"/>
      <c r="BA323" s="70"/>
      <c r="BB323" s="70"/>
      <c r="BC323" s="70"/>
      <c r="BD323" s="70"/>
      <c r="BE323" s="70"/>
    </row>
    <row r="324" spans="1:57" s="764" customFormat="1" ht="36" x14ac:dyDescent="0.25">
      <c r="A324" s="1093" t="s">
        <v>341</v>
      </c>
      <c r="B324" s="1094"/>
      <c r="C324" s="1095"/>
      <c r="D324" s="758" t="s">
        <v>412</v>
      </c>
      <c r="E324" s="759">
        <f>+E9+E17+E25+E33+E41+E49+E57+E153+E225+E233+E241+E249+E257+E265+E273+E281+E285+E293+E301+E309+E317</f>
        <v>7974066000</v>
      </c>
      <c r="F324" s="759">
        <f>+F9+F17+F25+F33+F41+F49+F57+F153+F225+F233+F241+F249+F257+F265+F273+F281+F285+F293+F301+F309+F317</f>
        <v>7974066000</v>
      </c>
      <c r="G324" s="759">
        <f>+G9+G17+G25+G33+G41+G49+G57+G153+G225+G233+G241+G249+G257+G265+G273+G281+G285+G293+G301+G309+G317</f>
        <v>7974066000</v>
      </c>
      <c r="H324" s="759">
        <f>H9+H25+H33+H41+H49+H57+H153+H225+H241+H249+H257+H265+H281+H293+H301+H309</f>
        <v>6416841000</v>
      </c>
      <c r="I324" s="759"/>
      <c r="J324" s="759"/>
      <c r="K324" s="759">
        <f t="shared" ref="K324:M324" si="41">+K9+K17+K25+K33+K41+K49+K57+K153+K225+K233+K241+K249+K257+K265+K273+K281+K285+K293+K301+K309+K317</f>
        <v>111987000</v>
      </c>
      <c r="L324" s="759">
        <f t="shared" si="41"/>
        <v>748634593</v>
      </c>
      <c r="M324" s="759">
        <f t="shared" si="41"/>
        <v>1376671410</v>
      </c>
      <c r="N324" s="759"/>
      <c r="O324" s="760"/>
      <c r="P324" s="760"/>
      <c r="Q324" s="760"/>
      <c r="R324" s="760"/>
      <c r="S324" s="760"/>
      <c r="T324" s="761"/>
      <c r="U324" s="761"/>
      <c r="V324" s="761"/>
      <c r="W324" s="761"/>
      <c r="X324" s="761"/>
      <c r="Y324" s="761"/>
      <c r="Z324" s="761"/>
      <c r="AA324" s="761"/>
      <c r="AB324" s="762"/>
      <c r="AC324" s="763"/>
      <c r="AD324" s="763"/>
      <c r="AE324" s="763"/>
      <c r="AF324" s="763"/>
      <c r="AG324" s="763"/>
      <c r="AH324" s="763"/>
      <c r="AI324" s="763"/>
      <c r="AJ324" s="763"/>
      <c r="AK324" s="763"/>
      <c r="AL324" s="763"/>
      <c r="AM324" s="763"/>
      <c r="AN324" s="763"/>
      <c r="AO324" s="762"/>
      <c r="AP324" s="762"/>
      <c r="AQ324" s="762"/>
      <c r="AR324" s="762"/>
      <c r="AS324" s="762"/>
      <c r="AT324" s="762"/>
      <c r="AU324" s="762"/>
      <c r="AV324" s="164"/>
      <c r="AW324" s="164"/>
      <c r="AX324" s="164"/>
      <c r="AY324" s="164"/>
      <c r="AZ324" s="164"/>
      <c r="BA324" s="164"/>
      <c r="BB324" s="164"/>
      <c r="BC324" s="164"/>
      <c r="BD324" s="164"/>
      <c r="BE324" s="164"/>
    </row>
    <row r="325" spans="1:57" ht="36" x14ac:dyDescent="0.25">
      <c r="A325" s="1096"/>
      <c r="B325" s="1097"/>
      <c r="C325" s="1098"/>
      <c r="D325" s="165" t="s">
        <v>413</v>
      </c>
      <c r="E325" s="765">
        <f>+E11+E19+E27+E35+E43+E51+E59+E155+E227+E235+E243+E251+E259+E267+E275+E283+E287+E295+E303+E311</f>
        <v>2131859477</v>
      </c>
      <c r="F325" s="765">
        <f>+F11+F19+F27+F35+F43+F51+F59+F155+F227+F235+F243+F251+F259+F267+F275+F283+F287+F295+F303+F311</f>
        <v>2131859477</v>
      </c>
      <c r="G325" s="765">
        <f>+G11+G19+G27+G35+G43+G51+G59+G155+G227+G235+G243+G251+G259+G267+G275+G283+G287+G295+G303+G311</f>
        <v>2131753677</v>
      </c>
      <c r="H325" s="765">
        <v>2131753677</v>
      </c>
      <c r="I325" s="765"/>
      <c r="J325" s="765"/>
      <c r="K325" s="765">
        <f t="shared" ref="K325:M325" si="42">+K11+K19+K27+K35+K43+K51+K59+K155+K227+K235+K243+K251+K259+K267+K275+K283+K287+K295+K303+K311</f>
        <v>1214214313</v>
      </c>
      <c r="L325" s="765">
        <f t="shared" si="42"/>
        <v>1460971713</v>
      </c>
      <c r="M325" s="765">
        <f t="shared" si="42"/>
        <v>1578517314</v>
      </c>
      <c r="N325" s="765"/>
      <c r="O325" s="167"/>
      <c r="P325" s="167"/>
      <c r="Q325" s="167"/>
      <c r="R325" s="167"/>
      <c r="S325" s="167"/>
      <c r="T325" s="167"/>
      <c r="U325" s="167"/>
      <c r="V325" s="167"/>
      <c r="W325" s="167"/>
      <c r="X325" s="167"/>
      <c r="Y325" s="167"/>
      <c r="Z325" s="167"/>
      <c r="AA325" s="167"/>
      <c r="AB325" s="70"/>
      <c r="AC325" s="763"/>
      <c r="AD325" s="763"/>
      <c r="AE325" s="763"/>
      <c r="AF325" s="763"/>
      <c r="AG325" s="763"/>
      <c r="AH325" s="763"/>
      <c r="AI325" s="763"/>
      <c r="AJ325" s="763"/>
      <c r="AK325" s="763"/>
      <c r="AL325" s="69"/>
      <c r="AM325" s="69"/>
      <c r="AN325" s="69"/>
      <c r="AO325" s="70"/>
      <c r="AP325" s="70"/>
      <c r="AQ325" s="70"/>
      <c r="AR325" s="70"/>
      <c r="AS325" s="70"/>
      <c r="AT325" s="70"/>
      <c r="AU325" s="70"/>
      <c r="AV325" s="68"/>
      <c r="AW325" s="68"/>
      <c r="AX325" s="68"/>
      <c r="AY325" s="68"/>
      <c r="AZ325" s="68"/>
      <c r="BA325" s="68"/>
      <c r="BB325" s="68"/>
      <c r="BC325" s="68"/>
      <c r="BD325" s="68"/>
      <c r="BE325" s="68"/>
    </row>
    <row r="326" spans="1:57" ht="36.75" thickBot="1" x14ac:dyDescent="0.3">
      <c r="A326" s="1099"/>
      <c r="B326" s="1100"/>
      <c r="C326" s="1101"/>
      <c r="D326" s="166" t="s">
        <v>414</v>
      </c>
      <c r="E326" s="766">
        <f t="shared" ref="E326:M326" si="43">+E324+E325</f>
        <v>10105925477</v>
      </c>
      <c r="F326" s="766">
        <f t="shared" si="43"/>
        <v>10105925477</v>
      </c>
      <c r="G326" s="766">
        <f>+G324+G325</f>
        <v>10105819677</v>
      </c>
      <c r="H326" s="766">
        <v>7882372461</v>
      </c>
      <c r="I326" s="766">
        <f t="shared" si="43"/>
        <v>0</v>
      </c>
      <c r="J326" s="766">
        <f t="shared" si="43"/>
        <v>0</v>
      </c>
      <c r="K326" s="766">
        <f t="shared" si="43"/>
        <v>1326201313</v>
      </c>
      <c r="L326" s="766">
        <f t="shared" si="43"/>
        <v>2209606306</v>
      </c>
      <c r="M326" s="766">
        <f t="shared" si="43"/>
        <v>2955188724</v>
      </c>
      <c r="N326" s="766"/>
      <c r="O326" s="766"/>
      <c r="P326" s="168"/>
      <c r="Q326" s="168"/>
      <c r="R326" s="168"/>
      <c r="S326" s="168"/>
      <c r="T326" s="168"/>
      <c r="U326" s="168"/>
      <c r="V326" s="168"/>
      <c r="W326" s="168"/>
      <c r="X326" s="1102"/>
      <c r="Y326" s="1103"/>
      <c r="Z326" s="1103"/>
      <c r="AA326" s="1103"/>
      <c r="AB326" s="70"/>
      <c r="AC326" s="763"/>
      <c r="AD326" s="763"/>
      <c r="AE326" s="763"/>
      <c r="AF326" s="763"/>
      <c r="AG326" s="763"/>
      <c r="AH326" s="763"/>
      <c r="AI326" s="763"/>
      <c r="AJ326" s="763"/>
      <c r="AK326" s="763"/>
      <c r="AL326" s="69"/>
      <c r="AM326" s="69"/>
      <c r="AN326" s="69"/>
      <c r="AO326" s="70"/>
      <c r="AP326" s="70"/>
      <c r="AQ326" s="70"/>
      <c r="AR326" s="70"/>
      <c r="AS326" s="70"/>
      <c r="AT326" s="70"/>
      <c r="AU326" s="70"/>
      <c r="AV326" s="68"/>
      <c r="AW326" s="68"/>
      <c r="AX326" s="68"/>
      <c r="AY326" s="68"/>
      <c r="AZ326" s="68"/>
      <c r="BA326" s="68"/>
      <c r="BB326" s="68"/>
      <c r="BC326" s="68"/>
      <c r="BD326" s="68"/>
      <c r="BE326" s="68"/>
    </row>
    <row r="327" spans="1:57" x14ac:dyDescent="0.25">
      <c r="A327" s="71"/>
      <c r="B327" s="71"/>
      <c r="C327" s="71"/>
      <c r="D327" s="71"/>
      <c r="E327" s="71"/>
      <c r="F327" s="87"/>
      <c r="G327" s="87"/>
      <c r="H327" s="87"/>
      <c r="I327" s="767"/>
      <c r="J327" s="768"/>
      <c r="K327" s="769"/>
      <c r="L327" s="781"/>
      <c r="M327" s="87"/>
      <c r="N327" s="767"/>
      <c r="O327" s="770"/>
      <c r="P327" s="71"/>
      <c r="Q327" s="71"/>
      <c r="R327" s="71"/>
      <c r="S327" s="71"/>
      <c r="T327" s="71"/>
      <c r="U327" s="71"/>
      <c r="V327" s="71"/>
      <c r="W327" s="71"/>
      <c r="X327" s="71"/>
      <c r="Y327" s="71"/>
      <c r="Z327" s="71"/>
      <c r="AA327" s="71"/>
      <c r="AB327" s="71"/>
      <c r="AC327" s="71"/>
      <c r="AD327" s="71"/>
      <c r="AE327" s="71"/>
      <c r="AF327" s="71"/>
      <c r="AG327" s="71"/>
      <c r="AH327" s="71"/>
      <c r="AI327" s="71"/>
      <c r="AJ327" s="71"/>
      <c r="AK327" s="71"/>
      <c r="AL327" s="71"/>
      <c r="AM327" s="71"/>
      <c r="AN327" s="71"/>
      <c r="AO327" s="71"/>
      <c r="AP327" s="71"/>
      <c r="AQ327" s="71"/>
      <c r="AR327" s="71"/>
      <c r="AS327" s="71"/>
      <c r="AT327" s="71"/>
      <c r="AU327" s="71"/>
      <c r="AV327" s="71"/>
      <c r="AW327" s="71"/>
      <c r="AX327" s="71"/>
      <c r="AY327" s="71"/>
      <c r="AZ327" s="71"/>
      <c r="BA327" s="71"/>
      <c r="BB327" s="71"/>
      <c r="BC327" s="71"/>
      <c r="BD327" s="71"/>
      <c r="BE327" s="71"/>
    </row>
    <row r="328" spans="1:57" x14ac:dyDescent="0.25">
      <c r="A328" s="771"/>
      <c r="B328" s="771"/>
      <c r="C328" s="771"/>
      <c r="D328" s="771"/>
      <c r="E328" s="771"/>
      <c r="F328" s="772"/>
      <c r="G328" s="772"/>
      <c r="H328" s="772"/>
      <c r="I328" s="771"/>
      <c r="J328" s="118"/>
      <c r="K328" s="161"/>
      <c r="L328" s="782"/>
      <c r="M328" s="772"/>
      <c r="N328" s="771"/>
      <c r="O328" s="162"/>
      <c r="P328" s="771"/>
      <c r="Q328" s="771"/>
      <c r="R328" s="771"/>
      <c r="S328" s="771"/>
      <c r="T328" s="771"/>
      <c r="U328" s="771"/>
      <c r="V328" s="771"/>
      <c r="W328" s="771"/>
      <c r="X328" s="771"/>
      <c r="Y328" s="771"/>
      <c r="Z328" s="771"/>
      <c r="AA328" s="771"/>
      <c r="AB328" s="771"/>
      <c r="AC328" s="771"/>
      <c r="AD328" s="771"/>
      <c r="AE328" s="771"/>
      <c r="AF328" s="771"/>
      <c r="AG328" s="771"/>
      <c r="AH328" s="771"/>
      <c r="AI328" s="771"/>
      <c r="AJ328" s="771"/>
      <c r="AK328" s="771"/>
      <c r="AL328" s="771"/>
      <c r="AM328" s="771"/>
      <c r="AN328" s="771"/>
      <c r="AO328" s="771"/>
      <c r="AP328" s="771"/>
      <c r="AQ328" s="771"/>
      <c r="AR328" s="771"/>
      <c r="AS328" s="771"/>
      <c r="AT328" s="771"/>
      <c r="AU328" s="771"/>
      <c r="AV328" s="771"/>
      <c r="AW328" s="771"/>
      <c r="AX328" s="771"/>
      <c r="AY328" s="771"/>
      <c r="AZ328" s="771"/>
      <c r="BA328" s="771"/>
      <c r="BB328" s="771"/>
      <c r="BC328" s="771"/>
      <c r="BD328" s="771"/>
      <c r="BE328" s="771"/>
    </row>
    <row r="329" spans="1:57" ht="18" x14ac:dyDescent="0.25">
      <c r="A329" s="77" t="s">
        <v>374</v>
      </c>
      <c r="B329" s="76"/>
      <c r="C329" s="76"/>
      <c r="D329" s="76"/>
      <c r="E329" s="76"/>
      <c r="F329" s="76"/>
      <c r="G329" s="76"/>
      <c r="H329" s="76"/>
      <c r="I329" s="78"/>
      <c r="J329" s="119"/>
      <c r="K329" s="773"/>
      <c r="L329" s="783"/>
      <c r="M329" s="76"/>
      <c r="N329" s="78"/>
      <c r="O329" s="163"/>
      <c r="P329" s="76"/>
      <c r="Q329" s="76"/>
      <c r="R329" s="76"/>
      <c r="S329" s="774"/>
      <c r="T329" s="774"/>
      <c r="U329" s="774"/>
      <c r="V329" s="774"/>
      <c r="W329" s="774"/>
      <c r="X329" s="775"/>
      <c r="Y329" s="775"/>
      <c r="Z329" s="775"/>
      <c r="AA329" s="775"/>
      <c r="AB329" s="78"/>
      <c r="AC329" s="78"/>
      <c r="AD329" s="78"/>
      <c r="AE329" s="78"/>
      <c r="AF329" s="78"/>
      <c r="AG329" s="78"/>
      <c r="AH329" s="78"/>
      <c r="AI329" s="78"/>
      <c r="AJ329" s="78"/>
      <c r="AK329" s="78"/>
      <c r="AL329" s="78"/>
      <c r="AM329" s="78"/>
      <c r="AN329" s="78"/>
      <c r="AO329" s="78"/>
      <c r="AP329" s="78"/>
      <c r="AQ329" s="78"/>
      <c r="AR329" s="78"/>
      <c r="AS329" s="78"/>
      <c r="AT329" s="78"/>
      <c r="AU329" s="78"/>
      <c r="AV329" s="78"/>
      <c r="AW329" s="78"/>
      <c r="AX329" s="78"/>
      <c r="AY329" s="78"/>
      <c r="AZ329" s="78"/>
      <c r="BA329" s="78"/>
      <c r="BB329" s="78"/>
      <c r="BC329" s="78"/>
      <c r="BD329" s="78"/>
      <c r="BE329" s="78"/>
    </row>
    <row r="330" spans="1:57" ht="18" x14ac:dyDescent="0.25">
      <c r="A330" s="286" t="s">
        <v>375</v>
      </c>
      <c r="B330" s="1104" t="s">
        <v>376</v>
      </c>
      <c r="C330" s="1104"/>
      <c r="D330" s="1104"/>
      <c r="E330" s="1104"/>
      <c r="F330" s="1105" t="s">
        <v>377</v>
      </c>
      <c r="G330" s="1105"/>
      <c r="H330" s="1105"/>
      <c r="I330" s="1105"/>
      <c r="J330" s="119"/>
      <c r="K330" s="161"/>
      <c r="L330" s="782"/>
      <c r="M330" s="76"/>
      <c r="N330" s="78"/>
      <c r="O330" s="163"/>
      <c r="P330" s="76"/>
      <c r="Q330" s="76"/>
      <c r="R330" s="76"/>
      <c r="S330" s="774"/>
      <c r="T330" s="774"/>
      <c r="U330" s="774"/>
      <c r="V330" s="774"/>
      <c r="W330" s="774"/>
      <c r="X330" s="774"/>
      <c r="Y330" s="774"/>
      <c r="Z330" s="774"/>
      <c r="AA330" s="774"/>
      <c r="AB330" s="78"/>
      <c r="AC330" s="78"/>
      <c r="AD330" s="78"/>
      <c r="AE330" s="78"/>
      <c r="AF330" s="78"/>
      <c r="AG330" s="78"/>
      <c r="AH330" s="78"/>
      <c r="AI330" s="78"/>
      <c r="AJ330" s="78"/>
      <c r="AK330" s="78"/>
      <c r="AL330" s="78"/>
      <c r="AM330" s="78"/>
      <c r="AN330" s="78"/>
      <c r="AO330" s="78"/>
      <c r="AP330" s="78"/>
      <c r="AQ330" s="78"/>
      <c r="AR330" s="78"/>
      <c r="AS330" s="78"/>
      <c r="AT330" s="78"/>
      <c r="AU330" s="78"/>
      <c r="AV330" s="78"/>
      <c r="AW330" s="78"/>
      <c r="AX330" s="78"/>
      <c r="AY330" s="78"/>
      <c r="AZ330" s="78"/>
      <c r="BA330" s="78"/>
      <c r="BB330" s="78"/>
      <c r="BC330" s="78"/>
      <c r="BD330" s="78"/>
      <c r="BE330" s="78"/>
    </row>
    <row r="331" spans="1:57" x14ac:dyDescent="0.25">
      <c r="A331" s="776">
        <v>11</v>
      </c>
      <c r="B331" s="1106" t="s">
        <v>378</v>
      </c>
      <c r="C331" s="1106"/>
      <c r="D331" s="1106"/>
      <c r="E331" s="1106"/>
      <c r="F331" s="1106" t="s">
        <v>379</v>
      </c>
      <c r="G331" s="1106"/>
      <c r="H331" s="1106"/>
      <c r="I331" s="1106"/>
      <c r="J331" s="119"/>
      <c r="K331" s="76"/>
      <c r="L331" s="95"/>
      <c r="M331" s="76"/>
      <c r="N331" s="78"/>
      <c r="O331" s="163"/>
      <c r="P331" s="76"/>
      <c r="Q331" s="76"/>
      <c r="R331" s="76"/>
      <c r="S331" s="76"/>
      <c r="T331" s="76"/>
      <c r="U331" s="76"/>
      <c r="V331" s="76"/>
      <c r="W331" s="76"/>
      <c r="X331" s="76"/>
      <c r="Y331" s="76"/>
      <c r="Z331" s="76"/>
      <c r="AA331" s="76"/>
      <c r="AB331" s="78"/>
      <c r="AC331" s="78"/>
      <c r="AD331" s="78"/>
      <c r="AE331" s="78"/>
      <c r="AF331" s="78"/>
      <c r="AG331" s="78"/>
      <c r="AH331" s="78"/>
      <c r="AI331" s="78"/>
      <c r="AJ331" s="78"/>
      <c r="AK331" s="78"/>
      <c r="AL331" s="78"/>
      <c r="AM331" s="78"/>
      <c r="AN331" s="78"/>
      <c r="AO331" s="78"/>
      <c r="AP331" s="78"/>
      <c r="AQ331" s="78"/>
      <c r="AR331" s="78"/>
      <c r="AS331" s="78"/>
      <c r="AT331" s="78"/>
      <c r="AU331" s="78"/>
      <c r="AV331" s="78"/>
      <c r="AW331" s="78"/>
      <c r="AX331" s="78"/>
      <c r="AY331" s="78"/>
      <c r="AZ331" s="78"/>
      <c r="BA331" s="78"/>
      <c r="BB331" s="78"/>
      <c r="BC331" s="78"/>
      <c r="BD331" s="78"/>
      <c r="BE331" s="78"/>
    </row>
    <row r="332" spans="1:57" x14ac:dyDescent="0.25">
      <c r="L332" s="784"/>
    </row>
    <row r="333" spans="1:57" x14ac:dyDescent="0.25">
      <c r="L333" s="784"/>
    </row>
    <row r="334" spans="1:57" x14ac:dyDescent="0.25">
      <c r="L334" s="784"/>
    </row>
    <row r="335" spans="1:57" x14ac:dyDescent="0.25">
      <c r="L335" s="784"/>
    </row>
    <row r="336" spans="1:57" x14ac:dyDescent="0.25">
      <c r="L336" s="784"/>
    </row>
    <row r="337" spans="12:12" x14ac:dyDescent="0.25">
      <c r="L337" s="784"/>
    </row>
    <row r="338" spans="12:12" x14ac:dyDescent="0.25">
      <c r="L338" s="784"/>
    </row>
    <row r="339" spans="12:12" x14ac:dyDescent="0.25">
      <c r="L339" s="784"/>
    </row>
    <row r="340" spans="12:12" x14ac:dyDescent="0.25">
      <c r="L340" s="784"/>
    </row>
    <row r="341" spans="12:12" x14ac:dyDescent="0.25">
      <c r="L341" s="784"/>
    </row>
    <row r="342" spans="12:12" x14ac:dyDescent="0.25">
      <c r="L342" s="784"/>
    </row>
    <row r="343" spans="12:12" x14ac:dyDescent="0.25">
      <c r="L343" s="784"/>
    </row>
    <row r="344" spans="12:12" x14ac:dyDescent="0.25">
      <c r="L344" s="784"/>
    </row>
    <row r="345" spans="12:12" x14ac:dyDescent="0.25">
      <c r="L345" s="784"/>
    </row>
    <row r="346" spans="12:12" x14ac:dyDescent="0.25">
      <c r="L346" s="784"/>
    </row>
    <row r="347" spans="12:12" x14ac:dyDescent="0.25">
      <c r="L347" s="784"/>
    </row>
    <row r="348" spans="12:12" x14ac:dyDescent="0.25">
      <c r="L348" s="784"/>
    </row>
    <row r="349" spans="12:12" x14ac:dyDescent="0.25">
      <c r="L349" s="784"/>
    </row>
    <row r="350" spans="12:12" x14ac:dyDescent="0.25">
      <c r="L350" s="784"/>
    </row>
    <row r="351" spans="12:12" x14ac:dyDescent="0.25">
      <c r="L351" s="784"/>
    </row>
    <row r="352" spans="12:12" x14ac:dyDescent="0.25">
      <c r="L352" s="784"/>
    </row>
    <row r="353" spans="12:12" x14ac:dyDescent="0.25">
      <c r="L353" s="784"/>
    </row>
    <row r="354" spans="12:12" x14ac:dyDescent="0.25">
      <c r="L354" s="784"/>
    </row>
    <row r="355" spans="12:12" x14ac:dyDescent="0.25">
      <c r="L355" s="784"/>
    </row>
    <row r="356" spans="12:12" x14ac:dyDescent="0.25">
      <c r="L356" s="784"/>
    </row>
    <row r="357" spans="12:12" x14ac:dyDescent="0.25">
      <c r="L357" s="784"/>
    </row>
    <row r="358" spans="12:12" x14ac:dyDescent="0.25">
      <c r="L358" s="784"/>
    </row>
    <row r="359" spans="12:12" x14ac:dyDescent="0.25">
      <c r="L359" s="784"/>
    </row>
    <row r="360" spans="12:12" x14ac:dyDescent="0.25">
      <c r="L360" s="784"/>
    </row>
    <row r="361" spans="12:12" x14ac:dyDescent="0.25">
      <c r="L361" s="784"/>
    </row>
    <row r="362" spans="12:12" x14ac:dyDescent="0.25">
      <c r="L362" s="784"/>
    </row>
    <row r="363" spans="12:12" x14ac:dyDescent="0.25">
      <c r="L363" s="784"/>
    </row>
    <row r="364" spans="12:12" x14ac:dyDescent="0.25">
      <c r="L364" s="784"/>
    </row>
    <row r="365" spans="12:12" x14ac:dyDescent="0.25">
      <c r="L365" s="784"/>
    </row>
    <row r="366" spans="12:12" x14ac:dyDescent="0.25">
      <c r="L366" s="784"/>
    </row>
    <row r="367" spans="12:12" x14ac:dyDescent="0.25">
      <c r="L367" s="784"/>
    </row>
    <row r="368" spans="12:12" x14ac:dyDescent="0.25">
      <c r="L368" s="784"/>
    </row>
    <row r="369" spans="12:12" x14ac:dyDescent="0.25">
      <c r="L369" s="784"/>
    </row>
    <row r="370" spans="12:12" x14ac:dyDescent="0.25">
      <c r="L370" s="784"/>
    </row>
    <row r="371" spans="12:12" x14ac:dyDescent="0.25">
      <c r="L371" s="784"/>
    </row>
    <row r="372" spans="12:12" x14ac:dyDescent="0.25">
      <c r="L372" s="784"/>
    </row>
    <row r="373" spans="12:12" x14ac:dyDescent="0.25">
      <c r="L373" s="784"/>
    </row>
    <row r="374" spans="12:12" x14ac:dyDescent="0.25">
      <c r="L374" s="784"/>
    </row>
    <row r="375" spans="12:12" x14ac:dyDescent="0.25">
      <c r="L375" s="784"/>
    </row>
    <row r="376" spans="12:12" x14ac:dyDescent="0.25">
      <c r="L376" s="784"/>
    </row>
    <row r="377" spans="12:12" x14ac:dyDescent="0.25">
      <c r="L377" s="784"/>
    </row>
    <row r="378" spans="12:12" x14ac:dyDescent="0.25">
      <c r="L378" s="784"/>
    </row>
    <row r="379" spans="12:12" x14ac:dyDescent="0.25">
      <c r="L379" s="784"/>
    </row>
    <row r="380" spans="12:12" x14ac:dyDescent="0.25">
      <c r="L380" s="784"/>
    </row>
    <row r="381" spans="12:12" x14ac:dyDescent="0.25">
      <c r="L381" s="784"/>
    </row>
    <row r="382" spans="12:12" x14ac:dyDescent="0.25">
      <c r="L382" s="784"/>
    </row>
    <row r="383" spans="12:12" x14ac:dyDescent="0.25">
      <c r="L383" s="784"/>
    </row>
    <row r="384" spans="12:12" x14ac:dyDescent="0.25">
      <c r="L384" s="784"/>
    </row>
    <row r="385" spans="12:12" x14ac:dyDescent="0.25">
      <c r="L385" s="784"/>
    </row>
    <row r="386" spans="12:12" x14ac:dyDescent="0.25">
      <c r="L386" s="784"/>
    </row>
    <row r="387" spans="12:12" x14ac:dyDescent="0.25">
      <c r="L387" s="784"/>
    </row>
    <row r="388" spans="12:12" x14ac:dyDescent="0.25">
      <c r="L388" s="784"/>
    </row>
    <row r="389" spans="12:12" x14ac:dyDescent="0.25">
      <c r="L389" s="784"/>
    </row>
    <row r="390" spans="12:12" x14ac:dyDescent="0.25">
      <c r="L390" s="784"/>
    </row>
    <row r="391" spans="12:12" x14ac:dyDescent="0.25">
      <c r="L391" s="784"/>
    </row>
    <row r="392" spans="12:12" x14ac:dyDescent="0.25">
      <c r="L392" s="784"/>
    </row>
    <row r="393" spans="12:12" x14ac:dyDescent="0.25">
      <c r="L393" s="784"/>
    </row>
    <row r="394" spans="12:12" x14ac:dyDescent="0.25">
      <c r="L394" s="784"/>
    </row>
    <row r="395" spans="12:12" x14ac:dyDescent="0.25">
      <c r="L395" s="784"/>
    </row>
    <row r="396" spans="12:12" x14ac:dyDescent="0.25">
      <c r="L396" s="784"/>
    </row>
    <row r="397" spans="12:12" x14ac:dyDescent="0.25">
      <c r="L397" s="784"/>
    </row>
    <row r="398" spans="12:12" x14ac:dyDescent="0.25">
      <c r="L398" s="784"/>
    </row>
    <row r="399" spans="12:12" x14ac:dyDescent="0.25">
      <c r="L399" s="784"/>
    </row>
    <row r="400" spans="12:12" x14ac:dyDescent="0.25">
      <c r="L400" s="784"/>
    </row>
    <row r="401" spans="12:12" x14ac:dyDescent="0.25">
      <c r="L401" s="784"/>
    </row>
    <row r="402" spans="12:12" x14ac:dyDescent="0.25">
      <c r="L402" s="784"/>
    </row>
    <row r="403" spans="12:12" x14ac:dyDescent="0.25">
      <c r="L403" s="784"/>
    </row>
    <row r="404" spans="12:12" x14ac:dyDescent="0.25">
      <c r="L404" s="784"/>
    </row>
    <row r="405" spans="12:12" x14ac:dyDescent="0.25">
      <c r="L405" s="784"/>
    </row>
    <row r="406" spans="12:12" x14ac:dyDescent="0.25">
      <c r="L406" s="784"/>
    </row>
    <row r="407" spans="12:12" x14ac:dyDescent="0.25">
      <c r="L407" s="784"/>
    </row>
    <row r="408" spans="12:12" x14ac:dyDescent="0.25">
      <c r="L408" s="784"/>
    </row>
    <row r="409" spans="12:12" x14ac:dyDescent="0.25">
      <c r="L409" s="784"/>
    </row>
    <row r="410" spans="12:12" x14ac:dyDescent="0.25">
      <c r="L410" s="784"/>
    </row>
    <row r="411" spans="12:12" x14ac:dyDescent="0.25">
      <c r="L411" s="784"/>
    </row>
    <row r="412" spans="12:12" x14ac:dyDescent="0.25">
      <c r="L412" s="784"/>
    </row>
    <row r="413" spans="12:12" x14ac:dyDescent="0.25">
      <c r="L413" s="784"/>
    </row>
    <row r="414" spans="12:12" x14ac:dyDescent="0.25">
      <c r="L414" s="784"/>
    </row>
    <row r="415" spans="12:12" x14ac:dyDescent="0.25">
      <c r="L415" s="784"/>
    </row>
    <row r="416" spans="12:12" x14ac:dyDescent="0.25">
      <c r="L416" s="784"/>
    </row>
    <row r="417" spans="12:12" x14ac:dyDescent="0.25">
      <c r="L417" s="784"/>
    </row>
    <row r="418" spans="12:12" x14ac:dyDescent="0.25">
      <c r="L418" s="784"/>
    </row>
    <row r="419" spans="12:12" x14ac:dyDescent="0.25">
      <c r="L419" s="784"/>
    </row>
    <row r="420" spans="12:12" x14ac:dyDescent="0.25">
      <c r="L420" s="784"/>
    </row>
    <row r="421" spans="12:12" x14ac:dyDescent="0.25">
      <c r="L421" s="784"/>
    </row>
    <row r="422" spans="12:12" x14ac:dyDescent="0.25">
      <c r="L422" s="784"/>
    </row>
    <row r="423" spans="12:12" x14ac:dyDescent="0.25">
      <c r="L423" s="784"/>
    </row>
    <row r="424" spans="12:12" x14ac:dyDescent="0.25">
      <c r="L424" s="784"/>
    </row>
    <row r="425" spans="12:12" x14ac:dyDescent="0.25">
      <c r="L425" s="784"/>
    </row>
    <row r="426" spans="12:12" x14ac:dyDescent="0.25">
      <c r="L426" s="784"/>
    </row>
    <row r="427" spans="12:12" x14ac:dyDescent="0.25">
      <c r="L427" s="784"/>
    </row>
    <row r="428" spans="12:12" x14ac:dyDescent="0.25">
      <c r="L428" s="784"/>
    </row>
    <row r="429" spans="12:12" x14ac:dyDescent="0.25">
      <c r="L429" s="784"/>
    </row>
    <row r="430" spans="12:12" x14ac:dyDescent="0.25">
      <c r="L430" s="784"/>
    </row>
    <row r="431" spans="12:12" x14ac:dyDescent="0.25">
      <c r="L431" s="784"/>
    </row>
    <row r="432" spans="12:12" x14ac:dyDescent="0.25">
      <c r="L432" s="784"/>
    </row>
    <row r="433" spans="12:12" x14ac:dyDescent="0.25">
      <c r="L433" s="784"/>
    </row>
    <row r="434" spans="12:12" x14ac:dyDescent="0.25">
      <c r="L434" s="784"/>
    </row>
    <row r="435" spans="12:12" x14ac:dyDescent="0.25">
      <c r="L435" s="784"/>
    </row>
    <row r="436" spans="12:12" x14ac:dyDescent="0.25">
      <c r="L436" s="784"/>
    </row>
    <row r="437" spans="12:12" x14ac:dyDescent="0.25">
      <c r="L437" s="784"/>
    </row>
    <row r="438" spans="12:12" x14ac:dyDescent="0.25">
      <c r="L438" s="784"/>
    </row>
    <row r="439" spans="12:12" x14ac:dyDescent="0.25">
      <c r="L439" s="784"/>
    </row>
    <row r="440" spans="12:12" x14ac:dyDescent="0.25">
      <c r="L440" s="784"/>
    </row>
    <row r="441" spans="12:12" x14ac:dyDescent="0.25">
      <c r="L441" s="784"/>
    </row>
    <row r="442" spans="12:12" x14ac:dyDescent="0.25">
      <c r="L442" s="784"/>
    </row>
    <row r="443" spans="12:12" x14ac:dyDescent="0.25">
      <c r="L443" s="784"/>
    </row>
    <row r="444" spans="12:12" x14ac:dyDescent="0.25">
      <c r="L444" s="784"/>
    </row>
    <row r="445" spans="12:12" x14ac:dyDescent="0.25">
      <c r="L445" s="784"/>
    </row>
    <row r="446" spans="12:12" x14ac:dyDescent="0.25">
      <c r="L446" s="784"/>
    </row>
    <row r="447" spans="12:12" x14ac:dyDescent="0.25">
      <c r="L447" s="784"/>
    </row>
    <row r="448" spans="12:12" x14ac:dyDescent="0.25">
      <c r="L448" s="784"/>
    </row>
    <row r="449" spans="12:12" x14ac:dyDescent="0.25">
      <c r="L449" s="784"/>
    </row>
    <row r="450" spans="12:12" x14ac:dyDescent="0.25">
      <c r="L450" s="784"/>
    </row>
    <row r="451" spans="12:12" x14ac:dyDescent="0.25">
      <c r="L451" s="784"/>
    </row>
    <row r="452" spans="12:12" x14ac:dyDescent="0.25">
      <c r="L452" s="784"/>
    </row>
    <row r="453" spans="12:12" x14ac:dyDescent="0.25">
      <c r="L453" s="784"/>
    </row>
    <row r="454" spans="12:12" x14ac:dyDescent="0.25">
      <c r="L454" s="784"/>
    </row>
    <row r="455" spans="12:12" x14ac:dyDescent="0.25">
      <c r="L455" s="784"/>
    </row>
    <row r="456" spans="12:12" x14ac:dyDescent="0.25">
      <c r="L456" s="784"/>
    </row>
    <row r="457" spans="12:12" x14ac:dyDescent="0.25">
      <c r="L457" s="784"/>
    </row>
    <row r="458" spans="12:12" x14ac:dyDescent="0.25">
      <c r="L458" s="784"/>
    </row>
    <row r="459" spans="12:12" x14ac:dyDescent="0.25">
      <c r="L459" s="784"/>
    </row>
    <row r="460" spans="12:12" x14ac:dyDescent="0.25">
      <c r="L460" s="784"/>
    </row>
    <row r="461" spans="12:12" x14ac:dyDescent="0.25">
      <c r="L461" s="784"/>
    </row>
    <row r="462" spans="12:12" x14ac:dyDescent="0.25">
      <c r="L462" s="784"/>
    </row>
    <row r="463" spans="12:12" x14ac:dyDescent="0.25">
      <c r="L463" s="784"/>
    </row>
    <row r="464" spans="12:12" x14ac:dyDescent="0.25">
      <c r="L464" s="784"/>
    </row>
    <row r="465" spans="12:12" x14ac:dyDescent="0.25">
      <c r="L465" s="784"/>
    </row>
    <row r="466" spans="12:12" x14ac:dyDescent="0.25">
      <c r="L466" s="784"/>
    </row>
    <row r="467" spans="12:12" x14ac:dyDescent="0.25">
      <c r="L467" s="784"/>
    </row>
    <row r="468" spans="12:12" x14ac:dyDescent="0.25">
      <c r="L468" s="784"/>
    </row>
    <row r="469" spans="12:12" x14ac:dyDescent="0.25">
      <c r="L469" s="784"/>
    </row>
    <row r="470" spans="12:12" x14ac:dyDescent="0.25">
      <c r="L470" s="784"/>
    </row>
    <row r="471" spans="12:12" x14ac:dyDescent="0.25">
      <c r="L471" s="784"/>
    </row>
    <row r="472" spans="12:12" x14ac:dyDescent="0.25">
      <c r="L472" s="784"/>
    </row>
    <row r="473" spans="12:12" x14ac:dyDescent="0.25">
      <c r="L473" s="784"/>
    </row>
    <row r="474" spans="12:12" x14ac:dyDescent="0.25">
      <c r="L474" s="784"/>
    </row>
    <row r="475" spans="12:12" x14ac:dyDescent="0.25">
      <c r="L475" s="784"/>
    </row>
    <row r="476" spans="12:12" x14ac:dyDescent="0.25">
      <c r="L476" s="784"/>
    </row>
    <row r="477" spans="12:12" x14ac:dyDescent="0.25">
      <c r="L477" s="784"/>
    </row>
    <row r="478" spans="12:12" x14ac:dyDescent="0.25">
      <c r="L478" s="784"/>
    </row>
    <row r="479" spans="12:12" x14ac:dyDescent="0.25">
      <c r="L479" s="784"/>
    </row>
    <row r="480" spans="12:12" x14ac:dyDescent="0.25">
      <c r="L480" s="784"/>
    </row>
    <row r="481" spans="12:12" x14ac:dyDescent="0.25">
      <c r="L481" s="784"/>
    </row>
    <row r="482" spans="12:12" x14ac:dyDescent="0.25">
      <c r="L482" s="784"/>
    </row>
    <row r="483" spans="12:12" x14ac:dyDescent="0.25">
      <c r="L483" s="784"/>
    </row>
    <row r="484" spans="12:12" x14ac:dyDescent="0.25">
      <c r="L484" s="784"/>
    </row>
    <row r="485" spans="12:12" x14ac:dyDescent="0.25">
      <c r="L485" s="784"/>
    </row>
    <row r="486" spans="12:12" x14ac:dyDescent="0.25">
      <c r="L486" s="784"/>
    </row>
    <row r="487" spans="12:12" x14ac:dyDescent="0.25">
      <c r="L487" s="784"/>
    </row>
    <row r="488" spans="12:12" x14ac:dyDescent="0.25">
      <c r="L488" s="784"/>
    </row>
    <row r="489" spans="12:12" x14ac:dyDescent="0.25">
      <c r="L489" s="784"/>
    </row>
    <row r="490" spans="12:12" x14ac:dyDescent="0.25">
      <c r="L490" s="784"/>
    </row>
    <row r="491" spans="12:12" x14ac:dyDescent="0.25">
      <c r="L491" s="784"/>
    </row>
    <row r="492" spans="12:12" x14ac:dyDescent="0.25">
      <c r="L492" s="784"/>
    </row>
    <row r="493" spans="12:12" x14ac:dyDescent="0.25">
      <c r="L493" s="784"/>
    </row>
    <row r="494" spans="12:12" x14ac:dyDescent="0.25">
      <c r="L494" s="784"/>
    </row>
    <row r="495" spans="12:12" x14ac:dyDescent="0.25">
      <c r="L495" s="784"/>
    </row>
    <row r="496" spans="12:12" x14ac:dyDescent="0.25">
      <c r="L496" s="784"/>
    </row>
    <row r="497" spans="12:12" x14ac:dyDescent="0.25">
      <c r="L497" s="784"/>
    </row>
    <row r="498" spans="12:12" x14ac:dyDescent="0.25">
      <c r="L498" s="784"/>
    </row>
    <row r="499" spans="12:12" x14ac:dyDescent="0.25">
      <c r="L499" s="784"/>
    </row>
    <row r="500" spans="12:12" x14ac:dyDescent="0.25">
      <c r="L500" s="784"/>
    </row>
    <row r="501" spans="12:12" x14ac:dyDescent="0.25">
      <c r="L501" s="784"/>
    </row>
    <row r="502" spans="12:12" x14ac:dyDescent="0.25">
      <c r="L502" s="784"/>
    </row>
    <row r="503" spans="12:12" x14ac:dyDescent="0.25">
      <c r="L503" s="784"/>
    </row>
    <row r="504" spans="12:12" x14ac:dyDescent="0.25">
      <c r="L504" s="784"/>
    </row>
    <row r="505" spans="12:12" x14ac:dyDescent="0.25">
      <c r="L505" s="784"/>
    </row>
    <row r="506" spans="12:12" x14ac:dyDescent="0.25">
      <c r="L506" s="784"/>
    </row>
    <row r="507" spans="12:12" x14ac:dyDescent="0.25">
      <c r="L507" s="784"/>
    </row>
    <row r="508" spans="12:12" x14ac:dyDescent="0.25">
      <c r="L508" s="784"/>
    </row>
    <row r="509" spans="12:12" x14ac:dyDescent="0.25">
      <c r="L509" s="784"/>
    </row>
    <row r="510" spans="12:12" x14ac:dyDescent="0.25">
      <c r="L510" s="784"/>
    </row>
    <row r="511" spans="12:12" x14ac:dyDescent="0.25">
      <c r="L511" s="784"/>
    </row>
    <row r="512" spans="12:12" x14ac:dyDescent="0.25">
      <c r="L512" s="784"/>
    </row>
    <row r="513" spans="12:12" x14ac:dyDescent="0.25">
      <c r="L513" s="784"/>
    </row>
    <row r="514" spans="12:12" x14ac:dyDescent="0.25">
      <c r="L514" s="784"/>
    </row>
    <row r="515" spans="12:12" x14ac:dyDescent="0.25">
      <c r="L515" s="784"/>
    </row>
    <row r="516" spans="12:12" x14ac:dyDescent="0.25">
      <c r="L516" s="784"/>
    </row>
    <row r="517" spans="12:12" x14ac:dyDescent="0.25">
      <c r="L517" s="784"/>
    </row>
    <row r="518" spans="12:12" x14ac:dyDescent="0.25">
      <c r="L518" s="784"/>
    </row>
    <row r="519" spans="12:12" x14ac:dyDescent="0.25">
      <c r="L519" s="784"/>
    </row>
    <row r="520" spans="12:12" x14ac:dyDescent="0.25">
      <c r="L520" s="784"/>
    </row>
    <row r="521" spans="12:12" x14ac:dyDescent="0.25">
      <c r="L521" s="784"/>
    </row>
    <row r="522" spans="12:12" x14ac:dyDescent="0.25">
      <c r="L522" s="784"/>
    </row>
    <row r="523" spans="12:12" x14ac:dyDescent="0.25">
      <c r="L523" s="784"/>
    </row>
    <row r="524" spans="12:12" x14ac:dyDescent="0.25">
      <c r="L524" s="784"/>
    </row>
    <row r="525" spans="12:12" x14ac:dyDescent="0.25">
      <c r="L525" s="784"/>
    </row>
    <row r="526" spans="12:12" x14ac:dyDescent="0.25">
      <c r="L526" s="784"/>
    </row>
    <row r="527" spans="12:12" x14ac:dyDescent="0.25">
      <c r="L527" s="784"/>
    </row>
    <row r="528" spans="12:12" x14ac:dyDescent="0.25">
      <c r="L528" s="784"/>
    </row>
    <row r="529" spans="12:12" x14ac:dyDescent="0.25">
      <c r="L529" s="784"/>
    </row>
    <row r="530" spans="12:12" x14ac:dyDescent="0.25">
      <c r="L530" s="784"/>
    </row>
    <row r="531" spans="12:12" x14ac:dyDescent="0.25">
      <c r="L531" s="784"/>
    </row>
    <row r="532" spans="12:12" x14ac:dyDescent="0.25">
      <c r="L532" s="784"/>
    </row>
    <row r="533" spans="12:12" x14ac:dyDescent="0.25">
      <c r="L533" s="784"/>
    </row>
    <row r="534" spans="12:12" x14ac:dyDescent="0.25">
      <c r="L534" s="784"/>
    </row>
    <row r="535" spans="12:12" x14ac:dyDescent="0.25">
      <c r="L535" s="784"/>
    </row>
    <row r="536" spans="12:12" x14ac:dyDescent="0.25">
      <c r="L536" s="784"/>
    </row>
    <row r="537" spans="12:12" x14ac:dyDescent="0.25">
      <c r="L537" s="784"/>
    </row>
    <row r="538" spans="12:12" x14ac:dyDescent="0.25">
      <c r="L538" s="784"/>
    </row>
    <row r="539" spans="12:12" x14ac:dyDescent="0.25">
      <c r="L539" s="784"/>
    </row>
    <row r="540" spans="12:12" x14ac:dyDescent="0.25">
      <c r="L540" s="784"/>
    </row>
    <row r="541" spans="12:12" x14ac:dyDescent="0.25">
      <c r="L541" s="784"/>
    </row>
    <row r="542" spans="12:12" x14ac:dyDescent="0.25">
      <c r="L542" s="784"/>
    </row>
    <row r="543" spans="12:12" x14ac:dyDescent="0.25">
      <c r="L543" s="784"/>
    </row>
    <row r="544" spans="12:12" x14ac:dyDescent="0.25">
      <c r="L544" s="784"/>
    </row>
    <row r="545" spans="12:12" x14ac:dyDescent="0.25">
      <c r="L545" s="784"/>
    </row>
    <row r="546" spans="12:12" x14ac:dyDescent="0.25">
      <c r="L546" s="784"/>
    </row>
    <row r="547" spans="12:12" x14ac:dyDescent="0.25">
      <c r="L547" s="784"/>
    </row>
    <row r="548" spans="12:12" x14ac:dyDescent="0.25">
      <c r="L548" s="784"/>
    </row>
    <row r="549" spans="12:12" x14ac:dyDescent="0.25">
      <c r="L549" s="784"/>
    </row>
    <row r="550" spans="12:12" x14ac:dyDescent="0.25">
      <c r="L550" s="784"/>
    </row>
    <row r="551" spans="12:12" x14ac:dyDescent="0.25">
      <c r="L551" s="784"/>
    </row>
    <row r="552" spans="12:12" x14ac:dyDescent="0.25">
      <c r="L552" s="784"/>
    </row>
    <row r="553" spans="12:12" x14ac:dyDescent="0.25">
      <c r="L553" s="784"/>
    </row>
    <row r="554" spans="12:12" x14ac:dyDescent="0.25">
      <c r="L554" s="784"/>
    </row>
    <row r="555" spans="12:12" x14ac:dyDescent="0.25">
      <c r="L555" s="784"/>
    </row>
    <row r="556" spans="12:12" x14ac:dyDescent="0.25">
      <c r="L556" s="784"/>
    </row>
    <row r="557" spans="12:12" x14ac:dyDescent="0.25">
      <c r="L557" s="784"/>
    </row>
    <row r="558" spans="12:12" x14ac:dyDescent="0.25">
      <c r="L558" s="784"/>
    </row>
    <row r="559" spans="12:12" x14ac:dyDescent="0.25">
      <c r="L559" s="784"/>
    </row>
    <row r="560" spans="12:12" x14ac:dyDescent="0.25">
      <c r="L560" s="784"/>
    </row>
    <row r="561" spans="12:12" x14ac:dyDescent="0.25">
      <c r="L561" s="784"/>
    </row>
    <row r="562" spans="12:12" x14ac:dyDescent="0.25">
      <c r="L562" s="784"/>
    </row>
    <row r="563" spans="12:12" x14ac:dyDescent="0.25">
      <c r="L563" s="784"/>
    </row>
    <row r="564" spans="12:12" x14ac:dyDescent="0.25">
      <c r="L564" s="784"/>
    </row>
    <row r="565" spans="12:12" x14ac:dyDescent="0.25">
      <c r="L565" s="784"/>
    </row>
    <row r="566" spans="12:12" x14ac:dyDescent="0.25">
      <c r="L566" s="784"/>
    </row>
    <row r="567" spans="12:12" x14ac:dyDescent="0.25">
      <c r="L567" s="784"/>
    </row>
    <row r="568" spans="12:12" x14ac:dyDescent="0.25">
      <c r="L568" s="784"/>
    </row>
    <row r="569" spans="12:12" x14ac:dyDescent="0.25">
      <c r="L569" s="784"/>
    </row>
    <row r="570" spans="12:12" x14ac:dyDescent="0.25">
      <c r="L570" s="784"/>
    </row>
    <row r="571" spans="12:12" x14ac:dyDescent="0.25">
      <c r="L571" s="784"/>
    </row>
    <row r="572" spans="12:12" x14ac:dyDescent="0.25">
      <c r="L572" s="784"/>
    </row>
    <row r="573" spans="12:12" x14ac:dyDescent="0.25">
      <c r="L573" s="784"/>
    </row>
    <row r="574" spans="12:12" x14ac:dyDescent="0.25">
      <c r="L574" s="784"/>
    </row>
    <row r="575" spans="12:12" x14ac:dyDescent="0.25">
      <c r="L575" s="784"/>
    </row>
    <row r="576" spans="12:12" x14ac:dyDescent="0.25">
      <c r="L576" s="784"/>
    </row>
    <row r="577" spans="12:12" x14ac:dyDescent="0.25">
      <c r="L577" s="784"/>
    </row>
    <row r="578" spans="12:12" x14ac:dyDescent="0.25">
      <c r="L578" s="784"/>
    </row>
    <row r="579" spans="12:12" x14ac:dyDescent="0.25">
      <c r="L579" s="784"/>
    </row>
    <row r="580" spans="12:12" x14ac:dyDescent="0.25">
      <c r="L580" s="784"/>
    </row>
    <row r="581" spans="12:12" x14ac:dyDescent="0.25">
      <c r="L581" s="784"/>
    </row>
    <row r="582" spans="12:12" x14ac:dyDescent="0.25">
      <c r="L582" s="784"/>
    </row>
    <row r="583" spans="12:12" x14ac:dyDescent="0.25">
      <c r="L583" s="784"/>
    </row>
    <row r="584" spans="12:12" x14ac:dyDescent="0.25">
      <c r="L584" s="784"/>
    </row>
    <row r="585" spans="12:12" x14ac:dyDescent="0.25">
      <c r="L585" s="784"/>
    </row>
  </sheetData>
  <mergeCells count="769">
    <mergeCell ref="A1:D3"/>
    <mergeCell ref="E1:AA1"/>
    <mergeCell ref="E2:AA2"/>
    <mergeCell ref="E3:T3"/>
    <mergeCell ref="U3:AA3"/>
    <mergeCell ref="A4:D4"/>
    <mergeCell ref="E4:AA4"/>
    <mergeCell ref="A5:D5"/>
    <mergeCell ref="E5:AA5"/>
    <mergeCell ref="A6:A7"/>
    <mergeCell ref="B6:B7"/>
    <mergeCell ref="C6:C7"/>
    <mergeCell ref="D6:D7"/>
    <mergeCell ref="E6:E7"/>
    <mergeCell ref="F6:J6"/>
    <mergeCell ref="K6:O6"/>
    <mergeCell ref="P6:T6"/>
    <mergeCell ref="W8:W11"/>
    <mergeCell ref="X8:X11"/>
    <mergeCell ref="Y9:Y11"/>
    <mergeCell ref="Z9:Z11"/>
    <mergeCell ref="AA9:AA11"/>
    <mergeCell ref="C12:C15"/>
    <mergeCell ref="P12:AA15"/>
    <mergeCell ref="U6:AA6"/>
    <mergeCell ref="A8:A15"/>
    <mergeCell ref="B8:B15"/>
    <mergeCell ref="C8:C11"/>
    <mergeCell ref="P8:P11"/>
    <mergeCell ref="Q8:Q11"/>
    <mergeCell ref="R8:R11"/>
    <mergeCell ref="S8:S11"/>
    <mergeCell ref="T8:T11"/>
    <mergeCell ref="U8:V11"/>
    <mergeCell ref="Y16:Y23"/>
    <mergeCell ref="Z16:Z23"/>
    <mergeCell ref="AA16:AA23"/>
    <mergeCell ref="C20:C23"/>
    <mergeCell ref="A24:A31"/>
    <mergeCell ref="B24:B31"/>
    <mergeCell ref="C24:C27"/>
    <mergeCell ref="P24:P27"/>
    <mergeCell ref="Q24:Q27"/>
    <mergeCell ref="R24:R27"/>
    <mergeCell ref="S16:S23"/>
    <mergeCell ref="T16:T23"/>
    <mergeCell ref="U16:U23"/>
    <mergeCell ref="V16:V23"/>
    <mergeCell ref="W16:W23"/>
    <mergeCell ref="X16:X23"/>
    <mergeCell ref="A16:A23"/>
    <mergeCell ref="B16:B23"/>
    <mergeCell ref="C16:C19"/>
    <mergeCell ref="P16:P23"/>
    <mergeCell ref="Q16:Q23"/>
    <mergeCell ref="R16:R23"/>
    <mergeCell ref="Z24:Z27"/>
    <mergeCell ref="AA24:AA27"/>
    <mergeCell ref="C28:C31"/>
    <mergeCell ref="P28:AA31"/>
    <mergeCell ref="A32:A39"/>
    <mergeCell ref="B32:B39"/>
    <mergeCell ref="C32:C35"/>
    <mergeCell ref="P32:P39"/>
    <mergeCell ref="Q32:Q39"/>
    <mergeCell ref="R32:R39"/>
    <mergeCell ref="S24:S27"/>
    <mergeCell ref="T24:T27"/>
    <mergeCell ref="U24:V27"/>
    <mergeCell ref="W24:W27"/>
    <mergeCell ref="X24:X27"/>
    <mergeCell ref="Y24:Y27"/>
    <mergeCell ref="Z32:Z39"/>
    <mergeCell ref="AA32:AA39"/>
    <mergeCell ref="C36:C39"/>
    <mergeCell ref="A40:A47"/>
    <mergeCell ref="B40:B47"/>
    <mergeCell ref="C40:C43"/>
    <mergeCell ref="P40:P47"/>
    <mergeCell ref="Q40:Q47"/>
    <mergeCell ref="R40:R47"/>
    <mergeCell ref="S40:S47"/>
    <mergeCell ref="S32:S39"/>
    <mergeCell ref="T32:T39"/>
    <mergeCell ref="U32:V39"/>
    <mergeCell ref="W32:W39"/>
    <mergeCell ref="X32:X39"/>
    <mergeCell ref="Y32:Y39"/>
    <mergeCell ref="Y48:Y55"/>
    <mergeCell ref="Z48:Z55"/>
    <mergeCell ref="AA48:AA55"/>
    <mergeCell ref="AA40:AA47"/>
    <mergeCell ref="C44:C47"/>
    <mergeCell ref="A48:A55"/>
    <mergeCell ref="B48:B55"/>
    <mergeCell ref="C48:C51"/>
    <mergeCell ref="P48:P55"/>
    <mergeCell ref="Q48:Q55"/>
    <mergeCell ref="R48:R55"/>
    <mergeCell ref="S48:S55"/>
    <mergeCell ref="T48:T55"/>
    <mergeCell ref="T40:T47"/>
    <mergeCell ref="U40:V47"/>
    <mergeCell ref="W40:W47"/>
    <mergeCell ref="X40:X47"/>
    <mergeCell ref="Y40:Y47"/>
    <mergeCell ref="Z40:Z47"/>
    <mergeCell ref="C52:C55"/>
    <mergeCell ref="A56:A151"/>
    <mergeCell ref="B56:B151"/>
    <mergeCell ref="C56:C59"/>
    <mergeCell ref="P56:P59"/>
    <mergeCell ref="Q56:Q59"/>
    <mergeCell ref="U48:V55"/>
    <mergeCell ref="W48:W55"/>
    <mergeCell ref="X48:X55"/>
    <mergeCell ref="Y56:Y59"/>
    <mergeCell ref="Z56:Z59"/>
    <mergeCell ref="AA56:AA59"/>
    <mergeCell ref="C60:C63"/>
    <mergeCell ref="P60:P63"/>
    <mergeCell ref="Q60:Q63"/>
    <mergeCell ref="R60:R63"/>
    <mergeCell ref="S60:S63"/>
    <mergeCell ref="T60:T63"/>
    <mergeCell ref="U60:V63"/>
    <mergeCell ref="R56:R59"/>
    <mergeCell ref="S56:S59"/>
    <mergeCell ref="T56:T59"/>
    <mergeCell ref="U56:V59"/>
    <mergeCell ref="W56:W59"/>
    <mergeCell ref="X56:X59"/>
    <mergeCell ref="W60:W63"/>
    <mergeCell ref="X60:X63"/>
    <mergeCell ref="Y60:Y63"/>
    <mergeCell ref="Z60:Z63"/>
    <mergeCell ref="AA60:AA63"/>
    <mergeCell ref="C64:C67"/>
    <mergeCell ref="P64:P67"/>
    <mergeCell ref="Q64:Q67"/>
    <mergeCell ref="R64:R67"/>
    <mergeCell ref="S64:S67"/>
    <mergeCell ref="AA64:AA67"/>
    <mergeCell ref="C68:C71"/>
    <mergeCell ref="P68:P71"/>
    <mergeCell ref="Q68:Q71"/>
    <mergeCell ref="R68:R71"/>
    <mergeCell ref="S68:S71"/>
    <mergeCell ref="T68:T71"/>
    <mergeCell ref="U68:V71"/>
    <mergeCell ref="W68:W71"/>
    <mergeCell ref="X68:X71"/>
    <mergeCell ref="T64:T67"/>
    <mergeCell ref="U64:V67"/>
    <mergeCell ref="W64:W67"/>
    <mergeCell ref="X64:X67"/>
    <mergeCell ref="Y64:Y67"/>
    <mergeCell ref="Z64:Z67"/>
    <mergeCell ref="Y68:Y71"/>
    <mergeCell ref="Z68:Z71"/>
    <mergeCell ref="AA68:AA71"/>
    <mergeCell ref="C72:C75"/>
    <mergeCell ref="P72:P75"/>
    <mergeCell ref="Q72:Q75"/>
    <mergeCell ref="R72:R75"/>
    <mergeCell ref="S72:S75"/>
    <mergeCell ref="T72:T75"/>
    <mergeCell ref="U72:V75"/>
    <mergeCell ref="W72:W75"/>
    <mergeCell ref="X72:X75"/>
    <mergeCell ref="Y72:Y75"/>
    <mergeCell ref="Z72:Z75"/>
    <mergeCell ref="AA72:AA75"/>
    <mergeCell ref="C76:C79"/>
    <mergeCell ref="P76:P79"/>
    <mergeCell ref="Q76:Q79"/>
    <mergeCell ref="R76:R79"/>
    <mergeCell ref="S76:S79"/>
    <mergeCell ref="AA76:AA79"/>
    <mergeCell ref="C80:C83"/>
    <mergeCell ref="P80:P83"/>
    <mergeCell ref="Q80:Q83"/>
    <mergeCell ref="R80:R83"/>
    <mergeCell ref="S80:S83"/>
    <mergeCell ref="T80:T83"/>
    <mergeCell ref="U80:V83"/>
    <mergeCell ref="W80:W83"/>
    <mergeCell ref="X80:X83"/>
    <mergeCell ref="T76:T79"/>
    <mergeCell ref="U76:V79"/>
    <mergeCell ref="W76:W79"/>
    <mergeCell ref="X76:X79"/>
    <mergeCell ref="Y76:Y79"/>
    <mergeCell ref="Z76:Z79"/>
    <mergeCell ref="Y80:Y83"/>
    <mergeCell ref="Z80:Z83"/>
    <mergeCell ref="AA80:AA83"/>
    <mergeCell ref="C84:C87"/>
    <mergeCell ref="P84:P87"/>
    <mergeCell ref="Q84:Q87"/>
    <mergeCell ref="R84:R87"/>
    <mergeCell ref="S84:S87"/>
    <mergeCell ref="T84:T87"/>
    <mergeCell ref="U84:V87"/>
    <mergeCell ref="W84:W87"/>
    <mergeCell ref="X84:X87"/>
    <mergeCell ref="Y84:Y87"/>
    <mergeCell ref="Z84:Z87"/>
    <mergeCell ref="AA84:AA87"/>
    <mergeCell ref="C88:C91"/>
    <mergeCell ref="P88:P91"/>
    <mergeCell ref="Q88:Q91"/>
    <mergeCell ref="R88:R91"/>
    <mergeCell ref="S88:S91"/>
    <mergeCell ref="AA88:AA91"/>
    <mergeCell ref="C92:C95"/>
    <mergeCell ref="P92:P95"/>
    <mergeCell ref="Q92:Q95"/>
    <mergeCell ref="R92:R95"/>
    <mergeCell ref="S92:S95"/>
    <mergeCell ref="T92:T95"/>
    <mergeCell ref="U92:V95"/>
    <mergeCell ref="W92:W95"/>
    <mergeCell ref="X92:X95"/>
    <mergeCell ref="T88:T91"/>
    <mergeCell ref="U88:V91"/>
    <mergeCell ref="W88:W91"/>
    <mergeCell ref="X88:X91"/>
    <mergeCell ref="Y88:Y91"/>
    <mergeCell ref="Z88:Z91"/>
    <mergeCell ref="Y92:Y95"/>
    <mergeCell ref="Z92:Z95"/>
    <mergeCell ref="AA92:AA95"/>
    <mergeCell ref="C96:C99"/>
    <mergeCell ref="P96:P99"/>
    <mergeCell ref="Q96:Q99"/>
    <mergeCell ref="R96:R99"/>
    <mergeCell ref="S96:S99"/>
    <mergeCell ref="T96:T99"/>
    <mergeCell ref="U96:V99"/>
    <mergeCell ref="W96:W99"/>
    <mergeCell ref="X96:X99"/>
    <mergeCell ref="Y96:Y99"/>
    <mergeCell ref="Z96:Z99"/>
    <mergeCell ref="AA96:AA99"/>
    <mergeCell ref="C100:C103"/>
    <mergeCell ref="P100:P103"/>
    <mergeCell ref="Q100:Q103"/>
    <mergeCell ref="R100:R103"/>
    <mergeCell ref="S100:S103"/>
    <mergeCell ref="AA100:AA103"/>
    <mergeCell ref="C104:C107"/>
    <mergeCell ref="P104:P107"/>
    <mergeCell ref="Q104:Q107"/>
    <mergeCell ref="R104:R107"/>
    <mergeCell ref="S104:S107"/>
    <mergeCell ref="T104:T107"/>
    <mergeCell ref="U104:V107"/>
    <mergeCell ref="W104:W107"/>
    <mergeCell ref="X104:X107"/>
    <mergeCell ref="T100:T103"/>
    <mergeCell ref="U100:V103"/>
    <mergeCell ref="W100:W103"/>
    <mergeCell ref="X100:X103"/>
    <mergeCell ref="Y100:Y103"/>
    <mergeCell ref="Z100:Z103"/>
    <mergeCell ref="Y104:Y107"/>
    <mergeCell ref="Z104:Z107"/>
    <mergeCell ref="AA104:AA107"/>
    <mergeCell ref="C108:C111"/>
    <mergeCell ref="P108:P111"/>
    <mergeCell ref="Q108:Q111"/>
    <mergeCell ref="R108:R111"/>
    <mergeCell ref="S108:S111"/>
    <mergeCell ref="T108:T111"/>
    <mergeCell ref="U108:V111"/>
    <mergeCell ref="W108:W111"/>
    <mergeCell ref="X108:X111"/>
    <mergeCell ref="Y108:Y111"/>
    <mergeCell ref="Z108:Z111"/>
    <mergeCell ref="AA108:AA111"/>
    <mergeCell ref="C112:C115"/>
    <mergeCell ref="P112:P115"/>
    <mergeCell ref="Q112:Q115"/>
    <mergeCell ref="R112:R115"/>
    <mergeCell ref="S112:S115"/>
    <mergeCell ref="AA112:AA115"/>
    <mergeCell ref="C116:C119"/>
    <mergeCell ref="P116:P119"/>
    <mergeCell ref="Q116:Q119"/>
    <mergeCell ref="R116:R119"/>
    <mergeCell ref="S116:S119"/>
    <mergeCell ref="T116:T119"/>
    <mergeCell ref="U116:V119"/>
    <mergeCell ref="W116:W119"/>
    <mergeCell ref="X116:X119"/>
    <mergeCell ref="T112:T115"/>
    <mergeCell ref="U112:V115"/>
    <mergeCell ref="W112:W115"/>
    <mergeCell ref="X112:X115"/>
    <mergeCell ref="Y112:Y115"/>
    <mergeCell ref="Z112:Z115"/>
    <mergeCell ref="Y116:Y119"/>
    <mergeCell ref="Z116:Z119"/>
    <mergeCell ref="AA116:AA119"/>
    <mergeCell ref="C120:C123"/>
    <mergeCell ref="P120:P123"/>
    <mergeCell ref="Q120:Q123"/>
    <mergeCell ref="R120:R123"/>
    <mergeCell ref="S120:S123"/>
    <mergeCell ref="T120:T123"/>
    <mergeCell ref="U120:V123"/>
    <mergeCell ref="W120:W123"/>
    <mergeCell ref="X120:X123"/>
    <mergeCell ref="Y120:Y123"/>
    <mergeCell ref="Z120:Z123"/>
    <mergeCell ref="AA120:AA123"/>
    <mergeCell ref="C124:C127"/>
    <mergeCell ref="P124:P127"/>
    <mergeCell ref="Q124:Q127"/>
    <mergeCell ref="R124:R127"/>
    <mergeCell ref="S124:S127"/>
    <mergeCell ref="AA124:AA127"/>
    <mergeCell ref="C128:C131"/>
    <mergeCell ref="P128:P131"/>
    <mergeCell ref="Q128:Q131"/>
    <mergeCell ref="R128:R131"/>
    <mergeCell ref="S128:S131"/>
    <mergeCell ref="T128:T131"/>
    <mergeCell ref="U128:V131"/>
    <mergeCell ref="W128:W131"/>
    <mergeCell ref="X128:X131"/>
    <mergeCell ref="T124:T127"/>
    <mergeCell ref="U124:V127"/>
    <mergeCell ref="W124:W127"/>
    <mergeCell ref="X124:X127"/>
    <mergeCell ref="Y124:Y127"/>
    <mergeCell ref="Z124:Z127"/>
    <mergeCell ref="Y128:Y131"/>
    <mergeCell ref="Z128:Z131"/>
    <mergeCell ref="AA128:AA131"/>
    <mergeCell ref="C132:C135"/>
    <mergeCell ref="P132:P135"/>
    <mergeCell ref="Q132:Q135"/>
    <mergeCell ref="R132:R135"/>
    <mergeCell ref="S132:S135"/>
    <mergeCell ref="T132:T135"/>
    <mergeCell ref="U132:V135"/>
    <mergeCell ref="W132:W135"/>
    <mergeCell ref="X132:X135"/>
    <mergeCell ref="Y132:Y135"/>
    <mergeCell ref="Z132:Z135"/>
    <mergeCell ref="AA132:AA135"/>
    <mergeCell ref="C136:C139"/>
    <mergeCell ref="P136:P139"/>
    <mergeCell ref="Q136:Q139"/>
    <mergeCell ref="R136:R139"/>
    <mergeCell ref="S136:S139"/>
    <mergeCell ref="Z136:Z139"/>
    <mergeCell ref="AA136:AA139"/>
    <mergeCell ref="C140:C143"/>
    <mergeCell ref="P140:P143"/>
    <mergeCell ref="Q140:Q143"/>
    <mergeCell ref="R140:R143"/>
    <mergeCell ref="S140:S143"/>
    <mergeCell ref="T140:T143"/>
    <mergeCell ref="U140:U143"/>
    <mergeCell ref="V140:V143"/>
    <mergeCell ref="T136:T139"/>
    <mergeCell ref="U136:U139"/>
    <mergeCell ref="V136:V139"/>
    <mergeCell ref="W136:W139"/>
    <mergeCell ref="X136:X139"/>
    <mergeCell ref="Y136:Y139"/>
    <mergeCell ref="W140:W143"/>
    <mergeCell ref="X140:X143"/>
    <mergeCell ref="Y140:Y143"/>
    <mergeCell ref="Z140:Z143"/>
    <mergeCell ref="AA140:AA143"/>
    <mergeCell ref="C144:C147"/>
    <mergeCell ref="P144:P147"/>
    <mergeCell ref="Q144:Q147"/>
    <mergeCell ref="R144:R147"/>
    <mergeCell ref="S144:S147"/>
    <mergeCell ref="AA144:AA147"/>
    <mergeCell ref="C148:C151"/>
    <mergeCell ref="P148:AA151"/>
    <mergeCell ref="A152:A223"/>
    <mergeCell ref="B152:B223"/>
    <mergeCell ref="C152:C155"/>
    <mergeCell ref="P152:P155"/>
    <mergeCell ref="Q152:Q155"/>
    <mergeCell ref="R152:R155"/>
    <mergeCell ref="S152:S155"/>
    <mergeCell ref="T144:T147"/>
    <mergeCell ref="U144:V147"/>
    <mergeCell ref="W144:W147"/>
    <mergeCell ref="X144:X147"/>
    <mergeCell ref="Y144:Y147"/>
    <mergeCell ref="Z144:Z147"/>
    <mergeCell ref="AA152:AA155"/>
    <mergeCell ref="C156:C159"/>
    <mergeCell ref="P156:P159"/>
    <mergeCell ref="Q156:Q159"/>
    <mergeCell ref="R156:R159"/>
    <mergeCell ref="S156:S159"/>
    <mergeCell ref="T156:T159"/>
    <mergeCell ref="U156:V159"/>
    <mergeCell ref="W156:W159"/>
    <mergeCell ref="X156:X159"/>
    <mergeCell ref="T152:T155"/>
    <mergeCell ref="U152:V155"/>
    <mergeCell ref="W152:W155"/>
    <mergeCell ref="X152:X155"/>
    <mergeCell ref="Y152:Y155"/>
    <mergeCell ref="Z152:Z155"/>
    <mergeCell ref="Y156:Y159"/>
    <mergeCell ref="Z156:Z159"/>
    <mergeCell ref="AA156:AA159"/>
    <mergeCell ref="C160:C163"/>
    <mergeCell ref="P160:P163"/>
    <mergeCell ref="Q160:Q163"/>
    <mergeCell ref="R160:R163"/>
    <mergeCell ref="S160:S163"/>
    <mergeCell ref="T160:T163"/>
    <mergeCell ref="U160:V163"/>
    <mergeCell ref="W160:W163"/>
    <mergeCell ref="X160:X163"/>
    <mergeCell ref="Y160:Y163"/>
    <mergeCell ref="Z160:Z163"/>
    <mergeCell ref="AA160:AA163"/>
    <mergeCell ref="C164:C167"/>
    <mergeCell ref="P164:P167"/>
    <mergeCell ref="Q164:Q167"/>
    <mergeCell ref="R164:R167"/>
    <mergeCell ref="S164:S167"/>
    <mergeCell ref="AA164:AA167"/>
    <mergeCell ref="C168:C171"/>
    <mergeCell ref="P168:P171"/>
    <mergeCell ref="Q168:Q171"/>
    <mergeCell ref="R168:R171"/>
    <mergeCell ref="S168:S171"/>
    <mergeCell ref="T168:T171"/>
    <mergeCell ref="U168:V171"/>
    <mergeCell ref="W168:W171"/>
    <mergeCell ref="X168:X171"/>
    <mergeCell ref="T164:T167"/>
    <mergeCell ref="U164:V167"/>
    <mergeCell ref="W164:W167"/>
    <mergeCell ref="X164:X167"/>
    <mergeCell ref="Y164:Y167"/>
    <mergeCell ref="Z164:Z167"/>
    <mergeCell ref="Y168:Y171"/>
    <mergeCell ref="Z168:Z171"/>
    <mergeCell ref="AA168:AA171"/>
    <mergeCell ref="C172:C175"/>
    <mergeCell ref="P172:P175"/>
    <mergeCell ref="Q172:Q175"/>
    <mergeCell ref="R172:R175"/>
    <mergeCell ref="S172:S175"/>
    <mergeCell ref="T172:T175"/>
    <mergeCell ref="U172:V175"/>
    <mergeCell ref="W172:W175"/>
    <mergeCell ref="X172:X175"/>
    <mergeCell ref="Y172:Y175"/>
    <mergeCell ref="Z172:Z175"/>
    <mergeCell ref="AA172:AA175"/>
    <mergeCell ref="C176:C179"/>
    <mergeCell ref="P176:P179"/>
    <mergeCell ref="Q176:Q179"/>
    <mergeCell ref="R176:R179"/>
    <mergeCell ref="S176:S179"/>
    <mergeCell ref="AA176:AA179"/>
    <mergeCell ref="C180:C183"/>
    <mergeCell ref="P180:P183"/>
    <mergeCell ref="Q180:Q183"/>
    <mergeCell ref="R180:R183"/>
    <mergeCell ref="S180:S183"/>
    <mergeCell ref="T180:T183"/>
    <mergeCell ref="U180:V183"/>
    <mergeCell ref="W180:W183"/>
    <mergeCell ref="X180:X183"/>
    <mergeCell ref="T176:T179"/>
    <mergeCell ref="U176:V179"/>
    <mergeCell ref="W176:W179"/>
    <mergeCell ref="X176:X179"/>
    <mergeCell ref="Y176:Y179"/>
    <mergeCell ref="Z176:Z179"/>
    <mergeCell ref="Y180:Y183"/>
    <mergeCell ref="Z180:Z183"/>
    <mergeCell ref="AA180:AA183"/>
    <mergeCell ref="C184:C187"/>
    <mergeCell ref="P184:P187"/>
    <mergeCell ref="Q184:Q187"/>
    <mergeCell ref="R184:R187"/>
    <mergeCell ref="S184:S187"/>
    <mergeCell ref="T184:T187"/>
    <mergeCell ref="U184:V187"/>
    <mergeCell ref="W184:W187"/>
    <mergeCell ref="X184:X187"/>
    <mergeCell ref="Y184:Y187"/>
    <mergeCell ref="Z184:Z187"/>
    <mergeCell ref="AA184:AA187"/>
    <mergeCell ref="C188:C191"/>
    <mergeCell ref="P188:P191"/>
    <mergeCell ref="Q188:Q191"/>
    <mergeCell ref="R188:R191"/>
    <mergeCell ref="S188:S191"/>
    <mergeCell ref="AA188:AA191"/>
    <mergeCell ref="C192:C195"/>
    <mergeCell ref="P192:P195"/>
    <mergeCell ref="Q192:Q195"/>
    <mergeCell ref="R192:R195"/>
    <mergeCell ref="S192:S195"/>
    <mergeCell ref="T192:T195"/>
    <mergeCell ref="U192:V195"/>
    <mergeCell ref="W192:W195"/>
    <mergeCell ref="X192:X195"/>
    <mergeCell ref="T188:T191"/>
    <mergeCell ref="U188:V191"/>
    <mergeCell ref="W188:W191"/>
    <mergeCell ref="X188:X191"/>
    <mergeCell ref="Y188:Y191"/>
    <mergeCell ref="Z188:Z191"/>
    <mergeCell ref="Y192:Y195"/>
    <mergeCell ref="Z192:Z195"/>
    <mergeCell ref="AA192:AA195"/>
    <mergeCell ref="C196:C199"/>
    <mergeCell ref="C200:C203"/>
    <mergeCell ref="C204:C207"/>
    <mergeCell ref="P204:P207"/>
    <mergeCell ref="Q204:Q207"/>
    <mergeCell ref="R204:R207"/>
    <mergeCell ref="S204:S207"/>
    <mergeCell ref="C216:C219"/>
    <mergeCell ref="P216:P219"/>
    <mergeCell ref="Q216:Q219"/>
    <mergeCell ref="R216:R219"/>
    <mergeCell ref="S216:S219"/>
    <mergeCell ref="T216:T219"/>
    <mergeCell ref="AA204:AA207"/>
    <mergeCell ref="C208:C211"/>
    <mergeCell ref="C212:C215"/>
    <mergeCell ref="P212:P215"/>
    <mergeCell ref="Q212:Q215"/>
    <mergeCell ref="R212:R215"/>
    <mergeCell ref="S212:S215"/>
    <mergeCell ref="T212:T215"/>
    <mergeCell ref="U212:V215"/>
    <mergeCell ref="W212:W215"/>
    <mergeCell ref="T204:T207"/>
    <mergeCell ref="U204:V207"/>
    <mergeCell ref="W204:W207"/>
    <mergeCell ref="X204:X207"/>
    <mergeCell ref="Y204:Y207"/>
    <mergeCell ref="Z204:Z207"/>
    <mergeCell ref="U216:V219"/>
    <mergeCell ref="W216:W219"/>
    <mergeCell ref="X216:X219"/>
    <mergeCell ref="Y216:Y219"/>
    <mergeCell ref="Z216:Z219"/>
    <mergeCell ref="AA216:AA219"/>
    <mergeCell ref="X212:X215"/>
    <mergeCell ref="Y212:Y215"/>
    <mergeCell ref="Z212:Z215"/>
    <mergeCell ref="AA212:AA215"/>
    <mergeCell ref="Y224:Y231"/>
    <mergeCell ref="Z224:Z231"/>
    <mergeCell ref="AA224:AA231"/>
    <mergeCell ref="C220:C223"/>
    <mergeCell ref="P220:AA223"/>
    <mergeCell ref="A224:A231"/>
    <mergeCell ref="B224:B231"/>
    <mergeCell ref="C224:C227"/>
    <mergeCell ref="P224:P231"/>
    <mergeCell ref="Q224:Q231"/>
    <mergeCell ref="R224:R231"/>
    <mergeCell ref="S224:S231"/>
    <mergeCell ref="T224:T231"/>
    <mergeCell ref="C228:C231"/>
    <mergeCell ref="A232:A239"/>
    <mergeCell ref="B232:B239"/>
    <mergeCell ref="C232:C235"/>
    <mergeCell ref="P232:P239"/>
    <mergeCell ref="Q232:Q239"/>
    <mergeCell ref="U224:V231"/>
    <mergeCell ref="W224:W231"/>
    <mergeCell ref="X224:X231"/>
    <mergeCell ref="Y232:Y239"/>
    <mergeCell ref="Z232:Z239"/>
    <mergeCell ref="AA232:AA239"/>
    <mergeCell ref="C236:C239"/>
    <mergeCell ref="A240:A247"/>
    <mergeCell ref="B240:B247"/>
    <mergeCell ref="C240:C243"/>
    <mergeCell ref="P240:P243"/>
    <mergeCell ref="Q240:Q243"/>
    <mergeCell ref="R240:R243"/>
    <mergeCell ref="R232:R239"/>
    <mergeCell ref="S232:S239"/>
    <mergeCell ref="T232:T239"/>
    <mergeCell ref="U232:V239"/>
    <mergeCell ref="W232:W239"/>
    <mergeCell ref="X232:X239"/>
    <mergeCell ref="Z240:Z243"/>
    <mergeCell ref="AA240:AA243"/>
    <mergeCell ref="C244:C247"/>
    <mergeCell ref="P244:AA247"/>
    <mergeCell ref="A248:A255"/>
    <mergeCell ref="B248:B255"/>
    <mergeCell ref="C248:C251"/>
    <mergeCell ref="P248:P255"/>
    <mergeCell ref="Q248:Q255"/>
    <mergeCell ref="R248:R255"/>
    <mergeCell ref="S240:S243"/>
    <mergeCell ref="T240:T243"/>
    <mergeCell ref="U240:V243"/>
    <mergeCell ref="W240:W243"/>
    <mergeCell ref="X240:X243"/>
    <mergeCell ref="Y240:Y243"/>
    <mergeCell ref="Z248:Z255"/>
    <mergeCell ref="AA248:AA255"/>
    <mergeCell ref="C252:C255"/>
    <mergeCell ref="A256:A263"/>
    <mergeCell ref="B256:B263"/>
    <mergeCell ref="C256:C259"/>
    <mergeCell ref="P256:P263"/>
    <mergeCell ref="Q256:Q263"/>
    <mergeCell ref="R256:R263"/>
    <mergeCell ref="S256:S263"/>
    <mergeCell ref="S248:S255"/>
    <mergeCell ref="T248:T255"/>
    <mergeCell ref="U248:V255"/>
    <mergeCell ref="W248:W255"/>
    <mergeCell ref="X248:X255"/>
    <mergeCell ref="Y248:Y255"/>
    <mergeCell ref="Y264:Y271"/>
    <mergeCell ref="Z264:Z271"/>
    <mergeCell ref="AA264:AA271"/>
    <mergeCell ref="AA256:AA263"/>
    <mergeCell ref="C260:C263"/>
    <mergeCell ref="A264:A271"/>
    <mergeCell ref="B264:B271"/>
    <mergeCell ref="C264:C267"/>
    <mergeCell ref="P264:P271"/>
    <mergeCell ref="Q264:Q271"/>
    <mergeCell ref="R264:R271"/>
    <mergeCell ref="S264:S271"/>
    <mergeCell ref="T264:T271"/>
    <mergeCell ref="T256:T263"/>
    <mergeCell ref="U256:V263"/>
    <mergeCell ref="W256:W263"/>
    <mergeCell ref="X256:X263"/>
    <mergeCell ref="Y256:Y263"/>
    <mergeCell ref="Z256:Z263"/>
    <mergeCell ref="C268:C271"/>
    <mergeCell ref="A272:A279"/>
    <mergeCell ref="B272:B279"/>
    <mergeCell ref="C272:C275"/>
    <mergeCell ref="P272:P279"/>
    <mergeCell ref="Q272:Q279"/>
    <mergeCell ref="U264:V271"/>
    <mergeCell ref="W264:W271"/>
    <mergeCell ref="X264:X271"/>
    <mergeCell ref="Y272:Y279"/>
    <mergeCell ref="Z272:Z279"/>
    <mergeCell ref="AA272:AA279"/>
    <mergeCell ref="C276:C279"/>
    <mergeCell ref="A280:A283"/>
    <mergeCell ref="B280:B283"/>
    <mergeCell ref="C280:C283"/>
    <mergeCell ref="P280:P283"/>
    <mergeCell ref="Q280:Q283"/>
    <mergeCell ref="R280:R283"/>
    <mergeCell ref="R272:R279"/>
    <mergeCell ref="S272:S279"/>
    <mergeCell ref="T272:T279"/>
    <mergeCell ref="U272:V279"/>
    <mergeCell ref="W272:W279"/>
    <mergeCell ref="X272:X279"/>
    <mergeCell ref="Y284:Y291"/>
    <mergeCell ref="Z284:Z291"/>
    <mergeCell ref="AA284:AA291"/>
    <mergeCell ref="Z280:Z283"/>
    <mergeCell ref="AA280:AA283"/>
    <mergeCell ref="A284:A291"/>
    <mergeCell ref="B284:B291"/>
    <mergeCell ref="C284:C287"/>
    <mergeCell ref="P284:P291"/>
    <mergeCell ref="Q284:Q291"/>
    <mergeCell ref="R284:R291"/>
    <mergeCell ref="S284:S291"/>
    <mergeCell ref="T284:T291"/>
    <mergeCell ref="S280:S283"/>
    <mergeCell ref="T280:T283"/>
    <mergeCell ref="U280:V283"/>
    <mergeCell ref="W280:W283"/>
    <mergeCell ref="X280:X283"/>
    <mergeCell ref="Y280:Y283"/>
    <mergeCell ref="C288:C291"/>
    <mergeCell ref="A292:A299"/>
    <mergeCell ref="B292:B299"/>
    <mergeCell ref="C292:C295"/>
    <mergeCell ref="P292:P299"/>
    <mergeCell ref="Q292:Q299"/>
    <mergeCell ref="U284:V291"/>
    <mergeCell ref="W284:W291"/>
    <mergeCell ref="X284:X291"/>
    <mergeCell ref="Y292:Y299"/>
    <mergeCell ref="Z292:Z299"/>
    <mergeCell ref="AA292:AA299"/>
    <mergeCell ref="C296:C299"/>
    <mergeCell ref="A300:A307"/>
    <mergeCell ref="B300:B307"/>
    <mergeCell ref="C300:C303"/>
    <mergeCell ref="P300:P307"/>
    <mergeCell ref="Q300:Q307"/>
    <mergeCell ref="R300:R307"/>
    <mergeCell ref="R292:R299"/>
    <mergeCell ref="S292:S299"/>
    <mergeCell ref="T292:T299"/>
    <mergeCell ref="U292:V299"/>
    <mergeCell ref="W292:W299"/>
    <mergeCell ref="X292:X299"/>
    <mergeCell ref="Z300:Z307"/>
    <mergeCell ref="AA300:AA307"/>
    <mergeCell ref="C304:C307"/>
    <mergeCell ref="A308:A315"/>
    <mergeCell ref="B308:B315"/>
    <mergeCell ref="C308:C311"/>
    <mergeCell ref="P308:P315"/>
    <mergeCell ref="Q308:Q315"/>
    <mergeCell ref="R308:R315"/>
    <mergeCell ref="S308:S315"/>
    <mergeCell ref="S300:S307"/>
    <mergeCell ref="T300:T307"/>
    <mergeCell ref="U300:V307"/>
    <mergeCell ref="W300:W307"/>
    <mergeCell ref="X300:X307"/>
    <mergeCell ref="Y300:Y307"/>
    <mergeCell ref="AA308:AA315"/>
    <mergeCell ref="C312:C315"/>
    <mergeCell ref="A316:A323"/>
    <mergeCell ref="B316:B323"/>
    <mergeCell ref="C316:C319"/>
    <mergeCell ref="P316:P323"/>
    <mergeCell ref="Q316:Q323"/>
    <mergeCell ref="R316:R323"/>
    <mergeCell ref="S316:S323"/>
    <mergeCell ref="T316:T323"/>
    <mergeCell ref="T308:T315"/>
    <mergeCell ref="U308:V315"/>
    <mergeCell ref="W308:W315"/>
    <mergeCell ref="X308:X315"/>
    <mergeCell ref="Y308:Y315"/>
    <mergeCell ref="Z308:Z315"/>
    <mergeCell ref="C320:C323"/>
    <mergeCell ref="A324:C326"/>
    <mergeCell ref="X326:AA326"/>
    <mergeCell ref="B330:E330"/>
    <mergeCell ref="F330:I330"/>
    <mergeCell ref="B331:E331"/>
    <mergeCell ref="F331:I331"/>
    <mergeCell ref="U316:V323"/>
    <mergeCell ref="W316:W323"/>
    <mergeCell ref="X316:X323"/>
    <mergeCell ref="Y316:Y323"/>
    <mergeCell ref="Z316:Z323"/>
    <mergeCell ref="AA316:AA323"/>
  </mergeCells>
  <pageMargins left="0.7" right="0.7" top="0.75" bottom="0.75" header="0.3" footer="0.3"/>
  <drawing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Hojas de cálculo</vt:lpstr>
      </vt:variant>
      <vt:variant>
        <vt:i4>5</vt:i4>
      </vt:variant>
      <vt:variant>
        <vt:lpstr>Rangos con nombre</vt:lpstr>
      </vt:variant>
      <vt:variant>
        <vt:i4>1</vt:i4>
      </vt:variant>
    </vt:vector>
  </HeadingPairs>
  <TitlesOfParts>
    <vt:vector size="6" baseType="lpstr">
      <vt:lpstr>GESTIÓN</vt:lpstr>
      <vt:lpstr>INVERSIÓN</vt:lpstr>
      <vt:lpstr>ACTIVIDADES</vt:lpstr>
      <vt:lpstr>Hoja1</vt:lpstr>
      <vt:lpstr>TERRITORIALIZACIÓN</vt:lpstr>
      <vt:lpstr>GESTIÓN!Área_de_impresión</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ANGELA.MUNOZ</dc:creator>
  <cp:lastModifiedBy>YULIED.PENARANDA</cp:lastModifiedBy>
  <cp:lastPrinted>2020-05-11T18:02:46Z</cp:lastPrinted>
  <dcterms:created xsi:type="dcterms:W3CDTF">2019-01-04T20:11:22Z</dcterms:created>
  <dcterms:modified xsi:type="dcterms:W3CDTF">2020-07-30T12:38:42Z</dcterms:modified>
</cp:coreProperties>
</file>