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D:\Desktop\Para publicar\Plan de acción ajustado\"/>
    </mc:Choice>
  </mc:AlternateContent>
  <xr:revisionPtr revIDLastSave="0" documentId="13_ncr:1_{4E0E3188-4062-4516-B0AE-9E6AD8CD0E0F}" xr6:coauthVersionLast="45" xr6:coauthVersionMax="45" xr10:uidLastSave="{00000000-0000-0000-0000-000000000000}"/>
  <bookViews>
    <workbookView xWindow="-120" yWindow="-120" windowWidth="20730" windowHeight="11160" activeTab="2" xr2:uid="{00000000-000D-0000-FFFF-FFFF00000000}"/>
  </bookViews>
  <sheets>
    <sheet name="GESTIÓN" sheetId="2" r:id="rId1"/>
    <sheet name="INVERSIÓN" sheetId="1" r:id="rId2"/>
    <sheet name="ACTIVIDADES" sheetId="6" r:id="rId3"/>
    <sheet name="TERRITORIALIZACIÓN" sheetId="7" r:id="rId4"/>
  </sheets>
  <definedNames>
    <definedName name="_xlnm.Print_Area" localSheetId="0">GESTIÓN!$A$10:$AU$36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57" i="1" l="1"/>
  <c r="AO137" i="1" l="1"/>
  <c r="AO138" i="1"/>
  <c r="AO139" i="1"/>
  <c r="AP135" i="1"/>
  <c r="AO136" i="1"/>
  <c r="AO135" i="1"/>
  <c r="AO132" i="1"/>
  <c r="AO131" i="1"/>
  <c r="AP124" i="1"/>
  <c r="AO124" i="1"/>
  <c r="AP123" i="1"/>
  <c r="AO123" i="1"/>
  <c r="AP120" i="1"/>
  <c r="AO120" i="1"/>
  <c r="AP119" i="1"/>
  <c r="AO119" i="1"/>
  <c r="AO114" i="1"/>
  <c r="AO115" i="1"/>
  <c r="AO116" i="1"/>
  <c r="AO117" i="1"/>
  <c r="AO118" i="1"/>
  <c r="AO113" i="1"/>
  <c r="AP118" i="1"/>
  <c r="AP114" i="1"/>
  <c r="AP113" i="1"/>
  <c r="AP88" i="1"/>
  <c r="AO88" i="1"/>
  <c r="AO87" i="1"/>
  <c r="AO86" i="1"/>
  <c r="AP84" i="1"/>
  <c r="AO84" i="1"/>
  <c r="AP83" i="1"/>
  <c r="AO83" i="1"/>
  <c r="AP112" i="1"/>
  <c r="AO112" i="1"/>
  <c r="AP111" i="1"/>
  <c r="AO111" i="1"/>
  <c r="AP108" i="1"/>
  <c r="AO108" i="1"/>
  <c r="AP107" i="1"/>
  <c r="AO107" i="1"/>
  <c r="AP106" i="1"/>
  <c r="AO106" i="1"/>
  <c r="AP105" i="1"/>
  <c r="AO105" i="1"/>
  <c r="AO104" i="1"/>
  <c r="AO103" i="1"/>
  <c r="AP102" i="1"/>
  <c r="AO102" i="1"/>
  <c r="AP101" i="1"/>
  <c r="AO101" i="1"/>
  <c r="AP100" i="1"/>
  <c r="AP99" i="1"/>
  <c r="AP96" i="1"/>
  <c r="AP95" i="1"/>
  <c r="AO100" i="1"/>
  <c r="AO99" i="1"/>
  <c r="AO98" i="1"/>
  <c r="AO96" i="1"/>
  <c r="AO95" i="1"/>
  <c r="AP94" i="1"/>
  <c r="AP93" i="1"/>
  <c r="AP90" i="1"/>
  <c r="AP89" i="1"/>
  <c r="AO90" i="1"/>
  <c r="AO92" i="1"/>
  <c r="AO93" i="1"/>
  <c r="AO94" i="1"/>
  <c r="AO89" i="1"/>
  <c r="AP78" i="1"/>
  <c r="AP77" i="1"/>
  <c r="AP76" i="1"/>
  <c r="AO76" i="1"/>
  <c r="AP75" i="1"/>
  <c r="AO75" i="1"/>
  <c r="AO74" i="1"/>
  <c r="AO73" i="1"/>
  <c r="AP72" i="1"/>
  <c r="AO72" i="1"/>
  <c r="AP71" i="1"/>
  <c r="AO71" i="1"/>
  <c r="AM64" i="1"/>
  <c r="AP64" i="1"/>
  <c r="AO64" i="1"/>
  <c r="AP63" i="1"/>
  <c r="AO63" i="1"/>
  <c r="AO62" i="1"/>
  <c r="AO61" i="1"/>
  <c r="AP60" i="1"/>
  <c r="AO60" i="1"/>
  <c r="AP59" i="1"/>
  <c r="AO59" i="1"/>
  <c r="AP52" i="1"/>
  <c r="AO52" i="1"/>
  <c r="AP51" i="1"/>
  <c r="AO51" i="1"/>
  <c r="AO50" i="1"/>
  <c r="AO49" i="1"/>
  <c r="AP48" i="1"/>
  <c r="AO48" i="1"/>
  <c r="AP47" i="1"/>
  <c r="AO47" i="1"/>
  <c r="AP58" i="1"/>
  <c r="AO58" i="1"/>
  <c r="AP57" i="1"/>
  <c r="AO57" i="1"/>
  <c r="AO56" i="1"/>
  <c r="AO55" i="1"/>
  <c r="AP54" i="1"/>
  <c r="AO54" i="1"/>
  <c r="AP53" i="1"/>
  <c r="AO53" i="1"/>
  <c r="AE51" i="1"/>
  <c r="AM46" i="1"/>
  <c r="AO46" i="1" s="1"/>
  <c r="AP45" i="1"/>
  <c r="AO45" i="1"/>
  <c r="AO44" i="1"/>
  <c r="AP42" i="1"/>
  <c r="AO42" i="1"/>
  <c r="AP41" i="1"/>
  <c r="AO41" i="1"/>
  <c r="AP40" i="1"/>
  <c r="AO40" i="1"/>
  <c r="AP39" i="1"/>
  <c r="AO39" i="1"/>
  <c r="AO38" i="1"/>
  <c r="AO37" i="1"/>
  <c r="AP36" i="1"/>
  <c r="AO36" i="1"/>
  <c r="AP35" i="1"/>
  <c r="AO35" i="1"/>
  <c r="AO34" i="1"/>
  <c r="AP33" i="1"/>
  <c r="AO33" i="1"/>
  <c r="AO32" i="1"/>
  <c r="AO31" i="1"/>
  <c r="AP30" i="1"/>
  <c r="AO30" i="1"/>
  <c r="AP29" i="1"/>
  <c r="AO29" i="1"/>
  <c r="AP28" i="1"/>
  <c r="AO28" i="1"/>
  <c r="AP27" i="1"/>
  <c r="AO27" i="1"/>
  <c r="AO26" i="1"/>
  <c r="AO25" i="1"/>
  <c r="AP24" i="1"/>
  <c r="AO24" i="1"/>
  <c r="AP23" i="1"/>
  <c r="AO23" i="1"/>
  <c r="AP22" i="1"/>
  <c r="AP21" i="1"/>
  <c r="AP18" i="1"/>
  <c r="AP17" i="1"/>
  <c r="AD22" i="1"/>
  <c r="AO22" i="1" s="1"/>
  <c r="AO18" i="1"/>
  <c r="AO19" i="1"/>
  <c r="AO20" i="1"/>
  <c r="AO21" i="1"/>
  <c r="AO17" i="1"/>
  <c r="AP16" i="1"/>
  <c r="AP15" i="1"/>
  <c r="AP11" i="1"/>
  <c r="Y16" i="1"/>
  <c r="Z16" i="1"/>
  <c r="AA16" i="1"/>
  <c r="AB16" i="1"/>
  <c r="AO16" i="1" s="1"/>
  <c r="AO12" i="1"/>
  <c r="AO13" i="1"/>
  <c r="AO14" i="1"/>
  <c r="AO15" i="1"/>
  <c r="AO11" i="1"/>
  <c r="AP46" i="1" l="1"/>
  <c r="S78" i="6"/>
  <c r="S20" i="6"/>
  <c r="U97" i="6" l="1"/>
  <c r="T97" i="6"/>
  <c r="S96" i="6"/>
  <c r="S95" i="6"/>
  <c r="S94" i="6"/>
  <c r="S93" i="6"/>
  <c r="S92" i="6"/>
  <c r="T91" i="6"/>
  <c r="S91" i="6"/>
  <c r="S90" i="6"/>
  <c r="S89" i="6"/>
  <c r="S88" i="6"/>
  <c r="S87" i="6"/>
  <c r="S86" i="6"/>
  <c r="S85" i="6"/>
  <c r="S84" i="6"/>
  <c r="S83" i="6"/>
  <c r="S82" i="6"/>
  <c r="S81" i="6"/>
  <c r="S80" i="6"/>
  <c r="S79" i="6"/>
  <c r="S77" i="6"/>
  <c r="S76" i="6"/>
  <c r="S75" i="6"/>
  <c r="S74" i="6"/>
  <c r="S73" i="6"/>
  <c r="S72" i="6"/>
  <c r="S71" i="6"/>
  <c r="S70" i="6"/>
  <c r="S69" i="6"/>
  <c r="S68" i="6"/>
  <c r="S67" i="6"/>
  <c r="S66" i="6"/>
  <c r="T65" i="6"/>
  <c r="S65" i="6"/>
  <c r="S64" i="6"/>
  <c r="S63" i="6"/>
  <c r="S62" i="6"/>
  <c r="S61" i="6"/>
  <c r="S60" i="6"/>
  <c r="S59" i="6"/>
  <c r="S58" i="6"/>
  <c r="S57" i="6"/>
  <c r="S56" i="6"/>
  <c r="S55" i="6"/>
  <c r="S54" i="6"/>
  <c r="S53" i="6"/>
  <c r="S52" i="6"/>
  <c r="S51" i="6"/>
  <c r="S50" i="6"/>
  <c r="S49" i="6"/>
  <c r="S48" i="6"/>
  <c r="S47" i="6"/>
  <c r="S46" i="6"/>
  <c r="S45" i="6"/>
  <c r="S44" i="6"/>
  <c r="S43" i="6"/>
  <c r="S42" i="6"/>
  <c r="S41" i="6"/>
  <c r="S40" i="6"/>
  <c r="S39" i="6"/>
  <c r="S38" i="6"/>
  <c r="S37" i="6"/>
  <c r="S36" i="6"/>
  <c r="S35" i="6"/>
  <c r="R35" i="6"/>
  <c r="Q35" i="6"/>
  <c r="P35" i="6"/>
  <c r="N35" i="6"/>
  <c r="M35" i="6"/>
  <c r="L35" i="6"/>
  <c r="K35" i="6"/>
  <c r="J35" i="6"/>
  <c r="I35" i="6"/>
  <c r="H35" i="6"/>
  <c r="G35" i="6"/>
  <c r="S34" i="6"/>
  <c r="S33" i="6"/>
  <c r="S32" i="6"/>
  <c r="S31" i="6"/>
  <c r="S30" i="6"/>
  <c r="S29" i="6"/>
  <c r="S28" i="6"/>
  <c r="S27" i="6"/>
  <c r="S26" i="6"/>
  <c r="S25" i="6"/>
  <c r="S24" i="6"/>
  <c r="S23" i="6"/>
  <c r="S22" i="6"/>
  <c r="S21" i="6"/>
  <c r="S19" i="6"/>
  <c r="S18" i="6"/>
  <c r="S17" i="6"/>
  <c r="S16" i="6"/>
  <c r="S15" i="6"/>
  <c r="S14" i="6"/>
  <c r="S13" i="6"/>
  <c r="S12" i="6"/>
  <c r="S11" i="6"/>
  <c r="S10" i="6"/>
  <c r="S9" i="6"/>
  <c r="AL139" i="1"/>
  <c r="AK139" i="1"/>
  <c r="AJ139" i="1"/>
  <c r="AI139" i="1"/>
  <c r="AH139" i="1"/>
  <c r="AG139" i="1"/>
  <c r="AF139" i="1"/>
  <c r="AE139" i="1"/>
  <c r="AC139" i="1"/>
  <c r="AB139" i="1"/>
  <c r="AA139" i="1"/>
  <c r="Z139" i="1"/>
  <c r="Y139" i="1"/>
  <c r="X139" i="1"/>
  <c r="W139" i="1"/>
  <c r="V139" i="1"/>
  <c r="U139" i="1"/>
  <c r="T139" i="1"/>
  <c r="S139" i="1"/>
  <c r="R139" i="1"/>
  <c r="Q139" i="1"/>
  <c r="P139" i="1"/>
  <c r="O139" i="1"/>
  <c r="N139" i="1"/>
  <c r="M139" i="1"/>
  <c r="L139" i="1"/>
  <c r="K139" i="1"/>
  <c r="J139" i="1"/>
  <c r="I139" i="1"/>
  <c r="AN138" i="1"/>
  <c r="AN139" i="1" s="1"/>
  <c r="AM138" i="1"/>
  <c r="AM139" i="1" s="1"/>
  <c r="AL138" i="1"/>
  <c r="AK138" i="1"/>
  <c r="AI138" i="1"/>
  <c r="AH138" i="1"/>
  <c r="AG138" i="1"/>
  <c r="AF138" i="1"/>
  <c r="AE138" i="1"/>
  <c r="AD138" i="1"/>
  <c r="AC138" i="1"/>
  <c r="AB138" i="1"/>
  <c r="AA138" i="1"/>
  <c r="Z138" i="1"/>
  <c r="Y138" i="1"/>
  <c r="X138" i="1"/>
  <c r="W138" i="1"/>
  <c r="V138" i="1"/>
  <c r="U138" i="1"/>
  <c r="T138" i="1"/>
  <c r="S138" i="1"/>
  <c r="R138" i="1"/>
  <c r="Q138" i="1"/>
  <c r="P138" i="1"/>
  <c r="O138" i="1"/>
  <c r="N138" i="1"/>
  <c r="M138"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I137" i="1"/>
  <c r="H137" i="1"/>
  <c r="AM136" i="1"/>
  <c r="AE136" i="1"/>
  <c r="AD136" i="1"/>
  <c r="AB136" i="1"/>
  <c r="AA136" i="1"/>
  <c r="Z136" i="1"/>
  <c r="Y136" i="1"/>
  <c r="X136" i="1"/>
  <c r="W136" i="1"/>
  <c r="V136" i="1"/>
  <c r="T136" i="1"/>
  <c r="S136" i="1"/>
  <c r="R136" i="1"/>
  <c r="Q136" i="1"/>
  <c r="P136" i="1"/>
  <c r="O136" i="1"/>
  <c r="N136" i="1"/>
  <c r="M136" i="1"/>
  <c r="L136" i="1"/>
  <c r="K136" i="1"/>
  <c r="J136" i="1"/>
  <c r="I136" i="1"/>
  <c r="AM135" i="1"/>
  <c r="AD135" i="1"/>
  <c r="AB135" i="1"/>
  <c r="H134" i="1"/>
  <c r="H136" i="1" s="1"/>
  <c r="H132" i="1"/>
  <c r="AP132" i="1" s="1"/>
  <c r="AP131" i="1"/>
  <c r="AP130" i="1"/>
  <c r="AO130" i="1"/>
  <c r="AM130" i="1"/>
  <c r="AK130" i="1"/>
  <c r="AE130" i="1"/>
  <c r="AD130" i="1"/>
  <c r="AB130" i="1"/>
  <c r="AA130" i="1"/>
  <c r="Z130" i="1"/>
  <c r="Y130" i="1"/>
  <c r="X130" i="1"/>
  <c r="W130" i="1"/>
  <c r="V130" i="1"/>
  <c r="T130" i="1"/>
  <c r="S130" i="1"/>
  <c r="R130" i="1"/>
  <c r="Q130" i="1"/>
  <c r="P130" i="1"/>
  <c r="O130" i="1"/>
  <c r="N130" i="1"/>
  <c r="M130" i="1"/>
  <c r="L130" i="1"/>
  <c r="K130" i="1"/>
  <c r="J130" i="1"/>
  <c r="I130" i="1"/>
  <c r="H130" i="1"/>
  <c r="AP129" i="1"/>
  <c r="AO129" i="1"/>
  <c r="AM129" i="1"/>
  <c r="AK129" i="1"/>
  <c r="AD129" i="1"/>
  <c r="AB129" i="1"/>
  <c r="AA129" i="1"/>
  <c r="Z129" i="1"/>
  <c r="X129" i="1"/>
  <c r="W129" i="1"/>
  <c r="V129" i="1"/>
  <c r="T129" i="1"/>
  <c r="P129" i="1"/>
  <c r="O129" i="1"/>
  <c r="N129" i="1"/>
  <c r="M129" i="1"/>
  <c r="AO128" i="1"/>
  <c r="H128" i="1"/>
  <c r="AP126" i="1"/>
  <c r="AO126" i="1"/>
  <c r="H126" i="1"/>
  <c r="AP125" i="1"/>
  <c r="AO125" i="1"/>
  <c r="AM125" i="1"/>
  <c r="Z125" i="1"/>
  <c r="AM124" i="1"/>
  <c r="AK124" i="1"/>
  <c r="AE124" i="1"/>
  <c r="AD124" i="1"/>
  <c r="AB124" i="1"/>
  <c r="AA124" i="1"/>
  <c r="Z124" i="1"/>
  <c r="Y124" i="1"/>
  <c r="X124" i="1"/>
  <c r="W124" i="1"/>
  <c r="V124" i="1"/>
  <c r="T124" i="1"/>
  <c r="S124" i="1"/>
  <c r="R124" i="1"/>
  <c r="P124" i="1"/>
  <c r="O124" i="1"/>
  <c r="N124" i="1"/>
  <c r="M124" i="1"/>
  <c r="K124" i="1"/>
  <c r="J124" i="1"/>
  <c r="H124" i="1"/>
  <c r="AM123" i="1"/>
  <c r="AK123" i="1"/>
  <c r="AE123" i="1"/>
  <c r="AD123" i="1"/>
  <c r="AB123" i="1"/>
  <c r="Z123" i="1"/>
  <c r="Y123" i="1"/>
  <c r="X123" i="1"/>
  <c r="W123" i="1"/>
  <c r="V123" i="1"/>
  <c r="T123" i="1"/>
  <c r="S123" i="1"/>
  <c r="R123" i="1"/>
  <c r="P123" i="1"/>
  <c r="O123" i="1"/>
  <c r="N123" i="1"/>
  <c r="M123" i="1"/>
  <c r="K123" i="1"/>
  <c r="H123" i="1"/>
  <c r="H122" i="1"/>
  <c r="K120" i="1"/>
  <c r="J120" i="1"/>
  <c r="H120" i="1"/>
  <c r="Z119" i="1"/>
  <c r="T119" i="1"/>
  <c r="H119" i="1"/>
  <c r="AM118" i="1"/>
  <c r="AK118" i="1"/>
  <c r="AE118" i="1"/>
  <c r="AD118" i="1"/>
  <c r="AB118" i="1"/>
  <c r="AA118" i="1"/>
  <c r="Z118" i="1"/>
  <c r="Y118" i="1"/>
  <c r="X118" i="1"/>
  <c r="W118" i="1"/>
  <c r="V118" i="1"/>
  <c r="T118" i="1"/>
  <c r="S118" i="1"/>
  <c r="R118" i="1"/>
  <c r="Q118" i="1"/>
  <c r="P118" i="1"/>
  <c r="O118" i="1"/>
  <c r="N118" i="1"/>
  <c r="M118" i="1"/>
  <c r="K118" i="1"/>
  <c r="J118" i="1"/>
  <c r="H118" i="1"/>
  <c r="AK117" i="1"/>
  <c r="AE117" i="1"/>
  <c r="AB117" i="1"/>
  <c r="AA117" i="1"/>
  <c r="Z117" i="1"/>
  <c r="Y117" i="1"/>
  <c r="X117" i="1"/>
  <c r="W117" i="1"/>
  <c r="V117" i="1"/>
  <c r="T117" i="1"/>
  <c r="S117" i="1"/>
  <c r="P117" i="1"/>
  <c r="O117" i="1"/>
  <c r="N117" i="1"/>
  <c r="M117" i="1"/>
  <c r="L116" i="1"/>
  <c r="H116" i="1"/>
  <c r="H114" i="1"/>
  <c r="T113" i="1"/>
  <c r="AM112" i="1"/>
  <c r="AE112" i="1"/>
  <c r="AD112" i="1"/>
  <c r="AB112" i="1"/>
  <c r="Z112" i="1"/>
  <c r="Y112" i="1"/>
  <c r="X112" i="1"/>
  <c r="W112" i="1"/>
  <c r="V112" i="1"/>
  <c r="T112" i="1"/>
  <c r="S112" i="1"/>
  <c r="R112" i="1"/>
  <c r="Q112" i="1"/>
  <c r="P112" i="1"/>
  <c r="O112" i="1"/>
  <c r="N112" i="1"/>
  <c r="M112" i="1"/>
  <c r="K112" i="1"/>
  <c r="J112" i="1"/>
  <c r="H112" i="1"/>
  <c r="AK111" i="1"/>
  <c r="AE111" i="1"/>
  <c r="AB111" i="1"/>
  <c r="AA111" i="1"/>
  <c r="Z111" i="1"/>
  <c r="Y111" i="1"/>
  <c r="X111" i="1"/>
  <c r="W111" i="1"/>
  <c r="V111" i="1"/>
  <c r="T111" i="1"/>
  <c r="S111" i="1"/>
  <c r="R111" i="1"/>
  <c r="P111" i="1"/>
  <c r="O111" i="1"/>
  <c r="N111" i="1"/>
  <c r="M111" i="1"/>
  <c r="H110" i="1"/>
  <c r="H108" i="1"/>
  <c r="T107" i="1"/>
  <c r="AM106" i="1"/>
  <c r="AK106" i="1"/>
  <c r="AE106" i="1"/>
  <c r="AD106" i="1"/>
  <c r="AB106" i="1"/>
  <c r="Z106" i="1"/>
  <c r="Y106" i="1"/>
  <c r="X106" i="1"/>
  <c r="W106" i="1"/>
  <c r="V106" i="1"/>
  <c r="T106" i="1"/>
  <c r="S106" i="1"/>
  <c r="R106" i="1"/>
  <c r="Q106" i="1"/>
  <c r="P106" i="1"/>
  <c r="O106" i="1"/>
  <c r="N106" i="1"/>
  <c r="M106" i="1"/>
  <c r="K106" i="1"/>
  <c r="J106" i="1"/>
  <c r="I106" i="1"/>
  <c r="H106" i="1"/>
  <c r="AK105" i="1"/>
  <c r="AE105" i="1"/>
  <c r="AD105" i="1"/>
  <c r="AB105" i="1"/>
  <c r="AA105" i="1"/>
  <c r="Z105" i="1"/>
  <c r="Y105" i="1"/>
  <c r="X105" i="1"/>
  <c r="W105" i="1"/>
  <c r="V105" i="1"/>
  <c r="T105" i="1"/>
  <c r="S105" i="1"/>
  <c r="P105" i="1"/>
  <c r="O105" i="1"/>
  <c r="N105" i="1"/>
  <c r="M105" i="1"/>
  <c r="K105" i="1"/>
  <c r="H104" i="1"/>
  <c r="Y103" i="1"/>
  <c r="H102" i="1"/>
  <c r="AE101" i="1"/>
  <c r="Z101" i="1"/>
  <c r="T101" i="1"/>
  <c r="S101" i="1"/>
  <c r="H101" i="1"/>
  <c r="AK100" i="1"/>
  <c r="AE100" i="1"/>
  <c r="AD100" i="1"/>
  <c r="AB100" i="1"/>
  <c r="AA100" i="1"/>
  <c r="Z100" i="1"/>
  <c r="Y100" i="1"/>
  <c r="X100" i="1"/>
  <c r="W100" i="1"/>
  <c r="V100" i="1"/>
  <c r="T100" i="1"/>
  <c r="S100" i="1"/>
  <c r="R100" i="1"/>
  <c r="Q100" i="1"/>
  <c r="P100" i="1"/>
  <c r="O100" i="1"/>
  <c r="N100" i="1"/>
  <c r="M100" i="1"/>
  <c r="K100" i="1"/>
  <c r="J100" i="1"/>
  <c r="I100" i="1"/>
  <c r="H100" i="1"/>
  <c r="AK99" i="1"/>
  <c r="AE99" i="1"/>
  <c r="AB99" i="1"/>
  <c r="AA99" i="1"/>
  <c r="Z99" i="1"/>
  <c r="Y99" i="1"/>
  <c r="X99" i="1"/>
  <c r="W99" i="1"/>
  <c r="V99" i="1"/>
  <c r="T99" i="1"/>
  <c r="S99" i="1"/>
  <c r="R99" i="1"/>
  <c r="P99" i="1"/>
  <c r="O99" i="1"/>
  <c r="N99" i="1"/>
  <c r="M99" i="1"/>
  <c r="H98" i="1"/>
  <c r="H96" i="1"/>
  <c r="Z95" i="1"/>
  <c r="T95" i="1"/>
  <c r="AM94" i="1"/>
  <c r="AK94" i="1"/>
  <c r="AE94" i="1"/>
  <c r="AD94" i="1"/>
  <c r="AB94" i="1"/>
  <c r="AA94" i="1"/>
  <c r="Z94" i="1"/>
  <c r="Y94" i="1"/>
  <c r="X94" i="1"/>
  <c r="W94" i="1"/>
  <c r="V94" i="1"/>
  <c r="T94" i="1"/>
  <c r="S94" i="1"/>
  <c r="R94" i="1"/>
  <c r="Q94" i="1"/>
  <c r="P94" i="1"/>
  <c r="O94" i="1"/>
  <c r="N94" i="1"/>
  <c r="M94" i="1"/>
  <c r="K94" i="1"/>
  <c r="J94" i="1"/>
  <c r="I94" i="1"/>
  <c r="H94" i="1"/>
  <c r="AK93" i="1"/>
  <c r="AB93" i="1"/>
  <c r="Z93" i="1"/>
  <c r="X93" i="1"/>
  <c r="W93" i="1"/>
  <c r="V93" i="1"/>
  <c r="T93" i="1"/>
  <c r="P93" i="1"/>
  <c r="O93" i="1"/>
  <c r="N93" i="1"/>
  <c r="M93" i="1"/>
  <c r="K93" i="1"/>
  <c r="H92" i="1"/>
  <c r="H90" i="1"/>
  <c r="T89" i="1"/>
  <c r="AM88" i="1"/>
  <c r="AK88" i="1"/>
  <c r="AE88" i="1"/>
  <c r="AD88" i="1"/>
  <c r="AB88" i="1"/>
  <c r="AA88" i="1"/>
  <c r="Z88" i="1"/>
  <c r="Y88" i="1"/>
  <c r="X88" i="1"/>
  <c r="W88" i="1"/>
  <c r="V88" i="1"/>
  <c r="T88" i="1"/>
  <c r="S88" i="1"/>
  <c r="R88" i="1"/>
  <c r="Q88" i="1"/>
  <c r="P88" i="1"/>
  <c r="O88" i="1"/>
  <c r="N88" i="1"/>
  <c r="M88" i="1"/>
  <c r="K88" i="1"/>
  <c r="J88" i="1"/>
  <c r="H88" i="1"/>
  <c r="AE87" i="1"/>
  <c r="AB87" i="1"/>
  <c r="Z87" i="1"/>
  <c r="Y87" i="1"/>
  <c r="X87" i="1"/>
  <c r="W87" i="1"/>
  <c r="V87" i="1"/>
  <c r="T87" i="1"/>
  <c r="S87" i="1"/>
  <c r="P87" i="1"/>
  <c r="O87" i="1"/>
  <c r="N87" i="1"/>
  <c r="M87" i="1"/>
  <c r="H86" i="1"/>
  <c r="W85" i="1"/>
  <c r="V85" i="1"/>
  <c r="H84" i="1"/>
  <c r="T83" i="1"/>
  <c r="AP82" i="1"/>
  <c r="AO82" i="1"/>
  <c r="AM82" i="1"/>
  <c r="AK82" i="1"/>
  <c r="AE82" i="1"/>
  <c r="AD82" i="1"/>
  <c r="AB82" i="1"/>
  <c r="AA82" i="1"/>
  <c r="Z82" i="1"/>
  <c r="Y82" i="1"/>
  <c r="X82" i="1"/>
  <c r="W82" i="1"/>
  <c r="V82" i="1"/>
  <c r="T82" i="1"/>
  <c r="S82" i="1"/>
  <c r="R82" i="1"/>
  <c r="Q82" i="1"/>
  <c r="P82" i="1"/>
  <c r="O82" i="1"/>
  <c r="N82" i="1"/>
  <c r="M82" i="1"/>
  <c r="K82" i="1"/>
  <c r="J82" i="1"/>
  <c r="I82" i="1"/>
  <c r="H82" i="1"/>
  <c r="AO81" i="1"/>
  <c r="AK81" i="1"/>
  <c r="AE81" i="1"/>
  <c r="AB81" i="1"/>
  <c r="AA81" i="1"/>
  <c r="Z81" i="1"/>
  <c r="Y81" i="1"/>
  <c r="X81" i="1"/>
  <c r="W81" i="1"/>
  <c r="V81" i="1"/>
  <c r="T81" i="1"/>
  <c r="S81" i="1"/>
  <c r="P81" i="1"/>
  <c r="O81" i="1"/>
  <c r="N81" i="1"/>
  <c r="M81" i="1"/>
  <c r="K81" i="1"/>
  <c r="J81" i="1"/>
  <c r="I81" i="1"/>
  <c r="AO80" i="1"/>
  <c r="H80" i="1"/>
  <c r="AO78" i="1"/>
  <c r="H78" i="1"/>
  <c r="AO77" i="1"/>
  <c r="T77" i="1"/>
  <c r="AM76" i="1"/>
  <c r="AK76" i="1"/>
  <c r="AE76" i="1"/>
  <c r="AD76" i="1"/>
  <c r="AB76" i="1"/>
  <c r="AA76" i="1"/>
  <c r="Z76" i="1"/>
  <c r="Y76" i="1"/>
  <c r="X76" i="1"/>
  <c r="W76" i="1"/>
  <c r="V76" i="1"/>
  <c r="T76" i="1"/>
  <c r="S76" i="1"/>
  <c r="R76" i="1"/>
  <c r="Q76" i="1"/>
  <c r="P76" i="1"/>
  <c r="O76" i="1"/>
  <c r="N76" i="1"/>
  <c r="M76" i="1"/>
  <c r="K76" i="1"/>
  <c r="J76" i="1"/>
  <c r="I76" i="1"/>
  <c r="H76" i="1"/>
  <c r="AM75" i="1"/>
  <c r="AK75" i="1"/>
  <c r="AE75" i="1"/>
  <c r="AB75" i="1"/>
  <c r="AA75" i="1"/>
  <c r="Z75" i="1"/>
  <c r="Y75" i="1"/>
  <c r="X75" i="1"/>
  <c r="W75" i="1"/>
  <c r="V75" i="1"/>
  <c r="T75" i="1"/>
  <c r="S75" i="1"/>
  <c r="P75" i="1"/>
  <c r="O75" i="1"/>
  <c r="N75" i="1"/>
  <c r="M75" i="1"/>
  <c r="K75" i="1"/>
  <c r="J75" i="1"/>
  <c r="I75" i="1"/>
  <c r="H75" i="1"/>
  <c r="H74" i="1"/>
  <c r="Y73" i="1"/>
  <c r="H72" i="1"/>
  <c r="Z71" i="1"/>
  <c r="V71" i="1"/>
  <c r="T71" i="1"/>
  <c r="H71" i="1"/>
  <c r="AP70" i="1"/>
  <c r="AO70" i="1"/>
  <c r="AK70" i="1"/>
  <c r="AE70" i="1"/>
  <c r="AD70" i="1"/>
  <c r="AB70" i="1"/>
  <c r="Z70" i="1"/>
  <c r="Y70" i="1"/>
  <c r="X70" i="1"/>
  <c r="W70" i="1"/>
  <c r="V70" i="1"/>
  <c r="T70" i="1"/>
  <c r="S70" i="1"/>
  <c r="R70" i="1"/>
  <c r="Q70" i="1"/>
  <c r="P70" i="1"/>
  <c r="O70" i="1"/>
  <c r="N70" i="1"/>
  <c r="M70" i="1"/>
  <c r="K70" i="1"/>
  <c r="J70" i="1"/>
  <c r="I70" i="1"/>
  <c r="H70" i="1"/>
  <c r="AP69" i="1"/>
  <c r="AO69" i="1"/>
  <c r="AM69" i="1"/>
  <c r="AK69" i="1"/>
  <c r="AE69" i="1"/>
  <c r="AB69" i="1"/>
  <c r="AA69" i="1"/>
  <c r="Z69" i="1"/>
  <c r="X69" i="1"/>
  <c r="W69" i="1"/>
  <c r="V69" i="1"/>
  <c r="T69" i="1"/>
  <c r="S69" i="1"/>
  <c r="Q69" i="1"/>
  <c r="P69" i="1"/>
  <c r="O69" i="1"/>
  <c r="N69" i="1"/>
  <c r="M69" i="1"/>
  <c r="K69" i="1"/>
  <c r="J69" i="1"/>
  <c r="I69" i="1"/>
  <c r="AO68" i="1"/>
  <c r="H68" i="1"/>
  <c r="AP66" i="1"/>
  <c r="AO66" i="1"/>
  <c r="H66" i="1"/>
  <c r="AP65" i="1"/>
  <c r="AO65" i="1"/>
  <c r="Z65" i="1"/>
  <c r="T65" i="1"/>
  <c r="AK64" i="1"/>
  <c r="AE64" i="1"/>
  <c r="AD64" i="1"/>
  <c r="AB64" i="1"/>
  <c r="AA64" i="1"/>
  <c r="Z64" i="1"/>
  <c r="Y64" i="1"/>
  <c r="X64" i="1"/>
  <c r="W64" i="1"/>
  <c r="V64" i="1"/>
  <c r="T64" i="1"/>
  <c r="S64" i="1"/>
  <c r="R64" i="1"/>
  <c r="Q64" i="1"/>
  <c r="P64" i="1"/>
  <c r="O64" i="1"/>
  <c r="N64" i="1"/>
  <c r="M64" i="1"/>
  <c r="K64" i="1"/>
  <c r="J64" i="1"/>
  <c r="I64" i="1"/>
  <c r="H64" i="1"/>
  <c r="AK63" i="1"/>
  <c r="AE63" i="1"/>
  <c r="AB63" i="1"/>
  <c r="AA63" i="1"/>
  <c r="Z63" i="1"/>
  <c r="Y63" i="1"/>
  <c r="X63" i="1"/>
  <c r="W63" i="1"/>
  <c r="V63" i="1"/>
  <c r="T63" i="1"/>
  <c r="S63" i="1"/>
  <c r="P63" i="1"/>
  <c r="O63" i="1"/>
  <c r="N63" i="1"/>
  <c r="M63" i="1"/>
  <c r="K63" i="1"/>
  <c r="J63" i="1"/>
  <c r="I63" i="1"/>
  <c r="H63" i="1"/>
  <c r="H62" i="1"/>
  <c r="H60" i="1"/>
  <c r="Z59" i="1"/>
  <c r="Y59" i="1"/>
  <c r="T59" i="1"/>
  <c r="S59" i="1"/>
  <c r="H59" i="1"/>
  <c r="AM58" i="1"/>
  <c r="AK58" i="1"/>
  <c r="AE58" i="1"/>
  <c r="AD58" i="1"/>
  <c r="AB58" i="1"/>
  <c r="AA58" i="1"/>
  <c r="Z58" i="1"/>
  <c r="Y58" i="1"/>
  <c r="X58" i="1"/>
  <c r="W58" i="1"/>
  <c r="V58" i="1"/>
  <c r="T58" i="1"/>
  <c r="S58" i="1"/>
  <c r="R58" i="1"/>
  <c r="Q58" i="1"/>
  <c r="P58" i="1"/>
  <c r="O58" i="1"/>
  <c r="N58" i="1"/>
  <c r="M58" i="1"/>
  <c r="K58" i="1"/>
  <c r="J58" i="1"/>
  <c r="I58" i="1"/>
  <c r="H58" i="1"/>
  <c r="AM57" i="1"/>
  <c r="AL57" i="1"/>
  <c r="AK57" i="1"/>
  <c r="AD57" i="1"/>
  <c r="AA57" i="1"/>
  <c r="Z57" i="1"/>
  <c r="Y57" i="1"/>
  <c r="X57" i="1"/>
  <c r="W57" i="1"/>
  <c r="V57" i="1"/>
  <c r="T57" i="1"/>
  <c r="R57" i="1"/>
  <c r="P57" i="1"/>
  <c r="O57" i="1"/>
  <c r="N57" i="1"/>
  <c r="M57" i="1"/>
  <c r="K57" i="1"/>
  <c r="J57" i="1"/>
  <c r="I57" i="1"/>
  <c r="H57" i="1"/>
  <c r="V56" i="1"/>
  <c r="U56" i="1"/>
  <c r="H56" i="1"/>
  <c r="Y55" i="1"/>
  <c r="V54" i="1"/>
  <c r="H54" i="1"/>
  <c r="Z53" i="1"/>
  <c r="T53" i="1"/>
  <c r="S53" i="1"/>
  <c r="H53" i="1"/>
  <c r="AM52" i="1"/>
  <c r="AK52" i="1"/>
  <c r="AE52" i="1"/>
  <c r="AD52" i="1"/>
  <c r="AB52" i="1"/>
  <c r="AA52" i="1"/>
  <c r="Z52" i="1"/>
  <c r="Y52" i="1"/>
  <c r="X52" i="1"/>
  <c r="W52" i="1"/>
  <c r="V52" i="1"/>
  <c r="T52" i="1"/>
  <c r="S52" i="1"/>
  <c r="R52" i="1"/>
  <c r="Q52" i="1"/>
  <c r="P52" i="1"/>
  <c r="O52" i="1"/>
  <c r="N52" i="1"/>
  <c r="M52" i="1"/>
  <c r="K52" i="1"/>
  <c r="J52" i="1"/>
  <c r="I52" i="1"/>
  <c r="H52" i="1"/>
  <c r="AM51" i="1"/>
  <c r="AK51" i="1"/>
  <c r="AD51" i="1"/>
  <c r="AB51" i="1"/>
  <c r="AA51" i="1"/>
  <c r="Z51" i="1"/>
  <c r="Y51" i="1"/>
  <c r="X51" i="1"/>
  <c r="W51" i="1"/>
  <c r="V51" i="1"/>
  <c r="T51" i="1"/>
  <c r="S51" i="1"/>
  <c r="Q51" i="1"/>
  <c r="P51" i="1"/>
  <c r="O51" i="1"/>
  <c r="N51" i="1"/>
  <c r="M51" i="1"/>
  <c r="K51" i="1"/>
  <c r="J51" i="1"/>
  <c r="I51" i="1"/>
  <c r="H51" i="1"/>
  <c r="H50" i="1"/>
  <c r="T49" i="1"/>
  <c r="H48" i="1"/>
  <c r="Z47" i="1"/>
  <c r="Y47" i="1"/>
  <c r="T47" i="1"/>
  <c r="Q47" i="1"/>
  <c r="H47" i="1"/>
  <c r="AK46" i="1"/>
  <c r="AE46" i="1"/>
  <c r="AD46" i="1"/>
  <c r="AB46" i="1"/>
  <c r="AA46" i="1"/>
  <c r="Z46" i="1"/>
  <c r="Y46" i="1"/>
  <c r="X46" i="1"/>
  <c r="W46" i="1"/>
  <c r="V46" i="1"/>
  <c r="T46" i="1"/>
  <c r="S46" i="1"/>
  <c r="R46" i="1"/>
  <c r="Q46" i="1"/>
  <c r="P46" i="1"/>
  <c r="O46" i="1"/>
  <c r="N46" i="1"/>
  <c r="M46" i="1"/>
  <c r="K46" i="1"/>
  <c r="J46" i="1"/>
  <c r="I46" i="1"/>
  <c r="H46" i="1"/>
  <c r="AM45" i="1"/>
  <c r="AK45" i="1"/>
  <c r="AJ45" i="1"/>
  <c r="AI45" i="1"/>
  <c r="AH45" i="1"/>
  <c r="AG45" i="1"/>
  <c r="AF45" i="1"/>
  <c r="AE45" i="1"/>
  <c r="AD45" i="1"/>
  <c r="AB45" i="1"/>
  <c r="AA45" i="1"/>
  <c r="Z45" i="1"/>
  <c r="Y45" i="1"/>
  <c r="X45" i="1"/>
  <c r="W45" i="1"/>
  <c r="V45" i="1"/>
  <c r="T45" i="1"/>
  <c r="S45" i="1"/>
  <c r="P45" i="1"/>
  <c r="O45" i="1"/>
  <c r="N45" i="1"/>
  <c r="M45" i="1"/>
  <c r="K45" i="1"/>
  <c r="H44" i="1"/>
  <c r="H42" i="1"/>
  <c r="Z41" i="1"/>
  <c r="T41" i="1"/>
  <c r="H41" i="1"/>
  <c r="AM40" i="1"/>
  <c r="AK40" i="1"/>
  <c r="AE40" i="1"/>
  <c r="AD40" i="1"/>
  <c r="AB40" i="1"/>
  <c r="AA40" i="1"/>
  <c r="Z40" i="1"/>
  <c r="Y40" i="1"/>
  <c r="X40" i="1"/>
  <c r="W40" i="1"/>
  <c r="V40" i="1"/>
  <c r="T40" i="1"/>
  <c r="S40" i="1"/>
  <c r="R40" i="1"/>
  <c r="Q40" i="1"/>
  <c r="P40" i="1"/>
  <c r="O40" i="1"/>
  <c r="N40" i="1"/>
  <c r="M40" i="1"/>
  <c r="K40" i="1"/>
  <c r="J40" i="1"/>
  <c r="I40" i="1"/>
  <c r="H40" i="1"/>
  <c r="AK39" i="1"/>
  <c r="AE39" i="1"/>
  <c r="AD39" i="1"/>
  <c r="AC39" i="1"/>
  <c r="AB39" i="1"/>
  <c r="AA39" i="1"/>
  <c r="Z39" i="1"/>
  <c r="Y39" i="1"/>
  <c r="X39" i="1"/>
  <c r="W39" i="1"/>
  <c r="V39" i="1"/>
  <c r="T39" i="1"/>
  <c r="S39" i="1"/>
  <c r="R39" i="1"/>
  <c r="P39" i="1"/>
  <c r="O39" i="1"/>
  <c r="N39" i="1"/>
  <c r="M39" i="1"/>
  <c r="L39" i="1"/>
  <c r="K39" i="1"/>
  <c r="H38" i="1"/>
  <c r="H36" i="1"/>
  <c r="Z35" i="1"/>
  <c r="T35" i="1"/>
  <c r="H35" i="1"/>
  <c r="AM34" i="1"/>
  <c r="AK34" i="1"/>
  <c r="AE34" i="1"/>
  <c r="AD34" i="1"/>
  <c r="AB34" i="1"/>
  <c r="AA34" i="1"/>
  <c r="Z34" i="1"/>
  <c r="Y34" i="1"/>
  <c r="X34" i="1"/>
  <c r="W34" i="1"/>
  <c r="V34" i="1"/>
  <c r="T34" i="1"/>
  <c r="S34" i="1"/>
  <c r="R34" i="1"/>
  <c r="Q34" i="1"/>
  <c r="P34" i="1"/>
  <c r="O34" i="1"/>
  <c r="N34" i="1"/>
  <c r="M34" i="1"/>
  <c r="K34" i="1"/>
  <c r="J34" i="1"/>
  <c r="I34" i="1"/>
  <c r="AK33" i="1"/>
  <c r="AE33" i="1"/>
  <c r="AC33" i="1"/>
  <c r="AB33" i="1"/>
  <c r="AA33" i="1"/>
  <c r="Z33" i="1"/>
  <c r="Y33" i="1"/>
  <c r="X33" i="1"/>
  <c r="W33" i="1"/>
  <c r="V33" i="1"/>
  <c r="T33" i="1"/>
  <c r="S33" i="1"/>
  <c r="R33" i="1"/>
  <c r="P33" i="1"/>
  <c r="O33" i="1"/>
  <c r="N33" i="1"/>
  <c r="M33" i="1"/>
  <c r="K33" i="1"/>
  <c r="J33" i="1"/>
  <c r="I33" i="1"/>
  <c r="H32" i="1"/>
  <c r="H138" i="1" s="1"/>
  <c r="T31" i="1"/>
  <c r="H30" i="1"/>
  <c r="Z29" i="1"/>
  <c r="T29" i="1"/>
  <c r="H29" i="1"/>
  <c r="AM28" i="1"/>
  <c r="AK28" i="1"/>
  <c r="AE28" i="1"/>
  <c r="AD28" i="1"/>
  <c r="AB28" i="1"/>
  <c r="AA28" i="1"/>
  <c r="Z28" i="1"/>
  <c r="Y28" i="1"/>
  <c r="X28" i="1"/>
  <c r="W28" i="1"/>
  <c r="V28" i="1"/>
  <c r="T28" i="1"/>
  <c r="S28" i="1"/>
  <c r="R28" i="1"/>
  <c r="Q28" i="1"/>
  <c r="P28" i="1"/>
  <c r="O28" i="1"/>
  <c r="N28" i="1"/>
  <c r="M28" i="1"/>
  <c r="K28" i="1"/>
  <c r="J28" i="1"/>
  <c r="I28" i="1"/>
  <c r="H28" i="1"/>
  <c r="AM27" i="1"/>
  <c r="AK27" i="1"/>
  <c r="AE27" i="1"/>
  <c r="AC27" i="1"/>
  <c r="AB27" i="1"/>
  <c r="AA27" i="1"/>
  <c r="Z27" i="1"/>
  <c r="Y27" i="1"/>
  <c r="X27" i="1"/>
  <c r="W27" i="1"/>
  <c r="V27" i="1"/>
  <c r="T27" i="1"/>
  <c r="S27" i="1"/>
  <c r="R27" i="1"/>
  <c r="P27" i="1"/>
  <c r="O27" i="1"/>
  <c r="N27" i="1"/>
  <c r="M27" i="1"/>
  <c r="K27" i="1"/>
  <c r="H27" i="1"/>
  <c r="H26" i="1"/>
  <c r="Y25" i="1"/>
  <c r="H24" i="1"/>
  <c r="AE23" i="1"/>
  <c r="Z23" i="1"/>
  <c r="X23" i="1"/>
  <c r="W23" i="1"/>
  <c r="T23" i="1"/>
  <c r="S23" i="1"/>
  <c r="H23" i="1"/>
  <c r="AE22" i="1"/>
  <c r="AB22" i="1"/>
  <c r="AA22" i="1"/>
  <c r="Y22" i="1"/>
  <c r="X22" i="1"/>
  <c r="W22" i="1"/>
  <c r="V22" i="1"/>
  <c r="T22" i="1"/>
  <c r="S22" i="1"/>
  <c r="R22" i="1"/>
  <c r="P22" i="1"/>
  <c r="O22" i="1"/>
  <c r="N22" i="1"/>
  <c r="M22" i="1"/>
  <c r="H22" i="1"/>
  <c r="AM21" i="1"/>
  <c r="AD21" i="1"/>
  <c r="AA21" i="1"/>
  <c r="Z21" i="1"/>
  <c r="Y21" i="1"/>
  <c r="X21" i="1"/>
  <c r="W21" i="1"/>
  <c r="V21" i="1"/>
  <c r="T21" i="1"/>
  <c r="P21" i="1"/>
  <c r="O21" i="1"/>
  <c r="N21" i="1"/>
  <c r="M21" i="1"/>
  <c r="H20" i="1"/>
  <c r="H18" i="1"/>
  <c r="T17" i="1"/>
  <c r="H17" i="1"/>
  <c r="AM16" i="1"/>
  <c r="AE16" i="1"/>
  <c r="X16" i="1"/>
  <c r="W16" i="1"/>
  <c r="V16" i="1"/>
  <c r="T16" i="1"/>
  <c r="S16" i="1"/>
  <c r="R16" i="1"/>
  <c r="Q16" i="1"/>
  <c r="P16" i="1"/>
  <c r="O16" i="1"/>
  <c r="N16" i="1"/>
  <c r="M16" i="1"/>
  <c r="K16" i="1"/>
  <c r="J16" i="1"/>
  <c r="I16" i="1"/>
  <c r="H16" i="1"/>
  <c r="AM15" i="1"/>
  <c r="AE15" i="1"/>
  <c r="AB15" i="1"/>
  <c r="AA15" i="1"/>
  <c r="Z15" i="1"/>
  <c r="Y15" i="1"/>
  <c r="X15" i="1"/>
  <c r="W15" i="1"/>
  <c r="V15" i="1"/>
  <c r="T15" i="1"/>
  <c r="Q15" i="1"/>
  <c r="P15" i="1"/>
  <c r="O15" i="1"/>
  <c r="N15" i="1"/>
  <c r="M15" i="1"/>
  <c r="H14" i="1"/>
  <c r="T13" i="1"/>
  <c r="AP12" i="1"/>
  <c r="K12" i="1"/>
  <c r="H12" i="1"/>
  <c r="AE11" i="1"/>
  <c r="Z11" i="1"/>
  <c r="W11" i="1"/>
  <c r="T11" i="1"/>
  <c r="H11" i="1"/>
  <c r="AQ31" i="2"/>
  <c r="AO31" i="2"/>
  <c r="AR31" i="2" s="1"/>
  <c r="AQ30" i="2"/>
  <c r="AO30" i="2"/>
  <c r="AR30" i="2" s="1"/>
  <c r="AN30" i="2"/>
  <c r="AG30" i="2"/>
  <c r="Y30" i="2"/>
  <c r="AQ29" i="2"/>
  <c r="AO29" i="2"/>
  <c r="AR29" i="2" s="1"/>
  <c r="V29" i="2"/>
  <c r="T29" i="2"/>
  <c r="S29" i="2"/>
  <c r="N29" i="2"/>
  <c r="J29" i="2"/>
  <c r="AQ28" i="2"/>
  <c r="AN28" i="2"/>
  <c r="V28" i="2"/>
  <c r="T28" i="2"/>
  <c r="S28" i="2"/>
  <c r="J28" i="2"/>
  <c r="AR28" i="2" s="1"/>
  <c r="AQ27" i="2"/>
  <c r="AO27" i="2"/>
  <c r="AR27" i="2" s="1"/>
  <c r="S27" i="2"/>
  <c r="AQ26" i="2"/>
  <c r="AO26" i="2"/>
  <c r="AB26" i="2"/>
  <c r="J26" i="2" s="1"/>
  <c r="X26" i="2"/>
  <c r="V26" i="2"/>
  <c r="S26" i="2"/>
  <c r="N26" i="2"/>
  <c r="AQ25" i="2"/>
  <c r="AO25" i="2"/>
  <c r="AR25" i="2" s="1"/>
  <c r="V25" i="2"/>
  <c r="AW24" i="2"/>
  <c r="AQ24" i="2"/>
  <c r="AG24" i="2"/>
  <c r="V24" i="2"/>
  <c r="U24" i="2"/>
  <c r="S24" i="2"/>
  <c r="J24" i="2"/>
  <c r="AR24" i="2" s="1"/>
  <c r="AQ23" i="2"/>
  <c r="AO23" i="2"/>
  <c r="AR23" i="2" s="1"/>
  <c r="AN23" i="2"/>
  <c r="AG23" i="2"/>
  <c r="Z23" i="2"/>
  <c r="Y23" i="2"/>
  <c r="J23" i="2"/>
  <c r="AQ22" i="2"/>
  <c r="AO22" i="2"/>
  <c r="AR22" i="2" s="1"/>
  <c r="AR21" i="2"/>
  <c r="AQ21" i="2"/>
  <c r="AN21" i="2"/>
  <c r="AQ20" i="2"/>
  <c r="AO20" i="2"/>
  <c r="AR20" i="2" s="1"/>
  <c r="AQ19" i="2"/>
  <c r="AO19" i="2"/>
  <c r="AR19" i="2" s="1"/>
  <c r="AN19" i="2"/>
  <c r="J19" i="2"/>
  <c r="AQ18" i="2"/>
  <c r="AO18" i="2"/>
  <c r="AR18" i="2" s="1"/>
  <c r="AN18" i="2"/>
  <c r="Y18" i="2"/>
  <c r="V18" i="2"/>
  <c r="W18" i="2" s="1"/>
  <c r="T18" i="2"/>
  <c r="S18" i="2"/>
  <c r="N18" i="2"/>
  <c r="J18" i="2"/>
  <c r="AO17" i="2"/>
  <c r="J17" i="2"/>
  <c r="AQ16" i="2"/>
  <c r="AQ15" i="2"/>
  <c r="AO15" i="2"/>
  <c r="AR15" i="2" s="1"/>
  <c r="AB15" i="2"/>
  <c r="W15" i="2"/>
  <c r="V15" i="2"/>
  <c r="J15" i="2"/>
  <c r="AQ14" i="2"/>
  <c r="AO14" i="2"/>
  <c r="W14" i="2"/>
  <c r="J14" i="2"/>
  <c r="AR14" i="2" s="1"/>
  <c r="AR26" i="2" l="1"/>
  <c r="AP136" i="1"/>
  <c r="H139" i="1"/>
  <c r="H34" i="1"/>
  <c r="AP34" i="1" s="1"/>
  <c r="AD1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tc={30F53519-56AA-4489-BF50-7C38600404DB}</author>
    <author>tc={FC57BDAE-57BD-4CBB-AABB-3ECA5EE7B2B1}</author>
  </authors>
  <commentList>
    <comment ref="AD17" authorId="0" shapeId="0" xr:uid="{30F53519-56AA-4489-BF50-7C38600404DB}">
      <text>
        <r>
          <rPr>
            <sz val="11"/>
            <color rgb="FF000000"/>
            <rFont val="Calibri"/>
          </rPr>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de la magnitud se debe a que la meta es de tipo incremental y obedece a la  fase de diseños en un 0.5 y contrucción 0.5, actualmente los diseños se encuentran en un 80% para su entrega final, por lo cual el avance de la meta es 0.4</t>
        </r>
      </text>
    </comment>
    <comment ref="AE17" authorId="1" shapeId="0" xr:uid="{FC57BDAE-57BD-4CBB-AABB-3ECA5EE7B2B1}">
      <text>
        <r>
          <rPr>
            <sz val="11"/>
            <color rgb="FF000000"/>
            <rFont val="Calibri"/>
          </rPr>
          <t>[Comentario encadenado]
Su versión de Excel le permite leer este comentario encadenado; sin embargo, las ediciones que se apliquen se quitarán si el archivo se abre en una versión más reciente de Excel. Más información: https://go.microsoft.com/fwlink/?linkid=870924
Comentario:
    se plane realizar una adicion del convenio con recursos del 2019 para finalizar la etapa de contrucción, la cual tiene una magnitud de 0.5, para un total de 1.0, esta proyectado finalizar y entregar en la vigencia 2020 (se pagará con reservas)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63" authorId="0" shapeId="0" xr:uid="{F2EDB8D8-EF7D-4D7F-B58B-E2F2D73F182B}">
      <text>
        <r>
          <rPr>
            <b/>
            <sz val="9"/>
            <color indexed="81"/>
            <rFont val="Tahoma"/>
            <family val="2"/>
          </rPr>
          <t>YULIED.PENARANDA:</t>
        </r>
        <r>
          <rPr>
            <sz val="9"/>
            <color indexed="81"/>
            <rFont val="Tahoma"/>
            <family val="2"/>
          </rPr>
          <t xml:space="preserve">
Verificar y ajustar debido a que falta concluir el avance, entre ellasXXXX</t>
        </r>
      </text>
    </comment>
  </commentList>
</comments>
</file>

<file path=xl/sharedStrings.xml><?xml version="1.0" encoding="utf-8"?>
<sst xmlns="http://schemas.openxmlformats.org/spreadsheetml/2006/main" count="2156" uniqueCount="533">
  <si>
    <t>DEPENDENCIA:</t>
  </si>
  <si>
    <t>CÓDIGO Y NOMBRE PROYECTO:</t>
  </si>
  <si>
    <t>1, LÍNEA DE ACCIÓN</t>
  </si>
  <si>
    <t>2, META DE PROYECTO</t>
  </si>
  <si>
    <t>3, ACTIVIDAD</t>
  </si>
  <si>
    <t>4, SE EJECUTA CON RECURSOS DE:</t>
  </si>
  <si>
    <t xml:space="preserve">6,PONDERACIÓN VERTICAL </t>
  </si>
  <si>
    <t>4,1 VIGENCIA</t>
  </si>
  <si>
    <t>2,  META DE PROYECTO</t>
  </si>
  <si>
    <t>Eje Plan de Desarrollo</t>
  </si>
  <si>
    <t>3, COD. META PDD A QUE SE ASOCIA META PROY</t>
  </si>
  <si>
    <t>4,2 RESERVA</t>
  </si>
  <si>
    <t>VARIABLES</t>
  </si>
  <si>
    <t>Ene</t>
  </si>
  <si>
    <t>Feb</t>
  </si>
  <si>
    <t>Mar</t>
  </si>
  <si>
    <t>Abr</t>
  </si>
  <si>
    <t>May</t>
  </si>
  <si>
    <t>Jun</t>
  </si>
  <si>
    <t>Jul</t>
  </si>
  <si>
    <t>Ago</t>
  </si>
  <si>
    <t>5, VARIABLE REQUERIDA</t>
  </si>
  <si>
    <t>Sep</t>
  </si>
  <si>
    <t>Oct</t>
  </si>
  <si>
    <t>7, PROGRAMACIÓN - ACTUALIZACIÓN</t>
  </si>
  <si>
    <t>Nov</t>
  </si>
  <si>
    <t>Dic</t>
  </si>
  <si>
    <t>Total</t>
  </si>
  <si>
    <t>Programa Plan de Desarrollo</t>
  </si>
  <si>
    <t>6,1 META</t>
  </si>
  <si>
    <t>6,2 ACTIVIDAD</t>
  </si>
  <si>
    <t>Linea 1. Ecourbanismo y construcción sostenible</t>
  </si>
  <si>
    <t>8, EJECUCIÓN</t>
  </si>
  <si>
    <t>IMPLEMENTAR 100 % ACCIONES PRIORIZADAS, EN
CUMPLIMIENTO DEL PLAN DE ACCIÓN DE LA POLÍTICA PÚBLICA DE ECOURBANISMO Y
CONSTRUCCIÓN SOSTENIBLE</t>
  </si>
  <si>
    <t>9, % CUMPLIMIENTO ACUMULADO (Vigencia)</t>
  </si>
  <si>
    <t>1,REALIZAR EL ACOMPAÑAMIENTO PARA EL AJUSTE DEL PLAN DE ACCIÓN DE LA POLÍTICA PÚBLICA DE ECOURBANISMO Y CONSTRUCCIÓN SOSTENIBLE</t>
  </si>
  <si>
    <t>10 ,% DE AVANCE CUATRIENIO</t>
  </si>
  <si>
    <t xml:space="preserve">13, SOLUCIONES PLANTEADAS </t>
  </si>
  <si>
    <t>14, BENEFICIOS</t>
  </si>
  <si>
    <t>15, FUENTE DE EVIDENCIAS</t>
  </si>
  <si>
    <t>X</t>
  </si>
  <si>
    <t>Programado</t>
  </si>
  <si>
    <t xml:space="preserve"> 2, META PLAN DE DESARROLLO</t>
  </si>
  <si>
    <t>3, INDICADOR ASOCIADO A LA META PLAN DE DESARROLLO</t>
  </si>
  <si>
    <t>4, % CUMPLIMIENTO ACUMULADO
(Vigencia)</t>
  </si>
  <si>
    <t>Ejecutado</t>
  </si>
  <si>
    <t>5, % DE AVANCE CUATRIENIO</t>
  </si>
  <si>
    <t>10, FUENTE DE EVIDENCIAS</t>
  </si>
  <si>
    <t>1,1 COD.</t>
  </si>
  <si>
    <t>2,1 COD.</t>
  </si>
  <si>
    <t>2,2  META PLAN DE DESARROLLO</t>
  </si>
  <si>
    <t>INCLUIR EN 800 PROYECTOS CRITERIOS DE SOSTENIBILIDAD AMBIENTAL</t>
  </si>
  <si>
    <t>2,EMITIR LINEAMIENTOS Y DETERMINANTES AMBIENTALES PARA LA INCORPORACIÓN DE CRITERIOS DE ECOURBANISMO Y CONSTRUCCIÓN SOSTENIBLE EN PROYECTOS URBANOS Y ARQUITECTÓNICOS DE DIFERENTES ESCALAS.</t>
  </si>
  <si>
    <t>3,2 INDICADOR</t>
  </si>
  <si>
    <t>3,3 UNIDAD DE MEDIDA</t>
  </si>
  <si>
    <t>3,4 TIPOLOGÍA</t>
  </si>
  <si>
    <t>3,5 MAGNITUD PD</t>
  </si>
  <si>
    <t>3,6 PROGRAMACIÓN - ACTUALIZACIÓN</t>
  </si>
  <si>
    <t>8,1 SEGUIMIENTO VIGENCIA ACTUAL</t>
  </si>
  <si>
    <t>DISEÑO E IMPLEMENTACIÓN DE 1 PROYECTO DE SISTEMA URBANO DE DRENAJE SOSTENIBLE</t>
  </si>
  <si>
    <t xml:space="preserve">3,REALIZAR EL ACOMPAÑAMIENTO PARA EL DISEÑO Y CONSTRUCCIÓN DE UN PROYECTO DE SUDS, ASOCIADO AL MANEJO SOSTENIBLE DEL AGUA LLUVIA </t>
  </si>
  <si>
    <t>2,2 META</t>
  </si>
  <si>
    <t>2,3 TIPOLOGÍA</t>
  </si>
  <si>
    <t>3,7 SEGUIMIENTO VIGENCIA ACTUAL</t>
  </si>
  <si>
    <t>PROMOVER LA IMPLEMENTACIÓN DE 20000 M2 DE TECHOS VERDES Y JARDINES VERTICALES, EN ESPACIO PUBLICO Y PRIVADO.</t>
  </si>
  <si>
    <t>PROGRAMACIÓN INICIAL CUATRIENIO</t>
  </si>
  <si>
    <t>PROGR. ANUAL CORTE  SEPT</t>
  </si>
  <si>
    <t>PROGR. ANUAL CORTE DIC</t>
  </si>
  <si>
    <t>4,PROMOVER EN ESTRUCTURAS NUEVAS Y/O EXISTENTES LA IMPLEMENTACIÓN DE TECHOS VERDES Y JARDINES VERTICALES, MEDIANTE PROCESOS DE DIVULGACIÓN, CAPACITACIÓN, ACOMPAÑAMIENTO TÉCNICO Y GENERACIÓN DE INCENTIVO</t>
  </si>
  <si>
    <t>EJECUTADO</t>
  </si>
  <si>
    <t>REPROGRAMACIÓN VIGENCIA</t>
  </si>
  <si>
    <t>PROGR. ANUAL CORTE  MAR</t>
  </si>
  <si>
    <t>PROGR. ANUAL CORTE  JUN</t>
  </si>
  <si>
    <t>JUN</t>
  </si>
  <si>
    <t>SEPT</t>
  </si>
  <si>
    <t>DIC</t>
  </si>
  <si>
    <t>MAR</t>
  </si>
  <si>
    <t>SUMA</t>
  </si>
  <si>
    <t>Linea 2. Gestión Ambiental Empresarial</t>
  </si>
  <si>
    <t>LOGRAR 500 EMPRESAS CON UN ÍNDICE DE DESEMPEÑO AMBIENTAL EMPRESARIAL  - IDAE ENTRE MUY BUENO Y SUPERIOR</t>
  </si>
  <si>
    <t>5,REALIZAR CAPACITACIONES, VISITAS DE SEGUIMIENTO, RECOLECCIÓN Y VALIDACIÓN DE INFORMACIÓN PARA LA APLICACIÓN DEL ÍNDICE DE DESEMPEÑO AMBIENTAL EMPRESARIAL</t>
  </si>
  <si>
    <t>MAGNITUD META</t>
  </si>
  <si>
    <t>Territorio Sostenible</t>
  </si>
  <si>
    <t xml:space="preserve">Generar acciones de control a los medianos y grandes generadores de Residuos Peligrosos -RESPEL- </t>
  </si>
  <si>
    <t>% de cumplimiento de acciones  de control y seguimiento  a los medianos y grandes generadores de Residuos Peligrosos</t>
  </si>
  <si>
    <t>Porcentaje</t>
  </si>
  <si>
    <t>Suma</t>
  </si>
  <si>
    <t>ACTUALIZAR 100 PORCIENTO LA POLÍTICA DISTRITAL DE PRODUCCIÓN Y CONSUMO SOSTENIBLE Y  PONERLA EN MARCHA</t>
  </si>
  <si>
    <t>7,ACTUALIZAR Y PONER EN MARCHA LA POLÍTICA DE PRODUCCIÓN Y CONSUMO SOSTENIBLE DEL DISTRITO CAPITAL</t>
  </si>
  <si>
    <t>N/A</t>
  </si>
  <si>
    <t>APOYAR 100 PORCIENTO LA FORMULACIÓN Y SEGUIMIENTO DEL PROYECTO PARQUE INDUSTRIAL ECOEFICIENTE DE SAN BENITO-PIESB.</t>
  </si>
  <si>
    <t>Controlar la generación, manejo y disposición de RESPEL conforme a lo establecido en  la normatividad ambiental vigente, redunda en minimizar  el riesgo que dichos residuos puedan generar a las comunidades o a los recursos naturales del D. C.  Esta gestión como ejercicio como autoridad se complementa al control que se ejerce sobre los demás residuos de interés ambiental que desarrolla conjuntamente con distintas dependencias de la SDA</t>
  </si>
  <si>
    <t>8,APOYAR EN EL DESARROLLO DEL  PARQUE INDUSTRIAL ECOEFICIENTE DE SAN BENITO-PIESB EN LOS COMPONENTES A CARGO DE LA SDA.</t>
  </si>
  <si>
    <t>Ver expedientes asociados a cada trámite o radicado atendido</t>
  </si>
  <si>
    <t>Aprovechar 25.000 toneladas de llantas usadas</t>
  </si>
  <si>
    <t>Promover el  aprovechamiento de 25000 toneladas de llantas usadas</t>
  </si>
  <si>
    <t>Toneladas</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</si>
  <si>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</si>
  <si>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Oficios FOREST, Actas, Archivo de Gestión SEGAE.</t>
  </si>
  <si>
    <t>Linea 3. Gestión integral de los residuos peligrosos y especiales generados en la ciudad</t>
  </si>
  <si>
    <t>PROMOVER LA DISPOSICIÓN ADECUADA DE 15000 TONELADAS DE RESIDUOS PELIGROSOS Y ESPECIALES</t>
  </si>
  <si>
    <t>9,FORTALECER LA GESTIÓN DE RESPEL Y ESPECIALES, MEDIANTE PROMOCIÓN DE ESQUEMAS DE GESTIÓN, ARTICULACIÓN DE ACTORES, Y ACCIONES DE PROMOCIÓN Y DIVULGACIÓN DEL APROVECHAMIENTO DE RESIDUOS Y SUBPRODUCTOS.</t>
  </si>
  <si>
    <t>PRESUPUESTO VIGENCIA</t>
  </si>
  <si>
    <t>10,FORTALECER Y PROMOVER LA ESTRATEGIA ORIENTADA AL MANEJO AMBIENTALMENTE RESPONSABLE DE LOS RESIDUOS DE APARATOS ELÉCTRICOS Y ELECTRÓNICOS- ECOLECTA</t>
  </si>
  <si>
    <t>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t>
  </si>
  <si>
    <t>11,IMPLEMENTAR Y HACERLE SEGUIMIENTO AL INSTRUMENTO NORMATIVO EXISTENTE QUE REGULA LA GESTIÓN DE ACEITES USADOS VEGETALES, DURANTE TODO EL CICLO DE VIDA DE ESTE RESIDUO.</t>
  </si>
  <si>
    <t>Constancias y Certificados de aprovechamiento provenientes de programas postconsumo y gestores.</t>
  </si>
  <si>
    <t>Utilizar gradualmente el 25% de gránulo de caucho reciclado y/o residuos de demolición dentro de la mezcla asfáltica que se utilicen para la construcción y reconstrucción de vías de la ciudad</t>
  </si>
  <si>
    <t>Porcentaje de granulo de caucho utilizado dentro de la mezcla asfáltica en las vías vehiculares determinadas en la normatividad ambiental vigente</t>
  </si>
  <si>
    <t>Constante</t>
  </si>
  <si>
    <t>Linea 4. Control al  aprovechamiento de llantas usadas en la Ciudad de Bogotá</t>
  </si>
  <si>
    <t>MAGNITUD META DE RESERVAS</t>
  </si>
  <si>
    <t xml:space="preserve">Las acciones encaminadas al aprovechamiento de las llantas en su transformación a grano de caucho reciclado, contribuyen a garantizar que la ciudadanía goce de un ambiente sano. Se aporta a la mitigación de la contaminación del aire, disminuyendo las concentraciones de sustancias químicas tóxicas provocadas por la quema indiscriminadas de este material, permitiendo la prevención de enfermedades respiratorias en las personas. Así mismo, se favorece la preservación del suelo y del paisaje al aunar esfuerzos en la recuperación del espacio público y de otros escenarios que se han visto afectados por la indebida disposición de las llantas. Además, las obras de infraestructura vial y áreas recreativas, se ven beneficiadas por el agregado de este material, ya que posibilita el buen desempeño y durabilidad de las mismas, aportando a la construcción de comunidad y cultura ciudadana en el Distrito Capital
</t>
  </si>
  <si>
    <t>Hacer  seguimiento y control a 8000 establecimientos  de acopio de llantas usadas</t>
  </si>
  <si>
    <t>15,  EFECTUAR VISITAS DE CONTROL Y SEGUIMIENTO A LOS ESTABLECIMIENTOS ACOPIADORES DE LLANTAS USADAS O MATERIAL DERIVADO DEL TRATAMIENTO DE LLANTAS USADAS EN BOGOTÁ D.C</t>
  </si>
  <si>
    <t>Constancias y Certificados de aprovechamiento Archivos SCASP
Informes Técnicos 
Bases de Datos SCASP</t>
  </si>
  <si>
    <t>Formular un plan de acción y control para la gestión de las llantas usadas, orientado al aprovechamiento</t>
  </si>
  <si>
    <t>Porcentaje de formulación y de ejecución  de un plan de acción y control de llantas usadas</t>
  </si>
  <si>
    <t>Porcentaje de avance</t>
  </si>
  <si>
    <t>Creciente</t>
  </si>
  <si>
    <t>RESERVA PRESUPUESTAL</t>
  </si>
  <si>
    <t>16,GENERAR REQUERIMIENTOS Y/O CONCEPTOS TÉCNICOS A LOS ESTABLECIMIENTOS QUE NO CUMPLAN CON LO DISPUESTO EN EL DECRETO 442 DE 2015 Y 265 DE 2016, TENIENDO EN CUENTA LA FRECUENCIA EN EL INCUMPLIMIENTO.</t>
  </si>
  <si>
    <t>La estructuración de un Plan de acción permitirá identificar, priorizar  e implementa ar acciones de evaluación,  control,  seguimiento y gestión  integral de las llantas usadas, para promover su aprovechamiento en el D.C.
El desarrollo de un Plan de Acción como una de las estrategias que desarrollará la Secretaría Distrital de Ambiente como autoridad Ambiental del Distrito Capital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realizarán visitas de  seguimiento y control a las instalaciones que realicen almacenamiento de llantas usadas o material derivado de actividades de tratamiento o aprovechamiento de llantas en Bogotá D.C, con el objeto de prevenir factores de contaminación ambiental derivados de tal actividad.</t>
  </si>
  <si>
    <t>Documento de formulación de plan de acción y control de llantas usadas</t>
  </si>
  <si>
    <t>Desarrollar  e implementar  100% Un instrumento de control y seguimiento por medio de innovación tecnológica para el acopio, transporte, tratamiento y aprovechamiento de llantas usadas en la ciudad.</t>
  </si>
  <si>
    <t xml:space="preserve">17,REALIZAR  DISEÑO E IMPLANTACIÓN DE LA SOLUCIÓN TECNOLÓGICA REQUERIDA POR LA SDA PARA FORTALECER LA EVALUACIÓN CONTROL Y SEGUIMIENTO A LAS LLANTAS USADAS  GENERADAS EN EL DISTRITO CAPITAL, </t>
  </si>
  <si>
    <t>Numero de toneladas de emisiones de CO2 reducidas sobre año</t>
  </si>
  <si>
    <t>TOTAL MAGNITUD META</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</si>
  <si>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</si>
  <si>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Fichas de seguimiento a los proyectos y cálculo de reducción de emisiones</t>
  </si>
  <si>
    <t>Diseñar e implementar un plan de acción encaminado a la reducción de GEI</t>
  </si>
  <si>
    <t xml:space="preserve">TOTAL PRESUPUESTO </t>
  </si>
  <si>
    <t>Porcentaje de implementación del plan de acción encaminado a la reducción de GEI</t>
  </si>
  <si>
    <t>Controlar y hacer seguimiento a 100%  De los sitios autorizados para disposición final de RDC en Bogotá jurisdicción SDA</t>
  </si>
  <si>
    <t>El seguimiento respecto al control de las emisiones de GEI - Gases Efecto Invernadero contribuye a que a SDA determine el impacto de los diferentes proyectos en el Distrito y plantee estrategias de mitigación de los efectos del cambio climático.</t>
  </si>
  <si>
    <t>Fichas de seguimiento a los proyectos.
Cálculo de reducción de emisiones de GEI.
Archivo del estado de los proyectos establecidos en el Plan de Acción.</t>
  </si>
  <si>
    <t>Realizar evaluación control y seguimiento  100% De los proyectos especiales de infraestructura que se desarrollen  en la Ciudad de Bogotá.</t>
  </si>
  <si>
    <t>Generar acciones de control para los residuos hospitalarios y de riesgo biológico</t>
  </si>
  <si>
    <t>% de cumplimiento de acciones  de control y seguimiento de los residuos hospitalarios y de riesgo biológico</t>
  </si>
  <si>
    <t>Incremental</t>
  </si>
  <si>
    <t>Controlar que 25%  De RCD sean  reutilizados o aprovechados en obra</t>
  </si>
  <si>
    <t>Mediante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</si>
  <si>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 xml:space="preserve">
Bases de Datos - Procesos Forest con Actas de visitas y reporte de toneladas - Expedientes SCASP
Archivo Hospitalarios
Informes Técnicos </t>
  </si>
  <si>
    <t>Implementar la política de ecourbanismo y construcción sostenible</t>
  </si>
  <si>
    <t>Porcentaje de avance en la implementacion de acciones de la política de ecourbanismo y construcción sostenible programadas</t>
  </si>
  <si>
    <t>%</t>
  </si>
  <si>
    <t>Desarrollar e implementar 100% Un instrumento de control a partir de procesos de innovación tecnológica e investigación para la gestión integral de RCD en Bogotá.</t>
  </si>
  <si>
    <t>Linea 6. Control a la gestión externa de residuos peligrosos generados en establecimientos de salud humana y afines en la Ciudad de Bogotá.</t>
  </si>
  <si>
    <t>Controlar 32000 Toneladas de residuos peligrosos en establecimientos de salud humana y afines con  gestión externa adecuada</t>
  </si>
  <si>
    <t>La implementación de la política pública de ecourbanismo y construcción sostenible (Decreto 566 de 2014) y su plan de acción sostenible (Resolución 1319 de 2015), le aporta al objetivo de ecoeficiencia como herramienta fundamental para reorientar las actuaciones de urbanismo y construcción de Bogotá hacia un enfoque de desarrollo sostenible.</t>
  </si>
  <si>
    <t>La formulación e implementación del proyecto incluye la elaboración del diseño de un Sistema Urbano de Drenaje Sostenible que alimente permanentemente la red de humedales interconectados dentro del área protegida. La propuesta busca recuperar espejos de agua, recuperar la franja litoral y configurar algunos islotes la propuesta debe estar enmarcada dentro de un diseño paisajístico para lograr no solo aliviar el déficit hídrico del humedal sino configurar una propuesta de parque temático indígena para el disfrute y uso público de la ciudadanía.</t>
  </si>
  <si>
    <t>Archivo de Gestión SEGAE</t>
  </si>
  <si>
    <t>Comunicaciones oficiales Externas e Internas, FOREST y matriz de seguimiento al plan de accion en el archivo de gestión de la SEGAE</t>
  </si>
  <si>
    <t>Formular un (1) proyecto de sistema urbano de drenaje sostenible para manejo de aguas y escorrentías</t>
  </si>
  <si>
    <t>Proyecto formulado e implementado del sistema urbano de drenaje sostenible-SUDS</t>
  </si>
  <si>
    <t>Proyectos</t>
  </si>
  <si>
    <t>Diseñar  e implementar 100% Una estrategia de control de residuos peligrosos generados  en establecimientos de salud humana y afines en la Ciudad de Bogotá</t>
  </si>
  <si>
    <t>Techos verdes y jardines verticales implementados</t>
  </si>
  <si>
    <t>M2 de techos verdes implementados en espacio público y privado</t>
  </si>
  <si>
    <t>M2</t>
  </si>
  <si>
    <t>Promover la implementación de techos verdes y jardines verticales, en espacio público y privado en estructuras nuevas y/o existentes mediante procesos de divulgación, capacitación de esta tecnología, acompañamiento técnico y generación de incentivos, ofrecen múltiples beneficios ambientales (Eje. Retienen el agua lluvia, mitigan el efecto isla de calor, absorben el ruido), sociales (Eje. Mejoran el paisaje urbano, aumentan el área verde de la ciudad, mejoran la calidad de vida) y económicos (Eje. Mantienen la comodidad térmica al interior de las edificaciones, evitando el uso de calefactores, valorizan el predio, permiten integrarse con sistemas de aprovechamiento de agua lluvia, ahorrando consumo de agua), para la ciudad y sus habitantes.</t>
  </si>
  <si>
    <t>Matriz de reporte, archivo de gestión SEGAE.</t>
  </si>
  <si>
    <t xml:space="preserve">Lograr  en 500 empresas un índice de desempeño ambiental empresarial -IDAE - entre muy bueno y excelente. </t>
  </si>
  <si>
    <t>Número de empresas con índice de desempeño ambiental empresarial -IDAE - entre muy bueno y excelente.</t>
  </si>
  <si>
    <t>Número empresas</t>
  </si>
  <si>
    <t>Realizar evaluación control y seguimiento al 100% en la implementación del Plan Institucional de Gestión Ambiental – PIGA</t>
  </si>
  <si>
    <t>Fortalecer el esquema voluntario de autogestión ambiental, el cual involucra las organizaciones de la ciudad, academia y gremios.</t>
  </si>
  <si>
    <t xml:space="preserve">Un esquema voluntario de autogestión ambiental fortalecido </t>
  </si>
  <si>
    <t>UN ESQUEMA</t>
  </si>
  <si>
    <t>CRECIENTE</t>
  </si>
  <si>
    <t>0.5</t>
  </si>
  <si>
    <t>Linea 7. Seguimiento a la reducción de emisiones de GEI – Cambio Climático</t>
  </si>
  <si>
    <t>Reconocimiento del Programa de Gestión Ambiental Empresarial en la comunidad empresarial, y participación voluntaria de organizaciones que incorporan la autorregulación ambiental.</t>
  </si>
  <si>
    <t>Número de toneladas de residuos de construcción y demolición controladas</t>
  </si>
  <si>
    <t>Las actividades de  evaluación, control y seguimiento a la gestión integral de RCD en Bogotá D. C., ha contribuido en la reducción de la presión de deterioro que ejerce el sector de la construcción sobre las áreas de alto valor ecológico de la Estructura Ecológica Principal –EEP- que concentra gran parte de la biodiversidad de Bogotá, así mismo han contribuido a disminuir la degradación del paisaje urbano y espacio público, en relación a  la  afectación al paisaje por el cambio visual tan agreste que se sufre al disponer escombros sin las medidas de mitigación apropiadas.</t>
  </si>
  <si>
    <t>Actas de visitas - Aplicativo web de la SDA para la evaluación control y seguimiento  sobre la disposición adecuada de RCD en Bogotá.</t>
  </si>
  <si>
    <t>Aprovechar el 25% de los residuos de construcción y demolición que controla la SDA</t>
  </si>
  <si>
    <t>Aprovechamiento de Residuos de Construcción y demolición</t>
  </si>
  <si>
    <t xml:space="preserve">Controlar que los RCD sean  reutilizados o aprovechados en obra aporta en:
Integrar en la gestión de RCD a los actores de la cadena de producción, los gestores ambientales y las entidades públicas y privadas, para lograr la minimización de los residuos, su correcta separación y gestión en la ciudad.
Regular e Incentivar el procesamiento y transformación de los RCD, para el desarrollo de nuevos productos y materiales (valorizar) que se integren nuevamente en los ciclos productivos y económicos de la construcción.
</t>
  </si>
  <si>
    <t xml:space="preserve">Actas de seguimiento ambiental en obras y/u otros informes de sitios de disposición final y/o certificados de aprovechamiento autorizados, reportes de los generadores, bases de datos -  Aplicativo web de la SDA para la evaluación control y seguimiento  a la disposición adecuada de RCD en Bogotá.
</t>
  </si>
  <si>
    <t xml:space="preserve">Disponer adecuadamente 15.000 toneladas de residuos peligrosos y especiales (posconsumo, de recolección selectiva, voluntarios, aceites vegetales usados, etc.) </t>
  </si>
  <si>
    <t xml:space="preserve">Promover la disposición adecuada de 1500 toneladas de residuos peligrosos y especiales </t>
  </si>
  <si>
    <t>TOTAL PONDERACIÓN</t>
  </si>
  <si>
    <t>De acuerdo a la revisión, verificación y consolidación que realiza la SDA con los certificados de disposición emitidos por los gestores de cada uno de los programas posconsumo se pretende reducir los impactos ambientales y sanitarios que se generan por la  inadecuada disposición de los residuos peligrosos y especiales; además mejorar alternativas de reutilización, reciclaje y aprovechamiento dirigidos en extender la vida útil del relleno sanitario en el distrito capital.</t>
  </si>
  <si>
    <t>Constancias y Certificados de aprovechamiento provenientes de los gestores de los programas posconsumo y gestores.</t>
  </si>
  <si>
    <t>Controlar y realizar seguimiento a 32.000 toneladas de residuos peligrosos en establecimientos de salud humana y afines</t>
  </si>
  <si>
    <t>Número de toneladas de residuos peligrosos en establecimientos de salud humana y afines controlados y con seguimiento</t>
  </si>
  <si>
    <t>A través de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</si>
  <si>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Incorporar criterios de sostenibilidad en 800 proyectos en la etapa de diseño u operación</t>
  </si>
  <si>
    <t>Número de proyectos en etapa de diseño u operación con criterios de sostenibilidad</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</si>
  <si>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</si>
  <si>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Desarrollar 1 proyecto de sistema urbano de drenaje sostenible para manejo de aguas y escorrentías</t>
  </si>
  <si>
    <t>Un proyecto de sistema urbano de drenaje sostenible para manejo de aguas y escorrentías desarrollado</t>
  </si>
  <si>
    <t>Línea 2. Gestión Ambiental Empresarial</t>
  </si>
  <si>
    <t>LOGRAR UN ÍNDICE DE DESEMPEÑO AMBIENTAL EMPRESARIAL –IDAE ENTRE MUY BUENO Y SUPERIOR EN 500 EMPRESAS.</t>
  </si>
  <si>
    <t xml:space="preserve">A través del IDAE, se podrá visualizar el mejoramiento ambiental de las organizaciones a partir de estrategias de prevención, que permitan minimizar el impacto ambiental generado en la ciudad. </t>
  </si>
  <si>
    <t>ACTUALIZAR LA POLÍTICA DISTRITAL DE PRODUCCIÓN Y CONSUMO SOSTENIBLE Y  PONERLA EN MARCHA</t>
  </si>
  <si>
    <t>La implementación de la Política permitirá realizar acciones que disminuyan la presión sobre el territorio natural, asociado a patrones insostenibles de producción y consumo.</t>
  </si>
  <si>
    <t>Comunicados internos, actas de reunión y documento de estructura de polítca.</t>
  </si>
  <si>
    <t>Apoyar 100 Porciento la formulación y seguimiento del proyecto Parque Industrial Ecoeficiente de San Benito-PIESB.</t>
  </si>
  <si>
    <t xml:space="preserve">Dentro de los beneficios vinculados al proyecto se encuentra el apoyo al cumplimiento de la orden 4,63 en el marco de la Sentencia Río Bogotá y al Incidente No. 22 proferido el 11 de diciembre del 2017 de acuerdo a los compromisos adoptados por las curtiembres.  A su vez, se resalta  la contribución para la descontaminación del Río Bogotá, considerando que el sector curtidor ubicado en San Benito, es una de las principales fuentes de contaminación y se ve influenciado por las altas cargas contaminantes vertidas  por las curtiembres sobre el Río Tunjuelo. </t>
  </si>
  <si>
    <t xml:space="preserve">Línea 3. Gestión integral de los residuos peligrosos y especiales generados en la ciudad. </t>
  </si>
  <si>
    <t>Promover la disposición adecuada de 15000 toneladas de residuos peligrosos y especiales</t>
  </si>
  <si>
    <t xml:space="preserve">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
</t>
  </si>
  <si>
    <t xml:space="preserve">Las estrategias que  desarrollará la SDA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 el  seguimiento y control a las instalaciones que realicen almacenamiento de llantas usadas o material derivado de actividades de tratamiento o aprovechamiento de llantas en Bogotá D.C, con el objeto de prevenir factores de contaminación ambiental derivados de tal actividad.
</t>
  </si>
  <si>
    <t xml:space="preserve">Actas de visitas - Aplicativo web de la SDA para el control y seguimiento  de los establecimientos de acopio de llantas usadas  </t>
  </si>
  <si>
    <t>El desarrollo e implementación de un instrumento de control y seguimiento por medio de innovación tecnológica para el acopio, transporte, tratamiento y aprovechamiento de llantas usadas en la ciudad, permitirá determinar la posibilidad y viabilidad del uso de herramientas tecnológicas (innovación y desarrollo) para realizar Evaluación, Control y Seguimiento a las actividades de acopio y gestión de Llantas Usadas, lo cual redundará en realizar eficientemente el control y seguimiento a los diferentes actores (Acopiadores, transportadores y quienes se dediquen a de realizar el tratamiento y aprovechamiento de llantas usadas) en lo referente a georreferenciación por zonas con mayor cantidad de sitios de acopio, tratamiento o aprovechamiento en la ciudad, puntos recurrentes de arrojo de llantas, acumulaciones de cantidades de llantas que podrían causar emergencias en la ciudad, identificación de ubicación de gestores (quienes realicen tratamiento o aprovechamiento).</t>
  </si>
  <si>
    <t>Documento soporte de estudio de costos para realizar el análisis técnico y económico sobre la viabilidad del uso de productos derivados de las llantas usadas en la ingenieria civil</t>
  </si>
  <si>
    <t>$115.000.000,00</t>
  </si>
  <si>
    <t>Linea 5. Evaluación, Control y Seguimiento a las actividades de manejo, aprovechamiento,  tratamiento y/o disposición final de los residuos de construcción y demolición en el Distrito Capital</t>
  </si>
  <si>
    <t xml:space="preserve">Con el fin de minimizar el impacto de los RCD y los residuos sólidos generados por la ciudad sobre el ambiente y la salud de los ciudadanos y dado que los sitios de disposición final de residuos de construcción y demolición en Bogotá D.C. son parte fundamental de la cadena de gestión de residuos de construcción y demolición, son sujetos de seguimiento y control ambiental por parte de la SDA, toda vez que la Resolución 01115 de 2012 en su artículo 6°, obliga a los sitios de disposición final registrarse e iniciar el reporte de información en el aplicativo web.  </t>
  </si>
  <si>
    <t>Informes técnicos  de control  seguimiento a  sitios de disposición final autorizadops en el D.C.</t>
  </si>
  <si>
    <t>480 y 481 (Dividir presupuesto en partes iguales)</t>
  </si>
  <si>
    <t xml:space="preserve">Realizar evaluación control y seguimiento a los proyectos especiales de infraestructura que se desarrollan  en la Ciudad de Bogotá, contribuye a disminuir la afectación sobre elementos de la Estructura Ecológica Principal  llevando a una posible  alteración de ecosistemas estratégicos </t>
  </si>
  <si>
    <t>El desarrollo e implementación de un instrumento de control a partir de procesos de innovación tecnológica e investigación para la gestión integral de RCD en Bogotá permitirá  determinar  la posibilidad y viabilidad del uso de herramientas tecnológicas (innovación y desarrollo) para realizar  Evaluación, Control y Seguimiento a las actividades de gestión integral de los  Residuos de Construcción y Demolición RCD, generados en la producción de subproductos del procesamiento de  RCD en el Distrito Capital lo cual redundará en el fortalecimiento de las herramientas destinadas a la operación del sistema de gestión de la información de RCD a cargo de la SDA para realizar un eficaz, eficiente y efectivo proceso de evaluación control y seguimiento a los generadores de RCD por medio del uso de herramientas tecnológicas que permitan georreferenciar las obras constructivas que se desarrollan en la ciudad así como  efectuar su seguimiento por medio de reportes de los grandes generadores de RCD públicos y privados que generan la autorregulación de los sujetos de control de la SDA.</t>
  </si>
  <si>
    <t>Documento soporte de estudio de costos realizar estudio de caracterización y selección de alternativas de aprovechamiento de los residuos de construcción y demolición – rcd generados en bogotá como parte de la información requerida para el funcionamiento del instrumento de control a partir de procesos de innovación tecnológica e investigación para la gestión integral de RCD en Bogotá.</t>
  </si>
  <si>
    <t xml:space="preserve">El desarrollo de esta estrategia permitirá efectuar eficientemente acciones de evaluación control y seguimiento a la gestión externa en el marco de la gestión integral de los residuos peligrosos generados en las actividades de salud y otras actividades afines. Lo anterior con el fin de optimizar los recursos asignados con los que cuenta la entidad, contribuir en la asertiva toma de decisiones. </t>
  </si>
  <si>
    <t>Documento soporte de Diseño de la propuesta de la tecnología diseñada, el cul contiene:
- Diagramación de la solución
- Definición de árbol de navegación
Los productos reposan en los archivos de la SCASP</t>
  </si>
  <si>
    <t xml:space="preserve">Realizar evaluación control y seguimiento en la implementación del Plan Institucional de Gestión Ambiental – PIGA contribuye a disminuir los posibles   impactos ambientales que generan las entidades que conforman la estructura del Distrito Capital, a través de los aspectos ambientales resultantes de sus procesos, tales como consumo elevado de recursos y materiales (agua, energía, papel, insumos, entre otros), generación de residuos sólidos (aprovechables, no aprovechables, de manejo especial y peligrosos), vertimientos, emisiones atmosféricas por fuentes fijas y móviles, ruido y publicidad exterior visual. 
</t>
  </si>
  <si>
    <t xml:space="preserve">
Archivo SCASP
Actas de visitas - Informes Técnicos 
Bases de Datos</t>
  </si>
  <si>
    <t>100%%</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</si>
  <si>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</si>
  <si>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 xml:space="preserve">Fichas de seguimiento a los proyectos y cálculo de reducción de emisiones
</t>
  </si>
  <si>
    <t xml:space="preserve">La implementación de la política pública de ecourbanismo y construcción sostenible (Decreto 566 de 2014) y su plan de acción sostenible (Resolución 1319 de 2015), le aporta al objetivo de ecoeficiencia como herramienta fundamental para reorientar las actuaciones de urbanismo y construcción de Bogotá hacia un enfoque de desarrollo sostenible. </t>
  </si>
  <si>
    <t>TOTAL PROYECTO</t>
  </si>
  <si>
    <t>Implementar 100 % Acciones Priorizadas, en Cumplimiento Del Plan De Acción De La Política Pública De Ecourbanismo Y Construcción Sostenible.</t>
  </si>
  <si>
    <t xml:space="preserve">6,REALIZAR LA  SEMANA ECOEMPRESARIAL COMO HERRAMIENTA DE FORTALECIMIENTO AL ESQUEMA VOLUNTARIO DE AUTOGESTIÓN AMBIENTAL </t>
  </si>
  <si>
    <t>Realizar el seguimiento a la reducción de 1.100.000 toneladas de Gases Efecto Invernadero-GEI en el Distrito Capital</t>
  </si>
  <si>
    <t xml:space="preserve">Controlar 42.287.802 toneladas De residuos de construcción y demolición  con disposición  adecuada  </t>
  </si>
  <si>
    <t xml:space="preserve">Reducir 1.100.000 toneladas de las emisiones de CO2eq </t>
  </si>
  <si>
    <t>14.10%</t>
  </si>
  <si>
    <t>DIRECCIONAMIENTO ESTRATÉGICO</t>
  </si>
  <si>
    <t>PROGRAMACIÓN, ACTUALIZACIÓN Y SEGUIMIENTO DEL PLAN DE ACCIÓN
Actualización y seguimiento al componente de gestión</t>
  </si>
  <si>
    <t>Codigo: PE01-PR02-F2</t>
  </si>
  <si>
    <t>Versión: 11</t>
  </si>
  <si>
    <t>PRIMERA CATEGORIA</t>
  </si>
  <si>
    <t>6, DESCRIPCIÓN DE LOS AVANCES Y LOGROS ALCANZADOS</t>
  </si>
  <si>
    <t>7, RETRASOS</t>
  </si>
  <si>
    <t>8, SOLUCIONES PLANTEADAS</t>
  </si>
  <si>
    <t>9, BENEFICIOS</t>
  </si>
  <si>
    <t>Programa</t>
  </si>
  <si>
    <t xml:space="preserve">1,2 PROYECTO </t>
  </si>
  <si>
    <t>3,1 COD.</t>
  </si>
  <si>
    <t>CONTROL DE CAMBIOS</t>
  </si>
  <si>
    <t>Versión</t>
  </si>
  <si>
    <t xml:space="preserve">Descripción de la Modificación </t>
  </si>
  <si>
    <t>No. Acto Administrativo y fecha</t>
  </si>
  <si>
    <t>Se modifica el código, se incluye encabezado y control de cambios</t>
  </si>
  <si>
    <t>Radicado 2019IE63564 de marzo 19 de 2019</t>
  </si>
  <si>
    <t>PROGRAMACIÓN, ACTUALIZACIÓN Y SEGUIMIENTO DEL PLAN DE ACCIÓN
Actualización y seguimiento al componente de inversión</t>
  </si>
  <si>
    <t>4, COD. META PROYECTO PRIORITARIO O ESTRATÉGICO</t>
  </si>
  <si>
    <t>6, MAGNITUD PD INCIAL CUATRIENIO</t>
  </si>
  <si>
    <t>11, DESCRIPCIÓN DE LOS AVANCES Y LOGROS ALCANZADOS</t>
  </si>
  <si>
    <t xml:space="preserve">12, RETRASOS 
</t>
  </si>
  <si>
    <t>PROGRAMACIÓN ANUAL</t>
  </si>
  <si>
    <t>PROGR. ANUAL CORTE  DIC</t>
  </si>
  <si>
    <t>PROGRAMACIÓN, ACTUALIZACIÓN Y SEGUIMIENTO DEL PLAN DE ACCIÓN
Actualización y seguimiento a las actividades</t>
  </si>
  <si>
    <t>5, PONDERACIÓN HORIZONTAL AÑO: 2019</t>
  </si>
  <si>
    <t xml:space="preserve">Controlar 42.287.802 de toneladas de residuos de construcción y demolición
</t>
  </si>
  <si>
    <t>0,12</t>
  </si>
  <si>
    <t>14.REALIZAR VISITAS DE CONTROL A OBRAS DE CONSTRUCCIÒN  PARA VERIFICAR EL APROVECHAMIENTO DE GRANO DE CAUCHO  RECICLADO  DENTRO DE LA MEZCLA ASFÁLTICA QUE SE UTILICEN PARA LA CONSTRUCCIÓN Y RECONSTRUCCIÓN DE OBRAS DE LA CIUDAD</t>
  </si>
  <si>
    <t>13, REVISAR LOS CERTIFICADOS DE GESTIÓN CARGADOS AL APLICATIVO WEB DE LA SDA POR PARTE DE LOS ACOPIADORES DE LLANTAS EN EL DISTRITO CAPITAL.</t>
  </si>
  <si>
    <t>12,EFECTUAR VISITAS DE CONTROL A LOS GESTORES DE LLANTAS USADAS UBICADOS EN LA JURISDICCIÓN.</t>
  </si>
  <si>
    <t xml:space="preserve"> 18.REALIZAR LA VALIDACIÓN  E IMPLEMENTACIÓN  DEL INSTRUMENTO DE CONTROL Y SEGUIMIENTO PARA LA GESTIÓN INTEGRAL DE RCD Y LLANTAS USADAS EN EL DC.  </t>
  </si>
  <si>
    <t>19,REALIZAR (1000) VISITAS DE EVALUACIÓN CONTROL Y SEGUIMIENTO AL MANEJO Y DISPOSICIÓN DE RCD EN OBRAS PÚBLICAS Y PRIVADAS.</t>
  </si>
  <si>
    <t>20, REVISAR (1000) PLAN DE GESTIÓN DE RCD CONFORME LA NORMATIVIDAD Y GENERAR LAS RESPECTIVAS RESPUESTAS.</t>
  </si>
  <si>
    <t>21, REVISAR INFORMES DE GESTIÓN REMITIDOS POR EL GENERADOR DE RCD, ASÍ COMO REVISAR EL APLICATIVO WEB DE RCD PARA DETERMINAR EL CUMPLIMIENTO NORMATIVO</t>
  </si>
  <si>
    <t>22, ELABORAR (40) CONCEPTOS TÉCNICOS QUE MOTIVEN EL INICIO DE PROCESOS SANCIONATORIOS POR EL INCUMPLIMIENTO A LA NORMATIVIDAD AMBIENTAL APLICABLE.</t>
  </si>
  <si>
    <t>23, ADELANTAR LOS ACTOS ADMINISTRATIVOS QUE CORRESPONDAN PARA LA EVALUACIÓN, CONTROL Y SEGUIMIENTO SOBRE EL MANEJO Y DISPOSICIÓN ADECUADA DE RCD  GENERADOS EN BOGOTÁ.</t>
  </si>
  <si>
    <t>24,REALIZAR VISITAS DE EVALUACIÓN CONTROL Y SEGUIMIENTO A LOS SITIOS AUTORIZADOS PARA LA DISPOSICIÓN FINAL DE ESCOMBROS Y EN EL DISTRITO CAPITAL.</t>
  </si>
  <si>
    <t>25,PROYECTAR INFORMES TÉCNICOS Y/O CONCEPTOS TÉCNICOS Y/O OFICIOS DE REQUERIMIENTO</t>
  </si>
  <si>
    <t>26,REALIZAR LA EVALUACIÓN TÉCNICA DE CUARENTA Y CUATRO (44) SOLICITUDES DE PROYECTOS ESPECIALES DE INFRAESTRUCTURA RELACIONADOS CON PERMISOS DE OCUPACIÓN DE CAUCE EN ÁREA DE JURISDICCIÓN DE LA SDA.</t>
  </si>
  <si>
    <t>27, REALIZAR EL SEGUIMIENTO AMBIENTAL A SESENTA (60) PROYECTOS ESPECIALES DE INFRAESTRUCTURA RELACIONADOS CON PERMISOS DE OCUPACIÓN DE CAUCE OTORGADOS.</t>
  </si>
  <si>
    <t>28, REALIZAR CONTROL AMBIENTAL A LOS PROYECTOS ESPECIALES DE INFRAESTRUCTURA QUE SE INSCRIBAN EN EL APLICATIVO WEB DE RCD</t>
  </si>
  <si>
    <t>29,REALIZAR VISTAS DE CONTROL Y SEGUIMIENTO AL APROVECHAMIENTO DE RCD GENERADOS EN LAS OBRAS, DE ACUERDO A LOS PROYECTOS EN EJECUCIÓN Y CUMPLIMIENTO DE LAS RESOLUCIONES 01115 DE 2012 Y 932 DE 2015</t>
  </si>
  <si>
    <t>30,PROYECTAR INFORMES TÉCNICOS Y/O CONCEPTOS TÉCNICOS Y/O OFICIOS DE REQUERIMIENTO</t>
  </si>
  <si>
    <t xml:space="preserve">31,ADELANTAR LOS ACTOS ADMINISTRATIVOS PARA LA EVALUACIÓN, CONTROL Y SEGUIMIENTO SOBRE EL APROVECHAMIENTO Y TRATAMIENTO DE RCD  EN  OBRAS MAYORES A 5000 M2 O QUE GENEREN MÁS DE 1000 M3 DE RCD </t>
  </si>
  <si>
    <t>32,REALIZAR  DISEÑO E IMPLANTACIÓN DE LA SOLUCIÓN TECNOLÓGICA REQUERIDA POR LA SDA PARA FORTALECER LA EVALUACIÓN CONTROL Y SEGUIMIENTO PARA LA GESTIÓN INTEGRAL DE RCD EN BOGOTÁ.</t>
  </si>
  <si>
    <t xml:space="preserve"> 33.REALIZAR LA VALIDACIÓN  E IMPLEMENTACIÓN  DEL INSTRUMENTO DE CONTROL Y SEGUIMIENTO PARA LA GESTIÓN INTEGRAL DE RCD Y LLANTAS USADAS EN EL DC.  </t>
  </si>
  <si>
    <t>34, CONTROLAR LA GESTIÒN INTEGRAL  DE RESIDUOS PELIGROSOS EN ESTABLECIMIENTOS DE SALUD HUMANA Y AFINES CON GESTIÓN EXTERNA ADECUADA.</t>
  </si>
  <si>
    <t>35, REALIZAR VISITAS DE CONTROL AMBIENTAL A LA GESTIÓN INTEGRAL DE LOS RESIDUOS GENERADOS EN LA ATENCIÓN A SALUD Y OTRAS ACTIVIDADES.</t>
  </si>
  <si>
    <t>36,REVISAR LOS INFORMES PRESENTADOS POR ECOCAPITAL S.A ESP. EN EL MARCO DEL CUMPLIMIENTO A LA RESOLUCIÓN 1164 DEL 2002 A TRAVÉS DE LA ENTIDAD RESPONSABLE DEL CONTRATO DE CONCESIÓN.</t>
  </si>
  <si>
    <t>37, GENERAR ACCIONES DE CONTROL AMBIENTAL A LA GESTIÓN INTEGRAL DE LOS RESISUOS GENERADOS EN LA ATENCIÓN A SALUD Y OTRAS ACTIVIDADES MEDIANTE:
CONCEPTOS TÉCNICOS
ANÁLISIS DE CARACTERIZACIONES
ATENCIÓN A TRÁMITE DE REGISTRO DE VERTIMIENTOS
ATENCIÓN A TRÁMITE DE ACOPIADOR PRIMARIO DE ACEITES USADOS
ANÁLISIS DE INFORMES DE GESTIÓN</t>
  </si>
  <si>
    <t>38,REALIZAR  DISEÑO E IMPLANTACIÓN DE LA SOLUCIÓN TECNOLÓGICA REQUERIDA POR LA SDA PARA FORTALECER LA EVALUACIÓN CONTROL Y SEGUIMIENTO PARA LA GESTIÓN INTEGRAL DE RESIDUOS PELIGROSOS GENERADOS EN ESTABLECIMIENTOS DE SALUD HUMANA EN  BOGOTÁ.</t>
  </si>
  <si>
    <t xml:space="preserve"> 39.REALIZAR LA VALIDACIÓN  E IMPLEMENTACIÓN  DEL INSTRUMENTO DE CONTROL Y SEGUIMIENTO PARA LA GESTIÓN INTEGRAL DEDE RESIDUOS PELIGROSOS GENERADOS EN ESTABLECIMIENTOS DE SALUD HUMANA EN  BOGOTÁ.</t>
  </si>
  <si>
    <t>40,REALIZAR VISITAS DE EVALUACIÓN, CONTROL Y SEGUIMIENTO A LA IMPLEMENTACIÓN DEL PIGA DE LAS ENTIDADES</t>
  </si>
  <si>
    <t>41, REALIZAR VISITAS DE CONTRO AL CUMPLIMIENTO NORMATIVO AMBIENTAL DE LAS SEDES DE LAS ENTIDADES CON PIGA CONCERTADO</t>
  </si>
  <si>
    <t xml:space="preserve">42,REALIZAR EL SEGUIMIENTO A LOS PROYECTOS DISTRITALES ORIENTADOS A LA REDUCCIÓN DE EMISIONES DE GASES EFECTO INVERNADERO-GEI ARTICULADOS AL PLAN DE GESTIÓN DEL CAMBIO CLIMÁTICO, </t>
  </si>
  <si>
    <t>43,ELABORAR Y PRESENTAR INFORMES CORRESPONDIENTES AL ESTADO DE AVANCE DE PROYECTOS DISTRITALES ORIENTADOS A LA REDUCCIÓN DE EMISIONES DE GEI ARTICULADOS AL PLAN DE GESTIÓN DEL CAMBIO CLIMÁTICO.</t>
  </si>
  <si>
    <t>44,PUBLICAR EL INVENTARIO DE GASES EFECTO INVERNADERO AÑO 2012 DE ACUERDO CON LA INFORMACIÓN PREVIAMENTE RECOPILADA, REALIZANDO LA VALIDACIÓN CORRESPONDIENTE.</t>
  </si>
  <si>
    <t>1,67%</t>
  </si>
  <si>
    <t>DIRECCION DE GESTIÓN AMBIENTAL</t>
  </si>
  <si>
    <t>1141 GESTION AMBIENTAL URBANA</t>
  </si>
  <si>
    <t>Sostenibilidad ambiental basada en eficiencia energética</t>
  </si>
  <si>
    <t>Gestión de la huella ambiental urbana</t>
  </si>
  <si>
    <t>Con base en la información suministrada por los programas posconsumo de cada una de las corrientes de residuos peligrosos se consolidaron las cantidades de residuos gestionados en el Distrito Capital de la siguiente manera:   Pilas 36,43 Ton equivalente a 2,48 %, Luminarias 144,04 Ton equivalente a 9,81 %, Baterías plomo Acido 589,86 Ton equivalente a  40,16 %, Toner 12,33 Ton equivalente a 0,84 %, electrodomésticos línea blanca 29,44 ton equivalente a 2,00 %, y medicamentos humanos 21,74 ton equivalente al 1,48 %. Para un total acumulado de Toneladas equivalente al 56,77 % con respecto al valor total reportado de 1.468,93Toneladas en el tercer trimestre del año 2019.</t>
  </si>
  <si>
    <t>Por medio de las campañas realizadas en el marco del programa Ecolecta de la SDA y con colaboración del programa posconsumo EcoComputo se logró la recolección de RAEE de 354,2 Ton Equivalente a 24,11 % con respecto el valor total reportado de 1.468.93 Toneladas en el tercer trimestre del año 2019.</t>
  </si>
  <si>
    <t>Con los resultados obtenidos del registro en la plataforma de AVU de la SDA se ha logrado recopilar la información gradualmente de acuerdo con las fechas iniciales de registro durante el año 2018 se cuenta con más reportes de actores registrados logrando consolidar un volumen mayor y un funcionamiento adecuado de la plataforma de registro de AVU de la SDA. De los cuales se reportan 280,89 Ton Equivalente al 19,12 % con respecto al  valor total reportado en el tercer trimestre del año 2019.</t>
  </si>
  <si>
    <t>Se realizaron fichas técnicas para el seguimiento a los proyectos. Estas fichas se encuentran en un continuo proceso de socializacion y concertación con el fin de unificar los reportes de reducción de emisiones GEI por poryecto</t>
  </si>
  <si>
    <t>NA</t>
  </si>
  <si>
    <t xml:space="preserve">Teniendo en cuenta el cambio normativo dado con la Ley 1955 de 2019, la gestión se ha enfocado a definir como va a actuar la entidad de cara a esta nueva norma, por lo que las acciones de apoyo real y efectivo planeadas se han visto retrasadas hasta que el pasado 16 de septiembre se realizó reunión de nivel directivo con la DLA, DCA y SRHS para acordar las diferentes medidas a adoptar.
</t>
  </si>
  <si>
    <t>El 18 de julio mediante oficio 2019EE162716, se reitera a la magistrada los informes previamente enviados con oficios 2018EE72201 del 5 de abril de 2018, 2018EE139094 de 15 de junio de 2018 y 2019EE124992 del 6 de junio de 2019. En estos informes se ha reportado los retrasos de las curtiembres en la construcción de la planta de tratamiento.  Adicionalmente con el oficio 2019EE162716 se solicita aclarar si se puede o no exigir el permiso de vertimientos y el cumplimiento de parametros a las curtiembres. 
En atención a esta solicitud, la magistrada el 4 de septiembre, profiere el auto del incidente 22, en el cual se da como medida cautelar el cierre de todas las curtiembres que no cumplan con los parametros de norma. Con esta medida se busca controlar a quienes no cumplen la norma dado que la solución de una planta colectiva aún no se concreta de parte de los curtidores.</t>
  </si>
  <si>
    <t>Para el año 2019 se tiene programado alcanzar el 75% de avance de la meta del cuatrienio, por lo que para el tercer trimestre del año 2019 alcanzó un 70% conforme a lo planeado para la cuarta versión de la semana ecoempresarial, la cual  dio inicio en el mes de septiembre con ferias de Negocios Verdes en diferentes centros comerciales de la ciudad; se realizó la Ropatón Ambiental, la cual benefició a recuperadores de oficio de la localidad de la Candelaria; se llevó a cabo la jornada Dile sí a la Bici con empresas de Bogotá y en paralelo la Ecoreciclatón en 5 puntos habilitados en la ciudad; y se realizó el III Foro Distrital en Responsabilidad Empresarial y Sostenibilidad. Estas actividades fueron establecidas como escenarios para el fortalecimiento de los proyectos de Responsabilidad Empresarial y Sostenibilidad y la Política Pública Distrital en Producción y Consumo Sostenible.
En el año 2018 se logró el avance del 50%, a partir del desarrollo de la tercera versión de la semana Ecoempresarial con territorios amigables, la ecoreciclatón, rodando por el ambiente, el II Foro Distrital en Responsabilidad Empresarial y Sosteniblidad, y como la primera versión de la Feria de Negocios Verdes. 
En el año 2017 se llevó a cabo la segunda versión de la semana ecoempresarial y para el 2016 se diseñó la Semana Ecoempresarial como una estrategia para fortalecer el esquema voluntario llamado Programa de Gestión Ambiental Empresarial.  En tal sentido, se han desarrollado 2 ediciones anuales (2016 y 2017), en las que se ha involucrado diferentes organizaciones, gremios y academia, y se han obtenido como resultados generales: la implementación de huertas en colegios distritales (85m2), 5000 personas participantes de las actividades de sensibilización ambiental, recolección de 97 Ton de residuos de aparatos eléctricos y electrónicos, 1200 empresas participantes fomentando estilos de vida sostenible en sus colaboradores y partes interesadas, establecimiento del Foro en Responsabilidad Empresarial y Sostenibilidad.</t>
  </si>
  <si>
    <t>En el tercer trimestre del año 2019 alcanzó un 30% conforme a lo planeado, a través del inicio en la realización de actividades planeadas para la cuarta versión de la semana ecoempresarial.</t>
  </si>
  <si>
    <t>El acumulado ejecutado para el cuatrienio corresponde a 679 proyectos, de los cuales se han avanzado así. En la vigencia 2016 con 100, en la vigencia 2017 con 211, en la vigencia 2018 se avanzó en 200 y en la vigencia 2019 con 168 proyectos, de acuerdo con el desarrollo de las siguientes acciones:
Durante el tercer trimestre se incorporó criterios de sostenibilidad ambiental a cincuenta y cuatro (54) proyectos de diferentes escalas, tanto en espacio público como en privado, promoviendo la construcción sostenible y el ecourbanismo en la ciudad. Los proyectos a los cuales se les incorporo criterios de sostenibilidad corresponden a: Cinco (05) proyectos con concepto de compatibilidad de uso de vivienda en suelo restringido, Seis (6) conceptos de Legalización y Regularización de Barrios, Dos (02) Planes Parciales de Renovación Urbana, un (1) Plan de Implantación, dos (2) Planes Parciales de Desarrollo, treinta y siete (37) proyectos de diseño paisajístico de parques y zonas verdes y un (01) Plan de Regularización y Manejo.</t>
  </si>
  <si>
    <t>La Secretaría Distrital de Ambiente suscribió el Convenio 1353 de 2017 con la Empresa de Acueducto en Bogotá-EAB en la cual se busca, Aunar recursos físicos, técnicos, financieros y humanos entre la Secretaría Distrital de Ambiente y la EAB-ESP para elaborar los diseños paisajísticos e ingeniería de detalle de un sistema urbano de drenaje sostenible en la zona de meandros del Rio Tunjuelo, que supla permanentemente las necesidades hídricas del mismo. 
Dentro del marco del convenio la EAAB – ESP, se suscribió el contrato de consultoría 1-02-25500-1298-2018 con la firma Hidromecánicas Ltda CONTRATO No. 1-02-25500, con el objeto de Elaborar los diseños detallados de un Sistema Urbano de Drenaje Sostenible en la zona de meandros del Rio Tunjuelo y el humedal el Tunjo entre el sector comprendido entre la Avenida Villavicencio y la estructura del embalse, que supla las necesidades hidráulicas y la calidad del agua de los mismos; estos diseños paisajísticos e ingeniería de detalle ya fueron elaborados y se encuentran concluidos, encontrándonos a la espera de la entrega final y formal del estudio por parte de la EAB-ESP.</t>
  </si>
  <si>
    <t>El acumulado ejecutado para el cuatrienio corresponde al 68.75 % de los cuales, en la vigencia 2017 corresponde a 25%, en el 2018 un 25% y a Septiembre de 2019 un 18.75%,  con el desarrollo de las siguientes acciones:
Durante el tercer trimestre de 2019, se efectuó la actualización de la matriz de registro, clasificación y consolidación con 60 proyectos e instrumentos de planeamiento urbano (51 Diseños Paisajísticos de Parques y Zonas Verdes, 1 Plan de Implantación,  1 Planes Parciales de Renovación Urbana, 1 Plan Parcial de Desarrollo y 6 Proyectos de Compatibilidad de uso de vivienda en zona restringida). 
De esta manera en lo transcurrido del año 2019, se ha consolidado una matriz de seguimiento a la Política de Ecourbanismo con 1282 proyectos e instrumentos que tienen lineamientos ambientales y en gran parte dan cumplimiento a metas de la Resolución 1319 de 2015.</t>
  </si>
  <si>
    <t>Como parte de las actividades de  Control y seguimiento ambiental  al aprovechamiento de llantas usadas en la ciudad de Bogotá  realizadas por  la SDA   en cumplimiento del Decreto 442 de 2015  y 265 de 2016, a septiembre de 2019 la entidad  logró evidenciar  el aprovechamiento de un total de 3.204,48 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</si>
  <si>
    <t>Como parte de las actividades de  gestión ambiental  al aprovechamiento de llantas usadas en la ciudad de Bogotá  realizadas por  la SDA   en cumplimiento del Decreto 442 de 2015  y 265 de 2016, a septiembre de 2019 la entidad  logró evidenciar  el aprovechamiento de un total de 3.069,58 Ton de llantas usadas. La Subdirección de ecourbanismo y gestión ambiental empresarial realizó revisión de los certificados de aprovechamiento de los diferentes puntos de acopio que tienen los programas posconsumo existentes y las diferentes campañas promovidas en la ciudad de Bogotá.</t>
  </si>
  <si>
    <t xml:space="preserve">A septiembre de 2019  las entidades distritales no han realizado el respectivo reporte del % de aprovechamiento del granulo de caucho. Por parte de la SCASP se oficio a 10 Alcaldías Locales y al IDRD, citándolos a una reunión en las fechas indicadas en cada oficio , requiriéndoles la documentación referente a los informes semestrales con sus respectivos certificados. </t>
  </si>
  <si>
    <t>A Septiembre de 2019  fueron visitados por parte de los profesionales de la SDA 1444 establecimientos realizando visitas de control a 771 establecimientos y 673 visitas de seguimiento del registro de los establecimientos, generadores y gestores de llantas usadas, ubicados en el perímetro urbano del Distrito Capital, verificando el cumplimiento de la normatividad ambiental  especificamente el Decreto 442 de 2015 y 265 de 2016.
De acuerdo a las visitas técnicas  realizadas  a  los establecimientos  de acopio de llantas usadas para este tercer trimestre del año 2019, se generaron segun hallazgos 1097 requerimientos por incumplimiento a lo establecido en el Decreto 442 de 2015 y/o 265 de 2016.</t>
  </si>
  <si>
    <t xml:space="preserve">En el periodo comprendido entre Enero y  septiembre de  2019, la SDA realizó 59 visitas técnicas de control y seguimiento a los  5 sitios de disposición final vigentes : Sitio de Disposición Final "Las Manas" - CEMEX FISCALA, CEMEX TUNJUELO  - SAN ANTONIO, PMRRA CANTARANA (suspendido por la SDA, pero se realizan visita de seguimiento y contol verificando que no se estén recibiendo Residuos de Construción y Demolición - RCD).    como resultado de los anterior se generaron 50 informes técnicos en cuanto a los lineamientos técnico- ambientales para las actividades de manejo, aprovechamiento y tratamiento de los residuos de construcción y demolición en el D.C. </t>
  </si>
  <si>
    <t xml:space="preserve">La ejecución del indicador de la meta está formulada de tal forma que cada año inicie desde un 0% y alcance a un 25%, de acuerdo al cumplimiento de la norma.
Para el periodo comprendido entre Enero y  septiembre de  2019  se reporta un total  de 604 visitas de control y seguimiento a  obras de infraestructura en el perímetro urbano del Distrito Capital  que permitieron controlar  la aplicación de  técnicas de aprovechamiento y tratamiento de RCD a un  total de 2.202.505  Ton. de RCD acorde con lo establecido en la en la Resolución 01115 de 2012, 0932 de 2015 y Resolución 1138 de 2013.
El repunte en el valor reportado en el segundo trimestre se debe a que el grupo Proyectos Especiales de Infraestructura - PEI, incorporó sus reportes de acuerdo a sus labores de control y seguimiento en los reportes de Disposición Final y Aprovechamiento que se realiza en el aplicativo web de la Entidad, de igual manera, el grupo RCD aumentó en sus profesionales de apoyo, lo que tambien favoreció el aoporte del cumplimiento de la meta anual.
En este sentido considerando que la meta establecida para el 2019, es el  25% acorde con la norma, lo que equivale a 2.045.708 toneladas de RCD con aplicación de técnicas de aprovechamiento y tratamiento  en las obras , a septiembre  se reporta un avance del 26,92% de aprovechamiento de RCD. </t>
  </si>
  <si>
    <t>En el período correspondiente de  enero a septiembre de 2019  la SDA controló un total de 6,285 toneladas de Residuos Peligrosos (infecciosos, químicos y de origen administrativo) en el sector salud y afines generadas en el Distrito Capital, a través de la realización de 479 visitas de control a generadores de Residuos Hospitalarios, 
Se atendieron los siguientes tramites durante el primer semestre del 2019:
Registros de vertimientos 247
Registros de acopiador primario de aceites usados 28
Adicionalmente se realizo el análisis de 316 Informes de Gestión atendidos; se emitieron 872 oficios de  requerimiento a generadores de RH y similares, se analizaron 222 caracterizaciones de vertimientos, 174 respuestas a solicitudes de información, se proyectaron 62 informes técnicos y 156 conceptos técnicos para inicio de sancionatorios.
El reporte incluye el valor de la reserva pendiente por ejecutar en la vigencia 2018 de 841  Toneladas de residuos peligrosos generados en el sector salud y afines y 5,444 toneladas  correspondiente a la vigencia de 2019.</t>
  </si>
  <si>
    <t xml:space="preserve">Tomando como referencia  los productos entregados en las consultorias realizadas en el desarrollo de la meta,  La herramienta tecnológica esta estructurada bajo tres sistemas 1. Sistema de captura de información. 2. Sistema de almacenamiento de información  y 3. Sistema de procesamiento y modelamiento de información.
Acorde con lo anterior y a fin de articular la herramienta tecnológica con los sistmas existentes en la SDA,  Se establecio como  Sistema  de captura de información el sistema  ONTRACK , de igual forma se estableció  como Sistema de almacenamiento de información el Sistema FOREST. y como sistema de procesamiento el VISOR GEOGRAFICO y el Centro de Información Geográfico de la SDA -CIMAB - 
En este sentido, durante lo corrido del año 2019 en relación al Sistema de Captura se avanzó en:  
Se realiza capacitación del sistema ontrack el 2 de julio 2019 
Se realiza reunión con el equipo de trabajo con el fin de realizar la socialización de la herramienta resolver inquietudes y solicitar que a partir de la fecha se realice el 100% de las visitas con esta herramienta
Del perido comprendido entre enero a septiembre de 2019, se cuentan con 218 visitas registradas en on tranck 
Realización del Manual del usuario webfile
 Se realiza documento word de manual del usuario y libretos para el desarrollo del material visual por parte de comunicaciones. (manual, libretos de webfile)
socilaización de trámites webfile
Actualización y exposicion de formatos para captura de información de ECOCAPITAL 
Socialización de la guía tecnica del sector veterinario: Ajuste  guía técnica veterinaria por el equipo de Grupo Hospitalarios (Documento word con anexos y banner)
Remisión de Guía Veterinaria al subdirector  para revisión y aprobación (correo electrónico)
En cuanto al sistema de almacenamiento de información se avanzo en: 
Actualización y exposición de formatos para captura de información, actualización del procedimiento 
Manual del usuario webfile 
materia visual Se realiza documento word de manual del usuario y libretos para el desarrollo del material visual por parte de comunicaciones. (manual, libretos de webfile)
En cuanto al desarrollo del Sistema de modelamiento de información, se avanzó en 
Socialización de fichas para levantamiento de requerimientos 
Construcción de fichas con requerimientos 
Realización de consultas con autoridades ambientales para establecer las herramientas  tecnológicas empleadas
Definición de requerimientos a implementar en la estrategia de control.
como resultado de lo anterior se reporta un avance acumulado en el cuatrienio correspondiente al 52,2%  resultante del  12,2% resultante de  las actividades realizadas en 2019 detalladas anteriormente y 40% registrado a diciembre de 2018.
</t>
  </si>
  <si>
    <t>Para el periodo comprendido entre enero y septiembre del año 2019 (con corte al 19 de septiembre) se realizaron visitas a 65 entidades Públicas ubicadas en el D.C, con el fin de realizar la evaluación, control y seguimiento al cumplimiento normativo ambiental con énfasis en la implementación del PIGA, acorde con lo definido por la Resolución 242 de 2014 “Por la cual se adoptan los lineamientos para la formulación, concertación, implementación, evaluación, control y seguimiento del Plan Institucional de Gestión Ambiental –PIGA”. Con la realización de estas visitas se  avanzó en el cumplimiento del 83,33% del total de la meta. 
El universo cambio de 78 a 79 entidades considerando que se evidencio concertacion de la Agencia Nacional del Territorio, sin embargo, se continua el reporte sobre 78, con el fin de conservar la magnitud del dato.</t>
  </si>
  <si>
    <t>A Septiembre de 2019  fueron visitados por parte de los profesionales de la SDA 1444 establecimientos realizando visitas de control a 771 establecimientos y 673 visitas de seguimiento del registro de los establecimientos, generadores y gestores de llantas usadas, ubicados en el perímetro urbano del Distrito Capital, verificando el cumplimiento de la normatividad ambiental  especificamente el Decreto 442 de 2015 y 265 de 2016.</t>
  </si>
  <si>
    <t>De acuerdo a las visitas técnicas  realizadas  a  los establecimientos  de acopio de llantas usadas para este segundo trimestre del año 2019, se generaron segun hallazgos 1097 requerimientos por incumplimiento a lo establecido en el Decreto 442 de 2015 y/o 265 de 2016.</t>
  </si>
  <si>
    <t xml:space="preserve">Durante lo corrido del año 2019 en relación al Sistema de Captura se avanzó en:  
La Identificación de variables para la captura de información en línea durante las visitas de campo a través de dispositivos ONTRACK l  
Diseño y generación de plantillas base para el montaje automático de requerimientos con la información recopilada de las actas de visitas realizadas 
Realización de Capacitaciones para el manejo de dispositivos on track 
En cuanto al sistema de almacenamiento de información se avanzo en: 
Identificación de variables para la captura de información en línea, a través del aplicativo web de la SDA diligenciados por los usuarios. 
Elaboración pruebas y modificación de formatos para captura de información en línea.
</t>
  </si>
  <si>
    <t>Como parte de la implementación, durante lo corrido del año 2019 Avance en la Integración de la información capturada en on track con la plataforma forest como herramienta de almacenamiento y procesamiento  1,5%
Realización de Capacitaciones a diferentes actores del sector de la contrucción sobre la nueva versión del aplicativo web y los nevos campos requeridos para la captura de información en línea 2%
En cuanto al desarrollo del Sistema de modelamiento de información, se avanzó en la identificación de variables base  a incluir en los reportes  de modelamento de la información, por lo cual  se realizaron reuniones intra e interintitucionales con  Asoresiduos, la Universidad Mayor de Cundinamarca,  y la Dirección de Planeación y Sistemas de Información Ambiental de la SDA,  en las cuales se presentaron y revisaron  los insumos existentes en cada institución para  a partir de esto realizar  el diseño y   implementación de ña herramienta tecnológica obteniendo:
 Suministro de información a los ingenieros y desarrolladores (CIMAB DPSIA)  encargados del procesamiento y representación visual  de la información en pro de generar alertas   3%
Elaboración de formatos de levantamiento de Requerimientos para establecer la representación visual de la información 3%</t>
  </si>
  <si>
    <t>Durante los 3 primeros trimestres del año 2019 se realizó la revisión de 8 informes de clasificación de impacto en los cuales se evaluó la posible afectación del desarrollo de obras constructivas, lo anterior  permitió reallizar el control sobre  el cumplimiento normativo ambiental entre ellos la adecuada disposición de RCD.</t>
  </si>
  <si>
    <t xml:space="preserve">A Septiembre  del año 2019  se  proyectaron 72  Conceptos Técnicos por incumplimiento  de la Resolución 1115 del 26 de 2012 en cuanto a los lineamientos técnico- ambientales para las actividades de manejo, aprovechamiento y tratamiento de los residuos de construcción y demolición en el D.C. </t>
  </si>
  <si>
    <t xml:space="preserve">En materia de control a obras se han impulsado 8 actuaciones administrativas 5  autos de inicio 1 en auto de pruebas, 1 en resolución aclaratoria,  1 auto de aclaratoria En materia de control a obras se han impulsado 15 actuaciones administrativas 5  autos de inicio 1 en auto de pruebas, 1 en resolución aclaratoria,  1 auto de aclaratoria, 4 archivos de expedientes y 3 cobros por seguimientos,
</t>
  </si>
  <si>
    <t xml:space="preserve">Acorde con las visitas realizadas se generaron 50 informes técnicos en cuanto a los lineamientos técnico- ambientales para las actividades de manejo, aprovechamiento y tratamiento de los residuos de construcción y demolición en el D.C. </t>
  </si>
  <si>
    <t xml:space="preserve">A septiembre  de 2019 el grupo de Proyectos especiales de infraestructura - PEI adelantó actividades técnicas de evaluación, seguimiento y control a los  trámites de Permiso de Ocupación de Cauce - POC solicitados por Entidades públicas y privadas.
Como resultado de la gestión adelantada, el estado de las solicitudes de POC es el siguiente:
27 resoluciones de POC Aprobadas con Resolución     
2 inicios de POC
3 solicitudes de POC Desistidas por el peticionario        
12 solicitudes de POC en Trámite técnico- jurídico.
</t>
  </si>
  <si>
    <t>Para el periodo comprendido entre Enero y  septiembre de  2019  se reporta un total  de 604 visitas de control y seguimiento a  obras de infraestructura en el perímetro urbano del Distrito Capital  que permitieron controlar  la aplicación de  técnicas de aprovechamiento y tratamiento de RCD a un  total de 2.202.505  Ton. de RCD acorde con lo establecido en la en la Resolución 01115 de 2012, 0932 de 2015 y Resolución 1138 de 2013</t>
  </si>
  <si>
    <t xml:space="preserve">En materia de control a obras se han impulsado 15 actuaciones administrativas 5  autos de inicio 1 en auto de pruebas, 1 en resolución aclaratoria,  1 auto de aclaratoria, 4 archivos de expedientes y 3 cobros por seguimientos,
</t>
  </si>
  <si>
    <t>En el período correspondiente de  enero a septiembre de 2019  la SDA controló un total de 6.285 toneladas de Residuos Peligrosos (infecciosos, químicos y de origen administrativo) en el sector salud y afines generadas en el Distrito Capital, a través de la realización de 479 visitas de control a generadores de Residuos Hospitalarios, 
Se atendieron los siguientes tramites durante el primer semestre del 2019:
Registros de vertimientos 247
Registros de acopiador primario de aceites usados 28
Adicionalmente se realizo el análisis de 316 Informes de Gestión atendidos; se emitieron 872 oficios de  requerimiento a generadores de RH y similares, se analizaron 222 caracterizaciones de vertimientos, 174 respuestas a solicitudes de información, se proyectaron 62 informes técnicos y 156 conceptos técnicos para inicio de sancionatorios.
El reporte incluye el valor de la reserva pendiente por ejecutar en la vigencia 2018 de 841  Toneladas de residuos peligrosos generados en el sector salud y afines y 5,444 toneladas  correspondiente a la vigencia de 2019.</t>
  </si>
  <si>
    <t>Durante los tres primeros trimestres  del año 2019 los profesionales de la SDA realizaron 
479 visitas de control a generadores de Residuos Hospitalarios, 
Lo anterior permitió controlar un total de  6.285  toneladas de Residuos Peligrosos (infecciosos, químicos y de origen administrativos) en el sector salud y afines generadas en el Distrito Capital</t>
  </si>
  <si>
    <t>A septiembre del año 2019  ECOCAPITAL  realizo el reporte de 10 informes de recolección, transporte, tratamiento y disposición final  a la SDA de 9.627 tonneladas de residuos hospitalarios.</t>
  </si>
  <si>
    <t>Durante el primer semestre del  año 2019 los profesionales de la SDA realizaron 2.969 actuaciones técnicas distribuidas así: 
479 visitas de seguimiento y control a generadores de Residuos Hospitalarios, 
247 Registros de vertimientos 
28 Registros de acopiador primario de aceites usados 
316 análisis de  Informes de Gestión atendidos
872 oficios de  requerimiento a generadores de RH y similares.
222 caracterizaciones de vertimientos.
174 respuestas a solicitudes de información
62 informes técnicos
156 conceptos técnicos para inicio de sancionatorios.
100  solicitudes de información atendidas
313 Requerimientos a generadores de RH y similares.
Lo anterior permitió controlar un total de 6285 toneladas de Residuos Peligrosos (infecciosos, químicos y administrativos) en el sector salud y afines generadas en el Distrito Capital</t>
  </si>
  <si>
    <t xml:space="preserve">Tomando como referencia  los productos entregados en las consultorias realizadas en el desarrollo de la meta,  La herramienta tecnológica esta estructurada bajo tres sistemas 1. Sistema de captura de información. 2. Sistema de almacenamiento de información  y 3. Sistema de procesamiento y modelamiento de información.
Acorde con lo anterior y a fin de articular la herramienta tecnológica con los sistmas existentes en la SDA,  Se establecio como  Sistema  de captura de información el sistema  ONTRACK , de igual forma se estableció  como Sistema de almacenamiento de información el Sistema FOREST. y como sistema de procesamiento el VISOR GEOGRAFICO y el Centro de Información Geográfico de la SDA -CIMAB - 
En este sentido, durante lo corrido del año 2019 en relación al Sistema de Captura se avanzó en:  
Se realiza capacitación del sistema ontrack el 2 de julio 2019 
Se realiza reunión con el equipo de trabajo con el fin de realizar la socialización de la herramienta resolver inquietudes y solicitar que a partir de la fecha se realice el 100% de las visitas con esta herramienta
Del perido comprendido entre enero a septiembre de 2019, se cuentan con 218 visitas registradas en on tranck 
Realización del Manual del usuario webfile
 Se realiza documento word de manual del usuario y libretos para el desarrollo del material visual por parte de comunicaciones. (manual, libretos de webfile)
socilaización de trámites webfile
Actualización y exposicion de formatos para captura de información de ECOCAPITAL 
Socialización de la guía tecnica del sector veterinario: Ajuste  guía técnica veterinaria por el equipo de Grupo Hospitalarios (Documento word con anexos y banner)
Remisión de Guía Veterinaria al subdirector  para revisión y aprobación (correo electrónico)
</t>
  </si>
  <si>
    <t xml:space="preserve">En cuanto al sistema de almacenamiento de información se avanzo en: 
Actualización y exposición de formatos para captura de información, actualización del procedimiento 
Manual del usuario webfile 
materia visual Se realiza documento word de manual del usuario y libretos para el desarrollo del material visual por parte de comunicaciones. (manual, libretos de webfile)
En cuanto al desarrollo del Sistema de modelamiento de información, se avanzó en 
Socialización de fichas para levantamiento de requerimientos 
Construcción de fichas con requerimientos 
Realización de consultas con autoridades ambientales para establecer las herramientas  tecnológicas empleadas
Definición de requerimientos a implementar en la estrategia de control.
como resultado de lo anterior se reporta un avance acumulado en el cuatrienio correspondiente al 52,2%  resultante del  12,2% resultante de  las actividades realizadas en 2019 detalladas anteriormente y 40% registrado a diciembre de 2018.
</t>
  </si>
  <si>
    <t>Para el periodo comprendido entre enero y septiembre del año 2019 (con corte al 19 de septiembre) se realizaron visitas a 246 sedes de entidades Públicas ubicadas en el D.C, con el fin de realizar la evaluación, control y seguimiento al cumplimiento normativo ambiental. Con la realización de estas visitas se  avanzó en el cumplimiento del 78,8% del total de la meta.</t>
  </si>
  <si>
    <t>El acumulado ejecutado en el cuatrienio corresponde al 16.859 m2 de techos verdes y jardines verticales de los cuales, de los cuales 2.591 son de la vigencia 2016, 5.000 del 2017, 5.429 de la vigencia 2018 y 3.839 a Septiembre de 2019.
Durante la vigencia actual se ha promovido un total de 1256 m2, de los cuales corresponden a 381 m2 de jardín vertical y 875 m2 de techo verde, en proyectos existentes en espacio público y privado de las localidades así: Chapinero (940 m2), Ciudad Bolívar (2 m2), Santa Fé (110 m2), Suba (123 m2), Engativá (28 m2) y Usaquén (53 m2) de la Ciudad de Bogotá.</t>
  </si>
  <si>
    <t>No se presenta avance, dado que se requiere de la entrega formal por parte de la EAAB – ESP de los productos del contrato de consultoría 1-02-25500-1298-2018 con la firma Hidromecánicas Ltda, es importante indicar que estos diseños paisajísticos e ingeniería de detalle del SUDS ya fueron elaborados.</t>
  </si>
  <si>
    <t>El acumulado ejecutado en el cuatrienio corresponde al 16.859 m2 de techos verdes y jardines verticales de los cuales, de los cuales 2.591 son de la vigencia 2016, 5.000 del 2017, 5.429 de la vigencia 2018 y 3.839 a Septiembre de 2019.
Durante la vigencia actual se ha promovido un total de 3839 m2, de los cuales corresponden a 2423 m2 de jardín vertical y 1416 m2 de techo verde, en proyectos existentes en espacio público y privado de las localidades así: Chapinero (2720 m2), Ciudad Bolívar (8 m2), Santa Fé (110 m2), Barrios Unidos (50 m2), Los Mártires (183 m2), Puente Aranda (62 m2), Bosa (9 m2), Candelaria (20 m2), Suba (343 m2), Engativá (57 m2), San Cristóbal (47 m2) y Usaquén (230 m2) de la Ciudad de Bogotá.</t>
  </si>
  <si>
    <t>El acumulado ejecutado para el cuatrienio corresponde a 360 empresas de las cuales en la vigencia, se midieron en total 71 empresas distribuidas así:  67 en nivel muy bueno, 6 en nivel bueno, 14 en nivel aceptable y 1 en deficiente. Así mismo, para brindarles las herramientas para lograr medir el I.D.A.E en el tercer semestre de 2019, se llevó a cabo capacitación el día 29 de agosto de 2019 a 95 empresas participantes del programa ACERCAR - CICLO II - 2019, cuyo temario fue la entrega de los lineamientos para el reporte y captura de datos, interpretación de registros, consolidación, formulación y análisis. Así mismo, se socializó el aplicativo WEB FILE para el reporte de indicadores ambientales. Durante el período en mención se ha realizado el acompañamiento a las empresas ACERCAR para el diligenciamiento del mismo, incluyendo la atención via correo electrónico y la divulgación del instructivo de indicadores, el manual de diligenciamiento del aplicativo y el video tutorial.</t>
  </si>
  <si>
    <t xml:space="preserve">Durante el tercer  trimestre del año en curso, se midieron en total 71 empresas distribuidas así:  67 en nivel muy bueno, 6 en nivel bueno, 14 en nivel aceptable y 1 en deficiente. Así mismo, se realizaró capacitación a las empresas el día 29 de agosto </t>
  </si>
  <si>
    <t>Los avances que se tienen en lo corrido de la vigencia se dan en la planeación de un taller teorico practico de prueba de jarras para cual se realizaron 3 reuniones y se define ejecutarlo en el cuarto trimestre hasta aclarar la posición de la entidad respecto a los cambios normativos que se describen a continuación. En el marco de la mesa de curtiembres, se realizó reunión con la Empresa de Acueducto de Bogotá-EAB con el fin de coordinar las acciones de gestión y control para las curtiembres, dada la entrada en vigencia de la Ley 1955 de 2019, mediante la cual se establece que ya no es obligatorio el permiso de vertimientos para las curtiembres, sino que éste debe ser tramitado por la empresa prestadora el servicio de alcantarillado en este caso la EAB. Así mismo, con el oficio 2019EE162716 del 18 de julio, la SDA solicita a la magistrada aclarar si se exige o no el permiso de vertimientos y si deben o no  las curtiembres cumplir con los parametros de norma, dado que esto cambia todas las labores de apoyo que desde la SDA se realizan.
Posteriormente el 19 de septiembre, se profirió el oficio 2019EE219059, en el cual se aclara a  la Empresa de Acueducto de Bogotá (EAB) que es responsable de ejercer las actividades de interlocución, inspección y vigilancia de sus suscriptores, quienes deberán presentar al prestador del servicio, caracterización de sus vertimientos.
A su vez ASOPIESB, en representación de las curtiembres, mediante radicado 2019ER198002 del 29 de agosto, presentó tres alternativas para el desarrollo de la planta de tratamiento, sin embargo, no se selecciona la alternativa a ejecutar ni se presenta el diseño, tal como se pide en el auto proferido por la magistrada en diciembre de 2017. Dado que la propuesta es sobre manejo de vertimientos, la SRHS mediante oficio 2019EE220137, le informa a ASOPIESB que la entidad competente para realizar la evaluación de las propuestas presentadas es la EAB.</t>
  </si>
  <si>
    <t>En el tercer trimestre del año 2019, se realizaron los ajustes al documento de Diagnóstico e Identificación de Factores Estratégicos -DIFE-, conforme a las observaciones dadas en el concepto remitido por la Secretaría Distrital de Planeación. Dicho DIFE fue radicado bajo número 2019EE223191. Por otra parte, se inició la segunda fase de formulación de la Política, consistente en el desarrollo del documento CONPES y la matriz de resultados, para ésta última se llevó a cabo 1 taller en la SDA.  
Adicionalmente, en el marco de la puesta en marcha de la Política, y entendiendo que su implementación obedece a la implementación y desarrollo de líneas de acción o Proyectos de Responsabilidad Empresarial y Sostenibilidad, se puede indicar que en el tercer trimestre se desarrollaron 3 mesas de trabajo para abordar los diferentes proyectos con 200 empresas, se realizó el III Foro de Responsabilidad Empresarial y Sostenibilidad, cuyos ejes de discusión fueron basados en el proceso de formulación de la Política, y en el que participaron 350 personas aproximadamente</t>
  </si>
  <si>
    <t>La Secretaría Distrital de Ambiente en lo corrido del cuatrienio, se han dispuesto adecuadamente 12.544,22 toneladas, de los cuales 1028 toneladas se dispusieron en el año 2016, 2427 toneladas en el 2017, en el año 2018, se han dispuesto 5152,37 ton, y a septiembre de 2019  3.936,85 ton.; estas cantidades fueron reportadas por los programas posconsumo de residuos de aparatos eléctricos y electrónicos, reportes de aceite vegetal usado, pilas y acumuladores, baterías plomo ácido, luminarias, medicamentos y tóner.
Se realizó la verificación y consolidación de las cantidades de residuos gestionados por los programas posconsumo y gestores de residuos especiales (AVU-Aceite vegetal usado) respectivamente, cantidades que cuentan con su correspondiente certificado de disposición siendo así el soporte de cantidades gestionadas en la ciudad. Teniendo en cuenta que los reportes entregados por los gestores, que requieren de un tiempo de cuatro a seis meses para la generación del certificado después de recolectado el residuo. 
Dichos residuos son recolectados por medio de campañas de recolección, promoción y difusión tanto en el sector residencial como empresarial. Adicionalmente se desarrollan actividades de promoción, recolección y gestión con programas diseñados por las principales marcas de fabricación, distribución, venta y recolección de baterías de plomo Acido y Plomo seco del mercado. 
Se estableció para uso de la ciudadanía la plataforma para el reporte de cantidades de AVU gestionadas adecuadamente, teniendo en cuenta los informes trimestrales entregados por medio del aplicativo de la entidad, igualmente se continúa con las actividades de divulgación y capacitación del acuerdo Distrital 634 de 2015.
La cantidad reportada de residuos peligrosos y especiales durante la vigencia 2019 es esta Discriminada de la siguiente manera:
Residuos de aparatos eléctricos y electrónicos –RAEE- 1128,41 Ton, AVU 771,27 Ton, Pilas 88,26 Ton, Luminarias 198,61  Ton, Baterías plomo Acido1623,23 Ton, Toner 33,46 Ton, medicamentos Humanos 46,5 Ton, Electrodomesticos de linea blanca 47,11 Ton para  Un total acumulado para el año 2019 de 3936,85 Toneladas.</t>
  </si>
  <si>
    <r>
      <t>En lo transcurrido del Plan de Desarrollo, se ha aprovechado  21990,57 ton de llantas usadas. De las cuales en la vigencia 2016 corresponde 1.390, en la vigencia 2017 a 7.911 en la vigencia 2018 a 6.578,76 y a septiembre de 2019 a 6110,81 tons así:
A septiembre de 2019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Acorde con lo anterior al tercer  trimestre del año 2019 la SDA a través de actividades de gestión registro el aprovechamiento de</t>
    </r>
    <r>
      <rPr>
        <b/>
        <sz val="10"/>
        <rFont val="Calibri"/>
        <family val="2"/>
      </rPr>
      <t xml:space="preserve"> 3.069,58 To</t>
    </r>
    <r>
      <rPr>
        <sz val="10"/>
        <rFont val="Calibri"/>
        <family val="2"/>
      </rPr>
      <t>n. Que fueron verificadas por medio de actividades realizadas con los programas posconsumo en acompañamiento del grupo de llantas de la Subdirección de Ecourbanismo y Gestión Ambiental Empresarial. 
Así mismo, como parte de las actividades de  Control y seguimiento ambiental  al aprovechamiento de llantas usadas en la ciudad de Bogotá  realizadas por  la SDA   en cumplimiento del Decreto 442 de 2015  y 265 de 2016, a septiembre de 2019 la entidad  logró evidenciar  el aprovechamiento de un total de</t>
    </r>
    <r>
      <rPr>
        <b/>
        <sz val="10"/>
        <rFont val="Calibri"/>
        <family val="2"/>
      </rPr>
      <t xml:space="preserve"> 3.041,23 Ton</t>
    </r>
    <r>
      <rPr>
        <sz val="10"/>
        <rFont val="Calibri"/>
        <family val="2"/>
      </rPr>
      <t xml:space="preserve">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r>
  </si>
  <si>
    <t>En lo transcurrido del Plan de Desarrollo, se ha aprovechado  21990,57 ton de llantas usadas. De las cuales en la vigencia 2016 corresponde 1.390, en la vigencia 2017 a 7.911 en la vigencia 2018 a 6.578,76 y a septiembre de 2019 a 6110,81 tons así:
A septiembre de 2019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Acorde con lo anterior al tercer  trimestre del año 2019 la SDA a través de actividades de gestión registro el aprovechamiento de 3.069,58 Ton. Que fueron verificadas por medio de actividades realizadas con los programas posconsumo en acompañamiento del grupo de llantas de la Subdirección de Ecourbanismo y Gestión Ambiental Empresarial. 
Así mismo, como parte de las actividades de  Control y seguimiento ambiental  al aprovechamiento de llantas usadas en la ciudad de Bogotá  realizadas por  la SDA   en cumplimiento del Decreto 442 de 2015  y 265 de 2016, a septiembre de 2019 la entidad  logró evidenciar  el aprovechamiento de un total de 3.041,23 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</si>
  <si>
    <t>Durante lo corrido de la vigencia 2019 la Secretaría Distrital de Ambiente, realizó control ambiental sobre la disposición adecuada de  9.255.282 toneladas de RCD en sitios autorizados acorde con lo establecido en la  Resolución 01115 de 2012, 0932 de 2015 y Resolución 1138 de 2013.
Lo anterior se logró con el desarrollo de diferentes acciones técnicas como: 
604 visitas de control y seguimiento a obras de infraestructura en el perímetro urbano del Distrito Capital.
Revisión de 673 planes de Gestión de RCD que permitieron controlar la disposición adecuada 
Revisión de los certificados de disposición entregadas a gestores de este residuo y su correspondiente verificación de trazabilidad del PIN  en el aplicativo web de la Secretaría Distrital de Ambiente.</t>
  </si>
  <si>
    <t>El avance en la magnitud depende del reporte que realizan las alcaldías locales y el Instituto  Distrital de Recreación y deporte IDRD,  sin embargo aunque la secretaria distrital de ambiente a requerido a través de memorandos la información, a  septiembre no han realizado reporte sobre el porcenaje de  gránulo de caucho aprovechado.</t>
  </si>
  <si>
    <t>Se realizaran  mesas de trabajo conjunto con las alcaldias y IDRD para determinar el % de gránulo de caucho reciclado.</t>
  </si>
  <si>
    <t xml:space="preserve">A Septiembre  del año 2019  se reporta un total  de 604  visitas de control y seguimiento a  obras de infraestructura en el perímetro urbano del Distrito Capital  que permitieron controlar la disposición adecuada de  9.255.282  toneladas de RCD en sitios autorizados acorde con lo establecido en la en la Resolución 01115 de 2012, 0932 de 2015 y Resolución 1138 de 2013. </t>
  </si>
  <si>
    <t xml:space="preserve">Durante los 3 primeros trimestres del año 2019 se reporta  la revisión de 673 planes de Gestión de RCD que permitieron controlar la disposición adecuada de 9.255.282  toneladas de RCD en sitios autorizados acorde con lo establecido en la en la Resolución 01115 de 2012, 0932 de 2015 y Resolución 1138 de 2013. </t>
  </si>
  <si>
    <t>A septiembre  de 2019 el grupo de Proyectos especiales de infraestructura - PEI adelantó actividades técnicas de evaluación, seguimiento y control a los  trámites de Permiso de Ocupación de Cauce - POC solicitados por Entidades públicas y privadas.
Como resultado de la gestión adelantada, el estado de las solicitudes de POC es el siguiente:
27 resoluciones de POC Aprobadas con Resolución     
2 inicios de POC
3 solicitudes de POC Desistidas por el peticionario        
12 solicitudes de POC en Trámite técnico- jurídico.
Como resultado las actividades de control y seguimiento ambiental a septiembre de 2019 se han adelantado 50 cobros por seguimiento  a  proyectos especiales de Infraestructura.
En relación con los proyectos especiales de infraestructura, las actividades adelantadas corresponden con el control y seguimiento  enviando 578 requerimientos a entidades públicas y privadas, Se realizaron 140 visitas de seguimiento a RCD, a los 15 humedales y  40 Visitas técnicas para evaluar solicitudes de Permiso de Ocupación de Cauce.</t>
  </si>
  <si>
    <t xml:space="preserve">A fin de articular la herramienta tecnológica con los sistemas existentes en la SDA,  Se estableció como  Sistema  de captura de información el sistema  ONTRACK , de igual forma se estableció  como Sistema de almacenamiento de información el Sistema FOREST. y como sistema de procesamiento el VISOR GEOGRAFICO y el Centro de Información Geográfico de la SDA -CIMAB - 
En este sentido, durante lo corrido del año 2019 en relación al Sistema de Captura se avanzó en:  
La Identificación de variables para la captura de información en línea durante las visitas de campo a través de dispositivos ONTRACK 
Diseño y generación de plantillas base para el montaje automático de requerimientos con la información recopilada de las actas de visitas realizadas 
Realización de Capacitaciones para el manejo de dispositivos on track 
En cuanto al sistema de almacenamiento de información se avanzó en: 
Identificación de variables para la captura de información en línea, a través del aplicativo web de la SDA diligenciados por los usuarios. 
Elaboración pruebas y modificación de formatos para captura de información en línea. 
Avance en la Integración de la información capturada en on track con la plataforma forest como herramienta de almacenamiento y procesamiento  
Realización de Capacitaciones a diferentes actores del sector de la construcción sobre la nueva versión del aplicativo web y los nevos campos requeridos para la captura de información en línea 2%
En cuanto al desarrollo del Sistema de modelamiento de información, se avanzó en la identificación de variables base a incluir en los reportes de modelamiento de la información, por lo cual se realizaron reuniones intra e interinstitucionales para gestionar el suministro de información a los ingenieros y desarrolladores (CIMAB DPSIA) encargados del procesamiento y representación visual de la información en pro de generar alertas 
Elaboración de formatos de levantamiento de Requerimientos para establecer la representación visual de la información 
como resultado de lo anterior se reporta un avance acumulado en el cuatrienio correspondiente al 62,40% resultante del 31,5% resultante de las actividades realizadas en 2019 detalladas anteriormente y 30,9% registrado a diciembre de 2018.
</t>
  </si>
  <si>
    <t xml:space="preserve">En lo corrido de la vigencia se ha reportado en total la reducción de  emisiones GEI en 188293,21 Ton de CO2eq. Esto corresponde al acumulado para el 2019 de lo reportado durante los trimestres:
I trimestre - Reducción de 76875,99 Ton CO2eq
II trimestre - Reducción de 95922,42 Ton CO2eq
III trimestre - Reducción de 15494,8 Ton CO2eq
Se continuaron los esfuerzos para el seguimiento a los proyectos orientados en reducción de emisiones de GEI. El trabajo  incluyó la comunicación con las entidades responsables: Unidad Administrativa Especial de Servicios Públicos - UAESP, Acueducto de Bogotá, e Instituto Para La Economía Social -IPES; tanto para la solicitud de actualización de reportes, como para la actualización y depuración de la información consolidada respecto a la reducción de emisiones GEI.
</t>
  </si>
  <si>
    <t>Se continuaron los esfuerzos para el seguimiento a los proyectos orientados en reducción de emisiones de GEI. El trabajo  incluyó la comunicación con las entidades responsables: Unidad Administrativa Especial de Servicios Públicos - UAESP, Acueducto de Bogotá, e Instituto Para La Economía Social -IPES; tanto para la solicitud de actualización de reportes, como para la actualización y depuración de la información consolidada respecto a la reducción de emisiones GEI.
Durante el III trimestre de 2019 año 2019, se reportó la reducción de emisiones en 15.494,8 Toneladas de CO2eq acorde a los avances reportados de los siguientes proyectos de mitigación:
“Operación Planta de Tratamiento de Aguas Residuales PTAR Salitre”: se reporta un total de 14438,93  tCO2eq reducidas.
“Ruta selectiva para el aprovechamiento residuos orgánicos en las Plazas de Mercado Distritales“: se reporta un total de 48,57 tCO2eq reducidas.
"Gestión para la eficiencia energética del servicio de alumbrado público en Bogotá DC": se reporta un total de 1.007,3 tCO2eq reducidas.</t>
  </si>
  <si>
    <t>Se elaboraron boletines y reportes que consolidan la información resumen del inventario de emisiones GEI del año 2012, los cuales fueron remitiros a la Oficna Asesora de Comunicaciones para la actualización del sitio web de la Secretaría. Actualmente, el sitio web se encuetnra en periodo de pruebas; una vez se concluya con la actualización del sitio web, en este se se encontrará la publicación del inventario de emisiones GEI año 2012.</t>
  </si>
  <si>
    <t>El acumulado ejecutado para el cuatrienio corresponde a 82.32%. De los cuales 
Durante lo corrido  del  año 2019 los profesionales de la SDA realizaron 2.969 actuaciones técnicas distribuidas así: 
479 visitas de seguimiento y control a generadores de Residuos Hospitalarios, 
247 Registros de vertimientos 
28 Registros de acopiador primario de aceites usados 
316 análisis de  Informes de Gestión atendidos
872 oficios de  requerimiento a generadores de RH y similares.
222 caracterizaciones de vertimientos.
174 respuestas a solicitudes de información
62 informes técnicos
156 conceptos técnicos para inicio de sancionatorios.
100  solicitudes de información atendidas
313 Requerimientos a generadores de RH y similares.
Lo anterior representa un avance del 82%  en relación a las  acciones de control para los residuos hospitalarios y de riesgo biológico</t>
  </si>
  <si>
    <t>El acumulado ejecutado para el cuatrienio corresponde al 68.75 % de los cuales, en la vigencia 2017 corresponde a 25%, en el 2018 un 25% y a Septiembre de 2019 un 18.75%,  con el desarrollo de las siguientes acciones:
Durante el tercer trimestre de 2019, se efectuó la actualización de la matriz de registro, clasificación y consolidación con 60 proyectos e instrumentos de planeamiento urbano (88 Diseños Paisajísticos de Parques y Zonas Verdes, 2 Plan de Implantación,  3 Planes Parciales de Renovación Urbana, 3 Plan Parcial de Desarrollo y 11 Proyectos de Compatibilidad de uso de vivienda en zona restringida). 
De esta manera en lo transcurrido del año 2019, se ha consolidado una matriz de seguimiento a la Política de Ecourbanismo con 1282 proyectos e instrumentos que tienen lineamientos ambientales y en gran parte dan cumplimiento a metas de la Resolución 1319 de 2015.</t>
  </si>
  <si>
    <t xml:space="preserve">El acumulado ejecutado en el cuatrienio corresponde a 0,80%, cuyo avance corresponde a:
La Secretaría Distrital de Ambiente suscribió el Convenio 1353 de 2017 con la Empresa de Acueducto en Bogotá-EAB en la cual se busca, Aunar recursos físicos, técnicos, financieros y humanos entre la Secretaría Distrital de Ambiente y la EAB-ESP para elaborar los diseños paisajísticos e ingeniería de detalle de un sistema urbano de drenaje sostenible en la zona de meandros del Rio Tunjuelo, que supla permanentemente las necesidades hídricas del mismo. 
Dentro del marco del convenio la EAAB – ESP, se suscribió el contrato de consultoría 1-02-25500-1298-2018 con la firma Hidromecánicas Ltda CONTRATO No. 1-02-25500, con el objeto de Elaborar los diseños detallados de un Sistema Urbano de Drenaje Sostenible en la zona de meandros del Rio Tunjuelo y el humedal el Tunjo entre el sector comprendido entre la Avenida Villavicencio y la estructura del embalse, que supla las necesidades hidráulicas y la calidad del agua de los mismos; estos diseños paisajísticos e ingeniería de detalle ya fueron elaborados y se encuentran concluidos, encontrándonos a la espera de la entrega final y formal del estudio por parte de la EAB-ESP.
</t>
  </si>
  <si>
    <t>El acumulado ejecutado para el cuatrienio corresponde a 35.840.189‬ toneladas de Residuos de Construcción y Demolición, de los cuales en la vigencia 2016 son 4.112.722, en la vigencia 2017 corresponde 11.375.080,  en la vigencia 2018 en 11.097.105 ton de RCD, y  9.255.282 del 2019,  con el desarrollo de las siguientes acciones:
Durante lo corrido de la vigencia 2019 la Secretaría Distrital de Ambiente, realizó control ambiental sobre la disposición adecuada de  9.255.282 toneladas de RCD en sitios autorizados acorde con lo establecido en la  Resolución 01115 de 2012, 0932 de 2015 y Resolución 1138 de 2013.
Lo anterior se logró con el desarrollo de diferentes acciones técnicas como: 
604 visitas de control y seguimiento a obras de infraestructura en el perímetro urbano del Distrito Capital.
Revisión de 673 planes de Gestión de RCD que permitieron controlar la disposición adecuada 
Es conveniente resaltar que fue necesario realizar la programación de la meta del cuatrienio de 32.000.000 a 42.287.802 ton.  lo anterior, considerando que las acciones de evaluación, control y seguimiento al manejo y disposición de RCD  que realiza la SDA en las obras constructivas, las constructoras han incrementado el reporte del manejo de RCD en el aplicativo web de la entidad por lo cual el valor proyectado a controlar en la vigencia 2018 fue superado, así mismo para el primer trimestre del año 2018, el área aprobada para construcción aumentó 15,7 % con respecto al mismo periodo del año 2017, según los indicadores económicos alrededor de la construcción del DANE lo cual generó un incremento en el número de obras que se inscribieron través del aplicativo web de la entidad.</t>
  </si>
  <si>
    <t>La ejecución del indicador de la meta está formulada de tal forma que cada año inicie desde un 0% y alcance a un 25%, de acuerdo al cumplimiento de la norma.
Para el periodo comprendido entre Enero y  septiembre de  2019  se reporta un total  de 604 visitas de control y seguimiento a  obras de infraestructura en el perímetro urbano del Distrito Capital  que permitieron controlar  la aplicación de  técnicas de aprovechamiento y tratamiento de RCD a un  total de 2.202.505  Ton. de RCD acorde con lo establecido en la en la Resolución 01115 de 2012, 0932 de 2015 y Resolución 1138 de 2013.           
El repunte en el valor reportado en el tercer trimestre se debe a que el grupo Proyectos Especiales de Infraestructura - PEI, incorporó sus reportes de acuerdo a sus labores de control y seguimiento en los reportes de Disposición Final y Aprovechamiento que se realiza en el aplicativo web de la Entidad, de igual manera, el grupo RCD aumentó en sus profesionales de apoyo, lo que tambien favoreció el aoporte del cumplimiento de la meta anual.
En este sentido considerando que la meta establecida para el 2019, es el  25% acorde con la norma, lo que equivale a 2.045.708 toneladas de RCD con aplicación de técnicas de aprovechamiento y tratamiento  en las obras , a septiembre  se reporta un avance del 26,92% de aprovechamiento de RCD. 
En este sentido considerando que la meta establecida para el 2019, es el  25% acorde con la norma, lo que equivale a 2.045.708 toneladas de RCD con aplicación de técnicas de aprovechamiento y tratamiento  en las obras , a marzo  se reporta un avance del 20,08% de aprovechamiento de RCD. 
Cabe señalar que el valor registrado a diciembre de 2018, fue del 26,43%1 el cual se presenta de forma acumulada , por lo tanto y debido a la tipologia a junio de 2019 se mantiene este valor.
Acorde con lo anterior, en lo corrido del cuatrienio la SDA a través de las acciones de evaluación control y seguimiento, ambiental,  evidencio la aplicación de tecnicas de aprovechamiento y tratamiento de RCD en obra a un total de 6.079.438 toneladas.</t>
  </si>
  <si>
    <t>El acumulado ejecutado para el cuatrienio corresponde a 26.343 toneladas, de los cuales en el período de 2016 corresponde 4.667, en la vigencia 2017 con 8.028, en la vigencia 2018 con 7.363 ton. Y en la vigencia 2019 con 6.285 ton.
En el período correspondiente de  enero a septiembre de 2019  la SDA controló un total de 6,285 toneladas de Residuos Peligrosos (infecciosos, químicos y de origen administrativo) en el sector salud y afines generadas en el Distrito Capital, a través de la realización de 479 visitas de control a generadores de Residuos Hospitalarios, 
Se atendieron los siguientes tramites durante el primer semestre del 2019:
Registros de vertimientos 247
Registros de acopiador primario de aceites usados 28
Adicionalmente se realizo el análisis de 316 Informes de Gestión atendidos; se emitieron 872 oficios de  requerimiento a generadores de RH y similares, se analizaron 222 caracterizaciones de vertimientos, 174 respuestas a solicitudes de información, se proyectaron 62 informes técnicos y 156 conceptos técnicos para inicio de sancionatorios.
El reporte incluye el valor de la reserva pendiente por ejecutar en la vigencia 2018 de 841  Toneladas de residuos peligrosos generados en el sector salud y afines y 5,444 toneladas  correspondiente a la vigencia de 2019.</t>
  </si>
  <si>
    <t xml:space="preserve">El acumulado ejecutado para el cuatrienio corresponde a 679 proyectos, de los cuales se han avanzado así. En la vigencia 2016 con 100, en la vigencia 2017 con 211, en la vigencia 2018 se avanzó en 200 y en la vigencia 2019 con 168 proyectos, de acuerdo con el desarrollo de las siguientes acciones:
Durante el tercer trimestre se incorporó criterios de sostenibilidad ambiental a cincuenta y cuatro (54) proyectos de diferentes escalas, tanto en espacio público como en privado, promoviendo la construcción sostenible y el ecourbanismo en la ciudad. Los proyectos a los cuales se les incorporo criterios de sostenibilidad corresponden a: Cinco (05) proyectos con concepto de compatibilidad de uso de vivienda en suelo restringido, Seis (6) conceptos de Legalización y Regularización de Barrios, Dos (02) Planes Parciales de Renovación Urbana, un (1) Plan de Implantación, dos (2) Planes Parciales de Desarrollo, treinta y siete (37) proyectos de diseño paisajístico de parques y zonas verdes y un (01) Plan de Regularización y Manejo.
</t>
  </si>
  <si>
    <t xml:space="preserve">En el periodo comprendido entre Enero y  septiembre de  2019, la SDA realizó 59 visitas técnicas de control y seguimiento a los  5 sitios de disposición final vigentes : Sitio de Disposición Final "Las Manas" - CEMEX FISCALA, CEMEX TUNJUELO  - SAN ANTONIO, PMRRA CANTARANA (actualmenete suspendido por la SDA, sin embargo se debe realizar las visitas de seguimiento y contol  verificando que no se estén recibiendo Residuos de Construción y Demolición - RCD).    </t>
  </si>
  <si>
    <t>En relación con los proyectos especiales de infraestructura, las actividades adelantadas corresponden con el control y seguimiento  enviando 578 requerimientos a entidades públicas y privadas, Se realizaron 140 visitas de seguimiento a RCD a los 15 humedales y  40 Visitas técnicas para evaluar solicitudes de Permiso de Ocupación de Cauce</t>
  </si>
  <si>
    <t>El pasivo hace referencia al valor pendiente por pagar  del  contrato de Suministro No. SDA-SI-20161290 con DOBOCOL SAS.
A septiembre de 2019 se realizó la justificación para el traslado presupuestal, el cual ya se encuentra aprobado por la secretaria distrital de hacienda; el pago depende de la aprobación del traslado presupuestal de otros proyectos de inversión que cuentan con el mismo pasivo.</t>
  </si>
  <si>
    <t>Pagar 100 Porciento compromisos de vigencias anteriores fenecidas</t>
  </si>
  <si>
    <t>Como resultado las actividades de control y seguimiento ambiental a septiembre de 2019 se han adelantado 71 visitas  de seguimiento  a  proyectos especiales de Infraestructura relacionados con permisos de ocupación de cauce otorgados</t>
  </si>
  <si>
    <r>
      <rPr>
        <sz val="11"/>
        <rFont val="Arial"/>
        <family val="2"/>
      </rPr>
      <t xml:space="preserve">
Durante el cuatrienio, se ha realizado un aprovechamiento del 25% del granulo de caucho para cada año.
Para la vigencia de 2019, Si bien es cierto que la actividad consiste en realizar visitas de control a obras para verificar la utilización de granulo de caucho (GCR) en las mezclas asfálticas, se determinó que dicho proceso es imposible de constatar en esta instancia pues en obra la mezcla está conformada o aplicada. Por tal razón, se decidió que la manera más eficiente para dar cumplimiento a lo planeado es organizar mesas de reunión con cada una de las entidades obligadas por el decreto 442 de 2015 y el decreto 265 de 2016 a cumplir con este aprovechamiento para determinar según certificados de laboratorio y certificaciones de interventoría de cada una de las obras ejecutas la cantidad de GCR utilizada. 
</t>
    </r>
    <r>
      <rPr>
        <sz val="11"/>
        <color theme="1"/>
        <rFont val="Arial"/>
        <family val="2"/>
      </rPr>
      <t>A  septiembre de 2019  las entidades distritales no han realizado el respectivo reporte del  aprovechamiento del granulo de caucho. Por parte de la</t>
    </r>
    <r>
      <rPr>
        <sz val="11"/>
        <color rgb="FFFF0000"/>
        <rFont val="Arial"/>
        <family val="2"/>
      </rPr>
      <t xml:space="preserve"> SCASP</t>
    </r>
    <r>
      <rPr>
        <sz val="11"/>
        <color theme="1"/>
        <rFont val="Arial"/>
        <family val="2"/>
      </rPr>
      <t xml:space="preserve"> se oficio a 10 Alcaldías Locales y al IDRD, citándolos a una reunión en las fechas indicadas en cada oficio, requiriéndoles la documentación referente a los informes semestrales con sus respectivos certificados. </t>
    </r>
  </si>
  <si>
    <r>
      <t xml:space="preserve">En lo corrido del Plan de Desarrollo, se ha logrado la reducción de 921.193,21 tons de CO2eq. De acuerdo con el seguimiento realizado a los proyectos orientados a la reducción de emisiones de Gases Efecto Invernadero-GEI, así: para la vigencia 2016 corresponde 106.549, en la vigencia 2017 con 355.398, en la vigencia 2018 con 270.953 y a septiembre de 2019 con 188.293.21 tons.
Durante el cuatrenio se ha reportado la reducción en total de 9.21193,21 Ton de CO2eq.
</t>
    </r>
    <r>
      <rPr>
        <b/>
        <sz val="11"/>
        <rFont val="Arial"/>
        <family val="2"/>
      </rPr>
      <t>Particularmente</t>
    </r>
    <r>
      <rPr>
        <sz val="11"/>
        <rFont val="Arial"/>
        <family val="2"/>
      </rPr>
      <t xml:space="preserve"> para el III trimestre de 2019 la reducción de emisiónes fue de 15.494,80 producto de la ejecución de los proyectos "Operación Planta de Tratamiento de Aguas Residuales - PTAR Salitre", "Ruta selectiva para el aprovechamiento residuos orgánicos en las Plazas de Mercado Distritales" y "Gestión para la eficiencia energética del servicio de alumbrado público en Bogotá DC". El aporte de cada proyecto se describe a continuaicón:
- "Operación Planta de Tratamiento de Aguas Residuales - PTAR Salitre" con un reporte de reducción de 14438,93 tonCO2eq correpondientes a los meses de mayo y julio.
- "Ruta selectiva para el aprovechamiento residuos orgánicos en las Plazas de Mercado Distritales" con un reporte de reducción de 48,57 tonCO2eq correspondiente al mes de junio.
- "Gestión para la eficiencia energética del servicio de alumbrado público en Bogotá DC" con un reporte de reducción de 1007,3 tonCO2eq correspondiente al acumulado a mayo.</t>
    </r>
  </si>
  <si>
    <t>El acumulado ejecutado para el cuatrienio corresponde al 85.02 % de los cuales, en la vigencia 2016 corresponde a 13.30%, en el 2017 6.10%, en el 2018 avanzó un 37.48% y a septiembre de 2019 un 28.05%.
Se ha continuado con la implementación del plan de acción encaminado a la reducción de emisiones Gases Efecto Invernadero-GEI, esto a través del desarrollo de las actividades previstas en el plan, a saber, la continua actualización y verificación del estado de los proyectos consignados en el portafolio del proyecto del plan de acción, así como la gestión y seguimiento de los proyectos activos con potencial de reducción de emisiones. Para cada actividad se realizaron los siguientes avances:
1. Validación de las actividades que garantizan la reducción de emisiones de Gases Efecto Invernadero GEI, mediante la verificación del estado de 15 proyectos establecidos en el Plan de Acción de Reducción de emisiones de GEI (2016-2020), lo que equivale al 4,69%                                                                                                            
2.  Gestión para la continuidad del seguimiento y consolidación de reportes de reducción de emisiones de GEI para los siguientes proyectos (Lo que equivale al 4,69% restante):
"Operación Planta de Tratamiento de Aguas Residuales - PTAR Salitre" reportando reducción de 14438,93 tonCO2eq; "Ruta selectiva para el aprovechamiento residuos orgánicos en las Plazas de Mercado Distritales" reportando reducción de 48,57; y "Gestión para la eficiencia energética del servicio de alumbrado público en Bogotá DC" reportando reducción de 1007,3 tonCO2eq.
Así, para el segundo semestre se reporta un avance del 9,38% sobre la meta, para un total de28,14% de avance en lo corrido de año; y para un acumulado del cuatrenio correspondiente a la implementación del plan de acción encaminado a la reducción de GEI en un 85.02%</t>
  </si>
  <si>
    <t>7, OBSERVACIONES AVANCE TRIMESTRE__III__  DE _2019_</t>
  </si>
  <si>
    <t>|</t>
  </si>
  <si>
    <t>PROGRAMACIÓN, ACTUALIZACIÓN Y SEGUIMIENTO DEL PLAN DE ACCIÓN
Actualización y seguimiento a territorialización de la inversión</t>
  </si>
  <si>
    <t>PROYECTO:</t>
  </si>
  <si>
    <t>PERIODO:</t>
  </si>
  <si>
    <t>Julio 1 a septiembre 30 de 2019</t>
  </si>
  <si>
    <t>1, COD. META</t>
  </si>
  <si>
    <t>2, Meta Proyecto</t>
  </si>
  <si>
    <t>3, Nombre -Punto de inversión (Escala: Localidad, Especial, Distrital)
Breve descripción del punto de inversión.</t>
  </si>
  <si>
    <t>4, Variable</t>
  </si>
  <si>
    <t>5, Programación-Actualización</t>
  </si>
  <si>
    <t xml:space="preserve">6, ACTUALIZACIÓN </t>
  </si>
  <si>
    <t>7. SEGUIMIENTO</t>
  </si>
  <si>
    <t>8, LOCALIZACIÓN GEOGRÁFICA</t>
  </si>
  <si>
    <t>9,  POBLACIÓN</t>
  </si>
  <si>
    <t>ID Meta</t>
  </si>
  <si>
    <t>Marzo</t>
  </si>
  <si>
    <t>Junio</t>
  </si>
  <si>
    <t>Septiembre</t>
  </si>
  <si>
    <t>Diciembre</t>
  </si>
  <si>
    <t>8,1 LOCALIDADES</t>
  </si>
  <si>
    <t>8,2 UPZ</t>
  </si>
  <si>
    <t>8,3 BARRIO</t>
  </si>
  <si>
    <t>8,4 PUNTO, LÍNEA O POLÍGONO</t>
  </si>
  <si>
    <t>8,5 ÁREA DE INFLUENCIA</t>
  </si>
  <si>
    <t>9,1 NUMERO DE HOMBRES</t>
  </si>
  <si>
    <t>9,2 NUMERO DE MUJERES</t>
  </si>
  <si>
    <t xml:space="preserve">NUMERO INTERSEXUAL </t>
  </si>
  <si>
    <t>9,3 GRUPO ETARIO</t>
  </si>
  <si>
    <t>9,4 CONDICION POBLACIONAL</t>
  </si>
  <si>
    <t>9,5 GRUPOS ETNICOS</t>
  </si>
  <si>
    <t>9,6 TOTAL POBLACIÓN
PERSONAS/CANTIDAD</t>
  </si>
  <si>
    <t>Proyectos a escala local e interlocal</t>
  </si>
  <si>
    <t>Magnitud Vigencia</t>
  </si>
  <si>
    <t>CHAPINERO, BOSA, USME, PUENTE ARANDA, CIUDAD BOLIVAR, ENGATIVA, FONTIBÓN, KENNEDY, MARTIRES, RAFAEL URIBE URIBE, SAN CRISTOBAL, SUBA, TUNJUELITO, USAQUEN Y ESPECIAL</t>
  </si>
  <si>
    <t>Varias 
 (Remitirse a Generación de Shape)</t>
  </si>
  <si>
    <t>Varios
 (Remitirse a Generación de Shape)</t>
  </si>
  <si>
    <t>Punto 
 (Remitirse a Generación de Shape)</t>
  </si>
  <si>
    <t>DISTRITO CAPITAL</t>
  </si>
  <si>
    <t>SIN DEFINIR</t>
  </si>
  <si>
    <t>GRUPO ETARIO SIN DEFINIR</t>
  </si>
  <si>
    <t>TODOS LOS GRUPOS</t>
  </si>
  <si>
    <t>NO IDENTIFICA GRUPOS ETNICOS</t>
  </si>
  <si>
    <t>Recursos Vigencia</t>
  </si>
  <si>
    <t>Total Locailzaciones Meta</t>
  </si>
  <si>
    <t>Localización: Tunjuelito. PROYECTO DE SISTEMA URBANO DE DRENAJE SOSTENIBLE - SUDS UBICADO EN AREA DE LA UPZ VENECIA, EN LOS LOCALIZACIONES ESPECIFICAS DE LOS BARRIOS: MUZU, ARBORIZADORA BAJA, EL CHIRCAL SUR. 
 Descripción: PROYECTO SUDS PARA EL MANEJO SOSTENIBLE DEL AGUA LLUVIA Y MINIMIZAR LOS IMPACTOS DEL ENDURECIMIENTO PRODUCIDO POR LOS DESARROLLOS URBANÍSTICOS.</t>
  </si>
  <si>
    <t>Tunjuelito</t>
  </si>
  <si>
    <t>Venecia</t>
  </si>
  <si>
    <t>Muzu, Arborizadora Baja, El Chircal Sur</t>
  </si>
  <si>
    <t>Poligono</t>
  </si>
  <si>
    <t>Magnitud Reservas</t>
  </si>
  <si>
    <t>Reservas Presupuestales</t>
  </si>
  <si>
    <t>PROMOVER LA IMPLEMENTACIÓN DE 20000 M2 DE TECHOS VERDES Y JARDINES VERTICALES EN ESPACIO PUBLICO Y PRIVADO.</t>
  </si>
  <si>
    <t>BARRIOS UNIDOS</t>
  </si>
  <si>
    <t>TEUSAQUILLO</t>
  </si>
  <si>
    <t>CHAPINERO</t>
  </si>
  <si>
    <t>FONTIBÓN</t>
  </si>
  <si>
    <t>SANTA FÉ</t>
  </si>
  <si>
    <t>USAQUEN</t>
  </si>
  <si>
    <t>ENGATIVÁ</t>
  </si>
  <si>
    <t>ENGATIVA</t>
  </si>
  <si>
    <t>KENNEDY</t>
  </si>
  <si>
    <t>MARTIRES</t>
  </si>
  <si>
    <t>TUNJUELITO</t>
  </si>
  <si>
    <t>USME</t>
  </si>
  <si>
    <t>RAFAEL URIBE</t>
  </si>
  <si>
    <t>RAFAEL URIBE URIBE</t>
  </si>
  <si>
    <t>SUBA</t>
  </si>
  <si>
    <t>PUENTE ARANDA</t>
  </si>
  <si>
    <t>PUNETE ARANDA</t>
  </si>
  <si>
    <t>CIUDAD BOLIVAR</t>
  </si>
  <si>
    <t>BOSA</t>
  </si>
  <si>
    <t>CANDELARIA</t>
  </si>
  <si>
    <t xml:space="preserve">
SAN CRISTOBAL</t>
  </si>
  <si>
    <t>SAN CRISTOBAL</t>
  </si>
  <si>
    <t>DISTRITAL (Por ejecutar)</t>
  </si>
  <si>
    <t>DISTRITAL</t>
  </si>
  <si>
    <t>Lograr 500 Empresas con un índice de desempeño ambiental empresarial  - IDAE entre muy bueno y superior</t>
  </si>
  <si>
    <r>
      <rPr>
        <b/>
        <sz val="8"/>
        <rFont val="Arial"/>
        <family val="2"/>
      </rPr>
      <t>Localización: DISTRITAL</t>
    </r>
    <r>
      <rPr>
        <sz val="8"/>
        <rFont val="Arial"/>
        <family val="2"/>
      </rPr>
      <t xml:space="preserve">.  Empresas con índice de desempenio ambiental.  
Descripción:  Empresas en el Distrito Capital con aplicacion del indice de desempenio ambiental empresarial  entre muy bueno y superior.
</t>
    </r>
  </si>
  <si>
    <t xml:space="preserve">Total Locailzaciones Meta   </t>
  </si>
  <si>
    <t>Actualizar 100 Porciento la Política Distrital de Producción y Consumo Sostenible y  ponerla en marcha</t>
  </si>
  <si>
    <t>DISTRITAL: debido a que las acciones que se plasman en el documento abarcan todas las localidades de la ciudad. Adicionalmente, cabe anotar que dichas acciones no han sido aprobadas, hasta que surja el acto administrativo que las soporta, por lo que es muy adelantado describir alguna localidad.</t>
  </si>
  <si>
    <t xml:space="preserve">Total Locailzaciones Meta                                </t>
  </si>
  <si>
    <t xml:space="preserve">Dirección: Barrio San Benito, proyecto Parque Industrial Ecoeficiente de San Benito-PIESB.
 Descripción: Parque Industrial Ecoeficiente de San Benito-PIESB en los componentes a cargo de la SDA. </t>
  </si>
  <si>
    <t xml:space="preserve"> Tunjuelito</t>
  </si>
  <si>
    <t xml:space="preserve"> Barrio San Benito</t>
  </si>
  <si>
    <t xml:space="preserve">DISTRITAL: Actores relacionados en la localidad con el aprovechamiento de residuos peligrosos y especiales.
Descripción:  Espacios para gestion de residuos peligrosos y especiales con Sistemas de Recolección Selectiva, Gestión Ambiental y Sistemas voluntario.  
</t>
  </si>
  <si>
    <t>Varias 
(Remitirse a Generación de Shape)</t>
  </si>
  <si>
    <t>Varios
(Remitirse a Generación de Shape)</t>
  </si>
  <si>
    <t>Punto 
(Remitirse a Generación de Shape)</t>
  </si>
  <si>
    <t>ANTONIO NARIÑO</t>
  </si>
  <si>
    <t>Restrepo</t>
  </si>
  <si>
    <t>Villa Mayor Oriental</t>
  </si>
  <si>
    <t>PUNTO</t>
  </si>
  <si>
    <t>SD</t>
  </si>
  <si>
    <t xml:space="preserve">BARRIOS UNIDOS </t>
  </si>
  <si>
    <t>Los Andes, Doce de Octubre, Los Alcázares</t>
  </si>
  <si>
    <t>Los Andes, La Castellana, Metrópolis, Polo Club, San fernando, Concepci´n Norte</t>
  </si>
  <si>
    <t>El provenir, Bosa Central</t>
  </si>
  <si>
    <t>Parcela el Porvenir, San Pablo Bosa</t>
  </si>
  <si>
    <t xml:space="preserve">CANDELARIA </t>
  </si>
  <si>
    <t>La Candelaria</t>
  </si>
  <si>
    <t>La catedral</t>
  </si>
  <si>
    <t>Chicó Lago, El refugio, Pardo Rubio, Chapinero</t>
  </si>
  <si>
    <t>Chicó Norte, El Chicó, Antiguo Country, Espartillal, Porciuncula, Bellavista, Quinta Camacho, Emaus, Chapinero Norte, María cristina, Marly, Sucre</t>
  </si>
  <si>
    <t>Arbolizadora</t>
  </si>
  <si>
    <t>Arbolizadora baja</t>
  </si>
  <si>
    <t>Garcés Navas, Álamos, Boyacá Real, LAS Ferias, Santa cecilia</t>
  </si>
  <si>
    <t>Gran Granada, Garcés Navas, Quirigua II,  Florida Blanca, Santa helenita, Alamos, Palo blanco, San Ignacio, Normandía</t>
  </si>
  <si>
    <t xml:space="preserve">FONTIBON </t>
  </si>
  <si>
    <t>Fontibón, Granjas de Techo, Ciudad Salitre</t>
  </si>
  <si>
    <t xml:space="preserve">San Pablo Jerico, Ferrocajas Fontibon, Ciudad hAyuelos, Salite Occidental </t>
  </si>
  <si>
    <t>Castilla, Tintal Norte, Patio Bonito, Américas, Kennedy Central, Carvajal, Gran Britalia.</t>
  </si>
  <si>
    <t xml:space="preserve"> vereda Tintal Rural, Castilla, Bavaria, Lusitania, Patio Bonito, Ciudad kennedy, Hipotecho occidental, Ciudad Kennedy Oriental, Casa blanca sur, Ca Campiña, Alquería</t>
  </si>
  <si>
    <t>La Sabana</t>
  </si>
  <si>
    <t>Paloquemao</t>
  </si>
  <si>
    <t>San Rafael, Zona Industrial, Muzu, Ciudad Muntes</t>
  </si>
  <si>
    <t>San gabriel, Estación Central, Pensilvania, Tejar, La Asunción, Autopista Muzu Oriental</t>
  </si>
  <si>
    <t>Quiroga</t>
  </si>
  <si>
    <t>Santiago Pérez</t>
  </si>
  <si>
    <t>San Blas</t>
  </si>
  <si>
    <t>SANTAFE</t>
  </si>
  <si>
    <t>Sagrado Corazón Las Nieves</t>
  </si>
  <si>
    <t>La Merced, San Amrtín, Las Nieves</t>
  </si>
  <si>
    <t>La Academia, San Jose de Bavaria, Suba, El Rincón, Tibabuyes, El Prado, Niza,  La Alhambra, La Floresta</t>
  </si>
  <si>
    <t>Pasadena, Julio Florez, Puente largo, San José del Prado, Prado Veraniego, Prado Pinzón, Santa Helena, Pinos de Lombardía, San José de bavaria, Casablanca suba.</t>
  </si>
  <si>
    <t>Ciudad Salitre, La Esperalda, Galerías, Teusaquillo.</t>
  </si>
  <si>
    <t>Ciudad Salitre nororiental, Galerías, LA Soledad, LA Esmeralda, campín, Nicolás de Federman.</t>
  </si>
  <si>
    <t>Venecia, Tunal Oriental</t>
  </si>
  <si>
    <t xml:space="preserve">USAQUEN </t>
  </si>
  <si>
    <t>Verbenal, La Uribe, Toberín, Los cedros, Santa barbara,  Usaquén</t>
  </si>
  <si>
    <t>Usaquén, Santa bibiana, Santa Ana occidental, San Gabriel central, cedritos, Las margaritas, Toberín, San Antonio Occidental Verbenal.</t>
  </si>
  <si>
    <t>Gran Yomasa</t>
  </si>
  <si>
    <t>Santa Librada</t>
  </si>
  <si>
    <t>Sin territorializar 
(Cantidades reportadas que no se han podido territorializar)</t>
  </si>
  <si>
    <t>TODAS LAS LOCALIDADES</t>
  </si>
  <si>
    <t>NÚMERO INTERSEXUAL SIN DEFINIR</t>
  </si>
  <si>
    <t>Sin territorializar RESERVA 
(Cantidades reportadas que no se han podido territorializar)</t>
  </si>
  <si>
    <t xml:space="preserve"> Desempeño ambiental empresarial en Bogota D.C. Localidades: TUNJUELITO, SANTA FE, BARRIOS UNIDOS, RAFAEL URIBE URIBE, CHAPINERO, ENGATIVA, FONTIBON, KENNEDY, MARTIRES, PUENTE ARANDA, SUBA. USAQUEN , TEUSAQUILLO, CIUDAD BOLIVAR</t>
  </si>
  <si>
    <t xml:space="preserve">Localización: DISTRITAL 
Dirección: Establecimientos acopiadores de llantas usadas o material derivado del tratamiento de llantas usadas en Bogotá D.C.
Descripción: Ejecutar acciones de control y seguimiento a los establecimientos acopiadores de llantas usadas o material derivado del tratamiento de llantas usadas en Bogotá D.C, para el cumplimiento del Decreto 442 de 2015 y 265 de 2016.
</t>
  </si>
  <si>
    <t>Desarrollar  e implementar  100% Un instrumento de control y seguimiento por medio de innovación tecnológica para el acopio transporte tratamiento y aprovechamiento de llantas usadas en la ciudad.</t>
  </si>
  <si>
    <t xml:space="preserve">Dirección:  Distrital. Localizaciones de acopio, tratamiento y aprovechamiento de llantas usadas en el D.C.
Descripción:  Investigacion base para la localización de áreas para el acopio, transporte, tratamiento y aprovechamiento de llantas usadas. </t>
  </si>
  <si>
    <t>Controlar toneladas de residuos de construcción y demolición con disposición adecuada.</t>
  </si>
  <si>
    <t>SANTA FE</t>
  </si>
  <si>
    <t>FONTIBON</t>
  </si>
  <si>
    <t>LOS MARTIRES</t>
  </si>
  <si>
    <t xml:space="preserve">CIUDAD BOLIVAR </t>
  </si>
  <si>
    <t>Sin territorializar 
(Cantidades DISTRITAL)</t>
  </si>
  <si>
    <t xml:space="preserve">Localización: Distrital.  Sitios autorizados para disposición final de RDC.
Descripción:  Sitios autorizados en el territorio Distrital para disposición final de RDC jurisdicción SDA. </t>
  </si>
  <si>
    <t xml:space="preserve">Direción: Distrital. Proyectos especiales de infraestructura en desarrollo en el D.C.
Descripción:  Control de endurecimiento de espacios blandos, la generación y  aprovechamiento de RCD y otros residuos de Construcción y demolición en los proyectos espaciales de infraestructura en Bogotá. </t>
  </si>
  <si>
    <t xml:space="preserve">Dirección: Obras de construcción y demolición que generan residuos en Bogota.
Descripicón:  Obras  generadoras de escombros y demas residuos de Construccion y Demolicion en Bogota. </t>
  </si>
  <si>
    <t xml:space="preserve">Direción:  Residuos de Construccion y Demolicion en Bogotá.
Descripción:  Linea base para el tratamiento y/o disposición final de los residuos de construccion y demolicion en el Distrito Capital. </t>
  </si>
  <si>
    <t>Dirección:  Establecimientos de salud humana de Bogotá.
Descripción:  Residuos peligrosos generados por establecimientos de salud humana (hospitales y similares) objeto de control y seguimiento por la SDA. RESIDUOS DE CONSTRUCCION Y DEMOLICIÓN  GENERADOS EN EL EN BOGOTÁ D.C.
Descripción: EVALUACION, CONTROL Y SEGUIMIENTO SOBRE EL MANEJO Y DISPOSICION DE RCD GENERADOS EN BOGOTA.</t>
  </si>
  <si>
    <t xml:space="preserve">Dirección:  Localizaciones definidas para la disposicion adecuada de RCD.
Descripción:  Toneladas de residuos de construcción y demolición con disposición adecuada.  </t>
  </si>
  <si>
    <t xml:space="preserve">Direcicón:  PIGA entidades distritales.
DESCRIPCIÓN:   MPI18. Sedes de las entidades distritales de Bogota con evaluacion, control y seguimiento al PIGA. </t>
  </si>
  <si>
    <t>Realizar el seguimiento a la reducción de 8000 toneladas de Gases Efecto Invernadero-GEI en el Distrito Capital</t>
  </si>
  <si>
    <t xml:space="preserve"> Toneladas de Gases Efecto Invernadero-GEI en el Distrito Capital.
Descripción:  Proyectos distritales relacionados a la reducción de emisiones de GEI en D.C. </t>
  </si>
  <si>
    <t xml:space="preserve">IMPLEMENTAR LA POLITICA DE ECOURBANISMO Y CONSTRUCCIÓN SOSTENIBLE </t>
  </si>
  <si>
    <r>
      <rPr>
        <b/>
        <sz val="8"/>
        <rFont val="Arial"/>
        <family val="2"/>
      </rPr>
      <t>Localización: DISTRITAL.</t>
    </r>
    <r>
      <rPr>
        <sz val="8"/>
        <rFont val="Arial"/>
        <family val="2"/>
      </rPr>
      <t xml:space="preserve">  Dirección: MPI20.  Politica publica de ecourbanismo y construcción sostenible en Bogota DC.
Descripción: MPI20. Desarrollo de acciones orientadas a acompañar el ajuste del plan de acción de la política. 
</t>
    </r>
  </si>
  <si>
    <r>
      <rPr>
        <b/>
        <sz val="8"/>
        <rFont val="Arial"/>
        <family val="2"/>
      </rPr>
      <t>Localización: DISTRITAL.</t>
    </r>
    <r>
      <rPr>
        <sz val="8"/>
        <rFont val="Arial"/>
        <family val="2"/>
      </rPr>
      <t xml:space="preserve">  Dirección: MPI21.  Pagar 100 Porciento compromisos de vigencias anteriores fenecidas
</t>
    </r>
  </si>
  <si>
    <t>TOTALES - PROYECTO</t>
  </si>
  <si>
    <t>TOTALES Rec. Vigencia</t>
  </si>
  <si>
    <t>TOTALES Rec. Reservas</t>
  </si>
  <si>
    <t>TOTAL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</si>
</sst>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00\ &quot;€&quot;_-;\-* #,##0.00\ &quot;€&quot;_-;_-* &quot;-&quot;??\ &quot;€&quot;_-;_-@_-"/>
    <numFmt numFmtId="167" formatCode="_-* #,##0.00\ _€_-;\-* #,##0.00\ _€_-;_-* &quot;-&quot;??\ _€_-;_-@_-"/>
    <numFmt numFmtId="168" formatCode="_-* #,##0\ _€_-;\-* #,##0\ _€_-;_-* &quot;-&quot;??\ _€_-;_-@"/>
    <numFmt numFmtId="169" formatCode="0.0%"/>
    <numFmt numFmtId="170" formatCode="_(* #,##0_);_(* \(#,##0\);_(* &quot;-&quot;??_);_(@_)"/>
    <numFmt numFmtId="171" formatCode="_-* #,##0.00\ _€_-;\-* #,##0.00\ _€_-;_-* &quot;-&quot;??\ _€_-;_-@"/>
    <numFmt numFmtId="172" formatCode="_-&quot;$&quot;* #,##0.00_-;\-&quot;$&quot;* #,##0.00_-;_-&quot;$&quot;* &quot;-&quot;??_-;_-@"/>
    <numFmt numFmtId="173" formatCode="#,##0.0"/>
    <numFmt numFmtId="174" formatCode="_-* #,##0.0\ _€_-;\-* #,##0.0\ _€_-;_-* &quot;-&quot;??\ _€_-;_-@"/>
    <numFmt numFmtId="175" formatCode="_(* #,##0.00_);_(* \(#,##0.00\);_(* &quot;-&quot;??_);_(@_)"/>
    <numFmt numFmtId="176" formatCode="_-* #,##0.00\ _€_-;\-* #,##0.00\ _€_-;_-* &quot;-&quot;??.00\ _€_-;_-@"/>
    <numFmt numFmtId="177" formatCode="#,##0.0;\-#,##0.0"/>
    <numFmt numFmtId="178" formatCode="#,##0.0_);\(#,##0.0\)"/>
    <numFmt numFmtId="179" formatCode="_(#,##0.0_);\(#,##0.0\)"/>
    <numFmt numFmtId="180" formatCode="#,##0.00_ ;\-#,##0.00\ "/>
    <numFmt numFmtId="181" formatCode="_(&quot;$&quot;\ * #,##0.00_);_(&quot;$&quot;\ * \(#,##0.00\);_(&quot;$&quot;\ * &quot;-&quot;??_);_(@_)"/>
    <numFmt numFmtId="182" formatCode="_(* #,##0_);_(* \(#,##0\);_(* &quot;-&quot;_);_(@_)"/>
    <numFmt numFmtId="183" formatCode="_(&quot;$&quot;\ * #,##0_);_(&quot;$&quot;\ * \(#,##0\);_(&quot;$&quot;\ * &quot;-&quot;_);_(@_)"/>
    <numFmt numFmtId="184" formatCode="_-* #,##0\ _€_-;\-* #,##0\ _€_-;_-* &quot;-&quot;??\ _€_-;_-@_-"/>
    <numFmt numFmtId="185" formatCode="_-* #,##0.00_-;\-* #,##0.00_-;_-* &quot;-&quot;_-;_-@_-"/>
    <numFmt numFmtId="186" formatCode="_ &quot;$&quot;\ * #,##0.00_ ;_ &quot;$&quot;\ * \-#,##0.00_ ;_ &quot;$&quot;\ * &quot;-&quot;??_ ;_ @_ "/>
    <numFmt numFmtId="187" formatCode="_ * #,##0.00_ ;_ * \-#,##0.00_ ;_ * &quot;-&quot;??_ ;_ @_ "/>
    <numFmt numFmtId="188" formatCode="_ * #,##0_ ;_ * \-#,##0_ ;_ * &quot;-&quot;??_ ;_ @_ "/>
    <numFmt numFmtId="191" formatCode="_-* #,##0.00_-;\-* #,##0.00_-;_-* &quot;-&quot;??_-;_-@_-"/>
    <numFmt numFmtId="192" formatCode="_([$$-240A]\ * #,##0_);_([$$-240A]\ * \(#,##0\);_([$$-240A]\ * &quot;-&quot;??_);_(@_)"/>
    <numFmt numFmtId="193" formatCode="[$$-240A]\ #,##0"/>
    <numFmt numFmtId="194" formatCode="_-* #,##0_-;\-* #,##0_-;_-* &quot;-&quot;??_-;_-@_-"/>
    <numFmt numFmtId="195" formatCode="_-&quot;$&quot;* #,##0_-;\-&quot;$&quot;* #,##0_-;_-&quot;$&quot;* &quot;-&quot;??_-;_-@_-"/>
    <numFmt numFmtId="196" formatCode="_-&quot;$&quot;\ * #,##0_-;\-&quot;$&quot;\ * #,##0_-;_-&quot;$&quot;\ * &quot;-&quot;_-;_-@"/>
    <numFmt numFmtId="197" formatCode="#,##0.000"/>
    <numFmt numFmtId="198" formatCode="_(&quot;$&quot;\ * #,##0_);_(&quot;$&quot;\ * \(#,##0\);_(&quot;$&quot;\ * &quot;-&quot;??_);_(@_)"/>
    <numFmt numFmtId="199" formatCode="#,##0.000;\-#,##0.000"/>
    <numFmt numFmtId="200" formatCode="_-&quot;$&quot;* #,##0.000_-;\-&quot;$&quot;* #,##0.000_-;_-&quot;$&quot;* &quot;-&quot;???_-;_-@_-"/>
  </numFmts>
  <fonts count="62" x14ac:knownFonts="1">
    <font>
      <sz val="11"/>
      <color rgb="FF000000"/>
      <name val="Calibri"/>
    </font>
    <font>
      <sz val="11"/>
      <color theme="1"/>
      <name val="Calibri"/>
      <family val="2"/>
      <scheme val="minor"/>
    </font>
    <font>
      <sz val="11"/>
      <name val="Calibri"/>
      <family val="2"/>
    </font>
    <font>
      <sz val="11"/>
      <name val="Calibri"/>
      <family val="2"/>
    </font>
    <font>
      <b/>
      <sz val="14"/>
      <name val="Arial"/>
      <family val="2"/>
    </font>
    <font>
      <sz val="12"/>
      <name val="Arial"/>
      <family val="2"/>
    </font>
    <font>
      <sz val="10"/>
      <name val="Arial"/>
      <family val="2"/>
    </font>
    <font>
      <b/>
      <sz val="8"/>
      <name val="Arial"/>
      <family val="2"/>
    </font>
    <font>
      <b/>
      <sz val="10"/>
      <name val="Arial"/>
      <family val="2"/>
    </font>
    <font>
      <sz val="8"/>
      <name val="Arial"/>
      <family val="2"/>
    </font>
    <font>
      <sz val="8"/>
      <color rgb="FF000000"/>
      <name val="Arial"/>
      <family val="2"/>
    </font>
    <font>
      <sz val="10"/>
      <name val="Calibri"/>
      <family val="2"/>
    </font>
    <font>
      <sz val="11"/>
      <name val="Arial"/>
      <family val="2"/>
    </font>
    <font>
      <sz val="12"/>
      <name val="Calibri"/>
      <family val="2"/>
    </font>
    <font>
      <sz val="11"/>
      <name val="Arial"/>
      <family val="2"/>
    </font>
    <font>
      <b/>
      <sz val="12"/>
      <name val="Arial"/>
      <family val="2"/>
    </font>
    <font>
      <sz val="10"/>
      <color rgb="FF000000"/>
      <name val="Arial"/>
      <family val="2"/>
    </font>
    <font>
      <sz val="12"/>
      <color rgb="FFFF0000"/>
      <name val="Arial"/>
      <family val="2"/>
    </font>
    <font>
      <sz val="10"/>
      <color rgb="FF000000"/>
      <name val="Calibri"/>
      <family val="2"/>
    </font>
    <font>
      <sz val="8"/>
      <color rgb="FF000000"/>
      <name val="Calibri"/>
      <family val="2"/>
    </font>
    <font>
      <b/>
      <sz val="11"/>
      <name val="Calibri"/>
      <family val="2"/>
    </font>
    <font>
      <sz val="24"/>
      <name val="Arial"/>
      <family val="2"/>
    </font>
    <font>
      <sz val="8"/>
      <name val="Calibri"/>
      <family val="2"/>
    </font>
    <font>
      <sz val="11"/>
      <color rgb="FF000000"/>
      <name val="Calibri"/>
      <family val="2"/>
    </font>
    <font>
      <sz val="11"/>
      <color rgb="FF000000"/>
      <name val="Calibri"/>
      <family val="2"/>
    </font>
    <font>
      <sz val="12"/>
      <color rgb="FF000000"/>
      <name val="Calibri"/>
      <family val="2"/>
    </font>
    <font>
      <sz val="11"/>
      <color indexed="8"/>
      <name val="Calibri"/>
      <family val="2"/>
    </font>
    <font>
      <sz val="10"/>
      <color indexed="8"/>
      <name val="Arial"/>
      <family val="2"/>
    </font>
    <font>
      <sz val="11"/>
      <color rgb="FF000000"/>
      <name val="Calibri"/>
      <family val="2"/>
    </font>
    <font>
      <sz val="10"/>
      <color theme="1"/>
      <name val="Calibri"/>
      <family val="2"/>
    </font>
    <font>
      <sz val="11"/>
      <color rgb="FF000000"/>
      <name val="Calibri"/>
      <family val="2"/>
    </font>
    <font>
      <b/>
      <sz val="11"/>
      <color theme="1"/>
      <name val="Calibri"/>
      <family val="2"/>
      <scheme val="minor"/>
    </font>
    <font>
      <sz val="24"/>
      <color theme="1"/>
      <name val="Calibri"/>
      <family val="2"/>
      <scheme val="minor"/>
    </font>
    <font>
      <b/>
      <sz val="24"/>
      <name val="Arial"/>
      <family val="2"/>
    </font>
    <font>
      <b/>
      <sz val="20"/>
      <name val="Arial"/>
      <family val="2"/>
    </font>
    <font>
      <sz val="20"/>
      <color theme="1"/>
      <name val="Calibri"/>
      <family val="2"/>
      <scheme val="minor"/>
    </font>
    <font>
      <sz val="12"/>
      <color theme="1"/>
      <name val="Arial"/>
      <family val="2"/>
    </font>
    <font>
      <sz val="12"/>
      <color indexed="8"/>
      <name val="Arial"/>
      <family val="2"/>
    </font>
    <font>
      <b/>
      <sz val="10"/>
      <color theme="1"/>
      <name val="Calibri"/>
      <family val="2"/>
      <scheme val="minor"/>
    </font>
    <font>
      <sz val="10"/>
      <color theme="1"/>
      <name val="Calibri"/>
      <family val="2"/>
      <scheme val="minor"/>
    </font>
    <font>
      <sz val="11"/>
      <color theme="1"/>
      <name val="Arial Narrow"/>
      <family val="2"/>
    </font>
    <font>
      <sz val="7"/>
      <name val="Arial"/>
      <family val="2"/>
    </font>
    <font>
      <sz val="7"/>
      <name val="Calibri"/>
      <family val="2"/>
      <scheme val="minor"/>
    </font>
    <font>
      <sz val="11"/>
      <color theme="1"/>
      <name val="Arial"/>
      <family val="2"/>
    </font>
    <font>
      <b/>
      <sz val="16"/>
      <name val="Arial"/>
      <family val="2"/>
    </font>
    <font>
      <sz val="11"/>
      <color rgb="FF000000"/>
      <name val="Calibri"/>
      <family val="2"/>
    </font>
    <font>
      <sz val="9"/>
      <color indexed="81"/>
      <name val="Tahoma"/>
      <family val="2"/>
    </font>
    <font>
      <b/>
      <sz val="9"/>
      <color indexed="81"/>
      <name val="Tahoma"/>
      <family val="2"/>
    </font>
    <font>
      <b/>
      <sz val="10"/>
      <name val="Calibri"/>
      <family val="2"/>
    </font>
    <font>
      <sz val="11"/>
      <color rgb="FFFF0000"/>
      <name val="Arial"/>
      <family val="2"/>
    </font>
    <font>
      <b/>
      <sz val="11"/>
      <name val="Arial"/>
      <family val="2"/>
    </font>
    <font>
      <sz val="11"/>
      <color rgb="FF000000"/>
      <name val="Calibri"/>
    </font>
    <font>
      <sz val="16"/>
      <name val="Arial"/>
      <family val="2"/>
    </font>
    <font>
      <b/>
      <sz val="14"/>
      <color indexed="8"/>
      <name val="Arial"/>
      <family val="2"/>
    </font>
    <font>
      <b/>
      <sz val="12"/>
      <color indexed="8"/>
      <name val="Arial"/>
      <family val="2"/>
    </font>
    <font>
      <sz val="22"/>
      <name val="Calibri"/>
      <family val="2"/>
    </font>
    <font>
      <sz val="22"/>
      <name val="Arial"/>
      <family val="2"/>
    </font>
    <font>
      <sz val="8"/>
      <color rgb="FFFF0000"/>
      <name val="Arial"/>
      <family val="2"/>
    </font>
    <font>
      <b/>
      <sz val="22"/>
      <name val="Calibri"/>
      <family val="2"/>
    </font>
    <font>
      <b/>
      <sz val="9"/>
      <color indexed="8"/>
      <name val="Arial"/>
      <family val="2"/>
    </font>
    <font>
      <sz val="14"/>
      <name val="Tahoma"/>
      <family val="2"/>
    </font>
    <font>
      <b/>
      <sz val="14"/>
      <name val="Tahoma"/>
      <family val="2"/>
    </font>
  </fonts>
  <fills count="22">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D6DCE4"/>
        <bgColor rgb="FFD6DCE4"/>
      </patternFill>
    </fill>
    <fill>
      <patternFill patternType="solid">
        <fgColor rgb="FFDADADA"/>
        <bgColor rgb="FFDADADA"/>
      </patternFill>
    </fill>
    <fill>
      <patternFill patternType="solid">
        <fgColor rgb="FFD0CECE"/>
        <bgColor rgb="FFD0CECE"/>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indexed="9"/>
        <bgColor indexed="64"/>
      </patternFill>
    </fill>
    <fill>
      <patternFill patternType="solid">
        <fgColor theme="0"/>
        <bgColor rgb="FFFFFFFF"/>
      </patternFill>
    </fill>
    <fill>
      <patternFill patternType="solid">
        <fgColor theme="0" tint="-0.249977111117893"/>
        <bgColor indexed="64"/>
      </patternFill>
    </fill>
    <fill>
      <patternFill patternType="solid">
        <fgColor theme="0" tint="-0.249977111117893"/>
        <bgColor rgb="FFD8D8D8"/>
      </patternFill>
    </fill>
    <fill>
      <patternFill patternType="solid">
        <fgColor theme="0" tint="-0.249977111117893"/>
        <bgColor rgb="FFDADADA"/>
      </patternFill>
    </fill>
    <fill>
      <patternFill patternType="solid">
        <fgColor theme="0" tint="-0.249977111117893"/>
        <bgColor rgb="FFD0CECE"/>
      </patternFill>
    </fill>
    <fill>
      <patternFill patternType="solid">
        <fgColor theme="2" tint="-0.249977111117893"/>
        <bgColor indexed="64"/>
      </patternFill>
    </fill>
    <fill>
      <patternFill patternType="solid">
        <fgColor theme="0" tint="-0.34998626667073579"/>
        <bgColor indexed="64"/>
      </patternFill>
    </fill>
    <fill>
      <patternFill patternType="solid">
        <fgColor theme="0"/>
        <bgColor rgb="FFD8D8D8"/>
      </patternFill>
    </fill>
    <fill>
      <patternFill patternType="solid">
        <fgColor rgb="FF85DFFF"/>
        <bgColor indexed="64"/>
      </patternFill>
    </fill>
    <fill>
      <patternFill patternType="solid">
        <fgColor rgb="FF00B0F0"/>
        <bgColor rgb="FF92D050"/>
      </patternFill>
    </fill>
  </fills>
  <borders count="13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diagonal/>
    </border>
    <border>
      <left/>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style="thin">
        <color rgb="FF000000"/>
      </left>
      <right/>
      <top style="thin">
        <color rgb="FF000000"/>
      </top>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medium">
        <color rgb="FF000000"/>
      </bottom>
      <diagonal/>
    </border>
    <border>
      <left/>
      <right style="thin">
        <color rgb="FF000000"/>
      </right>
      <top style="medium">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right style="thin">
        <color rgb="FF000000"/>
      </right>
      <top/>
      <bottom/>
      <diagonal/>
    </border>
    <border>
      <left style="medium">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thin">
        <color rgb="FF000000"/>
      </top>
      <bottom/>
      <diagonal/>
    </border>
    <border>
      <left style="medium">
        <color indexed="64"/>
      </left>
      <right style="medium">
        <color indexed="64"/>
      </right>
      <top style="medium">
        <color indexed="64"/>
      </top>
      <bottom/>
      <diagonal/>
    </border>
    <border>
      <left style="medium">
        <color rgb="FF000000"/>
      </left>
      <right style="medium">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style="medium">
        <color rgb="FF000000"/>
      </top>
      <bottom/>
      <diagonal/>
    </border>
    <border>
      <left style="medium">
        <color indexed="64"/>
      </left>
      <right style="thin">
        <color rgb="FF000000"/>
      </right>
      <top/>
      <bottom style="thin">
        <color rgb="FF000000"/>
      </bottom>
      <diagonal/>
    </border>
    <border>
      <left style="medium">
        <color rgb="FF000000"/>
      </left>
      <right style="medium">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medium">
        <color rgb="FF000000"/>
      </left>
      <right style="thin">
        <color indexed="64"/>
      </right>
      <top style="medium">
        <color rgb="FF000000"/>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rgb="FF000000"/>
      </left>
      <right style="thin">
        <color rgb="FF000000"/>
      </right>
      <top style="medium">
        <color rgb="FF000000"/>
      </top>
      <bottom style="thin">
        <color indexed="64"/>
      </bottom>
      <diagonal/>
    </border>
    <border>
      <left style="thin">
        <color indexed="64"/>
      </left>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medium">
        <color rgb="FF000000"/>
      </top>
      <bottom style="thin">
        <color rgb="FF000000"/>
      </bottom>
      <diagonal/>
    </border>
    <border>
      <left/>
      <right style="medium">
        <color indexed="64"/>
      </right>
      <top/>
      <bottom/>
      <diagonal/>
    </border>
    <border>
      <left style="thin">
        <color rgb="FF000000"/>
      </left>
      <right style="medium">
        <color indexed="64"/>
      </right>
      <top/>
      <bottom style="medium">
        <color rgb="FF000000"/>
      </bottom>
      <diagonal/>
    </border>
    <border>
      <left style="thin">
        <color rgb="FF000000"/>
      </left>
      <right style="medium">
        <color indexed="64"/>
      </right>
      <top style="medium">
        <color rgb="FF000000"/>
      </top>
      <bottom/>
      <diagonal/>
    </border>
    <border>
      <left/>
      <right style="medium">
        <color indexed="64"/>
      </right>
      <top/>
      <bottom style="medium">
        <color rgb="FF000000"/>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rgb="FF000000"/>
      </bottom>
      <diagonal/>
    </border>
    <border>
      <left style="medium">
        <color indexed="64"/>
      </left>
      <right style="thin">
        <color rgb="FF000000"/>
      </right>
      <top style="thin">
        <color rgb="FF000000"/>
      </top>
      <bottom/>
      <diagonal/>
    </border>
    <border>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127">
    <xf numFmtId="0" fontId="0" fillId="0" borderId="0"/>
    <xf numFmtId="165" fontId="23"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36"/>
    <xf numFmtId="43" fontId="23" fillId="0" borderId="36" applyFont="0" applyFill="0" applyBorder="0" applyAlignment="0" applyProtection="0"/>
    <xf numFmtId="41" fontId="26" fillId="0" borderId="36" applyFont="0" applyFill="0" applyBorder="0" applyAlignment="0" applyProtection="0"/>
    <xf numFmtId="182" fontId="26" fillId="0" borderId="36" applyFont="0" applyFill="0" applyBorder="0" applyAlignment="0" applyProtection="0"/>
    <xf numFmtId="182" fontId="26" fillId="0" borderId="36" applyFont="0" applyFill="0" applyBorder="0" applyAlignment="0" applyProtection="0"/>
    <xf numFmtId="167" fontId="26" fillId="0" borderId="36" applyFont="0" applyFill="0" applyBorder="0" applyAlignment="0" applyProtection="0"/>
    <xf numFmtId="167" fontId="26" fillId="0" borderId="36" applyFont="0" applyFill="0" applyBorder="0" applyAlignment="0" applyProtection="0"/>
    <xf numFmtId="167" fontId="26" fillId="0" borderId="36" applyFont="0" applyFill="0" applyBorder="0" applyAlignment="0" applyProtection="0"/>
    <xf numFmtId="43" fontId="26" fillId="0" borderId="36" applyFont="0" applyFill="0" applyBorder="0" applyAlignment="0" applyProtection="0"/>
    <xf numFmtId="175" fontId="26" fillId="0" borderId="36" applyFont="0" applyFill="0" applyBorder="0" applyAlignment="0" applyProtection="0"/>
    <xf numFmtId="43" fontId="26" fillId="0" borderId="36" applyFont="0" applyFill="0" applyBorder="0" applyAlignment="0" applyProtection="0"/>
    <xf numFmtId="43" fontId="26" fillId="0" borderId="36" applyFont="0" applyFill="0" applyBorder="0" applyAlignment="0" applyProtection="0"/>
    <xf numFmtId="183" fontId="26" fillId="0" borderId="36" applyFont="0" applyFill="0" applyBorder="0" applyAlignment="0" applyProtection="0"/>
    <xf numFmtId="42" fontId="26" fillId="0" borderId="36" applyFont="0" applyFill="0" applyBorder="0" applyAlignment="0" applyProtection="0"/>
    <xf numFmtId="164" fontId="26" fillId="0" borderId="36" applyFont="0" applyFill="0" applyBorder="0" applyAlignment="0" applyProtection="0"/>
    <xf numFmtId="166" fontId="26" fillId="0" borderId="36" applyFont="0" applyFill="0" applyBorder="0" applyAlignment="0" applyProtection="0"/>
    <xf numFmtId="166" fontId="26" fillId="0" borderId="36" applyFont="0" applyFill="0" applyBorder="0" applyAlignment="0" applyProtection="0"/>
    <xf numFmtId="181" fontId="26" fillId="0" borderId="36" applyFont="0" applyFill="0" applyBorder="0" applyAlignment="0" applyProtection="0"/>
    <xf numFmtId="181" fontId="26" fillId="0" borderId="36" applyFont="0" applyFill="0" applyBorder="0" applyAlignment="0" applyProtection="0"/>
    <xf numFmtId="166" fontId="26" fillId="0" borderId="36" applyFont="0" applyFill="0" applyBorder="0" applyAlignment="0" applyProtection="0"/>
    <xf numFmtId="165" fontId="26" fillId="0" borderId="36" applyFont="0" applyFill="0" applyBorder="0" applyAlignment="0" applyProtection="0"/>
    <xf numFmtId="181" fontId="27" fillId="0" borderId="36" applyFont="0" applyFill="0" applyBorder="0" applyAlignment="0" applyProtection="0"/>
    <xf numFmtId="0" fontId="26" fillId="0" borderId="36"/>
    <xf numFmtId="0" fontId="26" fillId="0" borderId="36"/>
    <xf numFmtId="0" fontId="6" fillId="0" borderId="36"/>
    <xf numFmtId="0" fontId="27" fillId="0" borderId="36"/>
    <xf numFmtId="9" fontId="26" fillId="0" borderId="36" applyFont="0" applyFill="0" applyBorder="0" applyAlignment="0" applyProtection="0"/>
    <xf numFmtId="9" fontId="26" fillId="0" borderId="36" applyFont="0" applyFill="0" applyBorder="0" applyAlignment="0" applyProtection="0"/>
    <xf numFmtId="9" fontId="26" fillId="0" borderId="36" applyFont="0" applyFill="0" applyBorder="0" applyAlignment="0" applyProtection="0"/>
    <xf numFmtId="9" fontId="26" fillId="0" borderId="36" applyFont="0" applyFill="0" applyBorder="0" applyAlignment="0" applyProtection="0"/>
    <xf numFmtId="9" fontId="26" fillId="0" borderId="36" applyFont="0" applyFill="0" applyBorder="0" applyAlignment="0" applyProtection="0"/>
    <xf numFmtId="9" fontId="26" fillId="0" borderId="36" applyFont="0" applyFill="0" applyBorder="0" applyAlignment="0" applyProtection="0"/>
    <xf numFmtId="175" fontId="26" fillId="0" borderId="36" applyFont="0" applyFill="0" applyBorder="0" applyAlignment="0" applyProtection="0"/>
    <xf numFmtId="0" fontId="6" fillId="0" borderId="36"/>
    <xf numFmtId="0" fontId="28" fillId="0" borderId="36"/>
    <xf numFmtId="9" fontId="28" fillId="0" borderId="36" applyFont="0" applyFill="0" applyBorder="0" applyAlignment="0" applyProtection="0"/>
    <xf numFmtId="0" fontId="30" fillId="0" borderId="36"/>
    <xf numFmtId="165" fontId="23" fillId="0" borderId="36" applyFont="0" applyFill="0" applyBorder="0" applyAlignment="0" applyProtection="0"/>
    <xf numFmtId="0" fontId="30" fillId="0" borderId="36"/>
    <xf numFmtId="165" fontId="23" fillId="0" borderId="36" applyFont="0" applyFill="0" applyBorder="0" applyAlignment="0" applyProtection="0"/>
    <xf numFmtId="43" fontId="23" fillId="0" borderId="36" applyFont="0" applyFill="0" applyBorder="0" applyAlignment="0" applyProtection="0"/>
    <xf numFmtId="9" fontId="23" fillId="0" borderId="36" applyFont="0" applyFill="0" applyBorder="0" applyAlignment="0" applyProtection="0"/>
    <xf numFmtId="43" fontId="23" fillId="0" borderId="36" applyFont="0" applyFill="0" applyBorder="0" applyAlignment="0" applyProtection="0"/>
    <xf numFmtId="0" fontId="45" fillId="0" borderId="36"/>
    <xf numFmtId="165" fontId="23" fillId="0" borderId="36" applyFont="0" applyFill="0" applyBorder="0" applyAlignment="0" applyProtection="0"/>
    <xf numFmtId="43" fontId="23" fillId="0" borderId="36" applyFont="0" applyFill="0" applyBorder="0" applyAlignment="0" applyProtection="0"/>
    <xf numFmtId="43" fontId="23" fillId="0" borderId="36" applyFont="0" applyFill="0" applyBorder="0" applyAlignment="0" applyProtection="0"/>
    <xf numFmtId="41" fontId="26" fillId="0" borderId="36" applyFont="0" applyFill="0" applyBorder="0" applyAlignment="0" applyProtection="0"/>
    <xf numFmtId="41" fontId="26" fillId="0" borderId="36" applyFont="0" applyFill="0" applyBorder="0" applyAlignment="0" applyProtection="0"/>
    <xf numFmtId="41" fontId="26" fillId="0" borderId="36" applyFont="0" applyFill="0" applyBorder="0" applyAlignment="0" applyProtection="0"/>
    <xf numFmtId="43" fontId="26" fillId="0" borderId="36" applyFont="0" applyFill="0" applyBorder="0" applyAlignment="0" applyProtection="0"/>
    <xf numFmtId="43" fontId="26" fillId="0" borderId="36" applyFont="0" applyFill="0" applyBorder="0" applyAlignment="0" applyProtection="0"/>
    <xf numFmtId="43" fontId="26" fillId="0" borderId="36" applyFont="0" applyFill="0" applyBorder="0" applyAlignment="0" applyProtection="0"/>
    <xf numFmtId="0" fontId="23" fillId="0" borderId="36"/>
    <xf numFmtId="9" fontId="23" fillId="0" borderId="36" applyFont="0" applyFill="0" applyBorder="0" applyAlignment="0" applyProtection="0"/>
    <xf numFmtId="0" fontId="23" fillId="0" borderId="36"/>
    <xf numFmtId="0" fontId="23" fillId="0" borderId="36"/>
    <xf numFmtId="43" fontId="23" fillId="0" borderId="36" applyFont="0" applyFill="0" applyBorder="0" applyAlignment="0" applyProtection="0"/>
    <xf numFmtId="43" fontId="23" fillId="0" borderId="36" applyFont="0" applyFill="0" applyBorder="0" applyAlignment="0" applyProtection="0"/>
    <xf numFmtId="0" fontId="45" fillId="0" borderId="36"/>
    <xf numFmtId="165" fontId="23" fillId="0" borderId="36" applyFont="0" applyFill="0" applyBorder="0" applyAlignment="0" applyProtection="0"/>
    <xf numFmtId="43" fontId="23" fillId="0" borderId="36" applyFont="0" applyFill="0" applyBorder="0" applyAlignment="0" applyProtection="0"/>
    <xf numFmtId="43" fontId="23" fillId="0" borderId="36" applyFont="0" applyFill="0" applyBorder="0" applyAlignment="0" applyProtection="0"/>
    <xf numFmtId="41" fontId="26" fillId="0" borderId="36" applyFont="0" applyFill="0" applyBorder="0" applyAlignment="0" applyProtection="0"/>
    <xf numFmtId="43" fontId="26" fillId="0" borderId="36" applyFont="0" applyFill="0" applyBorder="0" applyAlignment="0" applyProtection="0"/>
    <xf numFmtId="43" fontId="26" fillId="0" borderId="36" applyFont="0" applyFill="0" applyBorder="0" applyAlignment="0" applyProtection="0"/>
    <xf numFmtId="43" fontId="26" fillId="0" borderId="36" applyFont="0" applyFill="0" applyBorder="0" applyAlignment="0" applyProtection="0"/>
    <xf numFmtId="43" fontId="23" fillId="0" borderId="36" applyFont="0" applyFill="0" applyBorder="0" applyAlignment="0" applyProtection="0"/>
    <xf numFmtId="43" fontId="23" fillId="0" borderId="36" applyFont="0" applyFill="0" applyBorder="0" applyAlignment="0" applyProtection="0"/>
    <xf numFmtId="41" fontId="45" fillId="0" borderId="0" applyFont="0" applyFill="0" applyBorder="0" applyAlignment="0" applyProtection="0"/>
    <xf numFmtId="0" fontId="45" fillId="0" borderId="36"/>
    <xf numFmtId="165" fontId="23" fillId="0" borderId="36" applyFont="0" applyFill="0" applyBorder="0" applyAlignment="0" applyProtection="0"/>
    <xf numFmtId="43" fontId="23" fillId="0" borderId="36" applyFont="0" applyFill="0" applyBorder="0" applyAlignment="0" applyProtection="0"/>
    <xf numFmtId="43" fontId="23" fillId="0" borderId="36" applyFont="0" applyFill="0" applyBorder="0" applyAlignment="0" applyProtection="0"/>
    <xf numFmtId="41" fontId="26" fillId="0" borderId="36" applyFont="0" applyFill="0" applyBorder="0" applyAlignment="0" applyProtection="0"/>
    <xf numFmtId="43" fontId="26" fillId="0" borderId="36" applyFont="0" applyFill="0" applyBorder="0" applyAlignment="0" applyProtection="0"/>
    <xf numFmtId="43" fontId="26" fillId="0" borderId="36" applyFont="0" applyFill="0" applyBorder="0" applyAlignment="0" applyProtection="0"/>
    <xf numFmtId="43" fontId="26" fillId="0" borderId="36" applyFont="0" applyFill="0" applyBorder="0" applyAlignment="0" applyProtection="0"/>
    <xf numFmtId="42" fontId="26" fillId="0" borderId="36" applyFont="0" applyFill="0" applyBorder="0" applyAlignment="0" applyProtection="0"/>
    <xf numFmtId="43" fontId="23" fillId="0" borderId="36" applyFont="0" applyFill="0" applyBorder="0" applyAlignment="0" applyProtection="0"/>
    <xf numFmtId="43" fontId="23" fillId="0" borderId="36" applyFont="0" applyFill="0" applyBorder="0" applyAlignment="0" applyProtection="0"/>
    <xf numFmtId="43" fontId="23" fillId="0" borderId="36" applyFont="0" applyFill="0" applyBorder="0" applyAlignment="0" applyProtection="0"/>
    <xf numFmtId="43" fontId="23" fillId="0" borderId="36" applyFont="0" applyFill="0" applyBorder="0" applyAlignment="0" applyProtection="0"/>
    <xf numFmtId="41" fontId="26" fillId="0" borderId="36" applyFont="0" applyFill="0" applyBorder="0" applyAlignment="0" applyProtection="0"/>
    <xf numFmtId="41" fontId="26" fillId="0" borderId="36" applyFont="0" applyFill="0" applyBorder="0" applyAlignment="0" applyProtection="0"/>
    <xf numFmtId="41" fontId="26" fillId="0" borderId="36" applyFont="0" applyFill="0" applyBorder="0" applyAlignment="0" applyProtection="0"/>
    <xf numFmtId="43" fontId="26" fillId="0" borderId="36" applyFont="0" applyFill="0" applyBorder="0" applyAlignment="0" applyProtection="0"/>
    <xf numFmtId="43" fontId="26" fillId="0" borderId="36" applyFont="0" applyFill="0" applyBorder="0" applyAlignment="0" applyProtection="0"/>
    <xf numFmtId="43" fontId="26" fillId="0" borderId="36" applyFont="0" applyFill="0" applyBorder="0" applyAlignment="0" applyProtection="0"/>
    <xf numFmtId="43" fontId="23" fillId="0" borderId="36" applyFont="0" applyFill="0" applyBorder="0" applyAlignment="0" applyProtection="0"/>
    <xf numFmtId="43" fontId="23" fillId="0" borderId="36" applyFont="0" applyFill="0" applyBorder="0" applyAlignment="0" applyProtection="0"/>
    <xf numFmtId="43" fontId="23" fillId="0" borderId="36" applyFont="0" applyFill="0" applyBorder="0" applyAlignment="0" applyProtection="0"/>
    <xf numFmtId="43" fontId="23" fillId="0" borderId="36" applyFont="0" applyFill="0" applyBorder="0" applyAlignment="0" applyProtection="0"/>
    <xf numFmtId="41" fontId="26" fillId="0" borderId="36" applyFont="0" applyFill="0" applyBorder="0" applyAlignment="0" applyProtection="0"/>
    <xf numFmtId="43" fontId="26" fillId="0" borderId="36" applyFont="0" applyFill="0" applyBorder="0" applyAlignment="0" applyProtection="0"/>
    <xf numFmtId="43" fontId="26" fillId="0" borderId="36" applyFont="0" applyFill="0" applyBorder="0" applyAlignment="0" applyProtection="0"/>
    <xf numFmtId="43" fontId="26" fillId="0" borderId="36" applyFont="0" applyFill="0" applyBorder="0" applyAlignment="0" applyProtection="0"/>
    <xf numFmtId="43" fontId="23" fillId="0" borderId="36" applyFont="0" applyFill="0" applyBorder="0" applyAlignment="0" applyProtection="0"/>
    <xf numFmtId="43" fontId="23" fillId="0" borderId="36" applyFont="0" applyFill="0" applyBorder="0" applyAlignment="0" applyProtection="0"/>
    <xf numFmtId="0" fontId="1" fillId="0" borderId="36"/>
    <xf numFmtId="187" fontId="6" fillId="0" borderId="36" applyFont="0" applyFill="0" applyBorder="0" applyAlignment="0" applyProtection="0"/>
    <xf numFmtId="187" fontId="6" fillId="0" borderId="36" applyFont="0" applyFill="0" applyBorder="0" applyAlignment="0" applyProtection="0"/>
    <xf numFmtId="43" fontId="1" fillId="0" borderId="36" applyFont="0" applyFill="0" applyBorder="0" applyAlignment="0" applyProtection="0"/>
    <xf numFmtId="166" fontId="6" fillId="0" borderId="36" applyFont="0" applyFill="0" applyBorder="0" applyAlignment="0" applyProtection="0"/>
    <xf numFmtId="167" fontId="26" fillId="0" borderId="36" applyFont="0" applyFill="0" applyBorder="0" applyAlignment="0" applyProtection="0"/>
    <xf numFmtId="186" fontId="6" fillId="0" borderId="36" applyFont="0" applyFill="0" applyBorder="0" applyAlignment="0" applyProtection="0"/>
    <xf numFmtId="188" fontId="6" fillId="0" borderId="36" applyFont="0" applyFill="0" applyBorder="0" applyAlignment="0" applyProtection="0"/>
    <xf numFmtId="181" fontId="1" fillId="0" borderId="36" applyFont="0" applyFill="0" applyBorder="0" applyAlignment="0" applyProtection="0"/>
    <xf numFmtId="44" fontId="6" fillId="0" borderId="36" applyFont="0" applyFill="0" applyBorder="0" applyAlignment="0" applyProtection="0"/>
    <xf numFmtId="166" fontId="26" fillId="0" borderId="36" applyFont="0" applyFill="0" applyBorder="0" applyAlignment="0" applyProtection="0"/>
    <xf numFmtId="0" fontId="6" fillId="0" borderId="36"/>
    <xf numFmtId="0" fontId="6" fillId="0" borderId="36"/>
    <xf numFmtId="0" fontId="6" fillId="0" borderId="36"/>
    <xf numFmtId="9" fontId="1" fillId="0" borderId="36" applyFont="0" applyFill="0" applyBorder="0" applyAlignment="0" applyProtection="0"/>
    <xf numFmtId="9" fontId="26" fillId="0" borderId="36" applyFont="0" applyFill="0" applyBorder="0" applyAlignment="0" applyProtection="0"/>
    <xf numFmtId="9" fontId="6" fillId="0" borderId="36" applyFont="0" applyFill="0" applyBorder="0" applyAlignment="0" applyProtection="0"/>
    <xf numFmtId="9" fontId="1" fillId="0" borderId="36" applyFont="0" applyFill="0" applyBorder="0" applyAlignment="0" applyProtection="0"/>
    <xf numFmtId="41" fontId="1" fillId="0" borderId="36" applyFont="0" applyFill="0" applyBorder="0" applyAlignment="0" applyProtection="0"/>
    <xf numFmtId="0" fontId="51" fillId="0" borderId="36"/>
    <xf numFmtId="165" fontId="23" fillId="0" borderId="36" applyFont="0" applyFill="0" applyBorder="0" applyAlignment="0" applyProtection="0"/>
    <xf numFmtId="0" fontId="23" fillId="0" borderId="36"/>
    <xf numFmtId="191" fontId="23" fillId="0" borderId="36" applyFont="0" applyFill="0" applyBorder="0" applyAlignment="0" applyProtection="0"/>
    <xf numFmtId="191" fontId="23" fillId="0" borderId="36" applyFont="0" applyFill="0" applyBorder="0" applyAlignment="0" applyProtection="0"/>
  </cellStyleXfs>
  <cellXfs count="1142">
    <xf numFmtId="0" fontId="0" fillId="0" borderId="0" xfId="0" applyFont="1" applyAlignment="1"/>
    <xf numFmtId="0" fontId="2" fillId="0" borderId="0" xfId="0" applyFont="1"/>
    <xf numFmtId="0" fontId="2" fillId="0" borderId="0" xfId="0" applyFont="1" applyAlignment="1">
      <alignment horizontal="center"/>
    </xf>
    <xf numFmtId="0" fontId="5" fillId="0" borderId="2" xfId="0" applyFont="1" applyBorder="1" applyAlignment="1">
      <alignment horizontal="center" vertical="center"/>
    </xf>
    <xf numFmtId="0" fontId="2" fillId="2" borderId="1" xfId="0" applyFont="1" applyFill="1" applyBorder="1" applyAlignment="1">
      <alignment horizontal="center" vertical="center"/>
    </xf>
    <xf numFmtId="172" fontId="5" fillId="2" borderId="2" xfId="0" applyNumberFormat="1" applyFont="1" applyFill="1" applyBorder="1" applyAlignment="1">
      <alignment horizontal="center" vertical="center" wrapText="1"/>
    </xf>
    <xf numFmtId="172" fontId="5" fillId="2" borderId="2" xfId="0" applyNumberFormat="1" applyFont="1" applyFill="1" applyBorder="1" applyAlignment="1">
      <alignment horizontal="center" vertical="center"/>
    </xf>
    <xf numFmtId="172" fontId="5" fillId="0" borderId="2" xfId="0" applyNumberFormat="1" applyFont="1" applyBorder="1" applyAlignment="1">
      <alignment horizontal="center" vertical="center"/>
    </xf>
    <xf numFmtId="10" fontId="5" fillId="2" borderId="2" xfId="0" applyNumberFormat="1" applyFont="1" applyFill="1" applyBorder="1" applyAlignment="1">
      <alignment horizontal="center" vertical="center"/>
    </xf>
    <xf numFmtId="172" fontId="2" fillId="2" borderId="1" xfId="0" applyNumberFormat="1" applyFont="1" applyFill="1" applyBorder="1"/>
    <xf numFmtId="0" fontId="5" fillId="3" borderId="2" xfId="0" applyFont="1" applyFill="1" applyBorder="1" applyAlignment="1">
      <alignment horizontal="right" vertical="center"/>
    </xf>
    <xf numFmtId="0" fontId="5" fillId="3" borderId="2" xfId="0" applyFont="1" applyFill="1" applyBorder="1" applyAlignment="1">
      <alignment horizontal="center" vertical="center"/>
    </xf>
    <xf numFmtId="37" fontId="5" fillId="3" borderId="2" xfId="0" applyNumberFormat="1" applyFont="1" applyFill="1" applyBorder="1" applyAlignment="1">
      <alignment horizontal="center" vertical="center"/>
    </xf>
    <xf numFmtId="37" fontId="5" fillId="4" borderId="2" xfId="0" applyNumberFormat="1" applyFont="1" applyFill="1" applyBorder="1" applyAlignment="1">
      <alignment horizontal="center" vertical="center"/>
    </xf>
    <xf numFmtId="1" fontId="5" fillId="5" borderId="2" xfId="0" applyNumberFormat="1" applyFont="1" applyFill="1" applyBorder="1" applyAlignment="1">
      <alignment horizontal="center" vertical="center"/>
    </xf>
    <xf numFmtId="1" fontId="5" fillId="6" borderId="2" xfId="0" applyNumberFormat="1" applyFont="1" applyFill="1" applyBorder="1" applyAlignment="1">
      <alignment horizontal="center" vertical="center"/>
    </xf>
    <xf numFmtId="9" fontId="5" fillId="0" borderId="2" xfId="0" applyNumberFormat="1" applyFont="1" applyBorder="1" applyAlignment="1">
      <alignment horizontal="center" vertical="center"/>
    </xf>
    <xf numFmtId="10" fontId="5" fillId="2" borderId="2" xfId="0" applyNumberFormat="1" applyFont="1" applyFill="1" applyBorder="1" applyAlignment="1">
      <alignment horizontal="center" vertical="center" wrapText="1"/>
    </xf>
    <xf numFmtId="172" fontId="5" fillId="3" borderId="2" xfId="0" applyNumberFormat="1" applyFont="1" applyFill="1" applyBorder="1" applyAlignment="1">
      <alignment horizontal="right" vertical="center"/>
    </xf>
    <xf numFmtId="172" fontId="5" fillId="3" borderId="2" xfId="0" applyNumberFormat="1" applyFont="1" applyFill="1" applyBorder="1" applyAlignment="1">
      <alignment horizontal="center" vertical="center"/>
    </xf>
    <xf numFmtId="3" fontId="5" fillId="0" borderId="2" xfId="0" applyNumberFormat="1" applyFont="1" applyBorder="1" applyAlignment="1">
      <alignment horizontal="center" vertical="center"/>
    </xf>
    <xf numFmtId="172" fontId="2" fillId="2" borderId="1" xfId="0" applyNumberFormat="1" applyFont="1" applyFill="1" applyBorder="1" applyAlignment="1">
      <alignment horizontal="center" vertical="center"/>
    </xf>
    <xf numFmtId="3" fontId="5"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39" fontId="5" fillId="0" borderId="2" xfId="0" applyNumberFormat="1" applyFont="1" applyBorder="1" applyAlignment="1">
      <alignment horizontal="center" vertical="center"/>
    </xf>
    <xf numFmtId="3" fontId="5" fillId="0" borderId="2" xfId="0" applyNumberFormat="1" applyFont="1" applyBorder="1" applyAlignment="1">
      <alignment horizontal="center" vertical="center" wrapText="1"/>
    </xf>
    <xf numFmtId="0" fontId="5" fillId="6" borderId="2" xfId="0" applyFont="1" applyFill="1" applyBorder="1" applyAlignment="1">
      <alignment horizontal="center" vertical="center"/>
    </xf>
    <xf numFmtId="3" fontId="5" fillId="3" borderId="2" xfId="0" applyNumberFormat="1" applyFont="1" applyFill="1" applyBorder="1" applyAlignment="1">
      <alignment horizontal="center" vertical="center" wrapText="1"/>
    </xf>
    <xf numFmtId="37" fontId="5" fillId="0" borderId="2" xfId="0" applyNumberFormat="1" applyFont="1" applyBorder="1" applyAlignment="1">
      <alignment horizontal="center" vertical="center"/>
    </xf>
    <xf numFmtId="173" fontId="5" fillId="2" borderId="2" xfId="0" applyNumberFormat="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173" fontId="5" fillId="2" borderId="2" xfId="0" applyNumberFormat="1" applyFont="1" applyFill="1" applyBorder="1" applyAlignment="1">
      <alignment horizontal="center" vertical="center"/>
    </xf>
    <xf numFmtId="173" fontId="5" fillId="0" borderId="2" xfId="0" applyNumberFormat="1" applyFont="1" applyBorder="1" applyAlignment="1">
      <alignment horizontal="center" vertical="center" wrapText="1"/>
    </xf>
    <xf numFmtId="37" fontId="5" fillId="3" borderId="2" xfId="0" applyNumberFormat="1" applyFont="1" applyFill="1" applyBorder="1" applyAlignment="1">
      <alignment horizontal="right" vertical="center"/>
    </xf>
    <xf numFmtId="0" fontId="0" fillId="0" borderId="0" xfId="0" applyFont="1"/>
    <xf numFmtId="0" fontId="5" fillId="3" borderId="2" xfId="0" applyFont="1" applyFill="1" applyBorder="1" applyAlignment="1">
      <alignment horizontal="right" vertical="center" wrapText="1"/>
    </xf>
    <xf numFmtId="37" fontId="5" fillId="2" borderId="2" xfId="0" applyNumberFormat="1" applyFont="1" applyFill="1" applyBorder="1" applyAlignment="1">
      <alignment horizontal="center" vertical="center"/>
    </xf>
    <xf numFmtId="172" fontId="2" fillId="3" borderId="2" xfId="0" applyNumberFormat="1" applyFont="1" applyFill="1" applyBorder="1"/>
    <xf numFmtId="179" fontId="5" fillId="2" borderId="2" xfId="0" applyNumberFormat="1" applyFont="1" applyFill="1" applyBorder="1" applyAlignment="1">
      <alignment horizontal="center" vertical="center"/>
    </xf>
    <xf numFmtId="179" fontId="5" fillId="0" borderId="2" xfId="0" applyNumberFormat="1" applyFont="1" applyBorder="1" applyAlignment="1">
      <alignment horizontal="center" vertical="center"/>
    </xf>
    <xf numFmtId="0" fontId="2" fillId="3" borderId="2" xfId="0" applyFont="1" applyFill="1" applyBorder="1"/>
    <xf numFmtId="2" fontId="5" fillId="2" borderId="2" xfId="0" applyNumberFormat="1" applyFont="1" applyFill="1" applyBorder="1" applyAlignment="1">
      <alignment horizontal="center" vertical="center"/>
    </xf>
    <xf numFmtId="168" fontId="5" fillId="2" borderId="2" xfId="0" applyNumberFormat="1" applyFont="1" applyFill="1" applyBorder="1" applyAlignment="1">
      <alignment horizontal="left" vertical="center" wrapText="1"/>
    </xf>
    <xf numFmtId="168" fontId="5" fillId="2" borderId="2" xfId="0" applyNumberFormat="1" applyFont="1" applyFill="1" applyBorder="1" applyAlignment="1">
      <alignment vertical="center" wrapText="1"/>
    </xf>
    <xf numFmtId="180" fontId="5" fillId="3" borderId="2" xfId="0" applyNumberFormat="1" applyFont="1" applyFill="1" applyBorder="1" applyAlignment="1">
      <alignment horizontal="center" vertical="center"/>
    </xf>
    <xf numFmtId="37" fontId="5" fillId="6" borderId="2"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0" fontId="11" fillId="2" borderId="1" xfId="0" applyFont="1" applyFill="1" applyBorder="1" applyAlignment="1">
      <alignment horizontal="center" vertical="center"/>
    </xf>
    <xf numFmtId="172" fontId="11" fillId="2" borderId="1" xfId="0" applyNumberFormat="1" applyFont="1" applyFill="1" applyBorder="1" applyAlignment="1">
      <alignment horizontal="center" vertical="center"/>
    </xf>
    <xf numFmtId="0" fontId="11" fillId="2" borderId="12" xfId="0" applyFont="1" applyFill="1" applyBorder="1" applyAlignment="1">
      <alignment horizontal="center" vertical="center"/>
    </xf>
    <xf numFmtId="172" fontId="11" fillId="2" borderId="12" xfId="0" applyNumberFormat="1" applyFont="1" applyFill="1" applyBorder="1" applyAlignment="1">
      <alignment horizontal="center" vertical="center"/>
    </xf>
    <xf numFmtId="9" fontId="5" fillId="3" borderId="2" xfId="0" applyNumberFormat="1" applyFont="1" applyFill="1" applyBorder="1" applyAlignment="1">
      <alignment horizontal="center" vertical="center"/>
    </xf>
    <xf numFmtId="172" fontId="17" fillId="3" borderId="2" xfId="0" applyNumberFormat="1" applyFont="1" applyFill="1" applyBorder="1" applyAlignment="1">
      <alignment horizontal="center" vertical="center"/>
    </xf>
    <xf numFmtId="9" fontId="5" fillId="2" borderId="2"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xf>
    <xf numFmtId="9" fontId="5" fillId="0" borderId="2" xfId="0" applyNumberFormat="1" applyFont="1" applyBorder="1" applyAlignment="1">
      <alignment horizontal="center" vertical="center" wrapText="1"/>
    </xf>
    <xf numFmtId="170" fontId="5" fillId="3" borderId="2" xfId="0" applyNumberFormat="1" applyFont="1" applyFill="1" applyBorder="1" applyAlignment="1">
      <alignment horizontal="center" vertical="center"/>
    </xf>
    <xf numFmtId="175" fontId="5" fillId="2" borderId="2" xfId="0" applyNumberFormat="1" applyFont="1" applyFill="1" applyBorder="1" applyAlignment="1">
      <alignment horizontal="center" vertical="center" wrapText="1"/>
    </xf>
    <xf numFmtId="9" fontId="5" fillId="2" borderId="25" xfId="0" applyNumberFormat="1" applyFont="1" applyFill="1" applyBorder="1" applyAlignment="1">
      <alignment horizontal="center" vertical="center" wrapText="1"/>
    </xf>
    <xf numFmtId="169" fontId="5" fillId="3" borderId="2"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39" fontId="5" fillId="2" borderId="25" xfId="0" applyNumberFormat="1" applyFont="1" applyFill="1" applyBorder="1" applyAlignment="1">
      <alignment horizontal="center" vertical="center"/>
    </xf>
    <xf numFmtId="168" fontId="5" fillId="3" borderId="2" xfId="0" applyNumberFormat="1" applyFont="1" applyFill="1" applyBorder="1" applyAlignment="1">
      <alignment horizontal="right" vertical="center"/>
    </xf>
    <xf numFmtId="172" fontId="5" fillId="2" borderId="25" xfId="0" applyNumberFormat="1" applyFont="1" applyFill="1" applyBorder="1" applyAlignment="1">
      <alignment horizontal="center" vertical="center" wrapText="1"/>
    </xf>
    <xf numFmtId="172" fontId="2" fillId="0" borderId="0" xfId="0" applyNumberFormat="1" applyFont="1"/>
    <xf numFmtId="172" fontId="5" fillId="3" borderId="2" xfId="0" applyNumberFormat="1" applyFont="1" applyFill="1" applyBorder="1" applyAlignment="1">
      <alignment horizontal="center" vertical="center" wrapText="1"/>
    </xf>
    <xf numFmtId="172" fontId="5" fillId="0" borderId="2" xfId="0" applyNumberFormat="1" applyFont="1" applyBorder="1" applyAlignment="1">
      <alignment horizontal="center" vertical="center" wrapText="1"/>
    </xf>
    <xf numFmtId="10" fontId="0" fillId="0" borderId="0" xfId="0" applyNumberFormat="1" applyFont="1"/>
    <xf numFmtId="172" fontId="5" fillId="0" borderId="2" xfId="0" applyNumberFormat="1" applyFont="1" applyFill="1" applyBorder="1" applyAlignment="1">
      <alignment horizontal="center" vertical="center"/>
    </xf>
    <xf numFmtId="37" fontId="5" fillId="0" borderId="24" xfId="0" applyNumberFormat="1" applyFont="1" applyBorder="1" applyAlignment="1">
      <alignment horizontal="center" vertical="center"/>
    </xf>
    <xf numFmtId="9" fontId="5" fillId="0" borderId="2" xfId="3" applyFont="1" applyBorder="1" applyAlignment="1">
      <alignment horizontal="center" vertical="center" wrapText="1"/>
    </xf>
    <xf numFmtId="168" fontId="5" fillId="0" borderId="37" xfId="0" applyNumberFormat="1" applyFont="1" applyFill="1" applyBorder="1" applyAlignment="1">
      <alignment horizontal="center" vertical="center"/>
    </xf>
    <xf numFmtId="171" fontId="5" fillId="0" borderId="37" xfId="0" applyNumberFormat="1" applyFont="1" applyFill="1" applyBorder="1" applyAlignment="1">
      <alignment horizontal="center" vertical="center"/>
    </xf>
    <xf numFmtId="9" fontId="5" fillId="0" borderId="37" xfId="3" applyFont="1" applyFill="1" applyBorder="1" applyAlignment="1">
      <alignment horizontal="center" vertical="center"/>
    </xf>
    <xf numFmtId="172" fontId="5" fillId="0" borderId="25" xfId="0" applyNumberFormat="1" applyFont="1" applyFill="1" applyBorder="1" applyAlignment="1">
      <alignment horizontal="center" vertical="center" wrapText="1"/>
    </xf>
    <xf numFmtId="172" fontId="5" fillId="0" borderId="2" xfId="0" applyNumberFormat="1" applyFont="1" applyFill="1" applyBorder="1" applyAlignment="1">
      <alignment horizontal="center" vertical="center" wrapText="1"/>
    </xf>
    <xf numFmtId="0" fontId="0" fillId="0" borderId="1" xfId="0" applyFont="1" applyFill="1" applyBorder="1"/>
    <xf numFmtId="0" fontId="0" fillId="0" borderId="0" xfId="0" applyFont="1" applyFill="1" applyAlignment="1"/>
    <xf numFmtId="3" fontId="5"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xf>
    <xf numFmtId="172" fontId="5" fillId="0" borderId="2" xfId="0" applyNumberFormat="1" applyFont="1" applyFill="1" applyBorder="1" applyAlignment="1">
      <alignment horizontal="right" vertical="center"/>
    </xf>
    <xf numFmtId="37" fontId="5" fillId="0" borderId="2" xfId="0" applyNumberFormat="1" applyFont="1" applyFill="1" applyBorder="1" applyAlignment="1">
      <alignment horizontal="center" vertical="center"/>
    </xf>
    <xf numFmtId="9" fontId="5" fillId="0" borderId="2" xfId="3" applyFont="1" applyFill="1" applyBorder="1" applyAlignment="1">
      <alignment horizontal="center" vertical="center"/>
    </xf>
    <xf numFmtId="9" fontId="5" fillId="0" borderId="2" xfId="0" applyNumberFormat="1" applyFont="1" applyFill="1" applyBorder="1" applyAlignment="1">
      <alignment horizontal="center" vertical="center" wrapText="1"/>
    </xf>
    <xf numFmtId="172" fontId="5" fillId="0" borderId="7" xfId="0" applyNumberFormat="1" applyFont="1" applyFill="1" applyBorder="1" applyAlignment="1">
      <alignment horizontal="center" vertical="center"/>
    </xf>
    <xf numFmtId="37" fontId="5" fillId="0" borderId="25" xfId="0" applyNumberFormat="1" applyFont="1" applyFill="1" applyBorder="1" applyAlignment="1">
      <alignment horizontal="center" vertical="center"/>
    </xf>
    <xf numFmtId="9" fontId="5" fillId="0" borderId="2" xfId="0" applyNumberFormat="1" applyFont="1" applyFill="1" applyBorder="1" applyAlignment="1">
      <alignment horizontal="center" vertical="center"/>
    </xf>
    <xf numFmtId="9" fontId="5" fillId="0" borderId="2" xfId="1" applyNumberFormat="1" applyFont="1" applyFill="1" applyBorder="1" applyAlignment="1">
      <alignment horizontal="center" vertical="center"/>
    </xf>
    <xf numFmtId="9" fontId="5" fillId="0" borderId="25" xfId="0" applyNumberFormat="1" applyFont="1" applyFill="1" applyBorder="1" applyAlignment="1">
      <alignment horizontal="center" vertical="center"/>
    </xf>
    <xf numFmtId="168" fontId="5" fillId="0" borderId="2" xfId="0" applyNumberFormat="1" applyFont="1" applyFill="1" applyBorder="1" applyAlignment="1">
      <alignment horizontal="left" vertical="center" wrapText="1"/>
    </xf>
    <xf numFmtId="168" fontId="5" fillId="0" borderId="2" xfId="0" applyNumberFormat="1" applyFont="1" applyFill="1" applyBorder="1" applyAlignment="1">
      <alignment horizontal="center" vertical="center" wrapText="1"/>
    </xf>
    <xf numFmtId="9" fontId="5" fillId="0" borderId="2" xfId="3" applyFont="1" applyFill="1" applyBorder="1" applyAlignment="1">
      <alignment horizontal="center" vertical="center" wrapText="1"/>
    </xf>
    <xf numFmtId="10" fontId="5" fillId="0" borderId="25" xfId="3" applyNumberFormat="1" applyFont="1" applyFill="1" applyBorder="1" applyAlignment="1">
      <alignment horizontal="center" vertical="center"/>
    </xf>
    <xf numFmtId="10" fontId="5" fillId="0" borderId="2" xfId="3" applyNumberFormat="1" applyFont="1" applyFill="1" applyBorder="1" applyAlignment="1">
      <alignment horizontal="center" vertical="center"/>
    </xf>
    <xf numFmtId="1" fontId="5" fillId="7" borderId="2" xfId="0" applyNumberFormat="1" applyFont="1" applyFill="1" applyBorder="1" applyAlignment="1">
      <alignment horizontal="center" vertical="center"/>
    </xf>
    <xf numFmtId="0" fontId="5" fillId="7" borderId="2" xfId="0" applyFont="1" applyFill="1" applyBorder="1" applyAlignment="1">
      <alignment horizontal="center" vertical="center"/>
    </xf>
    <xf numFmtId="37" fontId="5" fillId="7" borderId="2" xfId="0" applyNumberFormat="1" applyFont="1" applyFill="1" applyBorder="1" applyAlignment="1">
      <alignment horizontal="center" vertical="center"/>
    </xf>
    <xf numFmtId="172" fontId="5" fillId="7" borderId="2" xfId="0" applyNumberFormat="1" applyFont="1" applyFill="1" applyBorder="1" applyAlignment="1">
      <alignment horizontal="center" vertical="center"/>
    </xf>
    <xf numFmtId="0" fontId="25" fillId="7" borderId="37" xfId="0" applyFont="1" applyFill="1" applyBorder="1" applyAlignment="1">
      <alignment horizontal="center" vertical="center"/>
    </xf>
    <xf numFmtId="0" fontId="2" fillId="0" borderId="1" xfId="0" applyFont="1" applyFill="1" applyBorder="1" applyAlignment="1">
      <alignment horizontal="center"/>
    </xf>
    <xf numFmtId="170" fontId="5" fillId="0" borderId="2" xfId="0" applyNumberFormat="1" applyFont="1" applyFill="1" applyBorder="1" applyAlignment="1">
      <alignment horizontal="center" vertical="center"/>
    </xf>
    <xf numFmtId="168" fontId="5" fillId="0" borderId="2" xfId="0" applyNumberFormat="1" applyFont="1" applyFill="1" applyBorder="1" applyAlignment="1">
      <alignment horizontal="center" vertical="center"/>
    </xf>
    <xf numFmtId="171" fontId="5" fillId="0" borderId="2" xfId="0" applyNumberFormat="1" applyFont="1" applyFill="1" applyBorder="1" applyAlignment="1">
      <alignment horizontal="center" vertical="center"/>
    </xf>
    <xf numFmtId="10" fontId="5" fillId="0" borderId="2" xfId="0" applyNumberFormat="1" applyFont="1" applyFill="1" applyBorder="1" applyAlignment="1">
      <alignment horizontal="center" vertical="center"/>
    </xf>
    <xf numFmtId="174" fontId="5" fillId="0" borderId="2" xfId="0" applyNumberFormat="1" applyFont="1" applyFill="1" applyBorder="1" applyAlignment="1"/>
    <xf numFmtId="2" fontId="5" fillId="0" borderId="2" xfId="0" applyNumberFormat="1" applyFont="1" applyFill="1" applyBorder="1" applyAlignment="1">
      <alignment horizontal="center" vertical="center"/>
    </xf>
    <xf numFmtId="0" fontId="2" fillId="0" borderId="1" xfId="0" applyFont="1" applyFill="1" applyBorder="1"/>
    <xf numFmtId="165" fontId="0" fillId="0" borderId="0" xfId="0" applyNumberFormat="1" applyFont="1"/>
    <xf numFmtId="0" fontId="23" fillId="0" borderId="1" xfId="0" applyFont="1" applyFill="1" applyBorder="1"/>
    <xf numFmtId="43" fontId="25" fillId="7" borderId="37"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10" fontId="5" fillId="0" borderId="2" xfId="0" applyNumberFormat="1" applyFont="1" applyFill="1" applyBorder="1" applyAlignment="1">
      <alignment vertical="center"/>
    </xf>
    <xf numFmtId="171" fontId="5" fillId="0" borderId="2" xfId="0" applyNumberFormat="1" applyFont="1" applyFill="1" applyBorder="1" applyAlignment="1">
      <alignment vertical="center"/>
    </xf>
    <xf numFmtId="168" fontId="5" fillId="0" borderId="2" xfId="0" applyNumberFormat="1" applyFont="1" applyFill="1" applyBorder="1" applyAlignment="1">
      <alignment vertical="center"/>
    </xf>
    <xf numFmtId="0" fontId="5" fillId="0" borderId="2" xfId="0" applyFont="1" applyFill="1" applyBorder="1" applyAlignment="1">
      <alignment horizontal="left" vertical="center" wrapText="1"/>
    </xf>
    <xf numFmtId="9" fontId="5" fillId="0" borderId="2" xfId="0" applyNumberFormat="1" applyFont="1" applyFill="1" applyBorder="1" applyAlignment="1">
      <alignment vertical="center"/>
    </xf>
    <xf numFmtId="169" fontId="5"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 fontId="5" fillId="0" borderId="2" xfId="0" applyNumberFormat="1" applyFont="1" applyFill="1" applyBorder="1" applyAlignment="1">
      <alignment horizontal="center" vertical="center"/>
    </xf>
    <xf numFmtId="39" fontId="5" fillId="0" borderId="2" xfId="0" applyNumberFormat="1" applyFont="1" applyFill="1" applyBorder="1" applyAlignment="1">
      <alignment horizontal="center" vertical="center"/>
    </xf>
    <xf numFmtId="169" fontId="5" fillId="0" borderId="2" xfId="0" applyNumberFormat="1" applyFont="1" applyFill="1" applyBorder="1" applyAlignment="1">
      <alignment vertical="center"/>
    </xf>
    <xf numFmtId="0" fontId="5" fillId="0" borderId="2" xfId="0" applyFont="1" applyFill="1" applyBorder="1" applyAlignment="1">
      <alignment horizontal="center"/>
    </xf>
    <xf numFmtId="9" fontId="5" fillId="0" borderId="2" xfId="0" applyNumberFormat="1" applyFont="1" applyFill="1" applyBorder="1" applyAlignment="1">
      <alignment horizontal="right"/>
    </xf>
    <xf numFmtId="168" fontId="5" fillId="0" borderId="2" xfId="0" applyNumberFormat="1" applyFont="1" applyFill="1" applyBorder="1" applyAlignment="1"/>
    <xf numFmtId="168" fontId="5" fillId="0" borderId="2" xfId="0" applyNumberFormat="1" applyFont="1" applyFill="1" applyBorder="1" applyAlignment="1">
      <alignment horizontal="left"/>
    </xf>
    <xf numFmtId="171" fontId="5" fillId="0" borderId="2" xfId="0" applyNumberFormat="1" applyFont="1" applyFill="1" applyBorder="1" applyAlignment="1"/>
    <xf numFmtId="0" fontId="12" fillId="0" borderId="2" xfId="0" applyFont="1" applyFill="1" applyBorder="1" applyAlignment="1">
      <alignment horizontal="center" wrapText="1"/>
    </xf>
    <xf numFmtId="3" fontId="5" fillId="0" borderId="2" xfId="0" applyNumberFormat="1" applyFont="1" applyFill="1" applyBorder="1" applyAlignment="1">
      <alignment horizontal="center"/>
    </xf>
    <xf numFmtId="176" fontId="5" fillId="0" borderId="2" xfId="0" applyNumberFormat="1" applyFont="1" applyFill="1" applyBorder="1" applyAlignment="1">
      <alignment horizontal="center" vertical="center"/>
    </xf>
    <xf numFmtId="168" fontId="5" fillId="0" borderId="2" xfId="0" applyNumberFormat="1" applyFont="1" applyFill="1" applyBorder="1" applyAlignment="1">
      <alignment horizontal="left" vertical="center"/>
    </xf>
    <xf numFmtId="0" fontId="12" fillId="0" borderId="2" xfId="0" applyFont="1" applyFill="1" applyBorder="1" applyAlignment="1">
      <alignment horizontal="left" vertical="center" wrapText="1"/>
    </xf>
    <xf numFmtId="0" fontId="12" fillId="0" borderId="26" xfId="0" applyFont="1" applyFill="1" applyBorder="1" applyAlignment="1">
      <alignment vertical="center" wrapText="1"/>
    </xf>
    <xf numFmtId="0" fontId="2" fillId="0" borderId="11" xfId="0" applyFont="1" applyFill="1" applyBorder="1" applyAlignment="1">
      <alignment horizontal="left" vertical="center" wrapText="1"/>
    </xf>
    <xf numFmtId="0" fontId="12" fillId="0" borderId="26" xfId="0"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172" fontId="5" fillId="0" borderId="2" xfId="0" applyNumberFormat="1" applyFont="1" applyFill="1" applyBorder="1" applyAlignment="1">
      <alignment vertical="center"/>
    </xf>
    <xf numFmtId="43" fontId="25" fillId="0" borderId="37" xfId="0" applyNumberFormat="1" applyFont="1" applyFill="1" applyBorder="1" applyAlignment="1">
      <alignment horizontal="center" vertical="center"/>
    </xf>
    <xf numFmtId="3" fontId="5" fillId="0" borderId="25" xfId="0" applyNumberFormat="1" applyFont="1" applyFill="1" applyBorder="1" applyAlignment="1">
      <alignment horizontal="center" vertical="center" wrapText="1"/>
    </xf>
    <xf numFmtId="4" fontId="5" fillId="0" borderId="25" xfId="0" applyNumberFormat="1" applyFont="1" applyFill="1" applyBorder="1" applyAlignment="1">
      <alignment horizontal="center" vertical="center" wrapText="1"/>
    </xf>
    <xf numFmtId="170" fontId="5" fillId="0" borderId="25" xfId="0" applyNumberFormat="1" applyFont="1" applyFill="1" applyBorder="1" applyAlignment="1">
      <alignment horizontal="center" vertical="center"/>
    </xf>
    <xf numFmtId="1" fontId="5" fillId="0" borderId="2" xfId="0" applyNumberFormat="1" applyFont="1" applyFill="1" applyBorder="1" applyAlignment="1">
      <alignment horizontal="center" vertical="center"/>
    </xf>
    <xf numFmtId="0" fontId="0" fillId="0" borderId="36" xfId="38" applyFont="1" applyAlignment="1"/>
    <xf numFmtId="0" fontId="6" fillId="2" borderId="36" xfId="38" applyFont="1" applyFill="1" applyBorder="1" applyAlignment="1">
      <alignment vertical="center"/>
    </xf>
    <xf numFmtId="0" fontId="6" fillId="2" borderId="36" xfId="38" applyFont="1" applyFill="1" applyBorder="1" applyAlignment="1">
      <alignment horizontal="left" vertical="center" wrapText="1"/>
    </xf>
    <xf numFmtId="10" fontId="6" fillId="2" borderId="36" xfId="38" applyNumberFormat="1" applyFont="1" applyFill="1" applyBorder="1" applyAlignment="1">
      <alignment vertical="center"/>
    </xf>
    <xf numFmtId="0" fontId="0" fillId="0" borderId="36" xfId="38" applyFont="1"/>
    <xf numFmtId="0" fontId="16" fillId="0" borderId="36" xfId="38" applyFont="1"/>
    <xf numFmtId="0" fontId="19" fillId="0" borderId="36" xfId="38" applyFont="1" applyFill="1"/>
    <xf numFmtId="9" fontId="0" fillId="0" borderId="36" xfId="38" applyNumberFormat="1" applyFont="1"/>
    <xf numFmtId="0" fontId="0" fillId="0" borderId="36" xfId="38" applyFont="1" applyFill="1" applyAlignment="1"/>
    <xf numFmtId="0" fontId="5" fillId="7" borderId="2" xfId="0" applyFont="1" applyFill="1" applyBorder="1" applyAlignment="1">
      <alignment horizontal="right" vertical="center"/>
    </xf>
    <xf numFmtId="0" fontId="5" fillId="0" borderId="0" xfId="0" applyFont="1" applyFill="1" applyAlignment="1">
      <alignment horizontal="center"/>
    </xf>
    <xf numFmtId="0" fontId="0" fillId="0" borderId="0" xfId="0" applyFont="1" applyFill="1"/>
    <xf numFmtId="10" fontId="5" fillId="0" borderId="54" xfId="0" applyNumberFormat="1" applyFont="1" applyFill="1" applyBorder="1" applyAlignment="1">
      <alignment horizontal="center" vertical="center"/>
    </xf>
    <xf numFmtId="172" fontId="5" fillId="0" borderId="24" xfId="0" applyNumberFormat="1" applyFont="1" applyFill="1" applyBorder="1" applyAlignment="1">
      <alignment horizontal="center" vertical="center" wrapText="1"/>
    </xf>
    <xf numFmtId="3" fontId="5" fillId="3" borderId="25" xfId="0" applyNumberFormat="1" applyFont="1" applyFill="1" applyBorder="1" applyAlignment="1">
      <alignment horizontal="center" vertical="center" wrapText="1"/>
    </xf>
    <xf numFmtId="173" fontId="5" fillId="2" borderId="25" xfId="0" applyNumberFormat="1" applyFont="1" applyFill="1" applyBorder="1" applyAlignment="1">
      <alignment horizontal="center" vertical="center" wrapText="1"/>
    </xf>
    <xf numFmtId="0" fontId="5" fillId="2" borderId="25" xfId="0" applyFont="1" applyFill="1" applyBorder="1" applyAlignment="1">
      <alignment horizontal="center" vertical="center"/>
    </xf>
    <xf numFmtId="0" fontId="5" fillId="0" borderId="25" xfId="0" applyFont="1" applyFill="1" applyBorder="1" applyAlignment="1">
      <alignment horizontal="center" vertical="center"/>
    </xf>
    <xf numFmtId="3" fontId="5" fillId="0" borderId="25" xfId="0" applyNumberFormat="1" applyFont="1" applyBorder="1" applyAlignment="1">
      <alignment horizontal="center" vertical="center" wrapText="1"/>
    </xf>
    <xf numFmtId="0" fontId="5" fillId="0" borderId="25" xfId="0" applyFont="1" applyBorder="1" applyAlignment="1">
      <alignment horizontal="center" vertical="center"/>
    </xf>
    <xf numFmtId="43" fontId="5" fillId="0" borderId="38" xfId="2" applyFont="1" applyFill="1" applyBorder="1" applyAlignment="1">
      <alignment horizontal="center" vertical="center"/>
    </xf>
    <xf numFmtId="3" fontId="5" fillId="2" borderId="56" xfId="0" applyNumberFormat="1" applyFont="1" applyFill="1" applyBorder="1" applyAlignment="1">
      <alignment horizontal="center" vertical="center" wrapText="1"/>
    </xf>
    <xf numFmtId="3" fontId="5" fillId="0" borderId="56" xfId="0" applyNumberFormat="1" applyFont="1" applyFill="1" applyBorder="1" applyAlignment="1">
      <alignment horizontal="center" vertical="center" wrapText="1"/>
    </xf>
    <xf numFmtId="0" fontId="5" fillId="0" borderId="56" xfId="0" applyFont="1" applyFill="1" applyBorder="1" applyAlignment="1">
      <alignment horizontal="center" vertical="center"/>
    </xf>
    <xf numFmtId="168" fontId="5" fillId="0" borderId="59" xfId="0" applyNumberFormat="1" applyFont="1" applyFill="1" applyBorder="1" applyAlignment="1">
      <alignment horizontal="center" vertical="center"/>
    </xf>
    <xf numFmtId="10" fontId="5" fillId="0" borderId="60" xfId="0" applyNumberFormat="1" applyFont="1" applyFill="1" applyBorder="1" applyAlignment="1">
      <alignment horizontal="center" vertical="center"/>
    </xf>
    <xf numFmtId="172" fontId="5" fillId="2" borderId="63" xfId="0" applyNumberFormat="1" applyFont="1" applyFill="1" applyBorder="1" applyAlignment="1">
      <alignment horizontal="center" vertical="center" wrapText="1"/>
    </xf>
    <xf numFmtId="0" fontId="5" fillId="3" borderId="63" xfId="0" applyFont="1" applyFill="1" applyBorder="1" applyAlignment="1">
      <alignment horizontal="right" vertical="center"/>
    </xf>
    <xf numFmtId="172" fontId="5" fillId="2" borderId="63" xfId="0" applyNumberFormat="1" applyFont="1" applyFill="1" applyBorder="1" applyAlignment="1">
      <alignment horizontal="right" vertical="center"/>
    </xf>
    <xf numFmtId="3" fontId="5" fillId="2" borderId="63" xfId="0" applyNumberFormat="1" applyFont="1" applyFill="1" applyBorder="1" applyAlignment="1">
      <alignment horizontal="center" vertical="center" wrapText="1"/>
    </xf>
    <xf numFmtId="172" fontId="5" fillId="2" borderId="65" xfId="0" applyNumberFormat="1" applyFont="1" applyFill="1" applyBorder="1" applyAlignment="1">
      <alignment horizontal="center" vertical="center"/>
    </xf>
    <xf numFmtId="172" fontId="5" fillId="2" borderId="66" xfId="0" applyNumberFormat="1" applyFont="1" applyFill="1" applyBorder="1" applyAlignment="1">
      <alignment horizontal="center" vertical="center"/>
    </xf>
    <xf numFmtId="172" fontId="5" fillId="0" borderId="66" xfId="0" applyNumberFormat="1" applyFont="1" applyBorder="1" applyAlignment="1">
      <alignment horizontal="center" vertical="center"/>
    </xf>
    <xf numFmtId="172" fontId="5" fillId="0" borderId="66" xfId="0" applyNumberFormat="1" applyFont="1" applyFill="1" applyBorder="1" applyAlignment="1">
      <alignment horizontal="center" vertical="center"/>
    </xf>
    <xf numFmtId="168" fontId="5" fillId="0" borderId="68" xfId="0" applyNumberFormat="1" applyFont="1" applyFill="1" applyBorder="1" applyAlignment="1">
      <alignment horizontal="center" vertical="center"/>
    </xf>
    <xf numFmtId="3" fontId="5" fillId="2" borderId="25" xfId="0" applyNumberFormat="1" applyFont="1" applyFill="1" applyBorder="1" applyAlignment="1">
      <alignment horizontal="center" vertical="center" wrapText="1"/>
    </xf>
    <xf numFmtId="3" fontId="5" fillId="0" borderId="25" xfId="0" applyNumberFormat="1" applyFont="1" applyFill="1" applyBorder="1" applyAlignment="1">
      <alignment horizontal="center" vertical="center"/>
    </xf>
    <xf numFmtId="168" fontId="5" fillId="0" borderId="38" xfId="0" applyNumberFormat="1" applyFont="1" applyFill="1" applyBorder="1" applyAlignment="1">
      <alignment horizontal="center" vertical="center"/>
    </xf>
    <xf numFmtId="3" fontId="5" fillId="2" borderId="45" xfId="0" applyNumberFormat="1" applyFont="1" applyFill="1" applyBorder="1" applyAlignment="1">
      <alignment horizontal="center" vertical="center" wrapText="1"/>
    </xf>
    <xf numFmtId="172" fontId="5" fillId="2" borderId="63" xfId="0" applyNumberFormat="1" applyFont="1" applyFill="1" applyBorder="1" applyAlignment="1">
      <alignment horizontal="center" vertical="center"/>
    </xf>
    <xf numFmtId="172" fontId="5" fillId="3" borderId="66" xfId="0" applyNumberFormat="1" applyFont="1" applyFill="1" applyBorder="1" applyAlignment="1">
      <alignment horizontal="center" vertical="center"/>
    </xf>
    <xf numFmtId="10" fontId="5" fillId="0" borderId="73" xfId="0" applyNumberFormat="1" applyFont="1" applyBorder="1" applyAlignment="1">
      <alignment horizontal="center" vertical="center"/>
    </xf>
    <xf numFmtId="10" fontId="5" fillId="0" borderId="74" xfId="0" applyNumberFormat="1" applyFont="1" applyBorder="1" applyAlignment="1">
      <alignment horizontal="center" vertical="center"/>
    </xf>
    <xf numFmtId="10" fontId="5" fillId="0" borderId="75" xfId="0" applyNumberFormat="1" applyFont="1" applyBorder="1" applyAlignment="1">
      <alignment horizontal="center" vertical="center"/>
    </xf>
    <xf numFmtId="10" fontId="5" fillId="0" borderId="76" xfId="0" applyNumberFormat="1" applyFont="1" applyBorder="1" applyAlignment="1">
      <alignment horizontal="center" vertical="center"/>
    </xf>
    <xf numFmtId="37" fontId="5" fillId="2" borderId="25" xfId="0" applyNumberFormat="1" applyFont="1" applyFill="1" applyBorder="1" applyAlignment="1">
      <alignment horizontal="center" vertical="center"/>
    </xf>
    <xf numFmtId="37" fontId="5" fillId="0" borderId="25" xfId="0" applyNumberFormat="1" applyFont="1" applyBorder="1" applyAlignment="1">
      <alignment horizontal="center" vertical="center"/>
    </xf>
    <xf numFmtId="172" fontId="5" fillId="2" borderId="66" xfId="0" applyNumberFormat="1" applyFont="1" applyFill="1" applyBorder="1" applyAlignment="1">
      <alignment horizontal="center" vertical="center" wrapText="1"/>
    </xf>
    <xf numFmtId="0" fontId="5" fillId="3" borderId="63" xfId="0" applyFont="1" applyFill="1" applyBorder="1" applyAlignment="1">
      <alignment horizontal="center" vertical="center"/>
    </xf>
    <xf numFmtId="1" fontId="5" fillId="2" borderId="63" xfId="0" applyNumberFormat="1" applyFont="1" applyFill="1" applyBorder="1" applyAlignment="1">
      <alignment horizontal="center" vertical="center" wrapText="1"/>
    </xf>
    <xf numFmtId="172" fontId="5" fillId="2" borderId="65" xfId="0" applyNumberFormat="1" applyFont="1" applyFill="1" applyBorder="1" applyAlignment="1">
      <alignment vertical="center"/>
    </xf>
    <xf numFmtId="37" fontId="5" fillId="2" borderId="45" xfId="0" applyNumberFormat="1" applyFont="1" applyFill="1" applyBorder="1" applyAlignment="1">
      <alignment horizontal="center" vertical="center"/>
    </xf>
    <xf numFmtId="37" fontId="5" fillId="3" borderId="63" xfId="0" applyNumberFormat="1" applyFont="1" applyFill="1" applyBorder="1" applyAlignment="1">
      <alignment horizontal="center" vertical="center"/>
    </xf>
    <xf numFmtId="10" fontId="5" fillId="3" borderId="80" xfId="0" applyNumberFormat="1" applyFont="1" applyFill="1" applyBorder="1" applyAlignment="1">
      <alignment horizontal="center" vertical="center"/>
    </xf>
    <xf numFmtId="37" fontId="5" fillId="2" borderId="63" xfId="0" applyNumberFormat="1" applyFont="1" applyFill="1" applyBorder="1" applyAlignment="1">
      <alignment horizontal="center" vertical="center"/>
    </xf>
    <xf numFmtId="39" fontId="5" fillId="0" borderId="25" xfId="0" applyNumberFormat="1" applyFont="1" applyFill="1" applyBorder="1" applyAlignment="1">
      <alignment horizontal="center" vertical="center"/>
    </xf>
    <xf numFmtId="171" fontId="5" fillId="0" borderId="38" xfId="0" applyNumberFormat="1" applyFont="1" applyFill="1" applyBorder="1" applyAlignment="1">
      <alignment horizontal="center" vertical="center"/>
    </xf>
    <xf numFmtId="37" fontId="5" fillId="0" borderId="66" xfId="0" applyNumberFormat="1" applyFont="1" applyFill="1" applyBorder="1" applyAlignment="1">
      <alignment horizontal="center" vertical="center"/>
    </xf>
    <xf numFmtId="2" fontId="5" fillId="0" borderId="25" xfId="0" applyNumberFormat="1" applyFont="1" applyFill="1" applyBorder="1" applyAlignment="1">
      <alignment horizontal="center" vertical="center"/>
    </xf>
    <xf numFmtId="168" fontId="5" fillId="0" borderId="66" xfId="0" applyNumberFormat="1" applyFont="1" applyFill="1" applyBorder="1" applyAlignment="1">
      <alignment vertical="center" wrapText="1"/>
    </xf>
    <xf numFmtId="9" fontId="5" fillId="0" borderId="38" xfId="3" applyFont="1" applyFill="1" applyBorder="1" applyAlignment="1">
      <alignment horizontal="center" vertical="center"/>
    </xf>
    <xf numFmtId="3" fontId="5" fillId="0" borderId="66" xfId="0" applyNumberFormat="1" applyFont="1" applyFill="1" applyBorder="1" applyAlignment="1">
      <alignment horizontal="center" vertical="center" wrapText="1"/>
    </xf>
    <xf numFmtId="9" fontId="5" fillId="2" borderId="45" xfId="0" applyNumberFormat="1" applyFont="1" applyFill="1" applyBorder="1" applyAlignment="1">
      <alignment horizontal="center" vertical="center" wrapText="1"/>
    </xf>
    <xf numFmtId="10" fontId="5" fillId="0" borderId="81" xfId="0" applyNumberFormat="1" applyFont="1" applyBorder="1" applyAlignment="1">
      <alignment horizontal="center" vertical="center"/>
    </xf>
    <xf numFmtId="9" fontId="5" fillId="2" borderId="63" xfId="0" applyNumberFormat="1" applyFont="1" applyFill="1" applyBorder="1" applyAlignment="1">
      <alignment horizontal="center" vertical="center" wrapText="1"/>
    </xf>
    <xf numFmtId="165" fontId="5" fillId="0" borderId="66" xfId="1" applyFont="1" applyFill="1" applyBorder="1" applyAlignment="1">
      <alignment horizontal="center" vertical="center"/>
    </xf>
    <xf numFmtId="165" fontId="5" fillId="0" borderId="66" xfId="1" applyFont="1" applyFill="1" applyBorder="1" applyAlignment="1">
      <alignment horizontal="center" vertical="center" wrapText="1"/>
    </xf>
    <xf numFmtId="169" fontId="5" fillId="0" borderId="38" xfId="3" applyNumberFormat="1" applyFont="1" applyFill="1" applyBorder="1" applyAlignment="1">
      <alignment horizontal="center" vertical="center"/>
    </xf>
    <xf numFmtId="10" fontId="5" fillId="2" borderId="63" xfId="0" applyNumberFormat="1" applyFont="1" applyFill="1" applyBorder="1" applyAlignment="1">
      <alignment horizontal="center" vertical="center" wrapText="1"/>
    </xf>
    <xf numFmtId="171" fontId="5" fillId="2" borderId="25" xfId="0" applyNumberFormat="1" applyFont="1" applyFill="1" applyBorder="1" applyAlignment="1">
      <alignment horizontal="center" vertical="center" wrapText="1"/>
    </xf>
    <xf numFmtId="168" fontId="5" fillId="2" borderId="25" xfId="0" applyNumberFormat="1" applyFont="1" applyFill="1" applyBorder="1" applyAlignment="1">
      <alignment horizontal="center" vertical="center" wrapText="1"/>
    </xf>
    <xf numFmtId="172" fontId="5" fillId="0" borderId="7" xfId="0" applyNumberFormat="1" applyFont="1" applyBorder="1" applyAlignment="1">
      <alignment horizontal="center" vertical="center"/>
    </xf>
    <xf numFmtId="168" fontId="5" fillId="0" borderId="25" xfId="0" applyNumberFormat="1" applyFont="1" applyFill="1" applyBorder="1" applyAlignment="1">
      <alignment horizontal="left" vertical="center" wrapText="1"/>
    </xf>
    <xf numFmtId="0" fontId="5" fillId="3" borderId="25" xfId="0" applyFont="1" applyFill="1" applyBorder="1" applyAlignment="1">
      <alignment horizontal="center" vertical="center"/>
    </xf>
    <xf numFmtId="9" fontId="5" fillId="0" borderId="25" xfId="3" applyFont="1" applyFill="1" applyBorder="1" applyAlignment="1">
      <alignment horizontal="center" vertical="center" wrapText="1"/>
    </xf>
    <xf numFmtId="9" fontId="5" fillId="0" borderId="25" xfId="3" applyFont="1" applyFill="1" applyBorder="1" applyAlignment="1">
      <alignment horizontal="center" vertical="center"/>
    </xf>
    <xf numFmtId="168" fontId="5" fillId="0" borderId="66" xfId="0" applyNumberFormat="1" applyFont="1" applyFill="1" applyBorder="1" applyAlignment="1">
      <alignment horizontal="center" vertical="center" wrapText="1"/>
    </xf>
    <xf numFmtId="9" fontId="5" fillId="2" borderId="63" xfId="3" applyFont="1" applyFill="1" applyBorder="1" applyAlignment="1">
      <alignment horizontal="center" vertical="center" wrapText="1"/>
    </xf>
    <xf numFmtId="172" fontId="5" fillId="2" borderId="45" xfId="0" applyNumberFormat="1" applyFont="1" applyFill="1" applyBorder="1" applyAlignment="1">
      <alignment horizontal="center" vertical="center" wrapText="1"/>
    </xf>
    <xf numFmtId="172" fontId="5" fillId="0" borderId="25" xfId="0" applyNumberFormat="1" applyFont="1" applyBorder="1" applyAlignment="1">
      <alignment horizontal="center" vertical="center" wrapText="1"/>
    </xf>
    <xf numFmtId="10" fontId="5" fillId="0" borderId="84" xfId="0" applyNumberFormat="1" applyFont="1" applyBorder="1" applyAlignment="1">
      <alignment horizontal="center" vertical="center"/>
    </xf>
    <xf numFmtId="172" fontId="5" fillId="2" borderId="65" xfId="0" applyNumberFormat="1" applyFont="1" applyFill="1" applyBorder="1" applyAlignment="1">
      <alignment horizontal="center" vertical="center" wrapText="1"/>
    </xf>
    <xf numFmtId="172" fontId="5" fillId="0" borderId="66" xfId="0" applyNumberFormat="1" applyFont="1" applyFill="1" applyBorder="1" applyAlignment="1">
      <alignment horizontal="center" vertical="center" wrapText="1"/>
    </xf>
    <xf numFmtId="172" fontId="5" fillId="0" borderId="67" xfId="0" applyNumberFormat="1" applyFont="1" applyFill="1" applyBorder="1" applyAlignment="1">
      <alignment horizontal="center" vertical="center" wrapText="1"/>
    </xf>
    <xf numFmtId="172" fontId="11" fillId="2" borderId="36" xfId="0" applyNumberFormat="1" applyFont="1" applyFill="1" applyBorder="1"/>
    <xf numFmtId="172" fontId="11" fillId="2" borderId="84" xfId="0" applyNumberFormat="1" applyFont="1" applyFill="1" applyBorder="1"/>
    <xf numFmtId="0" fontId="11" fillId="2" borderId="36" xfId="0" applyFont="1" applyFill="1" applyBorder="1"/>
    <xf numFmtId="0" fontId="11" fillId="2" borderId="84" xfId="0" applyFont="1" applyFill="1" applyBorder="1"/>
    <xf numFmtId="172" fontId="11" fillId="2" borderId="70" xfId="0" applyNumberFormat="1" applyFont="1" applyFill="1" applyBorder="1"/>
    <xf numFmtId="172" fontId="15" fillId="2" borderId="75" xfId="0" applyNumberFormat="1" applyFont="1" applyFill="1" applyBorder="1" applyAlignment="1">
      <alignment horizontal="right"/>
    </xf>
    <xf numFmtId="3" fontId="5" fillId="0" borderId="45" xfId="0" applyNumberFormat="1" applyFont="1" applyFill="1" applyBorder="1" applyAlignment="1">
      <alignment horizontal="center" vertical="center" wrapText="1"/>
    </xf>
    <xf numFmtId="3" fontId="5" fillId="0" borderId="55" xfId="0" applyNumberFormat="1" applyFont="1" applyFill="1" applyBorder="1" applyAlignment="1">
      <alignment horizontal="center" vertical="center" wrapText="1"/>
    </xf>
    <xf numFmtId="10" fontId="5" fillId="0" borderId="24" xfId="0" applyNumberFormat="1" applyFont="1" applyFill="1" applyBorder="1" applyAlignment="1">
      <alignment vertical="center"/>
    </xf>
    <xf numFmtId="0" fontId="0" fillId="0" borderId="0" xfId="0" applyFont="1" applyAlignment="1"/>
    <xf numFmtId="0" fontId="32" fillId="0" borderId="0" xfId="0" applyFont="1" applyFill="1"/>
    <xf numFmtId="0" fontId="35" fillId="0" borderId="0" xfId="0" applyFont="1" applyFill="1"/>
    <xf numFmtId="0" fontId="0" fillId="0" borderId="0" xfId="0" applyFill="1"/>
    <xf numFmtId="0" fontId="5" fillId="8" borderId="36" xfId="0" applyFont="1" applyFill="1" applyBorder="1" applyAlignment="1">
      <alignment horizontal="center" vertical="center" wrapText="1"/>
    </xf>
    <xf numFmtId="0" fontId="36" fillId="8" borderId="36" xfId="0" applyFont="1" applyFill="1" applyBorder="1"/>
    <xf numFmtId="0" fontId="36" fillId="8" borderId="84" xfId="0" applyFont="1" applyFill="1" applyBorder="1"/>
    <xf numFmtId="0" fontId="5" fillId="0" borderId="36" xfId="4" applyFont="1" applyBorder="1" applyAlignment="1">
      <alignment vertical="center"/>
    </xf>
    <xf numFmtId="0" fontId="5" fillId="9" borderId="54" xfId="0" applyFont="1" applyFill="1" applyBorder="1" applyAlignment="1">
      <alignment horizontal="center" vertical="center" wrapText="1"/>
    </xf>
    <xf numFmtId="0" fontId="37" fillId="0" borderId="0" xfId="0" applyFont="1"/>
    <xf numFmtId="0" fontId="5" fillId="9" borderId="68" xfId="0" applyFont="1" applyFill="1" applyBorder="1" applyAlignment="1">
      <alignment horizontal="center" vertical="center" wrapText="1"/>
    </xf>
    <xf numFmtId="0" fontId="0" fillId="8" borderId="0" xfId="0" applyFill="1"/>
    <xf numFmtId="0" fontId="0" fillId="8" borderId="0" xfId="0" applyFill="1" applyAlignment="1">
      <alignment horizontal="center"/>
    </xf>
    <xf numFmtId="0" fontId="31" fillId="8" borderId="0" xfId="0" applyFont="1" applyFill="1"/>
    <xf numFmtId="0" fontId="38" fillId="7" borderId="37" xfId="0" applyFont="1" applyFill="1" applyBorder="1" applyAlignment="1">
      <alignment horizontal="center" vertical="center"/>
    </xf>
    <xf numFmtId="0" fontId="39" fillId="0" borderId="37" xfId="0" applyFont="1" applyFill="1" applyBorder="1" applyAlignment="1">
      <alignment horizontal="center" vertical="center"/>
    </xf>
    <xf numFmtId="0" fontId="0" fillId="0" borderId="0" xfId="0" applyFill="1" applyAlignment="1">
      <alignment horizontal="center"/>
    </xf>
    <xf numFmtId="0" fontId="6" fillId="8" borderId="0" xfId="0" applyFont="1" applyFill="1"/>
    <xf numFmtId="0" fontId="9" fillId="8" borderId="0" xfId="0" applyFont="1" applyFill="1"/>
    <xf numFmtId="0" fontId="5" fillId="8" borderId="0" xfId="0" applyFont="1" applyFill="1" applyAlignment="1">
      <alignment horizontal="center"/>
    </xf>
    <xf numFmtId="184" fontId="0" fillId="8" borderId="0" xfId="0" applyNumberFormat="1" applyFill="1" applyAlignment="1">
      <alignment horizontal="center"/>
    </xf>
    <xf numFmtId="0" fontId="5" fillId="9" borderId="90" xfId="0" applyFont="1" applyFill="1" applyBorder="1" applyAlignment="1">
      <alignment horizontal="center" vertical="center" wrapText="1"/>
    </xf>
    <xf numFmtId="0" fontId="40" fillId="0" borderId="0" xfId="0" applyFont="1" applyFill="1" applyAlignment="1">
      <alignment horizontal="center" vertical="center"/>
    </xf>
    <xf numFmtId="0" fontId="41" fillId="9" borderId="38" xfId="0" applyFont="1" applyFill="1" applyBorder="1" applyAlignment="1" applyProtection="1">
      <alignment horizontal="left" vertical="center" wrapText="1"/>
      <protection locked="0"/>
    </xf>
    <xf numFmtId="0" fontId="41" fillId="10" borderId="37" xfId="0" applyFont="1" applyFill="1" applyBorder="1" applyAlignment="1" applyProtection="1">
      <alignment horizontal="left" vertical="center" wrapText="1"/>
      <protection locked="0"/>
    </xf>
    <xf numFmtId="0" fontId="41" fillId="9" borderId="37" xfId="0" applyFont="1" applyFill="1" applyBorder="1" applyAlignment="1" applyProtection="1">
      <alignment horizontal="left" vertical="center" wrapText="1"/>
      <protection locked="0"/>
    </xf>
    <xf numFmtId="0" fontId="41" fillId="10" borderId="47" xfId="0" applyFont="1" applyFill="1" applyBorder="1" applyAlignment="1" applyProtection="1">
      <alignment horizontal="left" vertical="center" wrapText="1"/>
      <protection locked="0"/>
    </xf>
    <xf numFmtId="0" fontId="41" fillId="9" borderId="68" xfId="0" applyFont="1" applyFill="1" applyBorder="1" applyAlignment="1" applyProtection="1">
      <alignment horizontal="left" vertical="center" wrapText="1"/>
      <protection locked="0"/>
    </xf>
    <xf numFmtId="0" fontId="6" fillId="0" borderId="0" xfId="0" applyFont="1" applyFill="1"/>
    <xf numFmtId="0" fontId="31" fillId="0" borderId="0" xfId="0" applyFont="1" applyFill="1"/>
    <xf numFmtId="0" fontId="31" fillId="7" borderId="37" xfId="0" applyFont="1" applyFill="1" applyBorder="1" applyAlignment="1">
      <alignment horizontal="center" vertical="center"/>
    </xf>
    <xf numFmtId="0" fontId="0" fillId="0" borderId="37" xfId="0" applyFill="1" applyBorder="1" applyAlignment="1">
      <alignment horizontal="center" vertical="center"/>
    </xf>
    <xf numFmtId="0" fontId="23" fillId="0" borderId="36" xfId="4" applyBorder="1" applyAlignment="1">
      <alignment vertical="center"/>
    </xf>
    <xf numFmtId="0" fontId="23" fillId="11" borderId="36" xfId="4" applyFill="1" applyBorder="1" applyAlignment="1">
      <alignment vertical="center"/>
    </xf>
    <xf numFmtId="0" fontId="7" fillId="9" borderId="68" xfId="4" applyFont="1" applyFill="1" applyBorder="1" applyAlignment="1">
      <alignment horizontal="center" vertical="center" textRotation="90" wrapText="1"/>
    </xf>
    <xf numFmtId="10" fontId="6" fillId="9" borderId="68" xfId="4" applyNumberFormat="1" applyFont="1" applyFill="1" applyBorder="1" applyAlignment="1">
      <alignment horizontal="center" vertical="center" wrapText="1"/>
    </xf>
    <xf numFmtId="0" fontId="8" fillId="9" borderId="68" xfId="4" applyFont="1" applyFill="1" applyBorder="1" applyAlignment="1">
      <alignment horizontal="center" vertical="center" wrapText="1"/>
    </xf>
    <xf numFmtId="0" fontId="23" fillId="8" borderId="36" xfId="4" applyFill="1" applyAlignment="1">
      <alignment vertical="center"/>
    </xf>
    <xf numFmtId="0" fontId="23" fillId="11" borderId="36" xfId="4" applyFill="1" applyAlignment="1">
      <alignment vertical="center"/>
    </xf>
    <xf numFmtId="10" fontId="23" fillId="11" borderId="36" xfId="4" applyNumberFormat="1" applyFill="1" applyAlignment="1">
      <alignment vertical="center"/>
    </xf>
    <xf numFmtId="0" fontId="23" fillId="0" borderId="36" xfId="4" applyAlignment="1">
      <alignment vertical="center"/>
    </xf>
    <xf numFmtId="0" fontId="9" fillId="11" borderId="36" xfId="4" applyFont="1" applyFill="1" applyAlignment="1">
      <alignment vertical="center"/>
    </xf>
    <xf numFmtId="0" fontId="9" fillId="0" borderId="36" xfId="4" applyFont="1" applyAlignment="1">
      <alignment vertical="center"/>
    </xf>
    <xf numFmtId="43" fontId="5" fillId="0" borderId="2" xfId="2" applyFont="1" applyFill="1" applyBorder="1" applyAlignment="1">
      <alignment horizontal="center" vertical="center"/>
    </xf>
    <xf numFmtId="37" fontId="5" fillId="8" borderId="2" xfId="0" applyNumberFormat="1" applyFont="1" applyFill="1" applyBorder="1" applyAlignment="1">
      <alignment horizontal="center" vertical="center"/>
    </xf>
    <xf numFmtId="10" fontId="5" fillId="8" borderId="81" xfId="0" applyNumberFormat="1" applyFont="1" applyFill="1" applyBorder="1" applyAlignment="1">
      <alignment horizontal="center" vertical="center"/>
    </xf>
    <xf numFmtId="172" fontId="5" fillId="2" borderId="119" xfId="0" applyNumberFormat="1" applyFont="1" applyFill="1" applyBorder="1" applyAlignment="1">
      <alignment horizontal="center" vertical="center"/>
    </xf>
    <xf numFmtId="172" fontId="5" fillId="2" borderId="7" xfId="0" applyNumberFormat="1" applyFont="1" applyFill="1" applyBorder="1" applyAlignment="1">
      <alignment horizontal="center" vertical="center"/>
    </xf>
    <xf numFmtId="37" fontId="5" fillId="0" borderId="7" xfId="0" applyNumberFormat="1" applyFont="1" applyFill="1" applyBorder="1" applyAlignment="1">
      <alignment horizontal="center" vertical="center"/>
    </xf>
    <xf numFmtId="168" fontId="5" fillId="0" borderId="47" xfId="0" applyNumberFormat="1" applyFont="1" applyFill="1" applyBorder="1" applyAlignment="1">
      <alignment horizontal="center" vertical="center"/>
    </xf>
    <xf numFmtId="37" fontId="5" fillId="0" borderId="55" xfId="0" applyNumberFormat="1" applyFont="1" applyFill="1" applyBorder="1" applyAlignment="1">
      <alignment horizontal="center" vertical="center"/>
    </xf>
    <xf numFmtId="37" fontId="5" fillId="2" borderId="56" xfId="0" applyNumberFormat="1" applyFont="1" applyFill="1" applyBorder="1" applyAlignment="1">
      <alignment horizontal="center" vertical="center"/>
    </xf>
    <xf numFmtId="37" fontId="5" fillId="0" borderId="56" xfId="0" applyNumberFormat="1" applyFont="1" applyFill="1" applyBorder="1" applyAlignment="1">
      <alignment horizontal="center" vertical="center"/>
    </xf>
    <xf numFmtId="172" fontId="5" fillId="2" borderId="7"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43" fontId="5" fillId="0" borderId="66" xfId="2" applyFont="1" applyFill="1" applyBorder="1" applyAlignment="1">
      <alignment horizontal="center" vertical="center"/>
    </xf>
    <xf numFmtId="172" fontId="5" fillId="0" borderId="16" xfId="0" applyNumberFormat="1" applyFont="1" applyBorder="1" applyAlignment="1">
      <alignment horizontal="center" vertical="center"/>
    </xf>
    <xf numFmtId="172" fontId="5" fillId="0" borderId="16" xfId="0" applyNumberFormat="1" applyFont="1" applyFill="1" applyBorder="1" applyAlignment="1">
      <alignment horizontal="center" vertical="center"/>
    </xf>
    <xf numFmtId="173" fontId="5" fillId="0" borderId="7" xfId="0" applyNumberFormat="1" applyFont="1" applyFill="1" applyBorder="1" applyAlignment="1">
      <alignment horizontal="center" vertical="center"/>
    </xf>
    <xf numFmtId="9" fontId="5" fillId="2" borderId="55" xfId="0" applyNumberFormat="1" applyFont="1" applyFill="1" applyBorder="1" applyAlignment="1">
      <alignment horizontal="center" vertical="center" wrapText="1"/>
    </xf>
    <xf numFmtId="9" fontId="5" fillId="2" borderId="56" xfId="0" applyNumberFormat="1" applyFont="1" applyFill="1" applyBorder="1" applyAlignment="1">
      <alignment horizontal="center" vertical="center" wrapText="1"/>
    </xf>
    <xf numFmtId="9" fontId="5" fillId="0" borderId="56" xfId="0" applyNumberFormat="1" applyFont="1" applyFill="1" applyBorder="1" applyAlignment="1">
      <alignment horizontal="center" vertical="center"/>
    </xf>
    <xf numFmtId="9" fontId="5" fillId="0" borderId="56" xfId="3" applyFont="1" applyBorder="1" applyAlignment="1">
      <alignment horizontal="center" vertical="center"/>
    </xf>
    <xf numFmtId="9" fontId="5" fillId="0" borderId="59" xfId="3" applyFont="1" applyFill="1" applyBorder="1" applyAlignment="1">
      <alignment horizontal="center" vertical="center"/>
    </xf>
    <xf numFmtId="10" fontId="5" fillId="8" borderId="121" xfId="0" applyNumberFormat="1" applyFont="1" applyFill="1" applyBorder="1" applyAlignment="1">
      <alignment horizontal="center" vertical="center"/>
    </xf>
    <xf numFmtId="165" fontId="5" fillId="0" borderId="7" xfId="1" applyFont="1" applyFill="1" applyBorder="1" applyAlignment="1">
      <alignment horizontal="center" vertical="center"/>
    </xf>
    <xf numFmtId="43" fontId="5" fillId="0" borderId="7" xfId="2" applyFont="1" applyBorder="1" applyAlignment="1">
      <alignment horizontal="center" vertical="center" wrapText="1"/>
    </xf>
    <xf numFmtId="10" fontId="5" fillId="2" borderId="55" xfId="0" applyNumberFormat="1" applyFont="1" applyFill="1" applyBorder="1" applyAlignment="1">
      <alignment horizontal="center" vertical="center" wrapText="1"/>
    </xf>
    <xf numFmtId="175" fontId="5" fillId="2" borderId="56" xfId="0" applyNumberFormat="1" applyFont="1" applyFill="1" applyBorder="1" applyAlignment="1">
      <alignment horizontal="center" vertical="center" wrapText="1"/>
    </xf>
    <xf numFmtId="10" fontId="5" fillId="2" borderId="56" xfId="0" applyNumberFormat="1" applyFont="1" applyFill="1" applyBorder="1" applyAlignment="1">
      <alignment horizontal="center" vertical="center" wrapText="1"/>
    </xf>
    <xf numFmtId="10" fontId="5" fillId="0" borderId="59" xfId="3" applyNumberFormat="1" applyFont="1" applyFill="1" applyBorder="1" applyAlignment="1">
      <alignment horizontal="center" vertical="center"/>
    </xf>
    <xf numFmtId="43" fontId="5" fillId="0" borderId="66" xfId="2" applyFont="1" applyBorder="1" applyAlignment="1">
      <alignment horizontal="center" vertical="center" wrapText="1"/>
    </xf>
    <xf numFmtId="172" fontId="2" fillId="0" borderId="2" xfId="0" applyNumberFormat="1" applyFont="1" applyFill="1" applyBorder="1" applyAlignment="1">
      <alignment horizontal="center" vertical="center"/>
    </xf>
    <xf numFmtId="172" fontId="2" fillId="0" borderId="2" xfId="0" applyNumberFormat="1" applyFont="1" applyFill="1" applyBorder="1"/>
    <xf numFmtId="173" fontId="5" fillId="0" borderId="25" xfId="0" applyNumberFormat="1" applyFont="1" applyFill="1" applyBorder="1" applyAlignment="1">
      <alignment horizontal="center" vertical="center" wrapText="1"/>
    </xf>
    <xf numFmtId="43" fontId="5" fillId="9" borderId="37" xfId="0" applyNumberFormat="1" applyFont="1" applyFill="1" applyBorder="1" applyAlignment="1">
      <alignment horizontal="center" vertical="center" wrapText="1"/>
    </xf>
    <xf numFmtId="10" fontId="5" fillId="0" borderId="25" xfId="0" applyNumberFormat="1" applyFont="1" applyFill="1" applyBorder="1" applyAlignment="1">
      <alignment horizontal="center" vertical="center"/>
    </xf>
    <xf numFmtId="0" fontId="5" fillId="0" borderId="0" xfId="0" applyFont="1" applyFill="1"/>
    <xf numFmtId="0" fontId="5" fillId="0" borderId="36" xfId="4" applyFont="1" applyFill="1" applyBorder="1" applyAlignment="1">
      <alignment vertical="center"/>
    </xf>
    <xf numFmtId="0" fontId="37" fillId="0" borderId="0" xfId="0" applyFont="1" applyFill="1"/>
    <xf numFmtId="0" fontId="2" fillId="0" borderId="0" xfId="0" applyFont="1" applyFill="1"/>
    <xf numFmtId="10" fontId="5" fillId="0" borderId="81" xfId="0" applyNumberFormat="1" applyFont="1" applyFill="1" applyBorder="1" applyAlignment="1">
      <alignment horizontal="center" vertical="center"/>
    </xf>
    <xf numFmtId="0" fontId="2" fillId="0" borderId="1" xfId="0" applyFont="1" applyFill="1" applyBorder="1" applyAlignment="1">
      <alignment horizontal="center" vertical="center"/>
    </xf>
    <xf numFmtId="172" fontId="2" fillId="0" borderId="1" xfId="0" applyNumberFormat="1" applyFont="1" applyFill="1" applyBorder="1" applyAlignment="1">
      <alignment horizontal="center" vertical="center"/>
    </xf>
    <xf numFmtId="10" fontId="5" fillId="0" borderId="80" xfId="0" applyNumberFormat="1" applyFont="1" applyFill="1" applyBorder="1" applyAlignment="1">
      <alignment horizontal="center" vertical="center"/>
    </xf>
    <xf numFmtId="10" fontId="5" fillId="0" borderId="75" xfId="0" applyNumberFormat="1" applyFont="1" applyFill="1" applyBorder="1" applyAlignment="1">
      <alignment horizontal="center" vertical="center"/>
    </xf>
    <xf numFmtId="10" fontId="5" fillId="0" borderId="76" xfId="0" applyNumberFormat="1" applyFont="1" applyFill="1" applyBorder="1" applyAlignment="1">
      <alignment horizontal="center" vertical="center"/>
    </xf>
    <xf numFmtId="10" fontId="5" fillId="0" borderId="83" xfId="0" applyNumberFormat="1" applyFont="1" applyFill="1" applyBorder="1" applyAlignment="1">
      <alignment horizontal="center" vertical="center"/>
    </xf>
    <xf numFmtId="10" fontId="8" fillId="9" borderId="115" xfId="3" applyNumberFormat="1" applyFont="1" applyFill="1" applyBorder="1" applyAlignment="1">
      <alignment horizontal="center" vertical="center" wrapText="1"/>
    </xf>
    <xf numFmtId="172" fontId="0" fillId="0" borderId="0" xfId="0" applyNumberFormat="1" applyFont="1" applyFill="1" applyAlignment="1"/>
    <xf numFmtId="172" fontId="0" fillId="0" borderId="0" xfId="0" applyNumberFormat="1" applyFont="1" applyAlignment="1"/>
    <xf numFmtId="172" fontId="5" fillId="8" borderId="0" xfId="0" applyNumberFormat="1" applyFont="1" applyFill="1" applyAlignment="1">
      <alignment horizontal="center"/>
    </xf>
    <xf numFmtId="172" fontId="5" fillId="9" borderId="68" xfId="0" applyNumberFormat="1" applyFont="1" applyFill="1" applyBorder="1" applyAlignment="1">
      <alignment horizontal="center" vertical="center" wrapText="1"/>
    </xf>
    <xf numFmtId="172" fontId="5" fillId="7" borderId="2" xfId="0" applyNumberFormat="1" applyFont="1" applyFill="1" applyBorder="1" applyAlignment="1">
      <alignment horizontal="right" vertical="center"/>
    </xf>
    <xf numFmtId="172" fontId="5" fillId="0" borderId="7" xfId="0" applyNumberFormat="1" applyFont="1" applyBorder="1" applyAlignment="1">
      <alignment horizontal="center" vertical="center" wrapText="1"/>
    </xf>
    <xf numFmtId="172" fontId="5" fillId="0" borderId="66" xfId="2" applyNumberFormat="1" applyFont="1" applyBorder="1" applyAlignment="1">
      <alignment horizontal="center" vertical="center" wrapText="1"/>
    </xf>
    <xf numFmtId="172" fontId="0" fillId="0" borderId="0" xfId="0" applyNumberFormat="1" applyFont="1" applyFill="1"/>
    <xf numFmtId="172" fontId="5" fillId="0" borderId="0" xfId="0" applyNumberFormat="1" applyFont="1" applyFill="1" applyAlignment="1">
      <alignment horizontal="center"/>
    </xf>
    <xf numFmtId="43" fontId="5" fillId="0" borderId="2" xfId="2" applyFont="1" applyFill="1" applyBorder="1" applyAlignment="1">
      <alignment horizontal="center" vertical="center" wrapText="1"/>
    </xf>
    <xf numFmtId="43" fontId="5" fillId="0" borderId="2" xfId="2" applyFont="1" applyBorder="1" applyAlignment="1">
      <alignment horizontal="center" vertical="center"/>
    </xf>
    <xf numFmtId="0" fontId="12" fillId="0" borderId="2" xfId="0" applyFont="1" applyFill="1" applyBorder="1" applyAlignment="1">
      <alignment vertical="center" wrapText="1"/>
    </xf>
    <xf numFmtId="0" fontId="2" fillId="0" borderId="6" xfId="0" applyFont="1" applyFill="1" applyBorder="1" applyAlignment="1">
      <alignment vertical="center" wrapText="1"/>
    </xf>
    <xf numFmtId="0" fontId="12" fillId="0" borderId="2" xfId="0" applyFont="1" applyFill="1" applyBorder="1" applyAlignment="1">
      <alignment horizontal="center" vertical="top" wrapText="1"/>
    </xf>
    <xf numFmtId="0" fontId="5" fillId="13" borderId="2" xfId="0" applyFont="1" applyFill="1" applyBorder="1" applyAlignment="1">
      <alignment horizontal="center" vertical="center"/>
    </xf>
    <xf numFmtId="43" fontId="5" fillId="0" borderId="25" xfId="2" applyFont="1" applyFill="1" applyBorder="1" applyAlignment="1">
      <alignment horizontal="center" vertical="center" wrapText="1"/>
    </xf>
    <xf numFmtId="0" fontId="5" fillId="0" borderId="2" xfId="0" applyFont="1" applyFill="1" applyBorder="1" applyAlignment="1">
      <alignment horizontal="right" vertical="center"/>
    </xf>
    <xf numFmtId="172" fontId="5" fillId="0" borderId="7" xfId="0" applyNumberFormat="1" applyFont="1" applyFill="1" applyBorder="1" applyAlignment="1">
      <alignment horizontal="center" vertical="center" wrapText="1"/>
    </xf>
    <xf numFmtId="0" fontId="2" fillId="13" borderId="2" xfId="0" applyFont="1" applyFill="1" applyBorder="1"/>
    <xf numFmtId="172" fontId="2" fillId="13" borderId="2" xfId="0" applyNumberFormat="1" applyFont="1" applyFill="1" applyBorder="1"/>
    <xf numFmtId="37" fontId="5" fillId="13" borderId="2" xfId="0" applyNumberFormat="1" applyFont="1" applyFill="1" applyBorder="1" applyAlignment="1">
      <alignment horizontal="center" vertical="center"/>
    </xf>
    <xf numFmtId="172" fontId="5" fillId="13" borderId="2" xfId="0" applyNumberFormat="1" applyFont="1" applyFill="1" applyBorder="1" applyAlignment="1">
      <alignment horizontal="center" vertical="center"/>
    </xf>
    <xf numFmtId="43" fontId="5" fillId="0" borderId="25" xfId="2" applyFont="1" applyFill="1" applyBorder="1" applyAlignment="1">
      <alignment horizontal="center" vertical="center"/>
    </xf>
    <xf numFmtId="10" fontId="5" fillId="0" borderId="37" xfId="0" applyNumberFormat="1" applyFont="1" applyBorder="1" applyAlignment="1">
      <alignment horizontal="center" vertical="center"/>
    </xf>
    <xf numFmtId="0" fontId="5" fillId="14" borderId="63" xfId="0" applyFont="1" applyFill="1" applyBorder="1" applyAlignment="1">
      <alignment horizontal="center" vertical="center"/>
    </xf>
    <xf numFmtId="0" fontId="5" fillId="14" borderId="2" xfId="0" applyFont="1" applyFill="1" applyBorder="1" applyAlignment="1">
      <alignment horizontal="center" vertical="center"/>
    </xf>
    <xf numFmtId="37" fontId="5" fillId="14" borderId="2" xfId="0" applyNumberFormat="1" applyFont="1" applyFill="1" applyBorder="1" applyAlignment="1">
      <alignment horizontal="center" vertical="center"/>
    </xf>
    <xf numFmtId="10" fontId="5" fillId="14" borderId="37" xfId="0" applyNumberFormat="1" applyFont="1" applyFill="1" applyBorder="1" applyAlignment="1">
      <alignment horizontal="center" vertical="center"/>
    </xf>
    <xf numFmtId="37" fontId="5" fillId="0" borderId="45" xfId="0" applyNumberFormat="1" applyFont="1" applyFill="1" applyBorder="1" applyAlignment="1">
      <alignment horizontal="center" vertical="center"/>
    </xf>
    <xf numFmtId="37" fontId="5" fillId="2" borderId="55" xfId="0" applyNumberFormat="1" applyFont="1" applyFill="1" applyBorder="1" applyAlignment="1">
      <alignment horizontal="center" vertical="center"/>
    </xf>
    <xf numFmtId="10" fontId="5" fillId="14" borderId="74" xfId="0" applyNumberFormat="1" applyFont="1" applyFill="1" applyBorder="1" applyAlignment="1">
      <alignment horizontal="center" vertical="center"/>
    </xf>
    <xf numFmtId="172" fontId="5" fillId="0" borderId="56" xfId="0" applyNumberFormat="1" applyFont="1" applyFill="1" applyBorder="1" applyAlignment="1">
      <alignment horizontal="center" vertical="center"/>
    </xf>
    <xf numFmtId="9" fontId="5" fillId="0" borderId="111" xfId="3" applyFont="1" applyFill="1" applyBorder="1" applyAlignment="1">
      <alignment horizontal="center" vertical="center"/>
    </xf>
    <xf numFmtId="168" fontId="5" fillId="0" borderId="54" xfId="0" applyNumberFormat="1" applyFont="1" applyFill="1" applyBorder="1" applyAlignment="1">
      <alignment horizontal="center" vertical="center"/>
    </xf>
    <xf numFmtId="9" fontId="5" fillId="0" borderId="54" xfId="3" applyFont="1" applyFill="1" applyBorder="1" applyAlignment="1">
      <alignment horizontal="center" vertical="center"/>
    </xf>
    <xf numFmtId="168" fontId="5" fillId="0" borderId="98" xfId="0" applyNumberFormat="1" applyFont="1" applyFill="1" applyBorder="1" applyAlignment="1">
      <alignment horizontal="center" vertical="center"/>
    </xf>
    <xf numFmtId="9" fontId="5" fillId="0" borderId="25" xfId="0" applyNumberFormat="1" applyFont="1" applyFill="1" applyBorder="1" applyAlignment="1">
      <alignment horizontal="center" vertical="center" wrapText="1"/>
    </xf>
    <xf numFmtId="172" fontId="5" fillId="0" borderId="7" xfId="2" applyNumberFormat="1" applyFont="1" applyFill="1" applyBorder="1" applyAlignment="1">
      <alignment horizontal="center" vertical="center" wrapText="1"/>
    </xf>
    <xf numFmtId="10" fontId="5" fillId="0" borderId="56" xfId="0" applyNumberFormat="1" applyFont="1" applyFill="1" applyBorder="1" applyAlignment="1">
      <alignment horizontal="center" vertical="center"/>
    </xf>
    <xf numFmtId="9" fontId="5" fillId="0" borderId="56" xfId="3" applyFont="1" applyFill="1" applyBorder="1" applyAlignment="1">
      <alignment horizontal="center" vertical="center" wrapText="1"/>
    </xf>
    <xf numFmtId="0" fontId="6" fillId="2" borderId="36" xfId="38" applyFont="1" applyFill="1" applyBorder="1" applyAlignment="1">
      <alignment vertical="center" wrapText="1"/>
    </xf>
    <xf numFmtId="0" fontId="0" fillId="0" borderId="0" xfId="0" applyFont="1" applyAlignment="1">
      <alignment horizontal="left" indent="2"/>
    </xf>
    <xf numFmtId="0" fontId="0" fillId="0" borderId="0" xfId="0" applyNumberFormat="1" applyFont="1" applyAlignment="1"/>
    <xf numFmtId="0" fontId="23" fillId="0" borderId="0" xfId="0" applyFont="1" applyAlignment="1">
      <alignment horizontal="left" wrapText="1" indent="2"/>
    </xf>
    <xf numFmtId="0" fontId="5" fillId="9" borderId="68" xfId="0" applyFont="1" applyFill="1" applyBorder="1" applyAlignment="1">
      <alignment horizontal="center" vertical="center" wrapText="1"/>
    </xf>
    <xf numFmtId="9" fontId="5" fillId="2" borderId="45" xfId="3" applyFont="1" applyFill="1" applyBorder="1" applyAlignment="1">
      <alignment horizontal="center" vertical="center" wrapText="1"/>
    </xf>
    <xf numFmtId="0" fontId="0" fillId="8" borderId="36" xfId="38" applyFont="1" applyFill="1" applyAlignment="1"/>
    <xf numFmtId="0" fontId="0" fillId="8" borderId="36" xfId="38" applyFont="1" applyFill="1"/>
    <xf numFmtId="165" fontId="5" fillId="8" borderId="2" xfId="1" applyFont="1" applyFill="1" applyBorder="1" applyAlignment="1">
      <alignment horizontal="center" vertical="center"/>
    </xf>
    <xf numFmtId="173" fontId="5" fillId="0" borderId="2" xfId="0" applyNumberFormat="1" applyFont="1" applyFill="1" applyBorder="1" applyAlignment="1">
      <alignment horizontal="center" vertical="center" wrapText="1"/>
    </xf>
    <xf numFmtId="172" fontId="5" fillId="0" borderId="66" xfId="2" applyNumberFormat="1" applyFont="1" applyFill="1" applyBorder="1" applyAlignment="1">
      <alignment horizontal="center" vertical="center" wrapText="1"/>
    </xf>
    <xf numFmtId="165" fontId="5" fillId="0" borderId="2" xfId="1" applyFont="1" applyFill="1" applyBorder="1" applyAlignment="1">
      <alignment horizontal="center" vertical="center"/>
    </xf>
    <xf numFmtId="177" fontId="5" fillId="0" borderId="2" xfId="0" applyNumberFormat="1" applyFont="1" applyFill="1" applyBorder="1" applyAlignment="1">
      <alignment horizontal="center" vertical="center"/>
    </xf>
    <xf numFmtId="0" fontId="0" fillId="0" borderId="0" xfId="0" applyFont="1" applyFill="1" applyAlignment="1">
      <alignment vertical="center"/>
    </xf>
    <xf numFmtId="172" fontId="11" fillId="0" borderId="36" xfId="0" applyNumberFormat="1" applyFont="1" applyFill="1" applyBorder="1" applyAlignment="1">
      <alignment horizontal="left"/>
    </xf>
    <xf numFmtId="172" fontId="11" fillId="0" borderId="36" xfId="0" applyNumberFormat="1" applyFont="1" applyFill="1" applyBorder="1" applyAlignment="1">
      <alignment vertical="center"/>
    </xf>
    <xf numFmtId="0" fontId="11" fillId="0" borderId="36" xfId="0" applyFont="1" applyFill="1" applyBorder="1" applyAlignment="1">
      <alignment horizontal="left"/>
    </xf>
    <xf numFmtId="0" fontId="11" fillId="0" borderId="36" xfId="0" applyFont="1" applyFill="1" applyBorder="1" applyAlignment="1">
      <alignment vertical="center"/>
    </xf>
    <xf numFmtId="172" fontId="11" fillId="0" borderId="70" xfId="0" applyNumberFormat="1" applyFont="1" applyFill="1" applyBorder="1" applyAlignment="1">
      <alignment horizontal="left"/>
    </xf>
    <xf numFmtId="172" fontId="11" fillId="0" borderId="70" xfId="0" applyNumberFormat="1" applyFont="1" applyFill="1" applyBorder="1" applyAlignment="1">
      <alignment vertical="center"/>
    </xf>
    <xf numFmtId="0" fontId="0" fillId="0" borderId="0" xfId="0" applyFont="1" applyFill="1" applyAlignment="1">
      <alignment horizontal="left"/>
    </xf>
    <xf numFmtId="0" fontId="2" fillId="14" borderId="2" xfId="0" applyFont="1" applyFill="1" applyBorder="1" applyAlignment="1">
      <alignment horizontal="center" vertical="center"/>
    </xf>
    <xf numFmtId="172" fontId="5" fillId="13" borderId="2" xfId="0" applyNumberFormat="1" applyFont="1" applyFill="1" applyBorder="1" applyAlignment="1">
      <alignment horizontal="right" vertical="center"/>
    </xf>
    <xf numFmtId="0" fontId="5" fillId="13" borderId="2" xfId="0" applyFont="1" applyFill="1" applyBorder="1" applyAlignment="1">
      <alignment horizontal="right" vertical="center"/>
    </xf>
    <xf numFmtId="0" fontId="2" fillId="15" borderId="2" xfId="0" applyFont="1" applyFill="1" applyBorder="1"/>
    <xf numFmtId="1" fontId="5" fillId="13" borderId="2" xfId="0" applyNumberFormat="1" applyFont="1" applyFill="1" applyBorder="1" applyAlignment="1">
      <alignment horizontal="center" vertical="center"/>
    </xf>
    <xf numFmtId="10" fontId="5" fillId="14" borderId="77" xfId="0" applyNumberFormat="1" applyFont="1" applyFill="1" applyBorder="1" applyAlignment="1">
      <alignment horizontal="center" vertical="center"/>
    </xf>
    <xf numFmtId="1" fontId="5" fillId="16" borderId="2" xfId="0" applyNumberFormat="1" applyFont="1" applyFill="1" applyBorder="1" applyAlignment="1">
      <alignment horizontal="center" vertical="center"/>
    </xf>
    <xf numFmtId="172" fontId="5" fillId="14" borderId="2" xfId="0" applyNumberFormat="1" applyFont="1" applyFill="1" applyBorder="1" applyAlignment="1">
      <alignment horizontal="center" vertical="center"/>
    </xf>
    <xf numFmtId="2" fontId="5" fillId="13" borderId="2" xfId="0" applyNumberFormat="1" applyFont="1" applyFill="1" applyBorder="1" applyAlignment="1">
      <alignment horizontal="center" vertical="center"/>
    </xf>
    <xf numFmtId="172" fontId="2" fillId="14" borderId="2" xfId="0" applyNumberFormat="1" applyFont="1" applyFill="1" applyBorder="1"/>
    <xf numFmtId="37" fontId="5" fillId="13" borderId="37" xfId="0" applyNumberFormat="1" applyFont="1" applyFill="1" applyBorder="1" applyAlignment="1">
      <alignment horizontal="center" vertical="center"/>
    </xf>
    <xf numFmtId="10" fontId="5" fillId="14" borderId="80" xfId="0" applyNumberFormat="1" applyFont="1" applyFill="1" applyBorder="1" applyAlignment="1">
      <alignment horizontal="center" vertical="center"/>
    </xf>
    <xf numFmtId="0" fontId="25" fillId="13" borderId="37" xfId="0" applyFont="1" applyFill="1" applyBorder="1" applyAlignment="1">
      <alignment horizontal="center" vertical="center"/>
    </xf>
    <xf numFmtId="169" fontId="5" fillId="14" borderId="2" xfId="0" applyNumberFormat="1" applyFont="1" applyFill="1" applyBorder="1" applyAlignment="1">
      <alignment horizontal="center" vertical="center"/>
    </xf>
    <xf numFmtId="169" fontId="5" fillId="13" borderId="2" xfId="0" applyNumberFormat="1" applyFont="1" applyFill="1" applyBorder="1" applyAlignment="1">
      <alignment horizontal="center" vertical="center"/>
    </xf>
    <xf numFmtId="172" fontId="5" fillId="13" borderId="4" xfId="0" applyNumberFormat="1" applyFont="1" applyFill="1" applyBorder="1" applyAlignment="1">
      <alignment horizontal="center"/>
    </xf>
    <xf numFmtId="0" fontId="34" fillId="8" borderId="125" xfId="0" applyFont="1" applyFill="1" applyBorder="1" applyAlignment="1">
      <alignment horizontal="center" vertical="center" wrapText="1"/>
    </xf>
    <xf numFmtId="0" fontId="8" fillId="8" borderId="117" xfId="4" applyFont="1" applyFill="1" applyBorder="1" applyAlignment="1">
      <alignment horizontal="center" vertical="center" wrapText="1"/>
    </xf>
    <xf numFmtId="2" fontId="2" fillId="16" borderId="2" xfId="0" applyNumberFormat="1" applyFont="1" applyFill="1" applyBorder="1"/>
    <xf numFmtId="0" fontId="5" fillId="0" borderId="36" xfId="0" applyFont="1" applyFill="1" applyBorder="1" applyAlignment="1">
      <alignment horizontal="center" vertical="center" wrapText="1"/>
    </xf>
    <xf numFmtId="168" fontId="2" fillId="0" borderId="0" xfId="0" applyNumberFormat="1" applyFont="1" applyFill="1" applyAlignment="1">
      <alignment horizontal="center"/>
    </xf>
    <xf numFmtId="0" fontId="2" fillId="0" borderId="0" xfId="0" applyFont="1" applyFill="1" applyAlignment="1">
      <alignment horizontal="center"/>
    </xf>
    <xf numFmtId="0" fontId="36" fillId="0" borderId="36" xfId="0" applyFont="1" applyFill="1" applyBorder="1"/>
    <xf numFmtId="10" fontId="5" fillId="0" borderId="2" xfId="3" applyNumberFormat="1" applyFont="1" applyFill="1" applyBorder="1" applyAlignment="1">
      <alignment vertical="center"/>
    </xf>
    <xf numFmtId="43" fontId="25" fillId="13" borderId="37" xfId="0" applyNumberFormat="1" applyFont="1" applyFill="1" applyBorder="1" applyAlignment="1">
      <alignment horizontal="center" vertical="center"/>
    </xf>
    <xf numFmtId="0" fontId="5" fillId="9" borderId="68" xfId="0" applyFont="1" applyFill="1" applyBorder="1" applyAlignment="1">
      <alignment horizontal="center" vertical="center" wrapText="1"/>
    </xf>
    <xf numFmtId="175" fontId="5" fillId="0" borderId="2" xfId="0" applyNumberFormat="1" applyFont="1" applyFill="1" applyBorder="1" applyAlignment="1">
      <alignment horizontal="center" vertical="center"/>
    </xf>
    <xf numFmtId="37" fontId="5" fillId="0" borderId="2" xfId="0" applyNumberFormat="1" applyFont="1" applyFill="1" applyBorder="1" applyAlignment="1">
      <alignment horizontal="center"/>
    </xf>
    <xf numFmtId="174" fontId="5" fillId="0" borderId="2" xfId="0" applyNumberFormat="1" applyFont="1" applyFill="1" applyBorder="1" applyAlignment="1">
      <alignment horizontal="left" vertical="center"/>
    </xf>
    <xf numFmtId="0" fontId="5" fillId="0" borderId="2" xfId="0" applyFont="1" applyFill="1" applyBorder="1" applyAlignment="1">
      <alignment horizontal="left" vertical="top" wrapText="1"/>
    </xf>
    <xf numFmtId="0" fontId="5" fillId="0" borderId="7" xfId="0" applyFont="1" applyFill="1" applyBorder="1" applyAlignment="1">
      <alignment horizontal="center" vertical="center"/>
    </xf>
    <xf numFmtId="0" fontId="5" fillId="0" borderId="37" xfId="0" applyFont="1" applyFill="1" applyBorder="1" applyAlignment="1">
      <alignment horizontal="center" vertical="center"/>
    </xf>
    <xf numFmtId="174" fontId="5" fillId="0" borderId="2" xfId="0" applyNumberFormat="1" applyFont="1" applyFill="1" applyBorder="1" applyAlignment="1">
      <alignment vertical="center"/>
    </xf>
    <xf numFmtId="174" fontId="5" fillId="0" borderId="2" xfId="0" applyNumberFormat="1" applyFont="1" applyFill="1" applyBorder="1" applyAlignment="1">
      <alignment horizontal="center" vertical="center"/>
    </xf>
    <xf numFmtId="0" fontId="20" fillId="0" borderId="0" xfId="0" applyFont="1" applyFill="1" applyAlignment="1">
      <alignment horizontal="center"/>
    </xf>
    <xf numFmtId="173" fontId="5" fillId="0" borderId="2" xfId="0" applyNumberFormat="1" applyFont="1" applyFill="1" applyBorder="1" applyAlignment="1">
      <alignment horizontal="center" vertical="center"/>
    </xf>
    <xf numFmtId="0" fontId="5" fillId="9" borderId="68" xfId="0" applyFont="1" applyFill="1" applyBorder="1" applyAlignment="1">
      <alignment horizontal="center" vertical="center" wrapText="1"/>
    </xf>
    <xf numFmtId="172" fontId="17" fillId="0" borderId="2" xfId="0" applyNumberFormat="1" applyFont="1" applyFill="1" applyBorder="1" applyAlignment="1">
      <alignment horizontal="center" vertical="center"/>
    </xf>
    <xf numFmtId="0" fontId="5" fillId="9" borderId="68" xfId="0" applyFont="1" applyFill="1" applyBorder="1" applyAlignment="1">
      <alignment horizontal="center" vertical="center" wrapText="1"/>
    </xf>
    <xf numFmtId="172" fontId="5" fillId="0" borderId="2"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protection locked="0"/>
    </xf>
    <xf numFmtId="172" fontId="5" fillId="0" borderId="66" xfId="0" applyNumberFormat="1"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3" fontId="5" fillId="0" borderId="2" xfId="0" applyNumberFormat="1" applyFont="1" applyFill="1" applyBorder="1" applyAlignment="1" applyProtection="1">
      <alignment horizontal="center" vertical="center" wrapText="1"/>
      <protection locked="0"/>
    </xf>
    <xf numFmtId="172" fontId="5" fillId="0" borderId="7" xfId="0" applyNumberFormat="1" applyFont="1" applyFill="1" applyBorder="1" applyAlignment="1" applyProtection="1">
      <alignment horizontal="center" vertical="center"/>
      <protection locked="0"/>
    </xf>
    <xf numFmtId="0" fontId="5" fillId="0" borderId="56" xfId="0" applyFont="1" applyFill="1" applyBorder="1" applyAlignment="1" applyProtection="1">
      <alignment horizontal="center" vertical="center"/>
      <protection locked="0"/>
    </xf>
    <xf numFmtId="37" fontId="5" fillId="0" borderId="2" xfId="0" applyNumberFormat="1" applyFont="1" applyFill="1" applyBorder="1" applyAlignment="1" applyProtection="1">
      <alignment horizontal="center" vertical="center"/>
      <protection locked="0"/>
    </xf>
    <xf numFmtId="165" fontId="5" fillId="0" borderId="2" xfId="0" applyNumberFormat="1" applyFont="1" applyFill="1" applyBorder="1" applyAlignment="1" applyProtection="1">
      <alignment horizontal="center" vertical="center"/>
      <protection locked="0"/>
    </xf>
    <xf numFmtId="2" fontId="5" fillId="0" borderId="25" xfId="0" applyNumberFormat="1" applyFont="1" applyFill="1" applyBorder="1" applyAlignment="1" applyProtection="1">
      <alignment horizontal="center" vertical="center"/>
      <protection locked="0"/>
    </xf>
    <xf numFmtId="169" fontId="5" fillId="0" borderId="25" xfId="0" applyNumberFormat="1" applyFont="1" applyFill="1" applyBorder="1" applyAlignment="1" applyProtection="1">
      <alignment horizontal="center" vertical="center"/>
      <protection locked="0"/>
    </xf>
    <xf numFmtId="172" fontId="5" fillId="0" borderId="7" xfId="0" applyNumberFormat="1" applyFont="1" applyFill="1" applyBorder="1" applyAlignment="1" applyProtection="1">
      <alignment horizontal="center" vertical="center" wrapText="1"/>
      <protection locked="0"/>
    </xf>
    <xf numFmtId="9" fontId="5" fillId="0" borderId="2" xfId="0" applyNumberFormat="1" applyFont="1" applyFill="1" applyBorder="1" applyAlignment="1" applyProtection="1">
      <alignment horizontal="center" vertical="center"/>
      <protection locked="0"/>
    </xf>
    <xf numFmtId="9" fontId="5" fillId="0" borderId="25" xfId="0" applyNumberFormat="1" applyFont="1" applyFill="1" applyBorder="1" applyAlignment="1" applyProtection="1">
      <alignment horizontal="center" vertical="center"/>
      <protection locked="0"/>
    </xf>
    <xf numFmtId="172" fontId="5" fillId="0" borderId="7" xfId="2" applyNumberFormat="1" applyFont="1" applyFill="1" applyBorder="1" applyAlignment="1" applyProtection="1">
      <alignment horizontal="center" vertical="center" wrapText="1"/>
      <protection locked="0"/>
    </xf>
    <xf numFmtId="10" fontId="5" fillId="0" borderId="56" xfId="3" applyNumberFormat="1" applyFont="1" applyFill="1" applyBorder="1" applyAlignment="1" applyProtection="1">
      <alignment horizontal="center" vertical="center"/>
      <protection locked="0"/>
    </xf>
    <xf numFmtId="10" fontId="5" fillId="0" borderId="2" xfId="0" applyNumberFormat="1" applyFont="1" applyFill="1" applyBorder="1" applyAlignment="1" applyProtection="1">
      <alignment horizontal="center" vertical="center"/>
      <protection locked="0"/>
    </xf>
    <xf numFmtId="172" fontId="5" fillId="0" borderId="66" xfId="2" applyNumberFormat="1" applyFont="1" applyFill="1" applyBorder="1" applyAlignment="1" applyProtection="1">
      <alignment horizontal="center" vertical="center" wrapText="1"/>
      <protection locked="0"/>
    </xf>
    <xf numFmtId="10" fontId="5" fillId="0" borderId="25" xfId="3" applyNumberFormat="1" applyFont="1" applyFill="1" applyBorder="1" applyAlignment="1" applyProtection="1">
      <alignment horizontal="center" vertical="center"/>
      <protection locked="0"/>
    </xf>
    <xf numFmtId="165" fontId="5" fillId="0" borderId="2" xfId="1" applyFont="1" applyFill="1" applyBorder="1" applyAlignment="1" applyProtection="1">
      <alignment horizontal="center" vertical="center"/>
      <protection locked="0"/>
    </xf>
    <xf numFmtId="43" fontId="5" fillId="0" borderId="2" xfId="2" applyFont="1" applyFill="1" applyBorder="1" applyAlignment="1" applyProtection="1">
      <alignment horizontal="center" vertical="center"/>
      <protection locked="0"/>
    </xf>
    <xf numFmtId="2" fontId="5" fillId="0" borderId="2" xfId="0" applyNumberFormat="1" applyFont="1" applyFill="1" applyBorder="1" applyAlignment="1" applyProtection="1">
      <alignment horizontal="center" vertical="center"/>
      <protection locked="0"/>
    </xf>
    <xf numFmtId="9" fontId="5" fillId="0" borderId="56" xfId="3" applyFont="1" applyFill="1" applyBorder="1" applyAlignment="1" applyProtection="1">
      <alignment horizontal="center" vertical="center"/>
      <protection locked="0"/>
    </xf>
    <xf numFmtId="169" fontId="5" fillId="0" borderId="2" xfId="0" applyNumberFormat="1" applyFont="1" applyFill="1" applyBorder="1" applyAlignment="1" applyProtection="1">
      <alignment horizontal="center" vertical="center"/>
      <protection locked="0"/>
    </xf>
    <xf numFmtId="43" fontId="5" fillId="0" borderId="25" xfId="2" applyFont="1" applyFill="1" applyBorder="1" applyAlignment="1" applyProtection="1">
      <alignment horizontal="center" vertical="center"/>
      <protection locked="0"/>
    </xf>
    <xf numFmtId="3" fontId="5" fillId="0" borderId="24" xfId="0" applyNumberFormat="1" applyFont="1" applyFill="1" applyBorder="1" applyAlignment="1">
      <alignment horizontal="center" vertical="center"/>
    </xf>
    <xf numFmtId="172" fontId="5" fillId="0" borderId="67" xfId="0" applyNumberFormat="1" applyFont="1" applyFill="1" applyBorder="1" applyAlignment="1">
      <alignment horizontal="center" vertical="center"/>
    </xf>
    <xf numFmtId="0" fontId="12" fillId="17" borderId="2" xfId="0" applyFont="1" applyFill="1" applyBorder="1" applyAlignment="1" applyProtection="1">
      <alignment horizontal="left" vertical="top" wrapText="1"/>
      <protection locked="0"/>
    </xf>
    <xf numFmtId="0" fontId="12" fillId="17" borderId="2" xfId="0" applyFont="1" applyFill="1" applyBorder="1" applyAlignment="1" applyProtection="1">
      <alignment horizontal="center" vertical="center" wrapText="1"/>
      <protection locked="0"/>
    </xf>
    <xf numFmtId="170" fontId="5" fillId="17" borderId="2" xfId="0" applyNumberFormat="1" applyFont="1" applyFill="1" applyBorder="1" applyAlignment="1">
      <alignment horizontal="center" vertical="center"/>
    </xf>
    <xf numFmtId="171" fontId="5" fillId="17" borderId="2" xfId="0" applyNumberFormat="1" applyFont="1" applyFill="1" applyBorder="1" applyAlignment="1">
      <alignment horizontal="center" vertical="center"/>
    </xf>
    <xf numFmtId="9" fontId="5" fillId="17" borderId="2" xfId="0" applyNumberFormat="1" applyFont="1" applyFill="1" applyBorder="1" applyAlignment="1">
      <alignment horizontal="center" vertical="center"/>
    </xf>
    <xf numFmtId="9" fontId="5" fillId="17" borderId="2" xfId="0" applyNumberFormat="1" applyFont="1" applyFill="1" applyBorder="1" applyAlignment="1" applyProtection="1">
      <alignment horizontal="center" vertical="center"/>
      <protection locked="0"/>
    </xf>
    <xf numFmtId="0" fontId="5" fillId="17" borderId="2" xfId="0" applyFont="1" applyFill="1" applyBorder="1" applyAlignment="1">
      <alignment horizontal="center" vertical="center"/>
    </xf>
    <xf numFmtId="168" fontId="5" fillId="0" borderId="2" xfId="0" applyNumberFormat="1" applyFont="1" applyFill="1" applyBorder="1" applyAlignment="1" applyProtection="1">
      <alignment vertical="center"/>
      <protection locked="0"/>
    </xf>
    <xf numFmtId="0" fontId="0" fillId="0" borderId="36" xfId="38" applyFont="1" applyFill="1"/>
    <xf numFmtId="10" fontId="23" fillId="0" borderId="36" xfId="4" applyNumberFormat="1" applyFill="1" applyAlignment="1">
      <alignment vertical="center"/>
    </xf>
    <xf numFmtId="165" fontId="5" fillId="18" borderId="2" xfId="0" applyNumberFormat="1" applyFont="1" applyFill="1" applyBorder="1" applyAlignment="1" applyProtection="1">
      <alignment horizontal="center" vertical="center"/>
      <protection locked="0"/>
    </xf>
    <xf numFmtId="172" fontId="5" fillId="18" borderId="2" xfId="0" applyNumberFormat="1" applyFont="1" applyFill="1" applyBorder="1" applyAlignment="1" applyProtection="1">
      <alignment horizontal="center" vertical="center"/>
      <protection locked="0"/>
    </xf>
    <xf numFmtId="180" fontId="5" fillId="8" borderId="2" xfId="0" applyNumberFormat="1" applyFont="1" applyFill="1" applyBorder="1" applyAlignment="1" applyProtection="1">
      <alignment horizontal="center" vertical="center"/>
      <protection locked="0"/>
    </xf>
    <xf numFmtId="44" fontId="5" fillId="0" borderId="0" xfId="0" applyNumberFormat="1" applyFont="1" applyFill="1" applyAlignment="1">
      <alignment horizontal="center"/>
    </xf>
    <xf numFmtId="185" fontId="5" fillId="0" borderId="2" xfId="73" applyNumberFormat="1" applyFont="1" applyFill="1" applyBorder="1" applyAlignment="1">
      <alignment horizontal="center" vertical="center"/>
    </xf>
    <xf numFmtId="172" fontId="2" fillId="0" borderId="36" xfId="0" applyNumberFormat="1" applyFont="1" applyFill="1" applyBorder="1" applyAlignment="1">
      <alignment horizontal="center" vertical="center"/>
    </xf>
    <xf numFmtId="172" fontId="2" fillId="2" borderId="36" xfId="0" applyNumberFormat="1" applyFont="1" applyFill="1" applyBorder="1" applyAlignment="1">
      <alignment horizontal="center" vertical="center"/>
    </xf>
    <xf numFmtId="165" fontId="5" fillId="0" borderId="25" xfId="1" applyFont="1" applyFill="1" applyBorder="1" applyAlignment="1">
      <alignment horizontal="center" vertical="center" wrapText="1"/>
    </xf>
    <xf numFmtId="165" fontId="5" fillId="8" borderId="2" xfId="1" applyFont="1" applyFill="1" applyBorder="1" applyAlignment="1" applyProtection="1">
      <alignment horizontal="center" vertical="center"/>
      <protection locked="0"/>
    </xf>
    <xf numFmtId="9" fontId="5" fillId="8" borderId="25" xfId="3" applyFont="1" applyFill="1" applyBorder="1" applyAlignment="1">
      <alignment horizontal="center" vertical="center" wrapText="1"/>
    </xf>
    <xf numFmtId="10" fontId="5" fillId="8" borderId="25" xfId="0" applyNumberFormat="1" applyFont="1" applyFill="1" applyBorder="1" applyAlignment="1">
      <alignment horizontal="center" vertical="center"/>
    </xf>
    <xf numFmtId="10" fontId="5" fillId="8" borderId="25" xfId="3" applyNumberFormat="1" applyFont="1" applyFill="1" applyBorder="1" applyAlignment="1" applyProtection="1">
      <alignment horizontal="center" vertical="center"/>
      <protection locked="0"/>
    </xf>
    <xf numFmtId="172" fontId="5" fillId="8" borderId="2" xfId="0" applyNumberFormat="1" applyFont="1" applyFill="1" applyBorder="1" applyAlignment="1">
      <alignment horizontal="center" vertical="center"/>
    </xf>
    <xf numFmtId="172" fontId="5" fillId="8" borderId="4" xfId="0" applyNumberFormat="1" applyFont="1" applyFill="1" applyBorder="1" applyAlignment="1">
      <alignment horizontal="center"/>
    </xf>
    <xf numFmtId="10" fontId="5" fillId="8" borderId="4" xfId="0" applyNumberFormat="1" applyFont="1" applyFill="1" applyBorder="1" applyAlignment="1" applyProtection="1">
      <alignment horizontal="center"/>
      <protection locked="0"/>
    </xf>
    <xf numFmtId="165" fontId="5" fillId="8" borderId="2" xfId="1" applyFont="1" applyFill="1" applyBorder="1" applyAlignment="1">
      <alignment horizontal="right" vertical="center"/>
    </xf>
    <xf numFmtId="0" fontId="2" fillId="19" borderId="2" xfId="0" applyFont="1" applyFill="1" applyBorder="1" applyAlignment="1">
      <alignment horizontal="center" vertical="center"/>
    </xf>
    <xf numFmtId="4" fontId="5" fillId="8" borderId="2" xfId="0" applyNumberFormat="1" applyFont="1" applyFill="1" applyBorder="1" applyAlignment="1">
      <alignment horizontal="center" vertical="center" wrapText="1"/>
    </xf>
    <xf numFmtId="10" fontId="5" fillId="8" borderId="2" xfId="0" applyNumberFormat="1" applyFont="1" applyFill="1" applyBorder="1" applyAlignment="1" applyProtection="1">
      <alignment horizontal="center" vertical="center"/>
      <protection locked="0"/>
    </xf>
    <xf numFmtId="3" fontId="5" fillId="8" borderId="2" xfId="0" applyNumberFormat="1" applyFont="1" applyFill="1" applyBorder="1" applyAlignment="1">
      <alignment horizontal="center" vertical="center" wrapText="1"/>
    </xf>
    <xf numFmtId="172" fontId="5" fillId="8" borderId="66" xfId="0" applyNumberFormat="1" applyFont="1" applyFill="1" applyBorder="1" applyAlignment="1">
      <alignment horizontal="center" vertical="center"/>
    </xf>
    <xf numFmtId="172" fontId="5" fillId="8" borderId="66" xfId="0" applyNumberFormat="1" applyFont="1" applyFill="1" applyBorder="1" applyAlignment="1" applyProtection="1">
      <alignment horizontal="center" vertical="center"/>
      <protection locked="0"/>
    </xf>
    <xf numFmtId="9" fontId="5" fillId="8" borderId="2" xfId="3" applyFont="1" applyFill="1" applyBorder="1" applyAlignment="1">
      <alignment horizontal="center" vertical="center"/>
    </xf>
    <xf numFmtId="10" fontId="5" fillId="8" borderId="2" xfId="3" applyNumberFormat="1" applyFont="1" applyFill="1" applyBorder="1" applyAlignment="1">
      <alignment horizontal="center" vertical="center"/>
    </xf>
    <xf numFmtId="172" fontId="5" fillId="8" borderId="2" xfId="0" applyNumberFormat="1" applyFont="1" applyFill="1" applyBorder="1" applyAlignment="1">
      <alignment horizontal="right" vertical="center"/>
    </xf>
    <xf numFmtId="0" fontId="5" fillId="8" borderId="2" xfId="0" applyFont="1" applyFill="1" applyBorder="1" applyAlignment="1">
      <alignment horizontal="center" vertical="center"/>
    </xf>
    <xf numFmtId="3" fontId="5" fillId="0" borderId="56" xfId="0" applyNumberFormat="1" applyFont="1" applyFill="1" applyBorder="1" applyAlignment="1">
      <alignment horizontal="center"/>
    </xf>
    <xf numFmtId="0" fontId="5" fillId="0" borderId="57" xfId="0" applyFont="1" applyFill="1" applyBorder="1" applyAlignment="1">
      <alignment horizontal="center"/>
    </xf>
    <xf numFmtId="43" fontId="5" fillId="0" borderId="57" xfId="2" applyFont="1" applyFill="1" applyBorder="1" applyAlignment="1">
      <alignment horizontal="center"/>
    </xf>
    <xf numFmtId="3" fontId="5" fillId="0" borderId="57" xfId="0" applyNumberFormat="1" applyFont="1" applyFill="1" applyBorder="1" applyAlignment="1">
      <alignment horizontal="center"/>
    </xf>
    <xf numFmtId="3" fontId="13" fillId="0" borderId="57" xfId="0" applyNumberFormat="1" applyFont="1" applyFill="1" applyBorder="1" applyAlignment="1">
      <alignment horizontal="center"/>
    </xf>
    <xf numFmtId="3" fontId="5" fillId="0" borderId="57" xfId="0" applyNumberFormat="1" applyFont="1" applyFill="1" applyBorder="1" applyAlignment="1" applyProtection="1">
      <alignment horizontal="center"/>
      <protection locked="0"/>
    </xf>
    <xf numFmtId="3" fontId="5" fillId="0" borderId="56" xfId="0" applyNumberFormat="1" applyFont="1" applyFill="1" applyBorder="1" applyAlignment="1">
      <alignment horizontal="center" vertical="center"/>
    </xf>
    <xf numFmtId="3" fontId="13" fillId="0" borderId="58" xfId="0" applyNumberFormat="1" applyFont="1" applyFill="1" applyBorder="1" applyAlignment="1">
      <alignment horizontal="center" vertical="center"/>
    </xf>
    <xf numFmtId="172" fontId="5" fillId="0" borderId="24" xfId="0" applyNumberFormat="1" applyFont="1" applyFill="1" applyBorder="1" applyAlignment="1">
      <alignment horizontal="center" vertical="center"/>
    </xf>
    <xf numFmtId="1" fontId="5" fillId="0" borderId="24" xfId="0" applyNumberFormat="1" applyFont="1" applyFill="1" applyBorder="1" applyAlignment="1">
      <alignment horizontal="center" vertical="center"/>
    </xf>
    <xf numFmtId="0" fontId="3" fillId="0" borderId="36" xfId="0" applyFont="1" applyFill="1" applyBorder="1"/>
    <xf numFmtId="0" fontId="13" fillId="0" borderId="25" xfId="0" applyFont="1" applyFill="1" applyBorder="1" applyAlignment="1">
      <alignment horizontal="center" vertical="center"/>
    </xf>
    <xf numFmtId="172" fontId="13" fillId="0" borderId="2" xfId="0" applyNumberFormat="1" applyFont="1" applyFill="1" applyBorder="1" applyAlignment="1">
      <alignment horizontal="center" vertical="center"/>
    </xf>
    <xf numFmtId="1" fontId="5" fillId="0" borderId="45" xfId="0" applyNumberFormat="1" applyFont="1" applyFill="1" applyBorder="1" applyAlignment="1">
      <alignment horizontal="center" vertical="center" wrapText="1"/>
    </xf>
    <xf numFmtId="10" fontId="5" fillId="0" borderId="133" xfId="0" applyNumberFormat="1" applyFont="1" applyBorder="1" applyAlignment="1">
      <alignment horizontal="center" vertical="center"/>
    </xf>
    <xf numFmtId="3" fontId="5" fillId="0" borderId="57" xfId="0" applyNumberFormat="1" applyFont="1" applyFill="1" applyBorder="1" applyAlignment="1">
      <alignment horizontal="center" vertical="center"/>
    </xf>
    <xf numFmtId="0" fontId="5" fillId="0" borderId="57" xfId="0" applyFont="1" applyFill="1" applyBorder="1" applyAlignment="1">
      <alignment horizontal="center" vertical="center"/>
    </xf>
    <xf numFmtId="10" fontId="5" fillId="0" borderId="134" xfId="0" applyNumberFormat="1" applyFont="1" applyFill="1" applyBorder="1" applyAlignment="1">
      <alignment horizontal="center" vertical="center"/>
    </xf>
    <xf numFmtId="10" fontId="5" fillId="0" borderId="82" xfId="0" applyNumberFormat="1" applyFont="1" applyBorder="1" applyAlignment="1">
      <alignment horizontal="center" vertical="center"/>
    </xf>
    <xf numFmtId="37" fontId="5" fillId="0" borderId="25" xfId="0" applyNumberFormat="1" applyFont="1" applyFill="1" applyBorder="1" applyAlignment="1" applyProtection="1">
      <alignment horizontal="center" vertical="center"/>
      <protection locked="0"/>
    </xf>
    <xf numFmtId="37" fontId="5" fillId="0" borderId="56" xfId="0" applyNumberFormat="1" applyFont="1" applyFill="1" applyBorder="1" applyAlignment="1" applyProtection="1">
      <alignment horizontal="center" vertical="center"/>
      <protection locked="0"/>
    </xf>
    <xf numFmtId="177" fontId="5" fillId="0" borderId="56" xfId="0" applyNumberFormat="1" applyFont="1" applyFill="1" applyBorder="1" applyAlignment="1">
      <alignment horizontal="center" vertical="center"/>
    </xf>
    <xf numFmtId="178" fontId="5" fillId="0" borderId="56" xfId="0" applyNumberFormat="1" applyFont="1" applyFill="1" applyBorder="1" applyAlignment="1">
      <alignment horizontal="center" vertical="center"/>
    </xf>
    <xf numFmtId="175" fontId="5" fillId="0" borderId="2" xfId="0" applyNumberFormat="1" applyFont="1" applyFill="1" applyBorder="1" applyAlignment="1">
      <alignment vertical="center"/>
    </xf>
    <xf numFmtId="1" fontId="5" fillId="0" borderId="25" xfId="0" applyNumberFormat="1" applyFont="1" applyFill="1" applyBorder="1" applyAlignment="1">
      <alignment horizontal="center" vertical="center"/>
    </xf>
    <xf numFmtId="10" fontId="5" fillId="0" borderId="135" xfId="0" applyNumberFormat="1" applyFont="1" applyBorder="1" applyAlignment="1">
      <alignment horizontal="center" vertical="center"/>
    </xf>
    <xf numFmtId="10" fontId="5" fillId="0" borderId="36" xfId="0" applyNumberFormat="1" applyFont="1" applyFill="1" applyBorder="1" applyAlignment="1">
      <alignment horizontal="center" vertical="center"/>
    </xf>
    <xf numFmtId="10" fontId="5" fillId="0" borderId="37" xfId="0" applyNumberFormat="1" applyFont="1" applyFill="1" applyBorder="1" applyAlignment="1">
      <alignment horizontal="center" vertical="center"/>
    </xf>
    <xf numFmtId="169" fontId="5" fillId="0" borderId="25" xfId="0" applyNumberFormat="1" applyFont="1" applyFill="1" applyBorder="1" applyAlignment="1">
      <alignment horizontal="center" vertical="center"/>
    </xf>
    <xf numFmtId="173" fontId="5" fillId="0" borderId="25" xfId="0" applyNumberFormat="1" applyFont="1" applyFill="1" applyBorder="1" applyAlignment="1">
      <alignment horizontal="center" vertical="center"/>
    </xf>
    <xf numFmtId="9" fontId="5" fillId="0" borderId="56" xfId="0" applyNumberFormat="1" applyFont="1" applyFill="1" applyBorder="1" applyAlignment="1">
      <alignment horizontal="center" vertical="center" wrapText="1"/>
    </xf>
    <xf numFmtId="9" fontId="5" fillId="0" borderId="56" xfId="3" applyFont="1" applyFill="1" applyBorder="1" applyAlignment="1">
      <alignment horizontal="center" vertical="center"/>
    </xf>
    <xf numFmtId="9" fontId="5" fillId="0" borderId="56" xfId="0" applyNumberFormat="1" applyFont="1" applyFill="1" applyBorder="1" applyAlignment="1" applyProtection="1">
      <alignment horizontal="center" vertical="center"/>
      <protection locked="0"/>
    </xf>
    <xf numFmtId="10" fontId="5" fillId="0" borderId="56" xfId="0" applyNumberFormat="1" applyFont="1" applyFill="1" applyBorder="1" applyAlignment="1">
      <alignment horizontal="center" vertical="center" wrapText="1"/>
    </xf>
    <xf numFmtId="168" fontId="5" fillId="0" borderId="25" xfId="0" applyNumberFormat="1" applyFont="1" applyFill="1" applyBorder="1" applyAlignment="1">
      <alignment horizontal="center" vertical="center" wrapText="1"/>
    </xf>
    <xf numFmtId="171" fontId="5" fillId="0" borderId="25" xfId="0" applyNumberFormat="1" applyFont="1" applyFill="1" applyBorder="1" applyAlignment="1">
      <alignment horizontal="center" vertical="center"/>
    </xf>
    <xf numFmtId="0" fontId="2" fillId="0" borderId="2" xfId="0" applyFont="1" applyFill="1" applyBorder="1"/>
    <xf numFmtId="10" fontId="5" fillId="0" borderId="25" xfId="0" applyNumberFormat="1" applyFont="1" applyFill="1" applyBorder="1" applyAlignment="1">
      <alignment horizontal="center" vertical="center" wrapText="1"/>
    </xf>
    <xf numFmtId="172" fontId="5" fillId="0" borderId="2" xfId="2" applyNumberFormat="1" applyFont="1" applyFill="1" applyBorder="1" applyAlignment="1">
      <alignment horizontal="right" vertical="center"/>
    </xf>
    <xf numFmtId="165" fontId="5" fillId="0" borderId="2" xfId="1" applyFont="1" applyFill="1" applyBorder="1" applyAlignment="1">
      <alignment horizontal="right" vertical="center"/>
    </xf>
    <xf numFmtId="0" fontId="2" fillId="0" borderId="2" xfId="0" applyFont="1" applyFill="1" applyBorder="1" applyAlignment="1">
      <alignment horizontal="center" vertical="center"/>
    </xf>
    <xf numFmtId="172" fontId="5" fillId="0" borderId="4" xfId="0" applyNumberFormat="1" applyFont="1" applyFill="1" applyBorder="1" applyAlignment="1">
      <alignment horizontal="center"/>
    </xf>
    <xf numFmtId="37" fontId="5" fillId="0" borderId="24" xfId="0" applyNumberFormat="1" applyFont="1" applyFill="1" applyBorder="1" applyAlignment="1">
      <alignment horizontal="center" vertical="center"/>
    </xf>
    <xf numFmtId="0" fontId="5" fillId="0" borderId="2" xfId="0" applyFont="1" applyFill="1" applyBorder="1" applyAlignment="1">
      <alignment horizontal="center" vertical="top" wrapText="1"/>
    </xf>
    <xf numFmtId="2" fontId="5" fillId="0" borderId="24" xfId="0" applyNumberFormat="1" applyFont="1" applyFill="1" applyBorder="1" applyAlignment="1">
      <alignment horizontal="center" vertical="center"/>
    </xf>
    <xf numFmtId="168" fontId="5" fillId="0" borderId="2" xfId="0" applyNumberFormat="1" applyFont="1" applyFill="1" applyBorder="1" applyAlignment="1">
      <alignment horizontal="center"/>
    </xf>
    <xf numFmtId="171" fontId="5" fillId="0" borderId="2" xfId="0" applyNumberFormat="1"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39" fontId="5" fillId="0" borderId="2" xfId="0" applyNumberFormat="1" applyFont="1" applyFill="1" applyBorder="1" applyAlignment="1" applyProtection="1">
      <alignment horizontal="center" vertical="center"/>
      <protection locked="0"/>
    </xf>
    <xf numFmtId="168" fontId="5" fillId="0" borderId="2" xfId="0" applyNumberFormat="1" applyFont="1" applyFill="1" applyBorder="1" applyAlignment="1" applyProtection="1">
      <alignment horizontal="center" vertical="center"/>
      <protection locked="0"/>
    </xf>
    <xf numFmtId="9" fontId="5" fillId="13" borderId="2" xfId="0" applyNumberFormat="1" applyFont="1" applyFill="1" applyBorder="1" applyAlignment="1">
      <alignment horizontal="center" vertical="center"/>
    </xf>
    <xf numFmtId="170" fontId="5" fillId="13" borderId="2" xfId="0" applyNumberFormat="1" applyFont="1" applyFill="1" applyBorder="1" applyAlignment="1">
      <alignment horizontal="center" vertical="center"/>
    </xf>
    <xf numFmtId="0" fontId="5" fillId="0" borderId="2" xfId="0" applyFont="1" applyFill="1" applyBorder="1" applyAlignment="1">
      <alignment vertical="center"/>
    </xf>
    <xf numFmtId="3" fontId="5" fillId="0" borderId="2" xfId="0" applyNumberFormat="1" applyFont="1" applyFill="1" applyBorder="1" applyAlignment="1">
      <alignment vertical="center"/>
    </xf>
    <xf numFmtId="168" fontId="36" fillId="0" borderId="2" xfId="0" applyNumberFormat="1" applyFont="1" applyFill="1" applyBorder="1" applyAlignment="1">
      <alignment vertical="center"/>
    </xf>
    <xf numFmtId="37" fontId="5" fillId="0" borderId="2" xfId="0" applyNumberFormat="1" applyFont="1" applyFill="1" applyBorder="1" applyAlignment="1">
      <alignment vertical="center"/>
    </xf>
    <xf numFmtId="0" fontId="12" fillId="0" borderId="2" xfId="0" applyFont="1" applyFill="1" applyBorder="1" applyAlignment="1" applyProtection="1">
      <alignment horizontal="left" vertical="top" wrapText="1"/>
      <protection locked="0"/>
    </xf>
    <xf numFmtId="0" fontId="12" fillId="0" borderId="2" xfId="0" applyFont="1" applyFill="1" applyBorder="1" applyAlignment="1" applyProtection="1">
      <alignment horizontal="center"/>
      <protection locked="0"/>
    </xf>
    <xf numFmtId="0" fontId="43" fillId="0" borderId="2" xfId="0" applyFont="1" applyFill="1" applyBorder="1" applyAlignment="1" applyProtection="1">
      <alignment horizontal="justify" wrapText="1"/>
      <protection locked="0"/>
    </xf>
    <xf numFmtId="0" fontId="12" fillId="0" borderId="2" xfId="0" applyFont="1" applyFill="1" applyBorder="1" applyAlignment="1" applyProtection="1">
      <alignment horizontal="center" vertical="top" wrapText="1"/>
      <protection locked="0"/>
    </xf>
    <xf numFmtId="0" fontId="12" fillId="0" borderId="2" xfId="0" applyFont="1" applyFill="1" applyBorder="1" applyAlignment="1" applyProtection="1">
      <alignment horizontal="justify" vertical="top" wrapText="1"/>
      <protection locked="0"/>
    </xf>
    <xf numFmtId="0" fontId="12" fillId="0" borderId="2" xfId="0" applyFont="1" applyFill="1" applyBorder="1" applyAlignment="1" applyProtection="1">
      <alignment horizontal="center" vertical="center"/>
      <protection locked="0"/>
    </xf>
    <xf numFmtId="0" fontId="43" fillId="0" borderId="2" xfId="0" applyFont="1" applyFill="1" applyBorder="1" applyAlignment="1" applyProtection="1">
      <alignment horizontal="justify" vertical="top" wrapText="1"/>
      <protection locked="0"/>
    </xf>
    <xf numFmtId="0" fontId="43" fillId="0" borderId="2" xfId="0" applyFont="1" applyFill="1" applyBorder="1" applyAlignment="1" applyProtection="1">
      <alignment horizontal="left" vertical="top" wrapText="1"/>
      <protection locked="0"/>
    </xf>
    <xf numFmtId="169" fontId="11" fillId="0" borderId="2" xfId="38" applyNumberFormat="1" applyFont="1" applyFill="1" applyBorder="1" applyAlignment="1">
      <alignment vertical="center"/>
    </xf>
    <xf numFmtId="169" fontId="11" fillId="0" borderId="2" xfId="38" applyNumberFormat="1" applyFont="1" applyFill="1" applyBorder="1" applyAlignment="1" applyProtection="1">
      <alignment vertical="center"/>
      <protection locked="0"/>
    </xf>
    <xf numFmtId="169" fontId="11" fillId="0" borderId="3" xfId="38" applyNumberFormat="1" applyFont="1" applyFill="1" applyBorder="1" applyAlignment="1">
      <alignment vertical="center"/>
    </xf>
    <xf numFmtId="10" fontId="11" fillId="0" borderId="3" xfId="38" applyNumberFormat="1" applyFont="1" applyFill="1" applyBorder="1" applyAlignment="1">
      <alignment vertical="center"/>
    </xf>
    <xf numFmtId="169" fontId="11" fillId="0" borderId="3" xfId="38" applyNumberFormat="1" applyFont="1" applyFill="1" applyBorder="1" applyAlignment="1" applyProtection="1">
      <alignment vertical="center"/>
      <protection locked="0"/>
    </xf>
    <xf numFmtId="9" fontId="11" fillId="0" borderId="2" xfId="38" applyNumberFormat="1" applyFont="1" applyFill="1" applyBorder="1" applyAlignment="1" applyProtection="1">
      <alignment vertical="center"/>
      <protection locked="0"/>
    </xf>
    <xf numFmtId="169" fontId="11" fillId="0" borderId="7" xfId="38" applyNumberFormat="1" applyFont="1" applyFill="1" applyBorder="1" applyAlignment="1">
      <alignment vertical="center"/>
    </xf>
    <xf numFmtId="169" fontId="11" fillId="0" borderId="7" xfId="38" applyNumberFormat="1" applyFont="1" applyFill="1" applyBorder="1" applyAlignment="1" applyProtection="1">
      <alignment vertical="center"/>
      <protection locked="0"/>
    </xf>
    <xf numFmtId="0" fontId="2" fillId="0" borderId="37" xfId="38" applyFont="1" applyFill="1" applyBorder="1"/>
    <xf numFmtId="10" fontId="11" fillId="0" borderId="129" xfId="38" applyNumberFormat="1" applyFont="1" applyFill="1" applyBorder="1" applyAlignment="1">
      <alignment vertical="center"/>
    </xf>
    <xf numFmtId="10" fontId="11" fillId="0" borderId="37" xfId="38" applyNumberFormat="1" applyFont="1" applyFill="1" applyBorder="1" applyAlignment="1">
      <alignment vertical="center"/>
    </xf>
    <xf numFmtId="169" fontId="11" fillId="0" borderId="37" xfId="38" applyNumberFormat="1" applyFont="1" applyFill="1" applyBorder="1" applyAlignment="1">
      <alignment vertical="center"/>
    </xf>
    <xf numFmtId="169" fontId="11" fillId="0" borderId="37" xfId="38" applyNumberFormat="1" applyFont="1" applyFill="1" applyBorder="1" applyAlignment="1" applyProtection="1">
      <alignment vertical="center"/>
      <protection locked="0"/>
    </xf>
    <xf numFmtId="0" fontId="0" fillId="0" borderId="25" xfId="38" applyFont="1" applyFill="1" applyBorder="1" applyAlignment="1">
      <alignment horizontal="center" vertical="center" wrapText="1"/>
    </xf>
    <xf numFmtId="169" fontId="11" fillId="0" borderId="25" xfId="38" applyNumberFormat="1" applyFont="1" applyFill="1" applyBorder="1" applyAlignment="1">
      <alignment vertical="center"/>
    </xf>
    <xf numFmtId="169" fontId="11" fillId="0" borderId="25" xfId="38" applyNumberFormat="1" applyFont="1" applyFill="1" applyBorder="1" applyAlignment="1" applyProtection="1">
      <alignment vertical="center"/>
      <protection locked="0"/>
    </xf>
    <xf numFmtId="0" fontId="0" fillId="0" borderId="2" xfId="38" applyFont="1" applyFill="1" applyBorder="1" applyAlignment="1">
      <alignment horizontal="center" vertical="center" wrapText="1"/>
    </xf>
    <xf numFmtId="169" fontId="11" fillId="0" borderId="10" xfId="38" applyNumberFormat="1" applyFont="1" applyFill="1" applyBorder="1" applyAlignment="1">
      <alignment vertical="center"/>
    </xf>
    <xf numFmtId="0" fontId="11" fillId="0" borderId="10" xfId="38" applyFont="1" applyFill="1" applyBorder="1" applyAlignment="1">
      <alignment vertical="center"/>
    </xf>
    <xf numFmtId="169" fontId="11" fillId="0" borderId="10" xfId="38" applyNumberFormat="1" applyFont="1" applyFill="1" applyBorder="1" applyAlignment="1" applyProtection="1">
      <alignment vertical="center"/>
      <protection locked="0"/>
    </xf>
    <xf numFmtId="0" fontId="2" fillId="0" borderId="16" xfId="38" applyFont="1" applyFill="1" applyBorder="1"/>
    <xf numFmtId="169" fontId="11" fillId="0" borderId="53" xfId="38" applyNumberFormat="1" applyFont="1" applyFill="1" applyBorder="1" applyAlignment="1">
      <alignment vertical="center"/>
    </xf>
    <xf numFmtId="10" fontId="11" fillId="0" borderId="53" xfId="38" applyNumberFormat="1" applyFont="1" applyFill="1" applyBorder="1" applyAlignment="1">
      <alignment vertical="center"/>
    </xf>
    <xf numFmtId="10" fontId="11" fillId="0" borderId="53" xfId="38" applyNumberFormat="1" applyFont="1" applyFill="1" applyBorder="1" applyAlignment="1" applyProtection="1">
      <alignment vertical="center"/>
      <protection locked="0"/>
    </xf>
    <xf numFmtId="169" fontId="11" fillId="0" borderId="16" xfId="38" applyNumberFormat="1" applyFont="1" applyFill="1" applyBorder="1" applyAlignment="1">
      <alignment vertical="center"/>
    </xf>
    <xf numFmtId="10" fontId="11" fillId="0" borderId="16" xfId="38" applyNumberFormat="1" applyFont="1" applyFill="1" applyBorder="1" applyAlignment="1">
      <alignment vertical="center"/>
    </xf>
    <xf numFmtId="10" fontId="11" fillId="0" borderId="16" xfId="38" applyNumberFormat="1" applyFont="1" applyFill="1" applyBorder="1" applyAlignment="1" applyProtection="1">
      <alignment vertical="center"/>
      <protection locked="0"/>
    </xf>
    <xf numFmtId="169" fontId="11" fillId="0" borderId="2" xfId="0" applyNumberFormat="1" applyFont="1" applyFill="1" applyBorder="1" applyAlignment="1">
      <alignment vertical="center"/>
    </xf>
    <xf numFmtId="10" fontId="11" fillId="0" borderId="2" xfId="38" applyNumberFormat="1" applyFont="1" applyFill="1" applyBorder="1" applyAlignment="1">
      <alignment vertical="center"/>
    </xf>
    <xf numFmtId="10" fontId="11" fillId="0" borderId="2" xfId="38" applyNumberFormat="1" applyFont="1" applyFill="1" applyBorder="1" applyAlignment="1" applyProtection="1">
      <alignment vertical="center"/>
      <protection locked="0"/>
    </xf>
    <xf numFmtId="10" fontId="11" fillId="0" borderId="2" xfId="39" applyNumberFormat="1" applyFont="1" applyFill="1" applyBorder="1" applyAlignment="1">
      <alignment vertical="center"/>
    </xf>
    <xf numFmtId="10" fontId="11" fillId="0" borderId="2" xfId="39" applyNumberFormat="1" applyFont="1" applyFill="1" applyBorder="1" applyAlignment="1" applyProtection="1">
      <alignment vertical="center"/>
      <protection locked="0"/>
    </xf>
    <xf numFmtId="10" fontId="11" fillId="0" borderId="3" xfId="38" applyNumberFormat="1" applyFont="1" applyFill="1" applyBorder="1" applyAlignment="1" applyProtection="1">
      <alignment vertical="center"/>
      <protection locked="0"/>
    </xf>
    <xf numFmtId="10" fontId="11" fillId="0" borderId="10" xfId="38" applyNumberFormat="1" applyFont="1" applyFill="1" applyBorder="1" applyAlignment="1">
      <alignment vertical="center"/>
    </xf>
    <xf numFmtId="10" fontId="11" fillId="0" borderId="10" xfId="38" applyNumberFormat="1" applyFont="1" applyFill="1" applyBorder="1" applyAlignment="1" applyProtection="1">
      <alignment vertical="center"/>
      <protection locked="0"/>
    </xf>
    <xf numFmtId="10" fontId="11" fillId="0" borderId="10" xfId="39" applyNumberFormat="1" applyFont="1" applyFill="1" applyBorder="1" applyAlignment="1">
      <alignment vertical="center"/>
    </xf>
    <xf numFmtId="10" fontId="11" fillId="0" borderId="10" xfId="39" applyNumberFormat="1" applyFont="1" applyFill="1" applyBorder="1" applyAlignment="1" applyProtection="1">
      <alignment vertical="center"/>
      <protection locked="0"/>
    </xf>
    <xf numFmtId="10" fontId="11" fillId="0" borderId="37" xfId="38" applyNumberFormat="1" applyFont="1" applyFill="1" applyBorder="1" applyAlignment="1" applyProtection="1">
      <alignment vertical="center"/>
      <protection locked="0"/>
    </xf>
    <xf numFmtId="10" fontId="11" fillId="0" borderId="25" xfId="38" applyNumberFormat="1" applyFont="1" applyFill="1" applyBorder="1" applyAlignment="1">
      <alignment vertical="center"/>
    </xf>
    <xf numFmtId="10" fontId="29" fillId="0" borderId="25" xfId="38" applyNumberFormat="1" applyFont="1" applyFill="1" applyBorder="1" applyAlignment="1">
      <alignment vertical="center"/>
    </xf>
    <xf numFmtId="10" fontId="29" fillId="0" borderId="25" xfId="39" applyNumberFormat="1" applyFont="1" applyFill="1" applyBorder="1" applyAlignment="1">
      <alignment vertical="center"/>
    </xf>
    <xf numFmtId="10" fontId="29" fillId="0" borderId="25" xfId="39" applyNumberFormat="1" applyFont="1" applyFill="1" applyBorder="1" applyAlignment="1" applyProtection="1">
      <alignment vertical="center"/>
      <protection locked="0"/>
    </xf>
    <xf numFmtId="10" fontId="29" fillId="0" borderId="2" xfId="38" applyNumberFormat="1" applyFont="1" applyFill="1" applyBorder="1" applyAlignment="1">
      <alignment vertical="center"/>
    </xf>
    <xf numFmtId="10" fontId="29" fillId="0" borderId="2" xfId="39" applyNumberFormat="1" applyFont="1" applyFill="1" applyBorder="1" applyAlignment="1">
      <alignment vertical="center"/>
    </xf>
    <xf numFmtId="10" fontId="29" fillId="0" borderId="2" xfId="39" applyNumberFormat="1" applyFont="1" applyFill="1" applyBorder="1" applyAlignment="1" applyProtection="1">
      <alignment vertical="center"/>
      <protection locked="0"/>
    </xf>
    <xf numFmtId="10" fontId="29" fillId="0" borderId="2" xfId="38" applyNumberFormat="1" applyFont="1" applyFill="1" applyBorder="1" applyAlignment="1" applyProtection="1">
      <alignment vertical="center"/>
      <protection locked="0"/>
    </xf>
    <xf numFmtId="10" fontId="11" fillId="0" borderId="7" xfId="38" applyNumberFormat="1" applyFont="1" applyFill="1" applyBorder="1" applyAlignment="1">
      <alignment vertical="center"/>
    </xf>
    <xf numFmtId="10" fontId="11" fillId="0" borderId="7" xfId="38" applyNumberFormat="1" applyFont="1" applyFill="1" applyBorder="1" applyAlignment="1" applyProtection="1">
      <alignment vertical="center"/>
      <protection locked="0"/>
    </xf>
    <xf numFmtId="10" fontId="11" fillId="0" borderId="37" xfId="39" applyNumberFormat="1" applyFont="1" applyFill="1" applyBorder="1" applyAlignment="1">
      <alignment vertical="center"/>
    </xf>
    <xf numFmtId="10" fontId="11" fillId="0" borderId="37" xfId="39" applyNumberFormat="1" applyFont="1" applyFill="1" applyBorder="1" applyAlignment="1" applyProtection="1">
      <alignment vertical="center"/>
      <protection locked="0"/>
    </xf>
    <xf numFmtId="10" fontId="11" fillId="0" borderId="37" xfId="57" applyNumberFormat="1" applyFont="1" applyFill="1" applyBorder="1" applyAlignment="1">
      <alignment vertical="center"/>
    </xf>
    <xf numFmtId="169" fontId="11" fillId="0" borderId="37" xfId="39" applyNumberFormat="1" applyFont="1" applyFill="1" applyBorder="1" applyAlignment="1">
      <alignment vertical="center"/>
    </xf>
    <xf numFmtId="169" fontId="11" fillId="0" borderId="37" xfId="39" applyNumberFormat="1" applyFont="1" applyFill="1" applyBorder="1" applyAlignment="1" applyProtection="1">
      <alignment vertical="center"/>
      <protection locked="0"/>
    </xf>
    <xf numFmtId="169" fontId="42" fillId="9" borderId="38" xfId="103" applyNumberFormat="1" applyFont="1" applyFill="1" applyBorder="1" applyAlignment="1">
      <alignment vertical="center"/>
    </xf>
    <xf numFmtId="169" fontId="42" fillId="10" borderId="37" xfId="103" applyNumberFormat="1" applyFont="1" applyFill="1" applyBorder="1" applyAlignment="1">
      <alignment vertical="center"/>
    </xf>
    <xf numFmtId="0" fontId="39" fillId="0" borderId="37" xfId="0" applyFont="1" applyFill="1" applyBorder="1" applyAlignment="1">
      <alignment horizontal="left" vertical="center"/>
    </xf>
    <xf numFmtId="0" fontId="39" fillId="0" borderId="37" xfId="0" applyFont="1" applyFill="1" applyBorder="1" applyAlignment="1">
      <alignment horizontal="left"/>
    </xf>
    <xf numFmtId="0" fontId="5" fillId="9" borderId="37" xfId="0" applyFont="1" applyFill="1" applyBorder="1" applyAlignment="1">
      <alignment horizontal="center" vertical="center" wrapText="1"/>
    </xf>
    <xf numFmtId="0" fontId="5" fillId="9" borderId="68" xfId="0" applyFont="1" applyFill="1" applyBorder="1" applyAlignment="1">
      <alignment horizontal="center" vertical="center" wrapText="1"/>
    </xf>
    <xf numFmtId="0" fontId="5" fillId="2" borderId="6" xfId="0" applyFont="1" applyFill="1" applyBorder="1" applyAlignment="1">
      <alignment horizontal="center" vertical="center"/>
    </xf>
    <xf numFmtId="0" fontId="3" fillId="0" borderId="14" xfId="0" applyFont="1" applyBorder="1"/>
    <xf numFmtId="0" fontId="3" fillId="0" borderId="15" xfId="0" applyFont="1" applyBorder="1"/>
    <xf numFmtId="0" fontId="38" fillId="7" borderId="37" xfId="0" applyFont="1" applyFill="1" applyBorder="1" applyAlignment="1">
      <alignment horizontal="center" vertical="center"/>
    </xf>
    <xf numFmtId="0" fontId="38" fillId="7" borderId="37" xfId="0" applyFont="1" applyFill="1" applyBorder="1" applyAlignment="1">
      <alignment horizontal="center" vertical="center" wrapText="1"/>
    </xf>
    <xf numFmtId="0" fontId="5" fillId="9" borderId="59" xfId="0" applyFont="1" applyFill="1" applyBorder="1" applyAlignment="1">
      <alignment horizontal="center" vertical="center" wrapText="1"/>
    </xf>
    <xf numFmtId="0" fontId="5" fillId="9" borderId="106" xfId="0" applyFont="1" applyFill="1" applyBorder="1" applyAlignment="1">
      <alignment horizontal="center" vertical="center" wrapText="1"/>
    </xf>
    <xf numFmtId="0" fontId="5" fillId="9" borderId="105" xfId="0" applyFont="1" applyFill="1" applyBorder="1" applyAlignment="1">
      <alignment horizontal="center" vertical="center" wrapText="1"/>
    </xf>
    <xf numFmtId="0" fontId="5" fillId="9" borderId="107" xfId="0" applyFont="1" applyFill="1" applyBorder="1" applyAlignment="1">
      <alignment horizontal="center" vertical="center" wrapText="1"/>
    </xf>
    <xf numFmtId="0" fontId="5" fillId="9" borderId="104" xfId="0" applyFont="1" applyFill="1" applyBorder="1" applyAlignment="1">
      <alignment horizontal="center" vertical="center" wrapText="1"/>
    </xf>
    <xf numFmtId="0" fontId="5" fillId="9" borderId="100" xfId="0" applyFont="1" applyFill="1" applyBorder="1" applyAlignment="1">
      <alignment horizontal="center" vertical="center" wrapText="1"/>
    </xf>
    <xf numFmtId="0" fontId="5" fillId="9" borderId="54" xfId="0" applyFont="1" applyFill="1" applyBorder="1" applyAlignment="1">
      <alignment horizontal="center" vertical="center"/>
    </xf>
    <xf numFmtId="0" fontId="5" fillId="9" borderId="95" xfId="0" applyFont="1" applyFill="1" applyBorder="1" applyAlignment="1">
      <alignment horizontal="center" vertical="center"/>
    </xf>
    <xf numFmtId="0" fontId="5" fillId="9" borderId="104" xfId="0" applyFont="1" applyFill="1" applyBorder="1" applyAlignment="1">
      <alignment horizontal="center" vertical="center"/>
    </xf>
    <xf numFmtId="0" fontId="5" fillId="9" borderId="3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6" xfId="0" applyFont="1" applyFill="1" applyBorder="1" applyAlignment="1">
      <alignment horizontal="center" vertical="center" wrapText="1"/>
    </xf>
    <xf numFmtId="0" fontId="32" fillId="0" borderId="88" xfId="0" applyFont="1" applyFill="1" applyBorder="1" applyAlignment="1">
      <alignment horizontal="center"/>
    </xf>
    <xf numFmtId="0" fontId="32" fillId="0" borderId="60" xfId="0" applyFont="1" applyFill="1" applyBorder="1" applyAlignment="1">
      <alignment horizontal="center"/>
    </xf>
    <xf numFmtId="0" fontId="32" fillId="0" borderId="89" xfId="0" applyFont="1" applyFill="1" applyBorder="1" applyAlignment="1">
      <alignment horizontal="center"/>
    </xf>
    <xf numFmtId="0" fontId="32" fillId="0" borderId="93" xfId="0" applyFont="1" applyFill="1" applyBorder="1" applyAlignment="1">
      <alignment horizontal="center"/>
    </xf>
    <xf numFmtId="0" fontId="32" fillId="0" borderId="36" xfId="0" applyFont="1" applyFill="1" applyBorder="1" applyAlignment="1">
      <alignment horizontal="center"/>
    </xf>
    <xf numFmtId="0" fontId="32" fillId="0" borderId="94" xfId="0" applyFont="1" applyFill="1" applyBorder="1" applyAlignment="1">
      <alignment horizontal="center"/>
    </xf>
    <xf numFmtId="0" fontId="32" fillId="0" borderId="96" xfId="0" applyFont="1" applyFill="1" applyBorder="1" applyAlignment="1">
      <alignment horizontal="center"/>
    </xf>
    <xf numFmtId="0" fontId="32" fillId="0" borderId="70" xfId="0" applyFont="1" applyFill="1" applyBorder="1" applyAlignment="1">
      <alignment horizontal="center"/>
    </xf>
    <xf numFmtId="0" fontId="32" fillId="0" borderId="97" xfId="0" applyFont="1" applyFill="1" applyBorder="1" applyAlignment="1">
      <alignment horizontal="center"/>
    </xf>
    <xf numFmtId="0" fontId="33" fillId="0" borderId="90" xfId="0" applyFont="1" applyFill="1" applyBorder="1" applyAlignment="1">
      <alignment horizontal="center" vertical="center" wrapText="1"/>
    </xf>
    <xf numFmtId="0" fontId="33" fillId="0" borderId="91" xfId="0" applyFont="1" applyFill="1" applyBorder="1" applyAlignment="1">
      <alignment horizontal="center" vertical="center" wrapText="1"/>
    </xf>
    <xf numFmtId="0" fontId="33" fillId="0" borderId="92"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95"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34" fillId="8" borderId="98" xfId="0" applyFont="1" applyFill="1" applyBorder="1" applyAlignment="1">
      <alignment horizontal="left" vertical="center" wrapText="1"/>
    </xf>
    <xf numFmtId="0" fontId="34" fillId="8" borderId="99" xfId="0" applyFont="1" applyFill="1" applyBorder="1" applyAlignment="1">
      <alignment horizontal="left" vertical="center" wrapText="1"/>
    </xf>
    <xf numFmtId="0" fontId="34" fillId="8" borderId="100" xfId="0" applyFont="1" applyFill="1" applyBorder="1" applyAlignment="1">
      <alignment horizontal="left" vertical="center" wrapText="1"/>
    </xf>
    <xf numFmtId="0" fontId="34" fillId="8" borderId="79" xfId="0" applyFont="1" applyFill="1" applyBorder="1" applyAlignment="1">
      <alignment horizontal="left" vertical="center" wrapText="1"/>
    </xf>
    <xf numFmtId="0" fontId="4" fillId="9" borderId="101" xfId="0" applyFont="1" applyFill="1" applyBorder="1" applyAlignment="1">
      <alignment horizontal="right" vertical="center" wrapText="1"/>
    </xf>
    <xf numFmtId="0" fontId="4" fillId="9" borderId="91" xfId="0" applyFont="1" applyFill="1" applyBorder="1" applyAlignment="1">
      <alignment horizontal="right" vertical="center" wrapText="1"/>
    </xf>
    <xf numFmtId="0" fontId="4" fillId="9" borderId="102" xfId="0" applyFont="1" applyFill="1" applyBorder="1" applyAlignment="1">
      <alignment horizontal="right" vertical="center" wrapText="1"/>
    </xf>
    <xf numFmtId="0" fontId="4" fillId="0" borderId="90" xfId="0" applyFont="1" applyFill="1" applyBorder="1" applyAlignment="1">
      <alignment horizontal="left" vertical="center" wrapText="1"/>
    </xf>
    <xf numFmtId="0" fontId="4" fillId="0" borderId="91" xfId="0" applyFont="1" applyFill="1" applyBorder="1" applyAlignment="1">
      <alignment horizontal="left" vertical="center" wrapText="1"/>
    </xf>
    <xf numFmtId="0" fontId="4" fillId="0" borderId="92" xfId="0" applyFont="1" applyFill="1" applyBorder="1" applyAlignment="1">
      <alignment horizontal="left" vertical="center" wrapText="1"/>
    </xf>
    <xf numFmtId="0" fontId="4" fillId="9" borderId="103" xfId="0" applyFont="1" applyFill="1" applyBorder="1" applyAlignment="1">
      <alignment horizontal="right" vertical="center" wrapText="1"/>
    </xf>
    <xf numFmtId="0" fontId="4" fillId="9" borderId="95" xfId="0" applyFont="1" applyFill="1" applyBorder="1" applyAlignment="1">
      <alignment horizontal="right" vertical="center" wrapText="1"/>
    </xf>
    <xf numFmtId="0" fontId="4" fillId="9" borderId="104" xfId="0" applyFont="1" applyFill="1" applyBorder="1" applyAlignment="1">
      <alignment horizontal="right" vertical="center" wrapText="1"/>
    </xf>
    <xf numFmtId="0" fontId="4" fillId="0" borderId="54" xfId="0" applyFont="1" applyFill="1" applyBorder="1" applyAlignment="1">
      <alignment horizontal="left" vertical="center" wrapText="1"/>
    </xf>
    <xf numFmtId="0" fontId="4" fillId="0" borderId="95" xfId="0" applyFont="1" applyFill="1" applyBorder="1" applyAlignment="1">
      <alignment horizontal="left" vertical="center" wrapText="1"/>
    </xf>
    <xf numFmtId="0" fontId="4" fillId="0" borderId="78" xfId="0" applyFont="1" applyFill="1" applyBorder="1" applyAlignment="1">
      <alignment horizontal="left" vertical="center" wrapText="1"/>
    </xf>
    <xf numFmtId="0" fontId="4" fillId="9" borderId="105" xfId="0" applyFont="1" applyFill="1" applyBorder="1" applyAlignment="1">
      <alignment horizontal="right" vertical="center" wrapText="1"/>
    </xf>
    <xf numFmtId="0" fontId="4" fillId="9" borderId="37" xfId="0" applyFont="1" applyFill="1" applyBorder="1" applyAlignment="1">
      <alignment horizontal="right" vertical="center" wrapText="1"/>
    </xf>
    <xf numFmtId="0" fontId="44" fillId="0" borderId="54" xfId="0" applyFont="1" applyFill="1" applyBorder="1" applyAlignment="1">
      <alignment horizontal="left" vertical="center" wrapText="1"/>
    </xf>
    <xf numFmtId="0" fontId="44" fillId="0" borderId="95" xfId="0" applyFont="1" applyFill="1" applyBorder="1" applyAlignment="1">
      <alignment horizontal="left" vertical="center" wrapText="1"/>
    </xf>
    <xf numFmtId="0" fontId="44" fillId="0" borderId="78" xfId="0" applyFont="1" applyFill="1" applyBorder="1" applyAlignment="1">
      <alignment horizontal="left" vertical="center" wrapText="1"/>
    </xf>
    <xf numFmtId="0" fontId="44" fillId="0" borderId="98" xfId="0" applyFont="1" applyFill="1" applyBorder="1" applyAlignment="1">
      <alignment horizontal="left" vertical="center" wrapText="1"/>
    </xf>
    <xf numFmtId="0" fontId="44" fillId="0" borderId="99" xfId="0" applyFont="1" applyFill="1" applyBorder="1" applyAlignment="1">
      <alignment horizontal="left" vertical="center" wrapText="1"/>
    </xf>
    <xf numFmtId="0" fontId="44" fillId="0" borderId="79" xfId="0" applyFont="1" applyFill="1" applyBorder="1" applyAlignment="1">
      <alignment horizontal="left" vertical="center" wrapText="1"/>
    </xf>
    <xf numFmtId="0" fontId="0" fillId="0" borderId="93" xfId="0" applyFill="1" applyBorder="1" applyAlignment="1">
      <alignment horizontal="center"/>
    </xf>
    <xf numFmtId="0" fontId="0" fillId="0" borderId="36" xfId="0" applyFill="1" applyBorder="1" applyAlignment="1">
      <alignment horizontal="center"/>
    </xf>
    <xf numFmtId="0" fontId="31" fillId="7" borderId="37" xfId="0" applyFont="1" applyFill="1" applyBorder="1" applyAlignment="1">
      <alignment horizontal="center" vertical="center"/>
    </xf>
    <xf numFmtId="0" fontId="31" fillId="7" borderId="37" xfId="0" applyFont="1" applyFill="1" applyBorder="1" applyAlignment="1">
      <alignment horizontal="center" vertical="center" wrapText="1"/>
    </xf>
    <xf numFmtId="0" fontId="0" fillId="0" borderId="37" xfId="0" applyFill="1" applyBorder="1" applyAlignment="1">
      <alignment horizontal="center" vertical="center"/>
    </xf>
    <xf numFmtId="0" fontId="0" fillId="0" borderId="37" xfId="0" applyFill="1" applyBorder="1" applyAlignment="1">
      <alignment horizontal="left" vertical="center"/>
    </xf>
    <xf numFmtId="0" fontId="4" fillId="9" borderId="113" xfId="0" applyFont="1" applyFill="1" applyBorder="1" applyAlignment="1">
      <alignment horizontal="right" vertical="center" wrapText="1"/>
    </xf>
    <xf numFmtId="0" fontId="4" fillId="9" borderId="99" xfId="0" applyFont="1" applyFill="1" applyBorder="1" applyAlignment="1">
      <alignment horizontal="right" vertical="center" wrapText="1"/>
    </xf>
    <xf numFmtId="0" fontId="4" fillId="9" borderId="100" xfId="0" applyFont="1" applyFill="1" applyBorder="1" applyAlignment="1">
      <alignment horizontal="right" vertical="center" wrapText="1"/>
    </xf>
    <xf numFmtId="0" fontId="4" fillId="0" borderId="98" xfId="0" applyFont="1" applyFill="1" applyBorder="1" applyAlignment="1">
      <alignment horizontal="left" vertical="center" wrapText="1"/>
    </xf>
    <xf numFmtId="0" fontId="4" fillId="0" borderId="99" xfId="0" applyFont="1" applyFill="1" applyBorder="1" applyAlignment="1">
      <alignment horizontal="left" vertical="center" wrapText="1"/>
    </xf>
    <xf numFmtId="0" fontId="4" fillId="0" borderId="79" xfId="0" applyFont="1" applyFill="1" applyBorder="1" applyAlignment="1">
      <alignment horizontal="left" vertical="center" wrapText="1"/>
    </xf>
    <xf numFmtId="0" fontId="5" fillId="9" borderId="68" xfId="0" applyFont="1" applyFill="1" applyBorder="1" applyAlignment="1">
      <alignment horizontal="center"/>
    </xf>
    <xf numFmtId="0" fontId="5" fillId="9" borderId="90" xfId="0" applyFont="1" applyFill="1" applyBorder="1" applyAlignment="1">
      <alignment horizontal="center" vertical="center"/>
    </xf>
    <xf numFmtId="0" fontId="5" fillId="9" borderId="91" xfId="0" applyFont="1" applyFill="1" applyBorder="1" applyAlignment="1">
      <alignment horizontal="center" vertical="center"/>
    </xf>
    <xf numFmtId="0" fontId="5" fillId="9" borderId="102" xfId="0" applyFont="1" applyFill="1" applyBorder="1" applyAlignment="1">
      <alignment horizontal="center" vertical="center"/>
    </xf>
    <xf numFmtId="0" fontId="5" fillId="9" borderId="73" xfId="0" applyFont="1" applyFill="1" applyBorder="1" applyAlignment="1">
      <alignment horizontal="center" vertical="center" wrapText="1"/>
    </xf>
    <xf numFmtId="0" fontId="5" fillId="9" borderId="74" xfId="0" applyFont="1" applyFill="1" applyBorder="1" applyAlignment="1">
      <alignment horizontal="center" vertical="center" wrapText="1"/>
    </xf>
    <xf numFmtId="0" fontId="5" fillId="9" borderId="82" xfId="0" applyFont="1" applyFill="1" applyBorder="1" applyAlignment="1">
      <alignment horizontal="center" vertical="center" wrapText="1"/>
    </xf>
    <xf numFmtId="0" fontId="4" fillId="9" borderId="108" xfId="0" applyFont="1" applyFill="1" applyBorder="1" applyAlignment="1">
      <alignment horizontal="right" vertical="center" wrapText="1"/>
    </xf>
    <xf numFmtId="0" fontId="4" fillId="9" borderId="109" xfId="0" applyFont="1" applyFill="1" applyBorder="1" applyAlignment="1">
      <alignment horizontal="right" vertical="center" wrapText="1"/>
    </xf>
    <xf numFmtId="0" fontId="4" fillId="9" borderId="110" xfId="0" applyFont="1" applyFill="1" applyBorder="1" applyAlignment="1">
      <alignment horizontal="right" vertical="center" wrapText="1"/>
    </xf>
    <xf numFmtId="0" fontId="4" fillId="0" borderId="111" xfId="0" applyFont="1" applyFill="1" applyBorder="1" applyAlignment="1">
      <alignment horizontal="left" vertical="center" wrapText="1"/>
    </xf>
    <xf numFmtId="0" fontId="4" fillId="0" borderId="109" xfId="0" applyFont="1" applyFill="1" applyBorder="1" applyAlignment="1">
      <alignment horizontal="left" vertical="center" wrapText="1"/>
    </xf>
    <xf numFmtId="0" fontId="4" fillId="0" borderId="112" xfId="0" applyFont="1" applyFill="1" applyBorder="1" applyAlignment="1">
      <alignment horizontal="left" vertical="center" wrapText="1"/>
    </xf>
    <xf numFmtId="0" fontId="0" fillId="0" borderId="88" xfId="0" applyFill="1" applyBorder="1" applyAlignment="1">
      <alignment horizontal="center"/>
    </xf>
    <xf numFmtId="0" fontId="0" fillId="0" borderId="60" xfId="0" applyFill="1" applyBorder="1" applyAlignment="1">
      <alignment horizontal="center"/>
    </xf>
    <xf numFmtId="0" fontId="0" fillId="0" borderId="89" xfId="0" applyFill="1" applyBorder="1" applyAlignment="1">
      <alignment horizontal="center"/>
    </xf>
    <xf numFmtId="0" fontId="0" fillId="0" borderId="94" xfId="0" applyFill="1" applyBorder="1" applyAlignment="1">
      <alignment horizontal="center"/>
    </xf>
    <xf numFmtId="0" fontId="0" fillId="0" borderId="96" xfId="0" applyFill="1" applyBorder="1" applyAlignment="1">
      <alignment horizontal="center"/>
    </xf>
    <xf numFmtId="0" fontId="0" fillId="0" borderId="70" xfId="0" applyFill="1" applyBorder="1" applyAlignment="1">
      <alignment horizontal="center"/>
    </xf>
    <xf numFmtId="0" fontId="0" fillId="0" borderId="97" xfId="0" applyFill="1" applyBorder="1" applyAlignment="1">
      <alignment horizontal="center"/>
    </xf>
    <xf numFmtId="0" fontId="21" fillId="8" borderId="54" xfId="0" applyFont="1" applyFill="1" applyBorder="1" applyAlignment="1">
      <alignment horizontal="center" vertical="center" wrapText="1"/>
    </xf>
    <xf numFmtId="0" fontId="21" fillId="8" borderId="9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14" xfId="0" applyFont="1" applyFill="1" applyBorder="1"/>
    <xf numFmtId="0" fontId="3" fillId="0" borderId="15" xfId="0" applyFont="1" applyFill="1" applyBorder="1"/>
    <xf numFmtId="0" fontId="11" fillId="0" borderId="61" xfId="0" applyFont="1" applyFill="1" applyBorder="1" applyAlignment="1" applyProtection="1">
      <alignment horizontal="center" vertical="center" wrapText="1"/>
      <protection locked="0"/>
    </xf>
    <xf numFmtId="0" fontId="3" fillId="0" borderId="16" xfId="0" applyFont="1" applyFill="1" applyBorder="1" applyAlignment="1" applyProtection="1">
      <alignment vertical="center"/>
      <protection locked="0"/>
    </xf>
    <xf numFmtId="0" fontId="3" fillId="0" borderId="71" xfId="0" applyFont="1" applyFill="1" applyBorder="1" applyAlignment="1" applyProtection="1">
      <alignment vertical="center"/>
      <protection locked="0"/>
    </xf>
    <xf numFmtId="0" fontId="11" fillId="0" borderId="62" xfId="0" applyFont="1" applyFill="1" applyBorder="1" applyAlignment="1">
      <alignment horizontal="left" vertical="center" wrapText="1"/>
    </xf>
    <xf numFmtId="0" fontId="3" fillId="0" borderId="64" xfId="0" applyFont="1" applyFill="1" applyBorder="1"/>
    <xf numFmtId="0" fontId="3" fillId="0" borderId="72" xfId="0" applyFont="1" applyFill="1" applyBorder="1"/>
    <xf numFmtId="0" fontId="11" fillId="0" borderId="61" xfId="0" applyFont="1" applyFill="1" applyBorder="1" applyAlignment="1">
      <alignment horizontal="left" vertical="center" wrapText="1"/>
    </xf>
    <xf numFmtId="0" fontId="3" fillId="0" borderId="16" xfId="0" applyFont="1" applyFill="1" applyBorder="1"/>
    <xf numFmtId="0" fontId="3" fillId="0" borderId="71" xfId="0" applyFont="1" applyFill="1" applyBorder="1"/>
    <xf numFmtId="0" fontId="11" fillId="0" borderId="16"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16" xfId="0" applyFont="1" applyFill="1" applyBorder="1" applyAlignment="1" applyProtection="1">
      <alignment vertical="center" wrapText="1"/>
      <protection locked="0"/>
    </xf>
    <xf numFmtId="0" fontId="2" fillId="0" borderId="31" xfId="0" applyFont="1" applyFill="1" applyBorder="1" applyAlignment="1" applyProtection="1">
      <alignment vertical="center" wrapText="1"/>
      <protection locked="0"/>
    </xf>
    <xf numFmtId="0" fontId="11" fillId="0" borderId="120" xfId="0" applyFont="1" applyFill="1" applyBorder="1" applyAlignment="1" applyProtection="1">
      <alignment horizontal="justify" vertical="top" wrapText="1"/>
      <protection locked="0"/>
    </xf>
    <xf numFmtId="0" fontId="3" fillId="0" borderId="34" xfId="0" applyFont="1" applyFill="1" applyBorder="1" applyAlignment="1" applyProtection="1">
      <alignment horizontal="justify"/>
      <protection locked="0"/>
    </xf>
    <xf numFmtId="0" fontId="3" fillId="0" borderId="69" xfId="0" applyFont="1" applyFill="1" applyBorder="1" applyAlignment="1" applyProtection="1">
      <alignment horizontal="justify"/>
      <protection locked="0"/>
    </xf>
    <xf numFmtId="0" fontId="11" fillId="0" borderId="34"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protection locked="0"/>
    </xf>
    <xf numFmtId="0" fontId="3" fillId="0" borderId="69" xfId="0" applyFont="1" applyFill="1" applyBorder="1" applyAlignment="1" applyProtection="1">
      <alignment horizontal="center" vertical="center"/>
      <protection locked="0"/>
    </xf>
    <xf numFmtId="0" fontId="11" fillId="0" borderId="64" xfId="0" applyFont="1" applyFill="1" applyBorder="1" applyAlignment="1">
      <alignment horizontal="center" vertical="center" wrapText="1"/>
    </xf>
    <xf numFmtId="0" fontId="11" fillId="0" borderId="34" xfId="0" applyFont="1" applyFill="1" applyBorder="1" applyAlignment="1" applyProtection="1">
      <alignment horizontal="justify" vertical="top" wrapText="1"/>
      <protection locked="0"/>
    </xf>
    <xf numFmtId="0" fontId="2" fillId="0" borderId="34" xfId="0" applyFont="1" applyFill="1" applyBorder="1" applyAlignment="1" applyProtection="1">
      <alignment horizontal="justify"/>
      <protection locked="0"/>
    </xf>
    <xf numFmtId="0" fontId="2" fillId="0" borderId="69" xfId="0" applyFont="1" applyFill="1" applyBorder="1" applyAlignment="1" applyProtection="1">
      <alignment horizontal="justify"/>
      <protection locked="0"/>
    </xf>
    <xf numFmtId="0" fontId="11" fillId="0" borderId="16"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0" borderId="64" xfId="0" applyFont="1" applyFill="1" applyBorder="1" applyAlignment="1">
      <alignment horizontal="left" vertical="center" wrapText="1"/>
    </xf>
    <xf numFmtId="0" fontId="3" fillId="0" borderId="85" xfId="0" applyFont="1" applyFill="1" applyBorder="1"/>
    <xf numFmtId="0" fontId="11" fillId="0" borderId="16" xfId="0" applyFont="1" applyFill="1" applyBorder="1" applyAlignment="1">
      <alignment horizontal="left" vertical="center" wrapText="1"/>
    </xf>
    <xf numFmtId="0" fontId="3" fillId="0" borderId="31" xfId="0" applyFont="1" applyFill="1" applyBorder="1"/>
    <xf numFmtId="0" fontId="1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2" fillId="0" borderId="14" xfId="0" applyFont="1" applyFill="1" applyBorder="1"/>
    <xf numFmtId="0" fontId="2" fillId="0" borderId="15" xfId="0" applyFont="1" applyFill="1" applyBorder="1"/>
    <xf numFmtId="0" fontId="11" fillId="0" borderId="86" xfId="0" applyFont="1" applyFill="1" applyBorder="1" applyAlignment="1">
      <alignment horizontal="left" vertical="center" wrapText="1"/>
    </xf>
    <xf numFmtId="0" fontId="11" fillId="0" borderId="120" xfId="0" applyFont="1" applyFill="1" applyBorder="1" applyAlignment="1">
      <alignment horizontal="center" vertical="center" wrapText="1"/>
    </xf>
    <xf numFmtId="0" fontId="3" fillId="0" borderId="34" xfId="0" applyFont="1" applyFill="1" applyBorder="1"/>
    <xf numFmtId="0" fontId="3" fillId="0" borderId="69" xfId="0" applyFont="1" applyFill="1" applyBorder="1"/>
    <xf numFmtId="49" fontId="14" fillId="0" borderId="62" xfId="0" applyNumberFormat="1" applyFont="1" applyFill="1" applyBorder="1" applyAlignment="1">
      <alignment horizontal="left" vertical="center" wrapText="1"/>
    </xf>
    <xf numFmtId="0" fontId="11" fillId="0" borderId="34" xfId="0" applyFont="1" applyFill="1" applyBorder="1" applyAlignment="1">
      <alignment horizontal="center" vertical="center" wrapText="1"/>
    </xf>
    <xf numFmtId="0" fontId="3" fillId="0" borderId="76" xfId="0" applyFont="1" applyFill="1" applyBorder="1"/>
    <xf numFmtId="0" fontId="11" fillId="0" borderId="86" xfId="0" applyFont="1" applyFill="1" applyBorder="1" applyAlignment="1">
      <alignment horizontal="center" vertical="center" wrapText="1"/>
    </xf>
    <xf numFmtId="0" fontId="3" fillId="0" borderId="30" xfId="0" applyFont="1" applyFill="1" applyBorder="1"/>
    <xf numFmtId="0" fontId="11" fillId="0" borderId="28"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64" xfId="0" applyFont="1" applyFill="1" applyBorder="1" applyAlignment="1">
      <alignment horizontal="center" vertical="center" wrapText="1"/>
    </xf>
    <xf numFmtId="0" fontId="2" fillId="0" borderId="7" xfId="0" applyFont="1" applyFill="1" applyBorder="1" applyAlignment="1" applyProtection="1">
      <alignment horizontal="center" vertical="center"/>
      <protection locked="0"/>
    </xf>
    <xf numFmtId="0" fontId="3" fillId="0" borderId="31" xfId="0" applyFont="1" applyFill="1" applyBorder="1" applyAlignment="1" applyProtection="1">
      <alignment vertical="center"/>
      <protection locked="0"/>
    </xf>
    <xf numFmtId="0" fontId="11" fillId="0" borderId="120" xfId="0" applyFont="1" applyFill="1" applyBorder="1" applyAlignment="1" applyProtection="1">
      <alignment horizontal="left" vertical="top" wrapText="1"/>
      <protection locked="0"/>
    </xf>
    <xf numFmtId="0" fontId="2" fillId="0" borderId="34" xfId="0" applyFont="1" applyFill="1" applyBorder="1" applyProtection="1">
      <protection locked="0"/>
    </xf>
    <xf numFmtId="0" fontId="2" fillId="0" borderId="69" xfId="0" applyFont="1" applyFill="1" applyBorder="1" applyProtection="1">
      <protection locked="0"/>
    </xf>
    <xf numFmtId="0" fontId="11" fillId="0" borderId="93" xfId="0" applyFont="1" applyFill="1" applyBorder="1" applyAlignment="1" applyProtection="1">
      <alignment horizontal="left" vertical="top" wrapText="1"/>
      <protection locked="0"/>
    </xf>
    <xf numFmtId="0" fontId="11" fillId="0" borderId="118" xfId="0" applyFont="1" applyFill="1" applyBorder="1" applyAlignment="1" applyProtection="1">
      <alignment horizontal="left" vertical="top" wrapText="1"/>
      <protection locked="0"/>
    </xf>
    <xf numFmtId="0" fontId="11" fillId="0" borderId="34" xfId="0" applyFont="1" applyFill="1" applyBorder="1" applyAlignment="1" applyProtection="1">
      <alignment horizontal="left" vertical="top" wrapText="1"/>
      <protection locked="0"/>
    </xf>
    <xf numFmtId="0" fontId="3" fillId="0" borderId="34" xfId="0" applyFont="1" applyFill="1" applyBorder="1" applyProtection="1">
      <protection locked="0"/>
    </xf>
    <xf numFmtId="0" fontId="11" fillId="0" borderId="84" xfId="0" applyFont="1" applyFill="1" applyBorder="1" applyAlignment="1">
      <alignment horizontal="left" vertical="top" wrapText="1"/>
    </xf>
    <xf numFmtId="0" fontId="3" fillId="0" borderId="84" xfId="0" applyFont="1" applyFill="1" applyBorder="1"/>
    <xf numFmtId="0" fontId="3" fillId="0" borderId="87" xfId="0" applyFont="1" applyFill="1" applyBorder="1"/>
    <xf numFmtId="0" fontId="11" fillId="0" borderId="34" xfId="0" applyFont="1" applyFill="1" applyBorder="1" applyAlignment="1">
      <alignment horizontal="left" vertical="top" wrapText="1"/>
    </xf>
    <xf numFmtId="0" fontId="11" fillId="0" borderId="120"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protection locked="0"/>
    </xf>
    <xf numFmtId="0" fontId="2" fillId="0" borderId="69" xfId="0" applyFont="1" applyFill="1" applyBorder="1" applyAlignment="1" applyProtection="1">
      <alignment horizontal="center" vertical="center"/>
      <protection locked="0"/>
    </xf>
    <xf numFmtId="0" fontId="2" fillId="0" borderId="16" xfId="0" applyFont="1" applyFill="1" applyBorder="1" applyAlignment="1" applyProtection="1">
      <alignment vertical="center"/>
      <protection locked="0"/>
    </xf>
    <xf numFmtId="0" fontId="11" fillId="0" borderId="34" xfId="0" applyFont="1" applyFill="1" applyBorder="1" applyAlignment="1" applyProtection="1">
      <alignment horizontal="justify" vertical="center" wrapText="1"/>
      <protection locked="0"/>
    </xf>
    <xf numFmtId="0" fontId="2" fillId="0" borderId="34" xfId="0" applyFont="1" applyFill="1" applyBorder="1" applyAlignment="1" applyProtection="1">
      <alignment horizontal="justify" vertical="center"/>
      <protection locked="0"/>
    </xf>
    <xf numFmtId="0" fontId="12" fillId="0" borderId="44" xfId="0" applyFont="1" applyFill="1" applyBorder="1" applyAlignment="1" applyProtection="1">
      <alignment horizontal="center" vertical="center" wrapText="1"/>
      <protection locked="0"/>
    </xf>
    <xf numFmtId="0" fontId="12" fillId="0" borderId="131" xfId="0" applyFont="1" applyFill="1" applyBorder="1" applyAlignment="1" applyProtection="1">
      <alignment horizontal="center" vertical="center" wrapText="1"/>
      <protection locked="0"/>
    </xf>
    <xf numFmtId="0" fontId="12" fillId="0" borderId="45"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center" vertical="center"/>
      <protection locked="0"/>
    </xf>
    <xf numFmtId="0" fontId="11" fillId="0" borderId="130" xfId="0" applyFont="1" applyFill="1" applyBorder="1" applyAlignment="1" applyProtection="1">
      <alignment horizontal="left" vertical="top" wrapText="1"/>
      <protection locked="0"/>
    </xf>
    <xf numFmtId="0" fontId="11" fillId="0" borderId="131" xfId="0" applyFont="1" applyFill="1" applyBorder="1" applyAlignment="1" applyProtection="1">
      <alignment horizontal="left" vertical="top" wrapText="1"/>
      <protection locked="0"/>
    </xf>
    <xf numFmtId="0" fontId="11" fillId="0" borderId="132" xfId="0" applyFont="1" applyFill="1" applyBorder="1" applyAlignment="1" applyProtection="1">
      <alignment horizontal="left" vertical="top" wrapText="1"/>
      <protection locked="0"/>
    </xf>
    <xf numFmtId="0" fontId="2" fillId="0" borderId="30" xfId="0" applyFont="1" applyFill="1" applyBorder="1" applyProtection="1">
      <protection locked="0"/>
    </xf>
    <xf numFmtId="0" fontId="11" fillId="0" borderId="28" xfId="0" applyFont="1" applyFill="1" applyBorder="1" applyAlignment="1" applyProtection="1">
      <alignment horizontal="left" vertical="top" wrapText="1"/>
      <protection locked="0"/>
    </xf>
    <xf numFmtId="0" fontId="12" fillId="9" borderId="93" xfId="0" applyFont="1" applyFill="1" applyBorder="1" applyAlignment="1" applyProtection="1">
      <alignment horizontal="center" vertical="center" wrapText="1"/>
      <protection locked="0"/>
    </xf>
    <xf numFmtId="0" fontId="12" fillId="9" borderId="36" xfId="0" applyFont="1" applyFill="1" applyBorder="1" applyAlignment="1" applyProtection="1">
      <alignment horizontal="center" vertical="center" wrapText="1"/>
      <protection locked="0"/>
    </xf>
    <xf numFmtId="0" fontId="12" fillId="9" borderId="94" xfId="0" applyFont="1" applyFill="1" applyBorder="1" applyAlignment="1" applyProtection="1">
      <alignment horizontal="center" vertical="center" wrapText="1"/>
      <protection locked="0"/>
    </xf>
    <xf numFmtId="0" fontId="12" fillId="9" borderId="96" xfId="0" applyFont="1" applyFill="1" applyBorder="1" applyAlignment="1" applyProtection="1">
      <alignment horizontal="center" vertical="center" wrapText="1"/>
      <protection locked="0"/>
    </xf>
    <xf numFmtId="0" fontId="12" fillId="9" borderId="70" xfId="0" applyFont="1" applyFill="1" applyBorder="1" applyAlignment="1" applyProtection="1">
      <alignment horizontal="center" vertical="center" wrapText="1"/>
      <protection locked="0"/>
    </xf>
    <xf numFmtId="0" fontId="12" fillId="9" borderId="97"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2" fillId="0" borderId="23"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center" vertical="center" wrapText="1"/>
      <protection locked="0"/>
    </xf>
    <xf numFmtId="0" fontId="11" fillId="0" borderId="22" xfId="0" applyFont="1" applyFill="1" applyBorder="1" applyAlignment="1">
      <alignment horizontal="left" vertical="center" wrapText="1"/>
    </xf>
    <xf numFmtId="0" fontId="5" fillId="0" borderId="127" xfId="0" applyFont="1" applyFill="1" applyBorder="1" applyAlignment="1">
      <alignment horizontal="center" vertical="center" wrapText="1"/>
    </xf>
    <xf numFmtId="0" fontId="5" fillId="0" borderId="128" xfId="0" applyFont="1" applyFill="1" applyBorder="1" applyAlignment="1">
      <alignment horizontal="center" vertical="center" wrapText="1"/>
    </xf>
    <xf numFmtId="0" fontId="11" fillId="0" borderId="61" xfId="0" applyFont="1" applyFill="1" applyBorder="1" applyAlignment="1">
      <alignment horizontal="center" vertical="center" wrapText="1"/>
    </xf>
    <xf numFmtId="0" fontId="0" fillId="0" borderId="22" xfId="0" applyFont="1" applyFill="1" applyBorder="1" applyAlignment="1">
      <alignment horizontal="left" vertical="center" wrapText="1"/>
    </xf>
    <xf numFmtId="49" fontId="14" fillId="0" borderId="61" xfId="0" applyNumberFormat="1" applyFont="1" applyFill="1" applyBorder="1" applyAlignment="1">
      <alignment horizontal="left" vertical="center" wrapText="1"/>
    </xf>
    <xf numFmtId="0" fontId="6" fillId="0" borderId="9" xfId="38" applyFont="1" applyFill="1" applyBorder="1" applyAlignment="1" applyProtection="1">
      <alignment horizontal="center" vertical="center" wrapText="1"/>
      <protection locked="0"/>
    </xf>
    <xf numFmtId="0" fontId="11" fillId="0" borderId="17" xfId="38" applyFont="1" applyFill="1" applyBorder="1" applyAlignment="1" applyProtection="1">
      <alignment horizontal="center" vertical="center"/>
      <protection locked="0"/>
    </xf>
    <xf numFmtId="0" fontId="6" fillId="2" borderId="35" xfId="57" applyFont="1" applyFill="1" applyBorder="1" applyAlignment="1">
      <alignment horizontal="center" vertical="center" wrapText="1"/>
    </xf>
    <xf numFmtId="0" fontId="8" fillId="9" borderId="116" xfId="4" applyFont="1" applyFill="1" applyBorder="1" applyAlignment="1">
      <alignment horizontal="center" vertical="center" wrapText="1"/>
    </xf>
    <xf numFmtId="0" fontId="8" fillId="9" borderId="115" xfId="4" applyFont="1" applyFill="1" applyBorder="1" applyAlignment="1">
      <alignment horizontal="center" vertical="center" wrapText="1"/>
    </xf>
    <xf numFmtId="0" fontId="33" fillId="0" borderId="106" xfId="0" applyFont="1" applyFill="1" applyBorder="1" applyAlignment="1">
      <alignment horizontal="center" vertical="center" wrapText="1"/>
    </xf>
    <xf numFmtId="0" fontId="33" fillId="0" borderId="59" xfId="0" applyFont="1" applyFill="1" applyBorder="1" applyAlignment="1">
      <alignment horizontal="center" vertical="center" wrapText="1"/>
    </xf>
    <xf numFmtId="0" fontId="33" fillId="0" borderId="73" xfId="0" applyFont="1" applyFill="1" applyBorder="1" applyAlignment="1">
      <alignment horizontal="center" vertical="center" wrapText="1"/>
    </xf>
    <xf numFmtId="0" fontId="21" fillId="8" borderId="105" xfId="0" applyFont="1" applyFill="1" applyBorder="1" applyAlignment="1">
      <alignment horizontal="center" vertical="center" wrapText="1"/>
    </xf>
    <xf numFmtId="0" fontId="21" fillId="8" borderId="37" xfId="0" applyFont="1" applyFill="1" applyBorder="1" applyAlignment="1">
      <alignment horizontal="center" vertical="center" wrapText="1"/>
    </xf>
    <xf numFmtId="0" fontId="21" fillId="8" borderId="74" xfId="0" applyFont="1" applyFill="1" applyBorder="1" applyAlignment="1">
      <alignment horizontal="center" vertical="center" wrapText="1"/>
    </xf>
    <xf numFmtId="0" fontId="34" fillId="8" borderId="122" xfId="0" applyFont="1" applyFill="1" applyBorder="1" applyAlignment="1">
      <alignment horizontal="left" vertical="center" wrapText="1"/>
    </xf>
    <xf numFmtId="0" fontId="34" fillId="8" borderId="123" xfId="0" applyFont="1" applyFill="1" applyBorder="1" applyAlignment="1">
      <alignment horizontal="left" vertical="center" wrapText="1"/>
    </xf>
    <xf numFmtId="0" fontId="34" fillId="8" borderId="124" xfId="0" applyFont="1" applyFill="1" applyBorder="1" applyAlignment="1">
      <alignment horizontal="left" vertical="center" wrapText="1"/>
    </xf>
    <xf numFmtId="0" fontId="4" fillId="0" borderId="126" xfId="0" applyFont="1" applyFill="1" applyBorder="1" applyAlignment="1">
      <alignment horizontal="left" vertical="center" wrapText="1"/>
    </xf>
    <xf numFmtId="0" fontId="4" fillId="0" borderId="123" xfId="0" applyFont="1" applyFill="1" applyBorder="1" applyAlignment="1">
      <alignment horizontal="left" vertical="center" wrapText="1"/>
    </xf>
    <xf numFmtId="0" fontId="4" fillId="0" borderId="124" xfId="0" applyFont="1" applyFill="1" applyBorder="1" applyAlignment="1">
      <alignment horizontal="left" vertical="center" wrapText="1"/>
    </xf>
    <xf numFmtId="0" fontId="4" fillId="0" borderId="102" xfId="0" applyFont="1" applyFill="1" applyBorder="1" applyAlignment="1">
      <alignment horizontal="left" vertical="center" wrapText="1"/>
    </xf>
    <xf numFmtId="0" fontId="8" fillId="9" borderId="88" xfId="4" applyFont="1" applyFill="1" applyBorder="1" applyAlignment="1">
      <alignment horizontal="center" vertical="center" wrapText="1"/>
    </xf>
    <xf numFmtId="0" fontId="8" fillId="9" borderId="96" xfId="4" applyFont="1" applyFill="1" applyBorder="1" applyAlignment="1">
      <alignment horizontal="center" vertical="center" wrapText="1"/>
    </xf>
    <xf numFmtId="0" fontId="8" fillId="9" borderId="59" xfId="4" applyFont="1" applyFill="1" applyBorder="1" applyAlignment="1">
      <alignment horizontal="center" vertical="center" wrapText="1"/>
    </xf>
    <xf numFmtId="0" fontId="8" fillId="9" borderId="68" xfId="4" applyFont="1" applyFill="1" applyBorder="1" applyAlignment="1">
      <alignment horizontal="center" vertical="center" wrapText="1"/>
    </xf>
    <xf numFmtId="0" fontId="8" fillId="9" borderId="114" xfId="4" applyFont="1" applyFill="1" applyBorder="1" applyAlignment="1">
      <alignment horizontal="center" vertical="center" wrapText="1"/>
    </xf>
    <xf numFmtId="0" fontId="7" fillId="9" borderId="111" xfId="4" applyFont="1" applyFill="1" applyBorder="1" applyAlignment="1">
      <alignment horizontal="center" vertical="center" wrapText="1"/>
    </xf>
    <xf numFmtId="0" fontId="7" fillId="9" borderId="110" xfId="4" applyFont="1" applyFill="1" applyBorder="1" applyAlignment="1">
      <alignment horizontal="center" vertical="center" wrapText="1"/>
    </xf>
    <xf numFmtId="0" fontId="8" fillId="9" borderId="38" xfId="4" applyFont="1" applyFill="1" applyBorder="1" applyAlignment="1">
      <alignment horizontal="center" vertical="center" wrapText="1"/>
    </xf>
    <xf numFmtId="0" fontId="9" fillId="0" borderId="33" xfId="38" applyFont="1" applyBorder="1" applyAlignment="1">
      <alignment horizontal="center" vertical="center" wrapText="1"/>
    </xf>
    <xf numFmtId="0" fontId="2" fillId="0" borderId="35" xfId="38" applyFont="1" applyBorder="1"/>
    <xf numFmtId="0" fontId="2" fillId="0" borderId="32" xfId="38" applyFont="1" applyBorder="1"/>
    <xf numFmtId="0" fontId="9" fillId="0" borderId="5" xfId="38" applyFont="1" applyFill="1" applyBorder="1" applyAlignment="1">
      <alignment horizontal="center" vertical="center" wrapText="1"/>
    </xf>
    <xf numFmtId="0" fontId="22" fillId="0" borderId="13" xfId="38" applyFont="1" applyFill="1" applyBorder="1" applyAlignment="1">
      <alignment vertical="center"/>
    </xf>
    <xf numFmtId="0" fontId="0" fillId="0" borderId="22" xfId="38" applyFont="1" applyFill="1" applyBorder="1" applyAlignment="1">
      <alignment horizontal="center" vertical="center" wrapText="1"/>
    </xf>
    <xf numFmtId="0" fontId="2" fillId="0" borderId="31" xfId="38" applyFont="1" applyFill="1" applyBorder="1"/>
    <xf numFmtId="10" fontId="5" fillId="12" borderId="22" xfId="38" applyNumberFormat="1" applyFont="1" applyFill="1" applyBorder="1" applyAlignment="1">
      <alignment horizontal="center" vertical="center" wrapText="1"/>
    </xf>
    <xf numFmtId="0" fontId="2" fillId="8" borderId="31" xfId="38" applyFont="1" applyFill="1" applyBorder="1"/>
    <xf numFmtId="0" fontId="10" fillId="0" borderId="22" xfId="38" applyFont="1" applyFill="1" applyBorder="1" applyAlignment="1">
      <alignment horizontal="left" vertical="center" wrapText="1"/>
    </xf>
    <xf numFmtId="0" fontId="22" fillId="0" borderId="20" xfId="38" applyFont="1" applyFill="1" applyBorder="1" applyAlignment="1">
      <alignment vertical="center"/>
    </xf>
    <xf numFmtId="0" fontId="2" fillId="0" borderId="25" xfId="38" applyFont="1" applyFill="1" applyBorder="1"/>
    <xf numFmtId="0" fontId="2" fillId="8" borderId="16" xfId="38" applyFont="1" applyFill="1" applyBorder="1"/>
    <xf numFmtId="0" fontId="2" fillId="8" borderId="25" xfId="38" applyFont="1" applyFill="1" applyBorder="1"/>
    <xf numFmtId="0" fontId="6" fillId="0" borderId="9" xfId="57" applyFont="1" applyFill="1" applyBorder="1" applyAlignment="1" applyProtection="1">
      <alignment horizontal="center" vertical="center" wrapText="1"/>
      <protection locked="0"/>
    </xf>
    <xf numFmtId="0" fontId="11" fillId="0" borderId="17" xfId="57" applyFont="1" applyFill="1" applyBorder="1" applyAlignment="1" applyProtection="1">
      <alignment horizontal="center" vertical="center"/>
      <protection locked="0"/>
    </xf>
    <xf numFmtId="0" fontId="10" fillId="0" borderId="7" xfId="38" applyFont="1" applyFill="1" applyBorder="1" applyAlignment="1">
      <alignment horizontal="left" vertical="center" wrapText="1"/>
    </xf>
    <xf numFmtId="0" fontId="9" fillId="0" borderId="5" xfId="38" applyFont="1" applyFill="1" applyBorder="1" applyAlignment="1">
      <alignment horizontal="center" vertical="top" wrapText="1"/>
    </xf>
    <xf numFmtId="0" fontId="22" fillId="0" borderId="13" xfId="38" applyFont="1" applyFill="1" applyBorder="1" applyAlignment="1">
      <alignment vertical="top"/>
    </xf>
    <xf numFmtId="0" fontId="6" fillId="0" borderId="9" xfId="57" applyFont="1" applyFill="1" applyBorder="1" applyAlignment="1" applyProtection="1">
      <alignment horizontal="justify" vertical="top" wrapText="1"/>
      <protection locked="0"/>
    </xf>
    <xf numFmtId="0" fontId="11" fillId="0" borderId="17" xfId="57" applyFont="1" applyFill="1" applyBorder="1" applyAlignment="1" applyProtection="1">
      <alignment horizontal="justify" vertical="top"/>
      <protection locked="0"/>
    </xf>
    <xf numFmtId="0" fontId="0" fillId="0" borderId="7" xfId="38" applyFont="1" applyFill="1" applyBorder="1" applyAlignment="1">
      <alignment horizontal="center" vertical="center" wrapText="1"/>
    </xf>
    <xf numFmtId="10" fontId="15" fillId="8" borderId="22" xfId="38" applyNumberFormat="1" applyFont="1" applyFill="1" applyBorder="1" applyAlignment="1">
      <alignment horizontal="center" vertical="center" wrapText="1"/>
    </xf>
    <xf numFmtId="10" fontId="5" fillId="12" borderId="7" xfId="38" applyNumberFormat="1" applyFont="1" applyFill="1" applyBorder="1" applyAlignment="1">
      <alignment horizontal="center" vertical="center" wrapText="1"/>
    </xf>
    <xf numFmtId="0" fontId="6" fillId="2" borderId="36" xfId="38" applyFont="1" applyFill="1" applyBorder="1" applyAlignment="1">
      <alignment horizontal="left" vertical="center" wrapText="1"/>
    </xf>
    <xf numFmtId="0" fontId="2" fillId="0" borderId="36" xfId="38" applyFont="1" applyBorder="1"/>
    <xf numFmtId="0" fontId="2" fillId="0" borderId="16" xfId="38" applyFont="1" applyFill="1" applyBorder="1"/>
    <xf numFmtId="10" fontId="5" fillId="8" borderId="7" xfId="38" applyNumberFormat="1" applyFont="1" applyFill="1" applyBorder="1" applyAlignment="1">
      <alignment horizontal="center" vertical="center" wrapText="1"/>
    </xf>
    <xf numFmtId="10" fontId="5" fillId="8" borderId="22" xfId="38" applyNumberFormat="1" applyFont="1" applyFill="1" applyBorder="1" applyAlignment="1">
      <alignment horizontal="center" vertical="center" wrapText="1"/>
    </xf>
    <xf numFmtId="0" fontId="9" fillId="0" borderId="39" xfId="38" applyFont="1" applyBorder="1" applyAlignment="1">
      <alignment horizontal="center" vertical="center" wrapText="1"/>
    </xf>
    <xf numFmtId="0" fontId="9" fillId="0" borderId="41" xfId="38" applyFont="1" applyBorder="1" applyAlignment="1">
      <alignment horizontal="center" vertical="center" wrapText="1"/>
    </xf>
    <xf numFmtId="0" fontId="9" fillId="0" borderId="46" xfId="38" applyFont="1" applyBorder="1" applyAlignment="1">
      <alignment horizontal="center" vertical="center" wrapText="1"/>
    </xf>
    <xf numFmtId="10" fontId="15" fillId="12" borderId="40" xfId="38" applyNumberFormat="1" applyFont="1" applyFill="1" applyBorder="1" applyAlignment="1">
      <alignment horizontal="center" vertical="center" wrapText="1"/>
    </xf>
    <xf numFmtId="10" fontId="15" fillId="12" borderId="42" xfId="38" applyNumberFormat="1" applyFont="1" applyFill="1" applyBorder="1" applyAlignment="1">
      <alignment horizontal="center" vertical="center" wrapText="1"/>
    </xf>
    <xf numFmtId="10" fontId="15" fillId="12" borderId="43" xfId="38" applyNumberFormat="1" applyFont="1" applyFill="1" applyBorder="1" applyAlignment="1">
      <alignment horizontal="center" vertical="center" wrapText="1"/>
    </xf>
    <xf numFmtId="0" fontId="10" fillId="0" borderId="19" xfId="38" applyFont="1" applyFill="1" applyBorder="1" applyAlignment="1">
      <alignment horizontal="left" vertical="center" wrapText="1"/>
    </xf>
    <xf numFmtId="0" fontId="2" fillId="0" borderId="27" xfId="38" applyFont="1" applyFill="1" applyBorder="1"/>
    <xf numFmtId="0" fontId="10" fillId="0" borderId="25" xfId="38" applyFont="1" applyFill="1" applyBorder="1" applyAlignment="1">
      <alignment horizontal="left" vertical="center" wrapText="1"/>
    </xf>
    <xf numFmtId="0" fontId="20" fillId="8" borderId="42" xfId="38" applyFont="1" applyFill="1" applyBorder="1"/>
    <xf numFmtId="0" fontId="20" fillId="8" borderId="43" xfId="38" applyFont="1" applyFill="1" applyBorder="1"/>
    <xf numFmtId="10" fontId="5" fillId="12" borderId="44" xfId="38" applyNumberFormat="1" applyFont="1" applyFill="1" applyBorder="1" applyAlignment="1">
      <alignment horizontal="center" vertical="center" wrapText="1"/>
    </xf>
    <xf numFmtId="10" fontId="5" fillId="12" borderId="45" xfId="38" applyNumberFormat="1" applyFont="1" applyFill="1" applyBorder="1" applyAlignment="1">
      <alignment horizontal="center" vertical="center" wrapText="1"/>
    </xf>
    <xf numFmtId="0" fontId="6" fillId="0" borderId="9" xfId="38" applyFont="1" applyFill="1" applyBorder="1" applyAlignment="1" applyProtection="1">
      <alignment horizontal="center" vertical="top" wrapText="1"/>
      <protection locked="0"/>
    </xf>
    <xf numFmtId="0" fontId="11" fillId="0" borderId="21" xfId="38" applyFont="1" applyFill="1" applyBorder="1" applyAlignment="1" applyProtection="1">
      <alignment vertical="top"/>
      <protection locked="0"/>
    </xf>
    <xf numFmtId="0" fontId="2" fillId="0" borderId="31" xfId="38" applyFont="1" applyFill="1" applyBorder="1" applyAlignment="1">
      <alignment vertical="center"/>
    </xf>
    <xf numFmtId="0" fontId="6" fillId="0" borderId="11" xfId="38" applyFont="1" applyFill="1" applyBorder="1" applyAlignment="1" applyProtection="1">
      <alignment horizontal="center" vertical="top" wrapText="1"/>
      <protection locked="0"/>
    </xf>
    <xf numFmtId="0" fontId="11" fillId="0" borderId="17" xfId="38" applyFont="1" applyFill="1" applyBorder="1" applyAlignment="1" applyProtection="1">
      <alignment vertical="top"/>
      <protection locked="0"/>
    </xf>
    <xf numFmtId="0" fontId="9" fillId="0" borderId="20" xfId="38" applyFont="1" applyFill="1" applyBorder="1" applyAlignment="1">
      <alignment horizontal="center" vertical="center" wrapText="1"/>
    </xf>
    <xf numFmtId="0" fontId="9" fillId="0" borderId="13" xfId="38" applyFont="1" applyFill="1" applyBorder="1" applyAlignment="1">
      <alignment horizontal="center" vertical="center" wrapText="1"/>
    </xf>
    <xf numFmtId="0" fontId="23" fillId="0" borderId="22" xfId="38" applyFont="1" applyFill="1" applyBorder="1" applyAlignment="1">
      <alignment horizontal="center" vertical="center" wrapText="1"/>
    </xf>
    <xf numFmtId="10" fontId="15" fillId="8" borderId="40" xfId="38" applyNumberFormat="1" applyFont="1" applyFill="1" applyBorder="1" applyAlignment="1">
      <alignment horizontal="center" vertical="center" wrapText="1"/>
    </xf>
    <xf numFmtId="10" fontId="15" fillId="8" borderId="42" xfId="38" applyNumberFormat="1" applyFont="1" applyFill="1" applyBorder="1" applyAlignment="1">
      <alignment horizontal="center" vertical="center" wrapText="1"/>
    </xf>
    <xf numFmtId="10" fontId="15" fillId="8" borderId="43" xfId="38" applyNumberFormat="1" applyFont="1" applyFill="1" applyBorder="1" applyAlignment="1">
      <alignment horizontal="center" vertical="center" wrapText="1"/>
    </xf>
    <xf numFmtId="0" fontId="6" fillId="0" borderId="9" xfId="38" applyFont="1" applyFill="1" applyBorder="1" applyAlignment="1" applyProtection="1">
      <alignment horizontal="left" vertical="top" wrapText="1"/>
      <protection locked="0"/>
    </xf>
    <xf numFmtId="0" fontId="11" fillId="0" borderId="9" xfId="38" applyFont="1" applyFill="1" applyBorder="1" applyAlignment="1" applyProtection="1">
      <alignment horizontal="center" vertical="top" wrapText="1"/>
      <protection locked="0"/>
    </xf>
    <xf numFmtId="0" fontId="11" fillId="0" borderId="17" xfId="38" applyFont="1" applyFill="1" applyBorder="1" applyAlignment="1" applyProtection="1">
      <alignment horizontal="center" vertical="top" wrapText="1"/>
      <protection locked="0"/>
    </xf>
    <xf numFmtId="0" fontId="6" fillId="0" borderId="11" xfId="38" applyFont="1" applyFill="1" applyBorder="1" applyAlignment="1" applyProtection="1">
      <alignment horizontal="left" vertical="top" wrapText="1"/>
      <protection locked="0"/>
    </xf>
    <xf numFmtId="0" fontId="2" fillId="0" borderId="22" xfId="38" applyFont="1" applyFill="1" applyBorder="1" applyAlignment="1">
      <alignment horizontal="center" vertical="center"/>
    </xf>
    <xf numFmtId="0" fontId="2" fillId="0" borderId="31" xfId="38" applyFont="1" applyFill="1" applyBorder="1" applyAlignment="1">
      <alignment horizontal="center" vertical="center"/>
    </xf>
    <xf numFmtId="10" fontId="15" fillId="12" borderId="16" xfId="38" applyNumberFormat="1" applyFont="1" applyFill="1" applyBorder="1" applyAlignment="1">
      <alignment horizontal="center" vertical="center" wrapText="1"/>
    </xf>
    <xf numFmtId="0" fontId="6" fillId="0" borderId="11" xfId="57" applyFont="1" applyFill="1" applyBorder="1" applyAlignment="1" applyProtection="1">
      <alignment horizontal="left" vertical="top" wrapText="1"/>
      <protection locked="0"/>
    </xf>
    <xf numFmtId="0" fontId="11" fillId="0" borderId="21" xfId="57" applyFont="1" applyFill="1" applyBorder="1" applyAlignment="1" applyProtection="1">
      <alignment vertical="top"/>
      <protection locked="0"/>
    </xf>
    <xf numFmtId="10" fontId="15" fillId="12" borderId="22" xfId="38" applyNumberFormat="1" applyFont="1" applyFill="1" applyBorder="1" applyAlignment="1">
      <alignment horizontal="center" vertical="center" wrapText="1"/>
    </xf>
    <xf numFmtId="0" fontId="6" fillId="0" borderId="9" xfId="57" applyFont="1" applyFill="1" applyBorder="1" applyAlignment="1" applyProtection="1">
      <alignment horizontal="left" vertical="top" wrapText="1"/>
      <protection locked="0"/>
    </xf>
    <xf numFmtId="0" fontId="11" fillId="0" borderId="17" xfId="57" applyFont="1" applyFill="1" applyBorder="1" applyAlignment="1" applyProtection="1">
      <alignment vertical="top"/>
      <protection locked="0"/>
    </xf>
    <xf numFmtId="0" fontId="6" fillId="0" borderId="9" xfId="57" applyFont="1" applyFill="1" applyBorder="1" applyAlignment="1" applyProtection="1">
      <alignment horizontal="center" vertical="top" wrapText="1"/>
      <protection locked="0"/>
    </xf>
    <xf numFmtId="0" fontId="6" fillId="0" borderId="17" xfId="57" applyFont="1" applyFill="1" applyBorder="1" applyAlignment="1" applyProtection="1">
      <alignment horizontal="center" vertical="top" wrapText="1"/>
      <protection locked="0"/>
    </xf>
    <xf numFmtId="0" fontId="10" fillId="0" borderId="8" xfId="38" applyFont="1" applyFill="1" applyBorder="1" applyAlignment="1">
      <alignment horizontal="left" vertical="center" wrapText="1"/>
    </xf>
    <xf numFmtId="0" fontId="2" fillId="0" borderId="47" xfId="38" applyFont="1" applyFill="1" applyBorder="1" applyAlignment="1">
      <alignment horizontal="center"/>
    </xf>
    <xf numFmtId="0" fontId="2" fillId="0" borderId="38" xfId="38" applyFont="1" applyFill="1" applyBorder="1" applyAlignment="1">
      <alignment horizontal="center"/>
    </xf>
    <xf numFmtId="0" fontId="2" fillId="0" borderId="25" xfId="38" applyFont="1" applyFill="1" applyBorder="1" applyAlignment="1">
      <alignment vertical="center"/>
    </xf>
    <xf numFmtId="0" fontId="2" fillId="0" borderId="48" xfId="38" applyFont="1" applyFill="1" applyBorder="1" applyAlignment="1">
      <alignment horizontal="center" vertical="center"/>
    </xf>
    <xf numFmtId="0" fontId="2" fillId="0" borderId="49" xfId="38" applyFont="1" applyFill="1" applyBorder="1" applyAlignment="1">
      <alignment horizontal="center" vertical="center"/>
    </xf>
    <xf numFmtId="0" fontId="10" fillId="0" borderId="7" xfId="38" applyFont="1" applyFill="1" applyBorder="1" applyAlignment="1">
      <alignment horizontal="left" vertical="top" wrapText="1"/>
    </xf>
    <xf numFmtId="0" fontId="2" fillId="0" borderId="16" xfId="38" applyFont="1" applyFill="1" applyBorder="1" applyAlignment="1">
      <alignment vertical="top"/>
    </xf>
    <xf numFmtId="10" fontId="15" fillId="12" borderId="37" xfId="38" applyNumberFormat="1" applyFont="1" applyFill="1" applyBorder="1" applyAlignment="1">
      <alignment horizontal="center" vertical="center" wrapText="1"/>
    </xf>
    <xf numFmtId="10" fontId="15" fillId="12" borderId="31" xfId="38" applyNumberFormat="1" applyFont="1" applyFill="1" applyBorder="1" applyAlignment="1">
      <alignment horizontal="center" vertical="center" wrapText="1"/>
    </xf>
    <xf numFmtId="0" fontId="6" fillId="0" borderId="21" xfId="38" applyFont="1" applyFill="1" applyBorder="1" applyAlignment="1" applyProtection="1">
      <alignment horizontal="left" vertical="top" wrapText="1"/>
      <protection locked="0"/>
    </xf>
    <xf numFmtId="0" fontId="0" fillId="0" borderId="16" xfId="38" applyFont="1" applyFill="1" applyBorder="1" applyAlignment="1">
      <alignment horizontal="center" vertical="center" wrapText="1"/>
    </xf>
    <xf numFmtId="0" fontId="10" fillId="0" borderId="37" xfId="38" applyFont="1" applyFill="1" applyBorder="1" applyAlignment="1">
      <alignment horizontal="left" vertical="center" wrapText="1"/>
    </xf>
    <xf numFmtId="0" fontId="2" fillId="0" borderId="37" xfId="38" applyFont="1" applyFill="1" applyBorder="1" applyAlignment="1">
      <alignment vertical="center"/>
    </xf>
    <xf numFmtId="0" fontId="6" fillId="0" borderId="11" xfId="57" applyFont="1" applyFill="1" applyBorder="1" applyAlignment="1" applyProtection="1">
      <alignment vertical="center" wrapText="1"/>
      <protection locked="0"/>
    </xf>
    <xf numFmtId="0" fontId="11" fillId="0" borderId="21" xfId="57" applyFont="1" applyFill="1" applyBorder="1" applyAlignment="1" applyProtection="1">
      <alignment vertical="center"/>
      <protection locked="0"/>
    </xf>
    <xf numFmtId="0" fontId="11" fillId="0" borderId="17" xfId="57" applyFont="1" applyFill="1" applyBorder="1" applyAlignment="1" applyProtection="1">
      <alignment vertical="center"/>
      <protection locked="0"/>
    </xf>
    <xf numFmtId="0" fontId="2" fillId="0" borderId="37" xfId="38" applyFont="1" applyFill="1" applyBorder="1"/>
    <xf numFmtId="0" fontId="0" fillId="0" borderId="37" xfId="38" applyFont="1" applyFill="1" applyBorder="1" applyAlignment="1">
      <alignment horizontal="center" vertical="center" wrapText="1"/>
    </xf>
    <xf numFmtId="0" fontId="2" fillId="0" borderId="37" xfId="38" applyFont="1" applyFill="1" applyBorder="1" applyAlignment="1">
      <alignment horizontal="center"/>
    </xf>
    <xf numFmtId="10" fontId="15" fillId="8" borderId="28" xfId="38" applyNumberFormat="1" applyFont="1" applyFill="1" applyBorder="1" applyAlignment="1">
      <alignment horizontal="center" vertical="center" wrapText="1"/>
    </xf>
    <xf numFmtId="0" fontId="2" fillId="8" borderId="34" xfId="38" applyFont="1" applyFill="1" applyBorder="1"/>
    <xf numFmtId="0" fontId="2" fillId="8" borderId="30" xfId="38" applyFont="1" applyFill="1" applyBorder="1"/>
    <xf numFmtId="0" fontId="6" fillId="2" borderId="35" xfId="38" applyFont="1" applyFill="1" applyBorder="1" applyAlignment="1">
      <alignment horizontal="center" vertical="center" wrapText="1"/>
    </xf>
    <xf numFmtId="0" fontId="6" fillId="2" borderId="36" xfId="38" applyFont="1" applyFill="1" applyBorder="1" applyAlignment="1">
      <alignment horizontal="center" vertical="center" wrapText="1"/>
    </xf>
    <xf numFmtId="0" fontId="9" fillId="2" borderId="33" xfId="38" applyFont="1" applyFill="1" applyBorder="1" applyAlignment="1">
      <alignment horizontal="center" vertical="center" wrapText="1"/>
    </xf>
    <xf numFmtId="0" fontId="2" fillId="0" borderId="29" xfId="38" applyFont="1" applyBorder="1"/>
    <xf numFmtId="0" fontId="6" fillId="0" borderId="18" xfId="38" applyFont="1" applyFill="1" applyBorder="1" applyAlignment="1" applyProtection="1">
      <alignment horizontal="center" vertical="top" wrapText="1"/>
      <protection locked="0"/>
    </xf>
    <xf numFmtId="0" fontId="6" fillId="0" borderId="11" xfId="38" applyFont="1" applyFill="1" applyBorder="1" applyAlignment="1" applyProtection="1">
      <alignment horizontal="center" vertical="center" wrapText="1"/>
      <protection locked="0"/>
    </xf>
    <xf numFmtId="0" fontId="11" fillId="0" borderId="17" xfId="38" applyFont="1" applyFill="1" applyBorder="1" applyAlignment="1" applyProtection="1">
      <alignment vertical="center"/>
      <protection locked="0"/>
    </xf>
    <xf numFmtId="0" fontId="9" fillId="0" borderId="50" xfId="38" applyFont="1" applyFill="1" applyBorder="1" applyAlignment="1">
      <alignment horizontal="center" vertical="center" wrapText="1"/>
    </xf>
    <xf numFmtId="0" fontId="9" fillId="0" borderId="51" xfId="38" applyFont="1" applyFill="1" applyBorder="1" applyAlignment="1">
      <alignment horizontal="center" vertical="center" wrapText="1"/>
    </xf>
    <xf numFmtId="0" fontId="9" fillId="0" borderId="52" xfId="38" applyFont="1" applyFill="1" applyBorder="1" applyAlignment="1">
      <alignment horizontal="center" vertical="center" wrapText="1"/>
    </xf>
    <xf numFmtId="10" fontId="15" fillId="8" borderId="34" xfId="38" applyNumberFormat="1" applyFont="1" applyFill="1" applyBorder="1" applyAlignment="1">
      <alignment horizontal="center" vertical="center" wrapText="1"/>
    </xf>
    <xf numFmtId="10" fontId="15" fillId="8" borderId="30" xfId="38" applyNumberFormat="1" applyFont="1" applyFill="1" applyBorder="1" applyAlignment="1">
      <alignment horizontal="center" vertical="center" wrapText="1"/>
    </xf>
    <xf numFmtId="0" fontId="6" fillId="0" borderId="9" xfId="57" applyFont="1" applyFill="1" applyBorder="1" applyAlignment="1" applyProtection="1">
      <alignment vertical="center" wrapText="1"/>
      <protection locked="0"/>
    </xf>
    <xf numFmtId="0" fontId="52" fillId="8" borderId="37" xfId="124" applyFont="1" applyFill="1" applyBorder="1" applyAlignment="1">
      <alignment horizontal="center" vertical="center" wrapText="1"/>
    </xf>
    <xf numFmtId="0" fontId="44" fillId="0" borderId="37" xfId="124" applyFont="1" applyFill="1" applyBorder="1" applyAlignment="1">
      <alignment horizontal="center" vertical="center" wrapText="1"/>
    </xf>
    <xf numFmtId="0" fontId="53" fillId="9" borderId="37" xfId="28" applyFont="1" applyFill="1" applyBorder="1" applyAlignment="1">
      <alignment horizontal="right" vertical="center" wrapText="1"/>
    </xf>
    <xf numFmtId="0" fontId="44" fillId="8" borderId="37" xfId="124" applyFont="1" applyFill="1" applyBorder="1" applyAlignment="1">
      <alignment horizontal="left" vertical="center" wrapText="1"/>
    </xf>
    <xf numFmtId="0" fontId="23" fillId="0" borderId="37" xfId="124" applyFill="1" applyBorder="1" applyAlignment="1">
      <alignment horizontal="center"/>
    </xf>
    <xf numFmtId="0" fontId="44" fillId="8" borderId="37" xfId="124" applyFont="1" applyFill="1" applyBorder="1" applyAlignment="1">
      <alignment horizontal="center" vertical="center" wrapText="1"/>
    </xf>
    <xf numFmtId="0" fontId="23" fillId="0" borderId="36" xfId="124"/>
    <xf numFmtId="0" fontId="7" fillId="9" borderId="37" xfId="28" applyFont="1" applyFill="1" applyBorder="1" applyAlignment="1">
      <alignment horizontal="center" vertical="center" wrapText="1"/>
    </xf>
    <xf numFmtId="0" fontId="7" fillId="9" borderId="37" xfId="28" applyFont="1" applyFill="1" applyBorder="1" applyAlignment="1">
      <alignment horizontal="center" vertical="center"/>
    </xf>
    <xf numFmtId="169" fontId="42" fillId="0" borderId="37" xfId="124" applyNumberFormat="1" applyFont="1" applyFill="1" applyBorder="1" applyAlignment="1">
      <alignment vertical="center"/>
    </xf>
    <xf numFmtId="4" fontId="9" fillId="0" borderId="37" xfId="59" applyNumberFormat="1" applyFont="1" applyFill="1" applyBorder="1" applyAlignment="1">
      <alignment horizontal="right"/>
    </xf>
    <xf numFmtId="3" fontId="9" fillId="0" borderId="37" xfId="59" applyNumberFormat="1" applyFont="1" applyFill="1" applyBorder="1" applyAlignment="1"/>
    <xf numFmtId="4" fontId="9" fillId="0" borderId="37" xfId="59" applyNumberFormat="1" applyFont="1" applyFill="1" applyBorder="1" applyAlignment="1" applyProtection="1">
      <alignment horizontal="right"/>
      <protection locked="0"/>
    </xf>
    <xf numFmtId="4" fontId="9" fillId="0" borderId="37" xfId="59" applyNumberFormat="1" applyFont="1" applyFill="1" applyBorder="1" applyAlignment="1"/>
    <xf numFmtId="1" fontId="9" fillId="0" borderId="37" xfId="59" applyNumberFormat="1" applyFont="1" applyFill="1" applyBorder="1" applyAlignment="1">
      <alignment horizontal="center"/>
    </xf>
    <xf numFmtId="0" fontId="9" fillId="0" borderId="36" xfId="59" applyFont="1" applyAlignment="1">
      <alignment vertical="center" wrapText="1"/>
    </xf>
    <xf numFmtId="0" fontId="9" fillId="0" borderId="36" xfId="59" applyFont="1" applyAlignment="1">
      <alignment wrapText="1"/>
    </xf>
    <xf numFmtId="0" fontId="9" fillId="2" borderId="36" xfId="59" applyFont="1" applyFill="1" applyBorder="1" applyAlignment="1">
      <alignment wrapText="1"/>
    </xf>
    <xf numFmtId="0" fontId="9" fillId="2" borderId="36" xfId="59" applyFont="1" applyFill="1" applyBorder="1"/>
    <xf numFmtId="172" fontId="9" fillId="0" borderId="37" xfId="59" applyNumberFormat="1" applyFont="1" applyFill="1" applyBorder="1" applyAlignment="1">
      <alignment horizontal="right"/>
    </xf>
    <xf numFmtId="192" fontId="9" fillId="0" borderId="37" xfId="59" applyNumberFormat="1" applyFont="1" applyFill="1" applyBorder="1" applyAlignment="1"/>
    <xf numFmtId="0" fontId="2" fillId="0" borderId="37" xfId="59" applyFont="1" applyFill="1" applyBorder="1" applyAlignment="1">
      <alignment vertical="center" wrapText="1"/>
    </xf>
    <xf numFmtId="0" fontId="2" fillId="0" borderId="37" xfId="59" applyFont="1" applyFill="1" applyBorder="1"/>
    <xf numFmtId="4" fontId="9" fillId="0" borderId="37" xfId="59" applyNumberFormat="1" applyFont="1" applyFill="1" applyBorder="1" applyAlignment="1">
      <alignment horizontal="center"/>
    </xf>
    <xf numFmtId="0" fontId="9" fillId="0" borderId="36" xfId="59" applyFont="1"/>
    <xf numFmtId="0" fontId="2" fillId="0" borderId="36" xfId="59" applyFont="1"/>
    <xf numFmtId="3" fontId="9" fillId="0" borderId="37" xfId="59" applyNumberFormat="1" applyFont="1" applyFill="1" applyBorder="1" applyAlignment="1">
      <alignment horizontal="center"/>
    </xf>
    <xf numFmtId="193" fontId="9" fillId="0" borderId="37" xfId="59" applyNumberFormat="1" applyFont="1" applyFill="1" applyBorder="1" applyAlignment="1">
      <alignment horizontal="center"/>
    </xf>
    <xf numFmtId="169" fontId="42" fillId="0" borderId="37" xfId="124" applyNumberFormat="1" applyFont="1" applyFill="1" applyBorder="1" applyAlignment="1">
      <alignment vertical="center" wrapText="1"/>
    </xf>
    <xf numFmtId="165" fontId="9" fillId="0" borderId="37" xfId="123" applyFont="1" applyFill="1" applyBorder="1" applyAlignment="1" applyProtection="1">
      <alignment horizontal="right"/>
      <protection locked="0"/>
    </xf>
    <xf numFmtId="4" fontId="7" fillId="0" borderId="37" xfId="59" applyNumberFormat="1" applyFont="1" applyFill="1" applyBorder="1" applyAlignment="1">
      <alignment horizontal="right"/>
    </xf>
    <xf numFmtId="4" fontId="7" fillId="0" borderId="37" xfId="59" applyNumberFormat="1" applyFont="1" applyFill="1" applyBorder="1" applyAlignment="1" applyProtection="1">
      <alignment horizontal="right"/>
      <protection locked="0"/>
    </xf>
    <xf numFmtId="3" fontId="7" fillId="0" borderId="37" xfId="59" applyNumberFormat="1" applyFont="1" applyFill="1" applyBorder="1" applyAlignment="1">
      <alignment horizontal="center"/>
    </xf>
    <xf numFmtId="0" fontId="7" fillId="0" borderId="37" xfId="59" applyFont="1" applyFill="1" applyBorder="1" applyAlignment="1" applyProtection="1">
      <alignment horizontal="right"/>
      <protection locked="0"/>
    </xf>
    <xf numFmtId="172" fontId="7" fillId="0" borderId="37" xfId="59" applyNumberFormat="1" applyFont="1" applyFill="1" applyBorder="1" applyAlignment="1">
      <alignment horizontal="right"/>
    </xf>
    <xf numFmtId="172" fontId="7" fillId="0" borderId="37" xfId="59" applyNumberFormat="1" applyFont="1" applyFill="1" applyBorder="1" applyAlignment="1" applyProtection="1">
      <alignment horizontal="right"/>
      <protection locked="0"/>
    </xf>
    <xf numFmtId="173" fontId="9" fillId="0" borderId="37" xfId="59" applyNumberFormat="1" applyFont="1" applyFill="1" applyBorder="1" applyAlignment="1">
      <alignment horizontal="right"/>
    </xf>
    <xf numFmtId="0" fontId="2" fillId="0" borderId="37" xfId="59" applyFont="1" applyFill="1" applyBorder="1" applyAlignment="1"/>
    <xf numFmtId="165" fontId="0" fillId="0" borderId="37" xfId="41" applyFont="1" applyFill="1" applyBorder="1" applyAlignment="1"/>
    <xf numFmtId="0" fontId="0" fillId="0" borderId="37" xfId="59" applyFont="1" applyFill="1" applyBorder="1" applyAlignment="1"/>
    <xf numFmtId="194" fontId="9" fillId="0" borderId="37" xfId="125" applyNumberFormat="1" applyFont="1" applyFill="1" applyBorder="1" applyAlignment="1">
      <alignment horizontal="right"/>
    </xf>
    <xf numFmtId="191" fontId="9" fillId="0" borderId="37" xfId="125" applyFont="1" applyFill="1" applyBorder="1" applyAlignment="1">
      <alignment horizontal="right"/>
    </xf>
    <xf numFmtId="172" fontId="9" fillId="0" borderId="37" xfId="59" applyNumberFormat="1" applyFont="1" applyFill="1" applyBorder="1" applyAlignment="1" applyProtection="1">
      <alignment horizontal="right"/>
      <protection locked="0"/>
    </xf>
    <xf numFmtId="0" fontId="9" fillId="0" borderId="37" xfId="59" applyFont="1" applyFill="1" applyBorder="1" applyAlignment="1" applyProtection="1">
      <alignment horizontal="right"/>
      <protection locked="0"/>
    </xf>
    <xf numFmtId="192" fontId="9" fillId="0" borderId="37" xfId="59" applyNumberFormat="1" applyFont="1" applyFill="1" applyBorder="1" applyAlignment="1">
      <alignment horizontal="center"/>
    </xf>
    <xf numFmtId="4" fontId="9" fillId="0" borderId="37" xfId="59" applyNumberFormat="1" applyFont="1" applyFill="1" applyBorder="1" applyAlignment="1" applyProtection="1">
      <alignment horizontal="center"/>
      <protection locked="0"/>
    </xf>
    <xf numFmtId="172" fontId="9" fillId="0" borderId="37" xfId="59" applyNumberFormat="1" applyFont="1" applyFill="1" applyBorder="1" applyAlignment="1">
      <alignment horizontal="center"/>
    </xf>
    <xf numFmtId="1" fontId="9" fillId="0" borderId="36" xfId="59" applyNumberFormat="1" applyFont="1" applyAlignment="1">
      <alignment wrapText="1"/>
    </xf>
    <xf numFmtId="0" fontId="9" fillId="2" borderId="36" xfId="59" applyFont="1" applyFill="1" applyAlignment="1">
      <alignment wrapText="1"/>
    </xf>
    <xf numFmtId="0" fontId="9" fillId="2" borderId="36" xfId="59" applyFont="1" applyFill="1"/>
    <xf numFmtId="4" fontId="57" fillId="0" borderId="37" xfId="59" applyNumberFormat="1" applyFont="1" applyFill="1" applyBorder="1" applyAlignment="1">
      <alignment horizontal="right"/>
    </xf>
    <xf numFmtId="195" fontId="9" fillId="0" borderId="37" xfId="123" applyNumberFormat="1" applyFont="1" applyFill="1" applyBorder="1" applyAlignment="1" applyProtection="1">
      <alignment horizontal="right"/>
      <protection locked="0"/>
    </xf>
    <xf numFmtId="0" fontId="9" fillId="0" borderId="37" xfId="59" applyFont="1" applyFill="1" applyBorder="1" applyAlignment="1">
      <alignment horizontal="right"/>
    </xf>
    <xf numFmtId="165" fontId="9" fillId="0" borderId="37" xfId="41" applyFont="1" applyFill="1" applyBorder="1" applyAlignment="1">
      <alignment horizontal="right"/>
    </xf>
    <xf numFmtId="165" fontId="9" fillId="0" borderId="37" xfId="41" applyFont="1" applyFill="1" applyBorder="1" applyAlignment="1" applyProtection="1">
      <alignment horizontal="right"/>
      <protection locked="0"/>
    </xf>
    <xf numFmtId="4" fontId="9" fillId="0" borderId="37" xfId="59" applyNumberFormat="1" applyFont="1" applyFill="1" applyBorder="1" applyAlignment="1">
      <alignment horizontal="right" vertical="center" wrapText="1"/>
    </xf>
    <xf numFmtId="4" fontId="9" fillId="0" borderId="37" xfId="59" applyNumberFormat="1" applyFont="1" applyFill="1" applyBorder="1" applyAlignment="1" applyProtection="1">
      <alignment horizontal="right" vertical="center" wrapText="1"/>
      <protection locked="0"/>
    </xf>
    <xf numFmtId="3" fontId="9" fillId="0" borderId="37" xfId="59" applyNumberFormat="1" applyFont="1" applyFill="1" applyBorder="1" applyAlignment="1">
      <alignment horizontal="center" vertical="center" wrapText="1"/>
    </xf>
    <xf numFmtId="3" fontId="7" fillId="0" borderId="37" xfId="59" applyNumberFormat="1" applyFont="1" applyFill="1" applyBorder="1"/>
    <xf numFmtId="3" fontId="9" fillId="0" borderId="37" xfId="59" applyNumberFormat="1" applyFont="1" applyFill="1" applyBorder="1"/>
    <xf numFmtId="172" fontId="7" fillId="0" borderId="37" xfId="59" applyNumberFormat="1" applyFont="1" applyFill="1" applyBorder="1"/>
    <xf numFmtId="4" fontId="7" fillId="0" borderId="37" xfId="59" applyNumberFormat="1" applyFont="1" applyFill="1" applyBorder="1"/>
    <xf numFmtId="192" fontId="7" fillId="0" borderId="37" xfId="59" applyNumberFormat="1" applyFont="1" applyFill="1" applyBorder="1"/>
    <xf numFmtId="39" fontId="9" fillId="0" borderId="37" xfId="59" applyNumberFormat="1" applyFont="1" applyFill="1" applyBorder="1" applyAlignment="1">
      <alignment horizontal="right" vertical="center"/>
    </xf>
    <xf numFmtId="39" fontId="9" fillId="0" borderId="37" xfId="59" applyNumberFormat="1" applyFont="1" applyFill="1" applyBorder="1" applyAlignment="1" applyProtection="1">
      <alignment horizontal="right" vertical="center"/>
      <protection locked="0"/>
    </xf>
    <xf numFmtId="193" fontId="9" fillId="0" borderId="37" xfId="59" applyNumberFormat="1" applyFont="1" applyFill="1" applyBorder="1" applyAlignment="1">
      <alignment horizontal="center" vertical="center" wrapText="1"/>
    </xf>
    <xf numFmtId="39" fontId="7" fillId="0" borderId="37" xfId="59" applyNumberFormat="1" applyFont="1" applyFill="1" applyBorder="1" applyAlignment="1">
      <alignment horizontal="right" vertical="center"/>
    </xf>
    <xf numFmtId="39" fontId="7" fillId="0" borderId="37" xfId="59" applyNumberFormat="1" applyFont="1" applyFill="1" applyBorder="1" applyAlignment="1" applyProtection="1">
      <alignment horizontal="right" vertical="center"/>
      <protection locked="0"/>
    </xf>
    <xf numFmtId="3" fontId="7" fillId="0" borderId="37" xfId="59" applyNumberFormat="1" applyFont="1" applyFill="1" applyBorder="1" applyAlignment="1">
      <alignment horizontal="center" vertical="center" wrapText="1"/>
    </xf>
    <xf numFmtId="196" fontId="7" fillId="0" borderId="37" xfId="59" applyNumberFormat="1" applyFont="1" applyFill="1" applyBorder="1" applyAlignment="1">
      <alignment horizontal="right" vertical="center"/>
    </xf>
    <xf numFmtId="196" fontId="7" fillId="0" borderId="37" xfId="59" applyNumberFormat="1" applyFont="1" applyFill="1" applyBorder="1" applyAlignment="1">
      <alignment horizontal="right" vertical="center" wrapText="1"/>
    </xf>
    <xf numFmtId="4" fontId="7" fillId="0" borderId="37" xfId="59" applyNumberFormat="1" applyFont="1" applyFill="1" applyBorder="1" applyAlignment="1">
      <alignment horizontal="right" vertical="center" wrapText="1"/>
    </xf>
    <xf numFmtId="39" fontId="9" fillId="0" borderId="37" xfId="59" applyNumberFormat="1" applyFont="1" applyFill="1" applyBorder="1" applyAlignment="1">
      <alignment horizontal="right" vertical="center" wrapText="1"/>
    </xf>
    <xf numFmtId="39" fontId="9" fillId="0" borderId="37" xfId="59" applyNumberFormat="1" applyFont="1" applyFill="1" applyBorder="1" applyAlignment="1" applyProtection="1">
      <alignment horizontal="right" vertical="center" wrapText="1"/>
      <protection locked="0"/>
    </xf>
    <xf numFmtId="3" fontId="9" fillId="0" borderId="37" xfId="4" applyNumberFormat="1" applyFont="1" applyFill="1" applyBorder="1" applyAlignment="1">
      <alignment horizontal="center" vertical="center" wrapText="1"/>
    </xf>
    <xf numFmtId="197" fontId="9" fillId="0" borderId="37" xfId="59" applyNumberFormat="1" applyFont="1" applyFill="1" applyBorder="1" applyAlignment="1">
      <alignment horizontal="right" vertical="center" wrapText="1"/>
    </xf>
    <xf numFmtId="197" fontId="9" fillId="0" borderId="37" xfId="59" applyNumberFormat="1" applyFont="1" applyFill="1" applyBorder="1" applyAlignment="1" applyProtection="1">
      <alignment horizontal="right" vertical="center" wrapText="1"/>
      <protection locked="0"/>
    </xf>
    <xf numFmtId="4" fontId="9" fillId="0" borderId="37" xfId="4" applyNumberFormat="1" applyFont="1" applyFill="1" applyBorder="1" applyAlignment="1">
      <alignment horizontal="center" vertical="center" wrapText="1"/>
    </xf>
    <xf numFmtId="172" fontId="9" fillId="0" borderId="37" xfId="59" applyNumberFormat="1" applyFont="1" applyFill="1" applyBorder="1" applyAlignment="1">
      <alignment horizontal="right" vertical="center" wrapText="1"/>
    </xf>
    <xf numFmtId="172" fontId="9" fillId="0" borderId="37" xfId="59" applyNumberFormat="1" applyFont="1" applyFill="1" applyBorder="1" applyAlignment="1" applyProtection="1">
      <alignment horizontal="right" vertical="center" wrapText="1"/>
      <protection locked="0"/>
    </xf>
    <xf numFmtId="170" fontId="9" fillId="0" borderId="37" xfId="4" applyNumberFormat="1" applyFont="1" applyFill="1" applyBorder="1"/>
    <xf numFmtId="173" fontId="9" fillId="0" borderId="37" xfId="4" applyNumberFormat="1" applyFont="1" applyFill="1" applyBorder="1" applyAlignment="1">
      <alignment horizontal="center" vertical="center" wrapText="1"/>
    </xf>
    <xf numFmtId="191" fontId="9" fillId="0" borderId="37" xfId="4" applyNumberFormat="1" applyFont="1" applyFill="1" applyBorder="1" applyAlignment="1">
      <alignment horizontal="center" vertical="center" wrapText="1"/>
    </xf>
    <xf numFmtId="0" fontId="2" fillId="0" borderId="37" xfId="4" applyFont="1" applyFill="1" applyBorder="1"/>
    <xf numFmtId="191" fontId="9" fillId="0" borderId="37" xfId="59" applyNumberFormat="1" applyFont="1" applyFill="1" applyBorder="1" applyAlignment="1">
      <alignment horizontal="center" vertical="center" wrapText="1"/>
    </xf>
    <xf numFmtId="191" fontId="9" fillId="0" borderId="37" xfId="59" applyNumberFormat="1" applyFont="1" applyFill="1" applyBorder="1" applyAlignment="1" applyProtection="1">
      <alignment horizontal="center" vertical="center" wrapText="1"/>
      <protection locked="0"/>
    </xf>
    <xf numFmtId="181" fontId="9" fillId="0" borderId="37" xfId="59" applyNumberFormat="1" applyFont="1" applyFill="1" applyBorder="1" applyAlignment="1" applyProtection="1">
      <alignment horizontal="center" vertical="center" wrapText="1"/>
      <protection locked="0"/>
    </xf>
    <xf numFmtId="3" fontId="9" fillId="0" borderId="37" xfId="59" applyNumberFormat="1" applyFont="1" applyFill="1" applyBorder="1" applyAlignment="1" applyProtection="1">
      <alignment horizontal="center" vertical="center" wrapText="1"/>
      <protection locked="0"/>
    </xf>
    <xf numFmtId="172" fontId="9" fillId="0" borderId="37" xfId="4" applyNumberFormat="1" applyFont="1" applyFill="1" applyBorder="1" applyAlignment="1">
      <alignment horizontal="right" vertical="center" wrapText="1"/>
    </xf>
    <xf numFmtId="4" fontId="7" fillId="0" borderId="37" xfId="59" applyNumberFormat="1" applyFont="1" applyFill="1" applyBorder="1" applyAlignment="1" applyProtection="1">
      <alignment horizontal="right" vertical="center" wrapText="1"/>
      <protection locked="0"/>
    </xf>
    <xf numFmtId="191" fontId="7" fillId="0" borderId="37" xfId="4" applyNumberFormat="1" applyFont="1" applyFill="1" applyBorder="1" applyAlignment="1">
      <alignment horizontal="center" vertical="center" wrapText="1"/>
    </xf>
    <xf numFmtId="3" fontId="7" fillId="0" borderId="37" xfId="4" applyNumberFormat="1" applyFont="1" applyFill="1" applyBorder="1" applyAlignment="1">
      <alignment horizontal="center" vertical="center" wrapText="1"/>
    </xf>
    <xf numFmtId="172" fontId="7" fillId="0" borderId="37" xfId="59" applyNumberFormat="1" applyFont="1" applyFill="1" applyBorder="1" applyAlignment="1">
      <alignment horizontal="right" vertical="center" wrapText="1"/>
    </xf>
    <xf numFmtId="172" fontId="7" fillId="0" borderId="37" xfId="4" applyNumberFormat="1" applyFont="1" applyFill="1" applyBorder="1" applyAlignment="1">
      <alignment horizontal="right" vertical="center" wrapText="1"/>
    </xf>
    <xf numFmtId="0" fontId="0" fillId="0" borderId="37" xfId="122" applyFont="1" applyFill="1" applyBorder="1" applyAlignment="1"/>
    <xf numFmtId="196" fontId="9" fillId="0" borderId="37" xfId="59" applyNumberFormat="1" applyFont="1" applyFill="1" applyBorder="1" applyAlignment="1">
      <alignment horizontal="right" vertical="center"/>
    </xf>
    <xf numFmtId="10" fontId="9" fillId="0" borderId="37" xfId="59" applyNumberFormat="1" applyFont="1" applyFill="1" applyBorder="1" applyAlignment="1">
      <alignment horizontal="right" vertical="center" wrapText="1"/>
    </xf>
    <xf numFmtId="10" fontId="9" fillId="0" borderId="37" xfId="59" applyNumberFormat="1" applyFont="1" applyFill="1" applyBorder="1" applyAlignment="1" applyProtection="1">
      <alignment horizontal="right" vertical="center" wrapText="1"/>
      <protection locked="0"/>
    </xf>
    <xf numFmtId="9" fontId="9" fillId="0" borderId="37" xfId="59" applyNumberFormat="1" applyFont="1" applyFill="1" applyBorder="1" applyAlignment="1">
      <alignment horizontal="center" vertical="center" wrapText="1"/>
    </xf>
    <xf numFmtId="165" fontId="9" fillId="0" borderId="37" xfId="41" applyFont="1" applyFill="1" applyBorder="1" applyAlignment="1">
      <alignment horizontal="right" vertical="center" wrapText="1"/>
    </xf>
    <xf numFmtId="165" fontId="9" fillId="0" borderId="37" xfId="123" applyFont="1" applyFill="1" applyBorder="1" applyAlignment="1" applyProtection="1">
      <alignment horizontal="right" vertical="center" wrapText="1"/>
      <protection locked="0"/>
    </xf>
    <xf numFmtId="165" fontId="9" fillId="0" borderId="37" xfId="41" applyFont="1" applyFill="1" applyBorder="1" applyAlignment="1">
      <alignment horizontal="center" vertical="center" wrapText="1"/>
    </xf>
    <xf numFmtId="165" fontId="9" fillId="0" borderId="36" xfId="41" applyFont="1" applyBorder="1" applyAlignment="1">
      <alignment vertical="center" wrapText="1"/>
    </xf>
    <xf numFmtId="165" fontId="9" fillId="0" borderId="36" xfId="41" applyFont="1" applyBorder="1" applyAlignment="1">
      <alignment wrapText="1"/>
    </xf>
    <xf numFmtId="165" fontId="9" fillId="0" borderId="36" xfId="41" applyFont="1" applyBorder="1"/>
    <xf numFmtId="165" fontId="2" fillId="0" borderId="36" xfId="41" applyFont="1" applyBorder="1"/>
    <xf numFmtId="169" fontId="9" fillId="0" borderId="37" xfId="58" applyNumberFormat="1" applyFont="1" applyFill="1" applyBorder="1" applyAlignment="1">
      <alignment horizontal="right" vertical="center" wrapText="1"/>
    </xf>
    <xf numFmtId="9" fontId="9" fillId="0" borderId="37" xfId="58" applyFont="1" applyFill="1" applyBorder="1" applyAlignment="1">
      <alignment horizontal="right" vertical="center" wrapText="1"/>
    </xf>
    <xf numFmtId="4" fontId="9" fillId="0" borderId="37" xfId="59" applyNumberFormat="1" applyFont="1" applyFill="1" applyBorder="1" applyAlignment="1">
      <alignment horizontal="center" vertical="center" wrapText="1"/>
    </xf>
    <xf numFmtId="165" fontId="9" fillId="0" borderId="37" xfId="123" applyFont="1" applyFill="1" applyBorder="1" applyAlignment="1">
      <alignment horizontal="right" vertical="center" wrapText="1"/>
    </xf>
    <xf numFmtId="10" fontId="7" fillId="0" borderId="37" xfId="59" applyNumberFormat="1" applyFont="1" applyFill="1" applyBorder="1" applyAlignment="1">
      <alignment horizontal="right"/>
    </xf>
    <xf numFmtId="10" fontId="7" fillId="0" borderId="37" xfId="59" applyNumberFormat="1" applyFont="1" applyFill="1" applyBorder="1"/>
    <xf numFmtId="10" fontId="7" fillId="0" borderId="37" xfId="59" applyNumberFormat="1" applyFont="1" applyFill="1" applyBorder="1" applyProtection="1">
      <protection locked="0"/>
    </xf>
    <xf numFmtId="165" fontId="7" fillId="0" borderId="37" xfId="123" applyFont="1" applyFill="1" applyBorder="1" applyProtection="1">
      <protection locked="0"/>
    </xf>
    <xf numFmtId="165" fontId="7" fillId="0" borderId="37" xfId="123" applyFont="1" applyFill="1" applyBorder="1"/>
    <xf numFmtId="169" fontId="7" fillId="0" borderId="37" xfId="58" applyNumberFormat="1" applyFont="1" applyFill="1" applyBorder="1"/>
    <xf numFmtId="9" fontId="7" fillId="0" borderId="37" xfId="58" applyFont="1" applyFill="1" applyBorder="1"/>
    <xf numFmtId="3" fontId="9" fillId="0" borderId="37" xfId="59" applyNumberFormat="1" applyFont="1" applyFill="1" applyBorder="1" applyAlignment="1">
      <alignment vertical="center" wrapText="1"/>
    </xf>
    <xf numFmtId="3" fontId="9" fillId="0" borderId="37" xfId="59" applyNumberFormat="1" applyFont="1" applyFill="1" applyBorder="1" applyAlignment="1" applyProtection="1">
      <alignment vertical="center" wrapText="1"/>
      <protection locked="0"/>
    </xf>
    <xf numFmtId="198" fontId="9" fillId="0" borderId="37" xfId="59" applyNumberFormat="1" applyFont="1" applyFill="1" applyBorder="1" applyAlignment="1">
      <alignment horizontal="center" vertical="center" wrapText="1"/>
    </xf>
    <xf numFmtId="0" fontId="9" fillId="0" borderId="37" xfId="59" applyNumberFormat="1" applyFont="1" applyFill="1" applyBorder="1" applyAlignment="1">
      <alignment horizontal="center" vertical="center" wrapText="1"/>
    </xf>
    <xf numFmtId="191" fontId="7" fillId="0" borderId="37" xfId="59" applyNumberFormat="1" applyFont="1" applyFill="1" applyBorder="1" applyAlignment="1">
      <alignment horizontal="center" vertical="center" wrapText="1"/>
    </xf>
    <xf numFmtId="9" fontId="9" fillId="0" borderId="37" xfId="59" applyNumberFormat="1" applyFont="1" applyFill="1" applyBorder="1" applyAlignment="1">
      <alignment horizontal="right" vertical="center" wrapText="1"/>
    </xf>
    <xf numFmtId="9" fontId="9" fillId="0" borderId="37" xfId="59" applyNumberFormat="1" applyFont="1" applyFill="1" applyBorder="1" applyAlignment="1" applyProtection="1">
      <alignment horizontal="right" vertical="center" wrapText="1"/>
      <protection locked="0"/>
    </xf>
    <xf numFmtId="165" fontId="9" fillId="0" borderId="37" xfId="64" applyFont="1" applyFill="1" applyBorder="1" applyAlignment="1">
      <alignment horizontal="right" vertical="center" wrapText="1"/>
    </xf>
    <xf numFmtId="165" fontId="7" fillId="0" borderId="37" xfId="64" applyFont="1" applyFill="1" applyBorder="1" applyAlignment="1">
      <alignment horizontal="right"/>
    </xf>
    <xf numFmtId="165" fontId="7" fillId="0" borderId="37" xfId="64" applyFont="1" applyFill="1" applyBorder="1"/>
    <xf numFmtId="169" fontId="9" fillId="0" borderId="37" xfId="59" applyNumberFormat="1" applyFont="1" applyFill="1" applyBorder="1" applyAlignment="1">
      <alignment horizontal="right" vertical="center" wrapText="1"/>
    </xf>
    <xf numFmtId="169" fontId="9" fillId="0" borderId="37" xfId="59" applyNumberFormat="1" applyFont="1" applyFill="1" applyBorder="1" applyAlignment="1" applyProtection="1">
      <alignment horizontal="right" vertical="center" wrapText="1"/>
      <protection locked="0"/>
    </xf>
    <xf numFmtId="37" fontId="9" fillId="0" borderId="37" xfId="59" applyNumberFormat="1" applyFont="1" applyFill="1" applyBorder="1" applyAlignment="1">
      <alignment horizontal="right" vertical="center"/>
    </xf>
    <xf numFmtId="37" fontId="9" fillId="0" borderId="37" xfId="59" applyNumberFormat="1" applyFont="1" applyFill="1" applyBorder="1" applyAlignment="1" applyProtection="1">
      <alignment horizontal="right" vertical="center"/>
      <protection locked="0"/>
    </xf>
    <xf numFmtId="199" fontId="9" fillId="0" borderId="37" xfId="59" applyNumberFormat="1" applyFont="1" applyFill="1" applyBorder="1" applyAlignment="1">
      <alignment horizontal="right" vertical="center"/>
    </xf>
    <xf numFmtId="37" fontId="7" fillId="0" borderId="37" xfId="59" applyNumberFormat="1" applyFont="1" applyFill="1" applyBorder="1" applyAlignment="1">
      <alignment horizontal="right" vertical="center"/>
    </xf>
    <xf numFmtId="165" fontId="7" fillId="0" borderId="37" xfId="64" applyFont="1" applyFill="1" applyBorder="1" applyAlignment="1">
      <alignment horizontal="right" vertical="center"/>
    </xf>
    <xf numFmtId="181" fontId="9" fillId="0" borderId="37" xfId="59" applyNumberFormat="1" applyFont="1" applyFill="1" applyBorder="1" applyAlignment="1">
      <alignment horizontal="center" vertical="center" wrapText="1"/>
    </xf>
    <xf numFmtId="10" fontId="7" fillId="0" borderId="37" xfId="59" applyNumberFormat="1" applyFont="1" applyFill="1" applyBorder="1" applyAlignment="1" applyProtection="1">
      <alignment horizontal="right"/>
      <protection locked="0"/>
    </xf>
    <xf numFmtId="165" fontId="7" fillId="0" borderId="37" xfId="123" applyFont="1" applyFill="1" applyBorder="1" applyAlignment="1">
      <alignment horizontal="right"/>
    </xf>
    <xf numFmtId="165" fontId="7" fillId="0" borderId="37" xfId="123" applyFont="1" applyFill="1" applyBorder="1" applyAlignment="1" applyProtection="1">
      <alignment horizontal="right"/>
      <protection locked="0"/>
    </xf>
    <xf numFmtId="9" fontId="9" fillId="0" borderId="37" xfId="58" applyFont="1" applyFill="1" applyBorder="1" applyAlignment="1" applyProtection="1">
      <alignment horizontal="right" vertical="center" wrapText="1"/>
      <protection locked="0"/>
    </xf>
    <xf numFmtId="9" fontId="7" fillId="0" borderId="37" xfId="58" applyFont="1" applyFill="1" applyBorder="1" applyAlignment="1">
      <alignment horizontal="right"/>
    </xf>
    <xf numFmtId="0" fontId="59" fillId="9" borderId="37" xfId="28" applyFont="1" applyFill="1" applyBorder="1" applyAlignment="1">
      <alignment horizontal="left" vertical="center" wrapText="1"/>
    </xf>
    <xf numFmtId="3" fontId="9" fillId="9" borderId="37" xfId="59" applyNumberFormat="1" applyFont="1" applyFill="1" applyBorder="1" applyAlignment="1">
      <alignment horizontal="right" vertical="center"/>
    </xf>
    <xf numFmtId="4" fontId="9" fillId="9" borderId="37" xfId="59" applyNumberFormat="1" applyFont="1" applyFill="1" applyBorder="1" applyAlignment="1">
      <alignment horizontal="right" vertical="center"/>
    </xf>
    <xf numFmtId="4" fontId="9" fillId="20" borderId="37" xfId="59" applyNumberFormat="1" applyFont="1" applyFill="1" applyBorder="1" applyAlignment="1">
      <alignment horizontal="right" vertical="center"/>
    </xf>
    <xf numFmtId="4" fontId="9" fillId="21" borderId="37" xfId="59" applyNumberFormat="1" applyFont="1" applyFill="1" applyBorder="1" applyAlignment="1">
      <alignment horizontal="right" vertical="center"/>
    </xf>
    <xf numFmtId="191" fontId="9" fillId="21" borderId="37" xfId="59" applyNumberFormat="1" applyFont="1" applyFill="1" applyBorder="1"/>
    <xf numFmtId="0" fontId="9" fillId="21" borderId="37" xfId="59" applyFont="1" applyFill="1" applyBorder="1"/>
    <xf numFmtId="0" fontId="9" fillId="2" borderId="36" xfId="59" applyFont="1" applyFill="1" applyBorder="1" applyAlignment="1">
      <alignment vertical="center" wrapText="1"/>
    </xf>
    <xf numFmtId="0" fontId="59" fillId="20" borderId="37" xfId="28" applyFont="1" applyFill="1" applyBorder="1" applyAlignment="1">
      <alignment horizontal="left" vertical="center" wrapText="1"/>
    </xf>
    <xf numFmtId="191" fontId="59" fillId="20" borderId="37" xfId="126" applyFont="1" applyFill="1" applyBorder="1" applyAlignment="1">
      <alignment horizontal="right" vertical="center" wrapText="1"/>
    </xf>
    <xf numFmtId="200" fontId="59" fillId="20" borderId="37" xfId="28" applyNumberFormat="1" applyFont="1" applyFill="1" applyBorder="1" applyAlignment="1">
      <alignment horizontal="left" vertical="center" wrapText="1"/>
    </xf>
    <xf numFmtId="172" fontId="9" fillId="9" borderId="37" xfId="59" applyNumberFormat="1" applyFont="1" applyFill="1" applyBorder="1" applyAlignment="1">
      <alignment horizontal="right" vertical="center"/>
    </xf>
    <xf numFmtId="172" fontId="9" fillId="20" borderId="37" xfId="59" applyNumberFormat="1" applyFont="1" applyFill="1" applyBorder="1" applyAlignment="1">
      <alignment horizontal="right" vertical="center"/>
    </xf>
    <xf numFmtId="172" fontId="9" fillId="21" borderId="37" xfId="59" applyNumberFormat="1" applyFont="1" applyFill="1" applyBorder="1" applyAlignment="1">
      <alignment horizontal="right" vertical="center"/>
    </xf>
    <xf numFmtId="0" fontId="0" fillId="0" borderId="36" xfId="59" applyFont="1"/>
    <xf numFmtId="0" fontId="0" fillId="0" borderId="36" xfId="59" applyFont="1" applyFill="1"/>
    <xf numFmtId="0" fontId="0" fillId="8" borderId="36" xfId="59" applyFont="1" applyFill="1"/>
    <xf numFmtId="172" fontId="0" fillId="0" borderId="36" xfId="59" applyNumberFormat="1" applyFont="1" applyFill="1"/>
    <xf numFmtId="0" fontId="0" fillId="0" borderId="36" xfId="59" applyFont="1" applyFill="1" applyBorder="1"/>
    <xf numFmtId="4" fontId="9" fillId="0" borderId="36" xfId="59" applyNumberFormat="1" applyFont="1" applyFill="1" applyBorder="1" applyAlignment="1">
      <alignment horizontal="right" vertical="center"/>
    </xf>
    <xf numFmtId="0" fontId="0" fillId="0" borderId="36" xfId="124" applyFont="1" applyAlignment="1"/>
    <xf numFmtId="0" fontId="0" fillId="8" borderId="36" xfId="124" applyFont="1" applyFill="1" applyAlignment="1"/>
    <xf numFmtId="0" fontId="0" fillId="0" borderId="36" xfId="124" applyFont="1" applyFill="1" applyAlignment="1"/>
    <xf numFmtId="191" fontId="59" fillId="0" borderId="36" xfId="126" applyFont="1" applyFill="1" applyBorder="1" applyAlignment="1">
      <alignment horizontal="right" vertical="center" wrapText="1"/>
    </xf>
    <xf numFmtId="0" fontId="31" fillId="8" borderId="36" xfId="124" applyFont="1" applyFill="1"/>
    <xf numFmtId="0" fontId="23" fillId="8" borderId="36" xfId="124" applyFill="1"/>
    <xf numFmtId="0" fontId="23" fillId="0" borderId="36" xfId="124" applyFill="1"/>
    <xf numFmtId="172" fontId="9" fillId="0" borderId="36" xfId="59" applyNumberFormat="1" applyFont="1" applyFill="1" applyBorder="1" applyAlignment="1">
      <alignment horizontal="right" vertical="center"/>
    </xf>
    <xf numFmtId="0" fontId="60" fillId="8" borderId="36" xfId="4" applyFont="1" applyFill="1" applyBorder="1" applyProtection="1">
      <protection locked="0"/>
    </xf>
    <xf numFmtId="0" fontId="61" fillId="8" borderId="36" xfId="4" applyFont="1" applyFill="1" applyBorder="1" applyAlignment="1" applyProtection="1">
      <alignment horizontal="center"/>
      <protection locked="0"/>
    </xf>
    <xf numFmtId="0" fontId="31" fillId="7" borderId="37" xfId="124" applyFont="1" applyFill="1" applyBorder="1" applyAlignment="1">
      <alignment horizontal="center" vertical="center"/>
    </xf>
    <xf numFmtId="0" fontId="23" fillId="0" borderId="37" xfId="124" applyFill="1" applyBorder="1" applyAlignment="1">
      <alignment horizontal="center" vertical="center"/>
    </xf>
    <xf numFmtId="0" fontId="23" fillId="0" borderId="36" xfId="124" applyFill="1" applyBorder="1"/>
    <xf numFmtId="0" fontId="54" fillId="8" borderId="37" xfId="28" applyFont="1" applyFill="1" applyBorder="1" applyAlignment="1">
      <alignment vertical="center" wrapText="1"/>
    </xf>
    <xf numFmtId="1" fontId="9" fillId="0" borderId="37" xfId="59" applyNumberFormat="1" applyFont="1" applyFill="1" applyBorder="1" applyAlignment="1">
      <alignment horizontal="center"/>
    </xf>
    <xf numFmtId="0" fontId="2" fillId="0" borderId="37" xfId="59" applyFont="1" applyFill="1" applyBorder="1"/>
    <xf numFmtId="0" fontId="7" fillId="0" borderId="37" xfId="59" applyFont="1" applyFill="1" applyBorder="1" applyAlignment="1">
      <alignment horizontal="center" vertical="center" wrapText="1"/>
    </xf>
    <xf numFmtId="0" fontId="2" fillId="0" borderId="37" xfId="59" applyFont="1" applyFill="1" applyBorder="1" applyAlignment="1">
      <alignment vertical="center" wrapText="1"/>
    </xf>
    <xf numFmtId="0" fontId="7" fillId="9" borderId="37" xfId="28" applyFont="1" applyFill="1" applyBorder="1" applyAlignment="1">
      <alignment horizontal="center" vertical="center" wrapText="1"/>
    </xf>
    <xf numFmtId="0" fontId="55" fillId="0" borderId="47" xfId="59" applyFont="1" applyFill="1" applyBorder="1" applyAlignment="1">
      <alignment horizontal="center" vertical="center"/>
    </xf>
    <xf numFmtId="0" fontId="55" fillId="0" borderId="136" xfId="59" applyFont="1" applyFill="1" applyBorder="1" applyAlignment="1">
      <alignment horizontal="center" vertical="center"/>
    </xf>
    <xf numFmtId="0" fontId="55" fillId="0" borderId="38" xfId="59" applyFont="1" applyFill="1" applyBorder="1" applyAlignment="1">
      <alignment horizontal="center" vertical="center"/>
    </xf>
    <xf numFmtId="0" fontId="9" fillId="0" borderId="47" xfId="59" applyFont="1" applyFill="1" applyBorder="1" applyAlignment="1">
      <alignment horizontal="center" vertical="center" wrapText="1"/>
    </xf>
    <xf numFmtId="0" fontId="9" fillId="0" borderId="136" xfId="59" applyFont="1" applyFill="1" applyBorder="1" applyAlignment="1">
      <alignment horizontal="center" vertical="center" wrapText="1"/>
    </xf>
    <xf numFmtId="0" fontId="9" fillId="0" borderId="38" xfId="59" applyFont="1" applyFill="1" applyBorder="1" applyAlignment="1">
      <alignment horizontal="center" vertical="center" wrapText="1"/>
    </xf>
    <xf numFmtId="0" fontId="23" fillId="0" borderId="47" xfId="59" applyFont="1" applyBorder="1" applyAlignment="1">
      <alignment horizontal="center" vertical="center" wrapText="1"/>
    </xf>
    <xf numFmtId="0" fontId="0" fillId="0" borderId="136" xfId="59" applyFont="1" applyBorder="1" applyAlignment="1">
      <alignment horizontal="center" vertical="center" wrapText="1"/>
    </xf>
    <xf numFmtId="0" fontId="0" fillId="0" borderId="38" xfId="59" applyFont="1" applyBorder="1" applyAlignment="1">
      <alignment horizontal="center" vertical="center" wrapText="1"/>
    </xf>
    <xf numFmtId="0" fontId="9" fillId="0" borderId="37" xfId="59" applyFont="1" applyFill="1" applyBorder="1" applyAlignment="1">
      <alignment horizontal="center" vertical="center" wrapText="1"/>
    </xf>
    <xf numFmtId="3" fontId="9" fillId="0" borderId="37" xfId="59" applyNumberFormat="1" applyFont="1" applyFill="1" applyBorder="1" applyAlignment="1">
      <alignment horizontal="center" vertical="center" wrapText="1"/>
    </xf>
    <xf numFmtId="1" fontId="9" fillId="0" borderId="37" xfId="59" applyNumberFormat="1" applyFont="1" applyFill="1" applyBorder="1" applyAlignment="1">
      <alignment horizontal="center" vertical="center" wrapText="1"/>
    </xf>
    <xf numFmtId="0" fontId="9" fillId="0" borderId="37" xfId="59" applyFont="1" applyFill="1" applyBorder="1" applyAlignment="1">
      <alignment horizontal="center"/>
    </xf>
    <xf numFmtId="0" fontId="56" fillId="0" borderId="37" xfId="59" applyFont="1" applyFill="1" applyBorder="1" applyAlignment="1">
      <alignment horizontal="center" vertical="center"/>
    </xf>
    <xf numFmtId="0" fontId="7" fillId="0" borderId="37" xfId="59" applyFont="1" applyFill="1" applyBorder="1" applyAlignment="1">
      <alignment horizontal="center"/>
    </xf>
    <xf numFmtId="0" fontId="20" fillId="0" borderId="37" xfId="59" applyFont="1" applyFill="1" applyBorder="1"/>
    <xf numFmtId="3" fontId="9" fillId="0" borderId="37" xfId="59" applyNumberFormat="1" applyFont="1" applyFill="1" applyBorder="1" applyAlignment="1">
      <alignment horizontal="center"/>
    </xf>
    <xf numFmtId="0" fontId="9" fillId="0" borderId="37" xfId="59" applyFont="1" applyFill="1" applyBorder="1" applyAlignment="1">
      <alignment horizontal="left" wrapText="1"/>
    </xf>
    <xf numFmtId="0" fontId="2" fillId="0" borderId="37" xfId="59" applyFont="1" applyFill="1" applyBorder="1" applyAlignment="1">
      <alignment wrapText="1"/>
    </xf>
    <xf numFmtId="0" fontId="20" fillId="0" borderId="37" xfId="59" applyFont="1" applyFill="1" applyBorder="1" applyAlignment="1">
      <alignment vertical="center" wrapText="1"/>
    </xf>
    <xf numFmtId="0" fontId="2" fillId="0" borderId="37" xfId="59" applyFont="1" applyFill="1" applyBorder="1" applyAlignment="1">
      <alignment horizontal="center" vertical="center" wrapText="1"/>
    </xf>
    <xf numFmtId="1" fontId="2" fillId="0" borderId="37" xfId="59" applyNumberFormat="1" applyFont="1" applyFill="1" applyBorder="1" applyAlignment="1">
      <alignment horizontal="center" vertical="center" wrapText="1"/>
    </xf>
    <xf numFmtId="0" fontId="9" fillId="0" borderId="37" xfId="59" applyFont="1" applyFill="1" applyBorder="1" applyAlignment="1">
      <alignment horizontal="center" vertical="center"/>
    </xf>
    <xf numFmtId="0" fontId="2" fillId="0" borderId="37" xfId="59" applyFont="1" applyFill="1" applyBorder="1" applyAlignment="1">
      <alignment vertical="center"/>
    </xf>
    <xf numFmtId="0" fontId="9" fillId="0" borderId="37" xfId="59" applyFont="1" applyFill="1" applyBorder="1" applyAlignment="1">
      <alignment horizontal="center" wrapText="1"/>
    </xf>
    <xf numFmtId="0" fontId="2" fillId="0" borderId="37" xfId="59" applyFont="1" applyFill="1" applyBorder="1" applyAlignment="1">
      <alignment horizontal="center"/>
    </xf>
    <xf numFmtId="0" fontId="56" fillId="0" borderId="37" xfId="59" applyFont="1" applyFill="1" applyBorder="1" applyAlignment="1">
      <alignment horizontal="center" vertical="center" wrapText="1"/>
    </xf>
    <xf numFmtId="4" fontId="7" fillId="0" borderId="37" xfId="59" applyNumberFormat="1" applyFont="1" applyFill="1" applyBorder="1" applyAlignment="1">
      <alignment horizontal="right"/>
    </xf>
    <xf numFmtId="0" fontId="0" fillId="0" borderId="37" xfId="59" applyFont="1" applyFill="1" applyBorder="1" applyAlignment="1"/>
    <xf numFmtId="0" fontId="21" fillId="0" borderId="37" xfId="59" applyFont="1" applyFill="1" applyBorder="1" applyAlignment="1">
      <alignment horizontal="center" vertical="center" wrapText="1"/>
    </xf>
    <xf numFmtId="3" fontId="9" fillId="0" borderId="37" xfId="59" applyNumberFormat="1" applyFont="1" applyFill="1" applyBorder="1" applyAlignment="1">
      <alignment horizontal="center" vertical="center"/>
    </xf>
    <xf numFmtId="0" fontId="2" fillId="0" borderId="37" xfId="59" applyFont="1" applyFill="1" applyBorder="1" applyAlignment="1">
      <alignment horizontal="center" vertical="center"/>
    </xf>
    <xf numFmtId="0" fontId="58" fillId="0" borderId="37" xfId="59" applyFont="1" applyFill="1" applyBorder="1" applyAlignment="1">
      <alignment horizontal="center" vertical="center"/>
    </xf>
    <xf numFmtId="0" fontId="7" fillId="21" borderId="37" xfId="59" applyFont="1" applyFill="1" applyBorder="1" applyAlignment="1">
      <alignment horizontal="right"/>
    </xf>
    <xf numFmtId="0" fontId="2" fillId="9" borderId="37" xfId="59" applyFont="1" applyFill="1" applyBorder="1"/>
    <xf numFmtId="0" fontId="31" fillId="7" borderId="37" xfId="124" applyFont="1" applyFill="1" applyBorder="1" applyAlignment="1">
      <alignment horizontal="center" vertical="center"/>
    </xf>
    <xf numFmtId="0" fontId="31" fillId="7" borderId="37" xfId="124" applyFont="1" applyFill="1" applyBorder="1" applyAlignment="1">
      <alignment horizontal="center" vertical="center" wrapText="1"/>
    </xf>
    <xf numFmtId="0" fontId="23" fillId="0" borderId="37" xfId="124" applyFill="1" applyBorder="1" applyAlignment="1">
      <alignment horizontal="center" vertical="center"/>
    </xf>
  </cellXfs>
  <cellStyles count="127">
    <cellStyle name="Coma 2" xfId="104" xr:uid="{69BF7450-ADCE-4A3D-B088-0E5A47312C60}"/>
    <cellStyle name="Coma 2 2" xfId="105" xr:uid="{E8323FE9-F2BF-47E3-A00F-4439A3C59954}"/>
    <cellStyle name="Millares" xfId="2" builtinId="3"/>
    <cellStyle name="Millares [0]" xfId="73" builtinId="6"/>
    <cellStyle name="Millares [0] 2" xfId="6" xr:uid="{00000000-0005-0000-0000-000002000000}"/>
    <cellStyle name="Millares [0] 2 2" xfId="51" xr:uid="{00000000-0005-0000-0000-000003000000}"/>
    <cellStyle name="Millares [0] 2 2 2" xfId="87" xr:uid="{00000000-0005-0000-0000-000004000000}"/>
    <cellStyle name="Millares [0] 2 3" xfId="67" xr:uid="{00000000-0005-0000-0000-000005000000}"/>
    <cellStyle name="Millares [0] 2 3 2" xfId="97" xr:uid="{00000000-0005-0000-0000-000006000000}"/>
    <cellStyle name="Millares [0] 2 4" xfId="78" xr:uid="{00000000-0005-0000-0000-000007000000}"/>
    <cellStyle name="Millares [0] 3" xfId="121" xr:uid="{3A66790C-829B-4A53-9F5F-F1714A6A8992}"/>
    <cellStyle name="Millares [0] 3 2" xfId="7" xr:uid="{00000000-0005-0000-0000-000008000000}"/>
    <cellStyle name="Millares [0] 3 2 2" xfId="52" xr:uid="{00000000-0005-0000-0000-000009000000}"/>
    <cellStyle name="Millares [0] 3 2 2 2" xfId="88" xr:uid="{00000000-0005-0000-0000-00000A000000}"/>
    <cellStyle name="Millares [0] 3 4 4" xfId="8" xr:uid="{00000000-0005-0000-0000-00000B000000}"/>
    <cellStyle name="Millares [0] 3 4 4 2" xfId="53" xr:uid="{00000000-0005-0000-0000-00000C000000}"/>
    <cellStyle name="Millares [0] 3 4 4 2 2" xfId="89" xr:uid="{00000000-0005-0000-0000-00000D000000}"/>
    <cellStyle name="Millares 10" xfId="9" xr:uid="{00000000-0005-0000-0000-00000E000000}"/>
    <cellStyle name="Millares 2" xfId="5" xr:uid="{00000000-0005-0000-0000-00000F000000}"/>
    <cellStyle name="Millares 2 10" xfId="125" xr:uid="{C501B7AB-97AD-4DD1-AE2B-B3DF4EC89AF8}"/>
    <cellStyle name="Millares 2 2" xfId="10" xr:uid="{00000000-0005-0000-0000-000010000000}"/>
    <cellStyle name="Millares 2 2 2" xfId="11" xr:uid="{00000000-0005-0000-0000-000011000000}"/>
    <cellStyle name="Millares 2 3" xfId="12" xr:uid="{00000000-0005-0000-0000-000012000000}"/>
    <cellStyle name="Millares 2 3 2" xfId="54" xr:uid="{00000000-0005-0000-0000-000013000000}"/>
    <cellStyle name="Millares 2 3 2 2" xfId="90" xr:uid="{00000000-0005-0000-0000-000014000000}"/>
    <cellStyle name="Millares 2 3 3" xfId="68" xr:uid="{00000000-0005-0000-0000-000015000000}"/>
    <cellStyle name="Millares 2 3 3 2" xfId="98" xr:uid="{00000000-0005-0000-0000-000016000000}"/>
    <cellStyle name="Millares 2 3 4" xfId="79" xr:uid="{00000000-0005-0000-0000-000017000000}"/>
    <cellStyle name="Millares 2 4" xfId="46" xr:uid="{00000000-0005-0000-0000-000018000000}"/>
    <cellStyle name="Millares 2 4 2" xfId="62" xr:uid="{00000000-0005-0000-0000-000019000000}"/>
    <cellStyle name="Millares 2 4 2 2" xfId="94" xr:uid="{00000000-0005-0000-0000-00001A000000}"/>
    <cellStyle name="Millares 2 4 3" xfId="72" xr:uid="{00000000-0005-0000-0000-00001B000000}"/>
    <cellStyle name="Millares 2 4 3 2" xfId="102" xr:uid="{00000000-0005-0000-0000-00001C000000}"/>
    <cellStyle name="Millares 2 4 4" xfId="84" xr:uid="{00000000-0005-0000-0000-00001D000000}"/>
    <cellStyle name="Millares 2 5" xfId="13" xr:uid="{00000000-0005-0000-0000-00001E000000}"/>
    <cellStyle name="Millares 2 5 2" xfId="14" xr:uid="{00000000-0005-0000-0000-00001F000000}"/>
    <cellStyle name="Millares 2 5 2 2" xfId="55" xr:uid="{00000000-0005-0000-0000-000020000000}"/>
    <cellStyle name="Millares 2 5 2 2 2" xfId="91" xr:uid="{00000000-0005-0000-0000-000021000000}"/>
    <cellStyle name="Millares 2 5 2 3" xfId="69" xr:uid="{00000000-0005-0000-0000-000022000000}"/>
    <cellStyle name="Millares 2 5 2 3 2" xfId="99" xr:uid="{00000000-0005-0000-0000-000023000000}"/>
    <cellStyle name="Millares 2 5 2 4" xfId="80" xr:uid="{00000000-0005-0000-0000-000024000000}"/>
    <cellStyle name="Millares 2 6" xfId="50" xr:uid="{00000000-0005-0000-0000-000025000000}"/>
    <cellStyle name="Millares 2 6 2" xfId="86" xr:uid="{00000000-0005-0000-0000-000026000000}"/>
    <cellStyle name="Millares 2 7" xfId="66" xr:uid="{00000000-0005-0000-0000-000027000000}"/>
    <cellStyle name="Millares 2 7 2" xfId="96" xr:uid="{00000000-0005-0000-0000-000028000000}"/>
    <cellStyle name="Millares 2 8" xfId="77" xr:uid="{00000000-0005-0000-0000-000029000000}"/>
    <cellStyle name="Millares 2 9" xfId="106" xr:uid="{D017DCBC-67BB-4E4E-9012-B501CF67956C}"/>
    <cellStyle name="Millares 2_Hoja1" xfId="36" xr:uid="{00000000-0005-0000-0000-00002A000000}"/>
    <cellStyle name="Millares 3" xfId="15" xr:uid="{00000000-0005-0000-0000-00002B000000}"/>
    <cellStyle name="Millares 3 2" xfId="56" xr:uid="{00000000-0005-0000-0000-00002C000000}"/>
    <cellStyle name="Millares 3 2 2" xfId="92" xr:uid="{00000000-0005-0000-0000-00002D000000}"/>
    <cellStyle name="Millares 3 2 3" xfId="107" xr:uid="{D2079C34-A47B-4A3D-A491-16E8B2A0B63E}"/>
    <cellStyle name="Millares 3 3" xfId="70" xr:uid="{00000000-0005-0000-0000-00002E000000}"/>
    <cellStyle name="Millares 3 3 2" xfId="100" xr:uid="{00000000-0005-0000-0000-00002F000000}"/>
    <cellStyle name="Millares 3 4" xfId="81" xr:uid="{00000000-0005-0000-0000-000030000000}"/>
    <cellStyle name="Millares 4" xfId="44" xr:uid="{00000000-0005-0000-0000-000031000000}"/>
    <cellStyle name="Millares 4 2" xfId="61" xr:uid="{00000000-0005-0000-0000-000032000000}"/>
    <cellStyle name="Millares 4 2 2" xfId="93" xr:uid="{00000000-0005-0000-0000-000033000000}"/>
    <cellStyle name="Millares 4 3" xfId="71" xr:uid="{00000000-0005-0000-0000-000034000000}"/>
    <cellStyle name="Millares 4 3 2" xfId="101" xr:uid="{00000000-0005-0000-0000-000035000000}"/>
    <cellStyle name="Millares 4 4" xfId="83" xr:uid="{00000000-0005-0000-0000-000036000000}"/>
    <cellStyle name="Millares 4 5" xfId="108" xr:uid="{34EAD5FF-0CC1-4297-89E5-71BB97DEF272}"/>
    <cellStyle name="Millares 5" xfId="49" xr:uid="{00000000-0005-0000-0000-000037000000}"/>
    <cellStyle name="Millares 5 2" xfId="85" xr:uid="{00000000-0005-0000-0000-000038000000}"/>
    <cellStyle name="Millares 6" xfId="65" xr:uid="{00000000-0005-0000-0000-000039000000}"/>
    <cellStyle name="Millares 6 2" xfId="95" xr:uid="{00000000-0005-0000-0000-00003A000000}"/>
    <cellStyle name="Millares 6 3" xfId="126" xr:uid="{C61A543E-EA51-425E-83EC-A424EBB1D4EE}"/>
    <cellStyle name="Millares 7" xfId="76" xr:uid="{00000000-0005-0000-0000-00003B000000}"/>
    <cellStyle name="Moneda" xfId="1" builtinId="4"/>
    <cellStyle name="Moneda [0] 2" xfId="16" xr:uid="{00000000-0005-0000-0000-00003D000000}"/>
    <cellStyle name="Moneda [0] 3" xfId="17" xr:uid="{00000000-0005-0000-0000-00003E000000}"/>
    <cellStyle name="Moneda [0] 3 2" xfId="82" xr:uid="{00000000-0005-0000-0000-00003F000000}"/>
    <cellStyle name="Moneda [0] 4" xfId="18" xr:uid="{00000000-0005-0000-0000-000040000000}"/>
    <cellStyle name="Moneda 10" xfId="123" xr:uid="{80DE886F-DF20-4263-A617-BB442AA8A51C}"/>
    <cellStyle name="Moneda 11" xfId="19" xr:uid="{00000000-0005-0000-0000-000041000000}"/>
    <cellStyle name="Moneda 2" xfId="20" xr:uid="{00000000-0005-0000-0000-000042000000}"/>
    <cellStyle name="Moneda 2 2" xfId="109" xr:uid="{C2DB5E26-1EC6-42C7-8C32-62A2ABA5AE46}"/>
    <cellStyle name="Moneda 2 2 2" xfId="110" xr:uid="{8A770075-E27A-4401-ACA7-134C987199E5}"/>
    <cellStyle name="Moneda 2 3" xfId="21" xr:uid="{00000000-0005-0000-0000-000043000000}"/>
    <cellStyle name="Moneda 2 3 2" xfId="111" xr:uid="{730F5A3B-CA18-4C60-9CFE-05DCCA8667F3}"/>
    <cellStyle name="Moneda 2 3 2 2 2" xfId="22" xr:uid="{00000000-0005-0000-0000-000044000000}"/>
    <cellStyle name="Moneda 2 4" xfId="23" xr:uid="{00000000-0005-0000-0000-000045000000}"/>
    <cellStyle name="Moneda 3" xfId="24" xr:uid="{00000000-0005-0000-0000-000046000000}"/>
    <cellStyle name="Moneda 3 2" xfId="112" xr:uid="{23286F6F-7C1A-4B25-93ED-81400EAF94A5}"/>
    <cellStyle name="Moneda 4" xfId="41" xr:uid="{00000000-0005-0000-0000-000047000000}"/>
    <cellStyle name="Moneda 4 2" xfId="113" xr:uid="{1D18BB92-CD9F-4D9D-9140-5CA6128E1AFD}"/>
    <cellStyle name="Moneda 5" xfId="25" xr:uid="{00000000-0005-0000-0000-000048000000}"/>
    <cellStyle name="Moneda 6" xfId="43" xr:uid="{00000000-0005-0000-0000-000049000000}"/>
    <cellStyle name="Moneda 7" xfId="48" xr:uid="{00000000-0005-0000-0000-00004A000000}"/>
    <cellStyle name="Moneda 8" xfId="64" xr:uid="{00000000-0005-0000-0000-00004B000000}"/>
    <cellStyle name="Moneda 9" xfId="75" xr:uid="{00000000-0005-0000-0000-00004C000000}"/>
    <cellStyle name="Normal" xfId="0" builtinId="0"/>
    <cellStyle name="Normal 10" xfId="74" xr:uid="{00000000-0005-0000-0000-00004E000000}"/>
    <cellStyle name="Normal 11" xfId="103" xr:uid="{B71C2081-CEEB-4BF3-9E63-BC97BBF13923}"/>
    <cellStyle name="Normal 12" xfId="122" xr:uid="{9617F4F4-DDF7-420D-94A0-6CD4C5E33AA2}"/>
    <cellStyle name="Normal 2" xfId="4" xr:uid="{00000000-0005-0000-0000-00004F000000}"/>
    <cellStyle name="Normal 2 10" xfId="115" xr:uid="{839B5BCF-4E03-4287-BD50-95547BADE2CC}"/>
    <cellStyle name="Normal 2 2" xfId="26" xr:uid="{00000000-0005-0000-0000-000050000000}"/>
    <cellStyle name="Normal 2 3" xfId="114" xr:uid="{72AF2778-F1E2-4953-B0F2-A392C9B606B3}"/>
    <cellStyle name="Normal 2_Hoja1" xfId="37" xr:uid="{00000000-0005-0000-0000-000051000000}"/>
    <cellStyle name="Normal 3" xfId="27" xr:uid="{00000000-0005-0000-0000-000052000000}"/>
    <cellStyle name="Normal 3 2" xfId="28" xr:uid="{00000000-0005-0000-0000-000053000000}"/>
    <cellStyle name="Normal 4" xfId="29" xr:uid="{00000000-0005-0000-0000-000054000000}"/>
    <cellStyle name="Normal 4 2" xfId="116" xr:uid="{85ACEA6A-D81C-4E58-B298-9C5E79320C21}"/>
    <cellStyle name="Normal 5" xfId="38" xr:uid="{00000000-0005-0000-0000-000055000000}"/>
    <cellStyle name="Normal 5 2" xfId="57" xr:uid="{00000000-0005-0000-0000-000056000000}"/>
    <cellStyle name="Normal 6" xfId="40" xr:uid="{00000000-0005-0000-0000-000057000000}"/>
    <cellStyle name="Normal 6 2" xfId="59" xr:uid="{00000000-0005-0000-0000-000058000000}"/>
    <cellStyle name="Normal 7" xfId="42" xr:uid="{00000000-0005-0000-0000-000059000000}"/>
    <cellStyle name="Normal 7 2" xfId="60" xr:uid="{00000000-0005-0000-0000-00005A000000}"/>
    <cellStyle name="Normal 8" xfId="47" xr:uid="{00000000-0005-0000-0000-00005B000000}"/>
    <cellStyle name="Normal 9" xfId="63" xr:uid="{00000000-0005-0000-0000-00005C000000}"/>
    <cellStyle name="Normal 9 2" xfId="124" xr:uid="{264573E5-A2CA-4DF2-92DC-90658D99B730}"/>
    <cellStyle name="Porcentaje" xfId="3" builtinId="5"/>
    <cellStyle name="Porcentaje 2" xfId="30" xr:uid="{00000000-0005-0000-0000-00005E000000}"/>
    <cellStyle name="Porcentaje 2 2" xfId="31" xr:uid="{00000000-0005-0000-0000-00005F000000}"/>
    <cellStyle name="Porcentaje 2 3" xfId="32" xr:uid="{00000000-0005-0000-0000-000060000000}"/>
    <cellStyle name="Porcentaje 3" xfId="33" xr:uid="{00000000-0005-0000-0000-000061000000}"/>
    <cellStyle name="Porcentaje 3 2" xfId="119" xr:uid="{4913F289-4D53-45EB-A9D8-2A7518C2858B}"/>
    <cellStyle name="Porcentaje 4" xfId="34" xr:uid="{00000000-0005-0000-0000-000062000000}"/>
    <cellStyle name="Porcentaje 4 2" xfId="120" xr:uid="{DAA22431-2F34-4C78-B252-ACA49650C90A}"/>
    <cellStyle name="Porcentaje 5" xfId="39" xr:uid="{00000000-0005-0000-0000-000063000000}"/>
    <cellStyle name="Porcentaje 5 2" xfId="58" xr:uid="{00000000-0005-0000-0000-000064000000}"/>
    <cellStyle name="Porcentaje 6" xfId="45" xr:uid="{00000000-0005-0000-0000-000065000000}"/>
    <cellStyle name="Porcentual 2" xfId="35" xr:uid="{00000000-0005-0000-0000-000066000000}"/>
    <cellStyle name="Porcentual 2 2" xfId="118" xr:uid="{675C21B3-0234-40FA-9E79-0FA512F7AE6C}"/>
    <cellStyle name="Porcentual 2 3" xfId="117" xr:uid="{24A36D37-DE35-4960-88DC-937F296631F5}"/>
  </cellStyles>
  <dxfs count="0"/>
  <tableStyles count="0" defaultTableStyle="TableStyleMedium2" defaultPivotStyle="PivotStyleLight16"/>
  <colors>
    <mruColors>
      <color rgb="FFFF00FF"/>
      <color rgb="FFFF3300"/>
      <color rgb="FFFF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4"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24575" cy="2086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300037</xdr:rowOff>
    </xdr:from>
    <xdr:to>
      <xdr:col>4</xdr:col>
      <xdr:colOff>417071</xdr:colOff>
      <xdr:row>3</xdr:row>
      <xdr:rowOff>419100</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9587"/>
          <a:ext cx="2455421" cy="995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22391</xdr:colOff>
      <xdr:row>1</xdr:row>
      <xdr:rowOff>192417</xdr:rowOff>
    </xdr:from>
    <xdr:to>
      <xdr:col>2</xdr:col>
      <xdr:colOff>616115</xdr:colOff>
      <xdr:row>3</xdr:row>
      <xdr:rowOff>387220</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91" y="377969"/>
          <a:ext cx="3117230" cy="1567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63499</xdr:colOff>
      <xdr:row>2</xdr:row>
      <xdr:rowOff>25401</xdr:rowOff>
    </xdr:to>
    <xdr:pic>
      <xdr:nvPicPr>
        <xdr:cNvPr id="2" name="Imagen 1">
          <a:extLst>
            <a:ext uri="{FF2B5EF4-FFF2-40B4-BE49-F238E27FC236}">
              <a16:creationId xmlns:a16="http://schemas.microsoft.com/office/drawing/2014/main" id="{2E9081AC-9022-4C05-B9D5-BBDC71A890E2}"/>
            </a:ext>
          </a:extLst>
        </xdr:cNvPr>
        <xdr:cNvPicPr>
          <a:picLocks noChangeAspect="1"/>
        </xdr:cNvPicPr>
      </xdr:nvPicPr>
      <xdr:blipFill>
        <a:blip xmlns:r="http://schemas.openxmlformats.org/officeDocument/2006/relationships" r:embed="rId1"/>
        <a:stretch>
          <a:fillRect/>
        </a:stretch>
      </xdr:blipFill>
      <xdr:spPr>
        <a:xfrm>
          <a:off x="0" y="1"/>
          <a:ext cx="2349499" cy="698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MILO.GUTIERREZ" id="{9DFF63E7-DA86-44A5-85C5-45DDCE8E88EA}" userId="S-1-5-21-2863282576-4003072014-2119940816-269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D17" dT="2019-10-15T20:07:01.18" personId="{9DFF63E7-DA86-44A5-85C5-45DDCE8E88EA}" id="{30F53519-56AA-4489-BF50-7C38600404DB}">
    <text>el avance de la magnitud se debe a que la meta es de tipo incremental y obedece a la  fase de diseños en un 0.5 y contrucción 0.5, actualmente los diseños se encuentran en un 80% para su entrega final, por lo cual el avance de la meta es 0.4</text>
  </threadedComment>
  <threadedComment ref="AE17" dT="2019-10-15T20:07:24.45" personId="{9DFF63E7-DA86-44A5-85C5-45DDCE8E88EA}" id="{FC57BDAE-57BD-4CBB-AABB-3ECA5EE7B2B1}">
    <text>se plane realizar una adicion del convenio con recursos del 2019 para finalizar la etapa de contrucción, la cual tiene una magnitud de 0.5, para un total de 1.0, esta proyectado finalizar y entregar en la vigencia 2020 (se pagará con reservas)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04"/>
  <sheetViews>
    <sheetView topLeftCell="A28" zoomScale="53" zoomScaleNormal="53" workbookViewId="0">
      <selection activeCell="A2" sqref="A2:G4"/>
    </sheetView>
  </sheetViews>
  <sheetFormatPr baseColWidth="10" defaultColWidth="14.42578125" defaultRowHeight="54" customHeight="1" x14ac:dyDescent="0.25"/>
  <cols>
    <col min="1" max="1" width="8.85546875" customWidth="1"/>
    <col min="2" max="2" width="11.5703125" customWidth="1"/>
    <col min="3" max="3" width="14.85546875" customWidth="1"/>
    <col min="4" max="4" width="10.5703125" customWidth="1"/>
    <col min="5" max="5" width="16.42578125" customWidth="1"/>
    <col min="6" max="6" width="9" customWidth="1"/>
    <col min="7" max="7" width="34" customWidth="1"/>
    <col min="8" max="8" width="0.140625" customWidth="1"/>
    <col min="9" max="9" width="16.42578125" customWidth="1"/>
    <col min="10" max="10" width="18.42578125" customWidth="1"/>
    <col min="11" max="11" width="19.42578125" customWidth="1"/>
    <col min="12" max="12" width="18.85546875" customWidth="1"/>
    <col min="13" max="13" width="20.42578125" customWidth="1"/>
    <col min="14" max="14" width="16" customWidth="1"/>
    <col min="15" max="15" width="14.85546875" customWidth="1"/>
    <col min="16" max="16" width="13.28515625" customWidth="1"/>
    <col min="17" max="17" width="14.85546875" customWidth="1"/>
    <col min="18" max="18" width="13.28515625" customWidth="1"/>
    <col min="19" max="19" width="22.28515625" customWidth="1"/>
    <col min="20" max="20" width="16" style="78" customWidth="1"/>
    <col min="21" max="21" width="13.7109375" style="78" customWidth="1"/>
    <col min="22" max="22" width="14" style="78" customWidth="1"/>
    <col min="23" max="24" width="13.5703125" style="78" customWidth="1"/>
    <col min="25" max="25" width="20.28515625" style="78" customWidth="1"/>
    <col min="26" max="26" width="19.28515625" style="78" customWidth="1"/>
    <col min="27" max="27" width="18.85546875" style="78" customWidth="1"/>
    <col min="28" max="28" width="15.140625" style="78" customWidth="1"/>
    <col min="29" max="29" width="14.7109375" style="78" customWidth="1"/>
    <col min="30" max="30" width="16.85546875" style="78" customWidth="1"/>
    <col min="31" max="31" width="12.85546875" style="78" customWidth="1"/>
    <col min="32" max="32" width="20" style="78" customWidth="1"/>
    <col min="33" max="33" width="14.42578125" style="78" customWidth="1"/>
    <col min="34" max="38" width="10.7109375" style="78" customWidth="1"/>
    <col min="39" max="39" width="20" style="78" customWidth="1"/>
    <col min="40" max="40" width="20.5703125" style="78" customWidth="1"/>
    <col min="41" max="41" width="19" style="78" customWidth="1"/>
    <col min="42" max="42" width="13.7109375" style="78" customWidth="1"/>
    <col min="43" max="43" width="15.7109375" style="78" customWidth="1"/>
    <col min="44" max="44" width="14.5703125" style="78" customWidth="1"/>
    <col min="45" max="45" width="87.140625" style="78" customWidth="1"/>
    <col min="46" max="46" width="17.7109375" style="78" customWidth="1"/>
    <col min="47" max="47" width="27" style="78" customWidth="1"/>
    <col min="48" max="48" width="50" customWidth="1"/>
    <col min="49" max="49" width="36.42578125" customWidth="1"/>
    <col min="50" max="50" width="13.5703125" style="78" customWidth="1"/>
    <col min="51" max="51" width="49.42578125" style="78" customWidth="1"/>
  </cols>
  <sheetData>
    <row r="1" spans="1:51" s="237" customFormat="1" ht="54" customHeight="1" thickBot="1" x14ac:dyDescent="0.3">
      <c r="Y1" s="78"/>
      <c r="Z1" s="78"/>
      <c r="AC1" s="78"/>
      <c r="AF1" s="78"/>
      <c r="AN1" s="78"/>
      <c r="AO1" s="78"/>
      <c r="AP1" s="78"/>
      <c r="AS1" s="78"/>
      <c r="AT1" s="78"/>
      <c r="AU1" s="78"/>
      <c r="AX1" s="78"/>
      <c r="AY1" s="78"/>
    </row>
    <row r="2" spans="1:51" s="238" customFormat="1" ht="54" customHeight="1" x14ac:dyDescent="0.5">
      <c r="A2" s="630"/>
      <c r="B2" s="631"/>
      <c r="C2" s="631"/>
      <c r="D2" s="631"/>
      <c r="E2" s="631"/>
      <c r="F2" s="631"/>
      <c r="G2" s="632"/>
      <c r="H2" s="639" t="s">
        <v>231</v>
      </c>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640"/>
      <c r="AW2" s="641"/>
    </row>
    <row r="3" spans="1:51" s="238" customFormat="1" ht="54" customHeight="1" x14ac:dyDescent="0.5">
      <c r="A3" s="633"/>
      <c r="B3" s="634"/>
      <c r="C3" s="634"/>
      <c r="D3" s="634"/>
      <c r="E3" s="634"/>
      <c r="F3" s="634"/>
      <c r="G3" s="635"/>
      <c r="H3" s="642" t="s">
        <v>232</v>
      </c>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c r="AL3" s="643"/>
      <c r="AM3" s="643"/>
      <c r="AN3" s="643"/>
      <c r="AO3" s="643"/>
      <c r="AP3" s="643"/>
      <c r="AQ3" s="643"/>
      <c r="AR3" s="643"/>
      <c r="AS3" s="643"/>
      <c r="AT3" s="643"/>
      <c r="AU3" s="643"/>
      <c r="AV3" s="643"/>
      <c r="AW3" s="644"/>
    </row>
    <row r="4" spans="1:51" s="239" customFormat="1" ht="54" customHeight="1" thickBot="1" x14ac:dyDescent="0.45">
      <c r="A4" s="636"/>
      <c r="B4" s="637"/>
      <c r="C4" s="637"/>
      <c r="D4" s="637"/>
      <c r="E4" s="637"/>
      <c r="F4" s="637"/>
      <c r="G4" s="638"/>
      <c r="H4" s="645" t="s">
        <v>233</v>
      </c>
      <c r="I4" s="646"/>
      <c r="J4" s="646"/>
      <c r="K4" s="646"/>
      <c r="L4" s="646"/>
      <c r="M4" s="646"/>
      <c r="N4" s="646"/>
      <c r="O4" s="646"/>
      <c r="P4" s="646"/>
      <c r="Q4" s="646"/>
      <c r="R4" s="646"/>
      <c r="S4" s="646"/>
      <c r="T4" s="646"/>
      <c r="U4" s="646"/>
      <c r="V4" s="646"/>
      <c r="W4" s="646"/>
      <c r="X4" s="646"/>
      <c r="Y4" s="646"/>
      <c r="Z4" s="646"/>
      <c r="AA4" s="646"/>
      <c r="AB4" s="646"/>
      <c r="AC4" s="646"/>
      <c r="AD4" s="646"/>
      <c r="AE4" s="646"/>
      <c r="AF4" s="646"/>
      <c r="AG4" s="646"/>
      <c r="AH4" s="646"/>
      <c r="AI4" s="646"/>
      <c r="AJ4" s="646"/>
      <c r="AK4" s="646"/>
      <c r="AL4" s="647"/>
      <c r="AM4" s="645" t="s">
        <v>234</v>
      </c>
      <c r="AN4" s="646"/>
      <c r="AO4" s="646"/>
      <c r="AP4" s="646"/>
      <c r="AQ4" s="646"/>
      <c r="AR4" s="646"/>
      <c r="AS4" s="646"/>
      <c r="AT4" s="646"/>
      <c r="AU4" s="646"/>
      <c r="AV4" s="646"/>
      <c r="AW4" s="648"/>
    </row>
    <row r="5" spans="1:51" s="240" customFormat="1" ht="54" customHeight="1" x14ac:dyDescent="0.25">
      <c r="A5" s="649" t="s">
        <v>0</v>
      </c>
      <c r="B5" s="650"/>
      <c r="C5" s="650"/>
      <c r="D5" s="650"/>
      <c r="E5" s="650"/>
      <c r="F5" s="650"/>
      <c r="G5" s="650"/>
      <c r="H5" s="650"/>
      <c r="I5" s="650"/>
      <c r="J5" s="650"/>
      <c r="K5" s="650"/>
      <c r="L5" s="650"/>
      <c r="M5" s="650"/>
      <c r="N5" s="650"/>
      <c r="O5" s="650"/>
      <c r="P5" s="650"/>
      <c r="Q5" s="650"/>
      <c r="R5" s="651"/>
      <c r="S5" s="652" t="s">
        <v>291</v>
      </c>
      <c r="T5" s="653"/>
      <c r="U5" s="653"/>
      <c r="V5" s="653"/>
      <c r="W5" s="653"/>
      <c r="X5" s="653"/>
      <c r="Y5" s="653"/>
      <c r="Z5" s="653"/>
      <c r="AA5" s="653"/>
      <c r="AB5" s="653"/>
      <c r="AC5" s="653"/>
      <c r="AD5" s="653"/>
      <c r="AE5" s="653"/>
      <c r="AF5" s="653"/>
      <c r="AG5" s="653"/>
      <c r="AH5" s="653"/>
      <c r="AI5" s="653"/>
      <c r="AJ5" s="653"/>
      <c r="AK5" s="653"/>
      <c r="AL5" s="653"/>
      <c r="AM5" s="653"/>
      <c r="AN5" s="653"/>
      <c r="AO5" s="653"/>
      <c r="AP5" s="653"/>
      <c r="AQ5" s="653"/>
      <c r="AR5" s="653"/>
      <c r="AS5" s="653"/>
      <c r="AT5" s="653"/>
      <c r="AU5" s="653"/>
      <c r="AV5" s="653"/>
      <c r="AW5" s="654"/>
    </row>
    <row r="6" spans="1:51" s="240" customFormat="1" ht="54" customHeight="1" x14ac:dyDescent="0.25">
      <c r="A6" s="655" t="s">
        <v>1</v>
      </c>
      <c r="B6" s="656"/>
      <c r="C6" s="656"/>
      <c r="D6" s="656"/>
      <c r="E6" s="656"/>
      <c r="F6" s="656"/>
      <c r="G6" s="656"/>
      <c r="H6" s="656"/>
      <c r="I6" s="656"/>
      <c r="J6" s="656"/>
      <c r="K6" s="656"/>
      <c r="L6" s="656"/>
      <c r="M6" s="656"/>
      <c r="N6" s="656"/>
      <c r="O6" s="656"/>
      <c r="P6" s="656"/>
      <c r="Q6" s="656"/>
      <c r="R6" s="657"/>
      <c r="S6" s="658" t="s">
        <v>292</v>
      </c>
      <c r="T6" s="659"/>
      <c r="U6" s="659"/>
      <c r="V6" s="659"/>
      <c r="W6" s="659"/>
      <c r="X6" s="659"/>
      <c r="Y6" s="659"/>
      <c r="Z6" s="659"/>
      <c r="AA6" s="659"/>
      <c r="AB6" s="659"/>
      <c r="AC6" s="659"/>
      <c r="AD6" s="659"/>
      <c r="AE6" s="659"/>
      <c r="AF6" s="659"/>
      <c r="AG6" s="659"/>
      <c r="AH6" s="659"/>
      <c r="AI6" s="659"/>
      <c r="AJ6" s="659"/>
      <c r="AK6" s="659"/>
      <c r="AL6" s="659"/>
      <c r="AM6" s="659"/>
      <c r="AN6" s="659"/>
      <c r="AO6" s="659"/>
      <c r="AP6" s="659"/>
      <c r="AQ6" s="659"/>
      <c r="AR6" s="659"/>
      <c r="AS6" s="659"/>
      <c r="AT6" s="659"/>
      <c r="AU6" s="659"/>
      <c r="AV6" s="659"/>
      <c r="AW6" s="660"/>
    </row>
    <row r="7" spans="1:51" s="240" customFormat="1" ht="54" customHeight="1" x14ac:dyDescent="0.25">
      <c r="A7" s="661" t="s">
        <v>9</v>
      </c>
      <c r="B7" s="662"/>
      <c r="C7" s="662"/>
      <c r="D7" s="662"/>
      <c r="E7" s="662"/>
      <c r="F7" s="662"/>
      <c r="G7" s="662"/>
      <c r="H7" s="662"/>
      <c r="I7" s="662"/>
      <c r="J7" s="662"/>
      <c r="K7" s="662"/>
      <c r="L7" s="662"/>
      <c r="M7" s="662"/>
      <c r="N7" s="662"/>
      <c r="O7" s="662"/>
      <c r="P7" s="662"/>
      <c r="Q7" s="662"/>
      <c r="R7" s="662"/>
      <c r="S7" s="663" t="s">
        <v>293</v>
      </c>
      <c r="T7" s="664"/>
      <c r="U7" s="664"/>
      <c r="V7" s="664"/>
      <c r="W7" s="664"/>
      <c r="X7" s="664"/>
      <c r="Y7" s="664"/>
      <c r="Z7" s="664"/>
      <c r="AA7" s="664"/>
      <c r="AB7" s="664"/>
      <c r="AC7" s="664"/>
      <c r="AD7" s="664"/>
      <c r="AE7" s="664"/>
      <c r="AF7" s="664"/>
      <c r="AG7" s="664"/>
      <c r="AH7" s="664"/>
      <c r="AI7" s="664"/>
      <c r="AJ7" s="664"/>
      <c r="AK7" s="664"/>
      <c r="AL7" s="664"/>
      <c r="AM7" s="664"/>
      <c r="AN7" s="664"/>
      <c r="AO7" s="664"/>
      <c r="AP7" s="664"/>
      <c r="AQ7" s="664"/>
      <c r="AR7" s="664"/>
      <c r="AS7" s="664"/>
      <c r="AT7" s="664"/>
      <c r="AU7" s="664"/>
      <c r="AV7" s="664"/>
      <c r="AW7" s="665"/>
    </row>
    <row r="8" spans="1:51" s="240" customFormat="1" ht="54" customHeight="1" thickBot="1" x14ac:dyDescent="0.3">
      <c r="A8" s="661" t="s">
        <v>28</v>
      </c>
      <c r="B8" s="662"/>
      <c r="C8" s="662"/>
      <c r="D8" s="662"/>
      <c r="E8" s="662"/>
      <c r="F8" s="662"/>
      <c r="G8" s="662"/>
      <c r="H8" s="662"/>
      <c r="I8" s="662"/>
      <c r="J8" s="662"/>
      <c r="K8" s="662"/>
      <c r="L8" s="662"/>
      <c r="M8" s="662"/>
      <c r="N8" s="662"/>
      <c r="O8" s="662"/>
      <c r="P8" s="662"/>
      <c r="Q8" s="662"/>
      <c r="R8" s="662"/>
      <c r="S8" s="666" t="s">
        <v>294</v>
      </c>
      <c r="T8" s="667"/>
      <c r="U8" s="667"/>
      <c r="V8" s="667"/>
      <c r="W8" s="667"/>
      <c r="X8" s="667"/>
      <c r="Y8" s="667"/>
      <c r="Z8" s="667"/>
      <c r="AA8" s="667"/>
      <c r="AB8" s="667"/>
      <c r="AC8" s="667"/>
      <c r="AD8" s="667"/>
      <c r="AE8" s="667"/>
      <c r="AF8" s="667"/>
      <c r="AG8" s="667"/>
      <c r="AH8" s="667"/>
      <c r="AI8" s="667"/>
      <c r="AJ8" s="667"/>
      <c r="AK8" s="667"/>
      <c r="AL8" s="667"/>
      <c r="AM8" s="667"/>
      <c r="AN8" s="667"/>
      <c r="AO8" s="667"/>
      <c r="AP8" s="667"/>
      <c r="AQ8" s="667"/>
      <c r="AR8" s="667"/>
      <c r="AS8" s="667"/>
      <c r="AT8" s="667"/>
      <c r="AU8" s="667"/>
      <c r="AV8" s="667"/>
      <c r="AW8" s="668"/>
    </row>
    <row r="9" spans="1:51" s="240" customFormat="1" ht="54" customHeight="1" thickBot="1" x14ac:dyDescent="0.3">
      <c r="A9" s="669"/>
      <c r="B9" s="670"/>
      <c r="C9" s="670"/>
      <c r="D9" s="670"/>
      <c r="E9" s="670"/>
      <c r="F9" s="670"/>
      <c r="G9" s="670"/>
      <c r="H9" s="670"/>
      <c r="I9" s="670"/>
      <c r="J9" s="670"/>
      <c r="K9" s="670"/>
      <c r="L9" s="670"/>
      <c r="M9" s="670"/>
      <c r="N9" s="670"/>
      <c r="O9" s="670"/>
      <c r="P9" s="670"/>
      <c r="Q9" s="670"/>
      <c r="R9" s="241"/>
      <c r="S9" s="241"/>
      <c r="T9" s="241"/>
      <c r="U9" s="241"/>
      <c r="V9" s="241"/>
      <c r="W9" s="241"/>
      <c r="X9" s="241"/>
      <c r="Y9" s="241"/>
      <c r="Z9" s="241"/>
      <c r="AA9" s="241"/>
      <c r="AB9" s="241"/>
      <c r="AC9" s="406"/>
      <c r="AD9" s="241"/>
      <c r="AE9" s="241"/>
      <c r="AF9" s="406"/>
      <c r="AG9" s="241"/>
      <c r="AH9" s="241"/>
      <c r="AI9" s="241"/>
      <c r="AJ9" s="241"/>
      <c r="AK9" s="241"/>
      <c r="AL9" s="241"/>
      <c r="AM9" s="242"/>
      <c r="AN9" s="409"/>
      <c r="AO9" s="409"/>
      <c r="AP9" s="242"/>
      <c r="AQ9" s="242"/>
      <c r="AR9" s="242"/>
      <c r="AS9" s="409"/>
      <c r="AT9" s="409"/>
      <c r="AU9" s="409"/>
      <c r="AV9" s="242"/>
      <c r="AW9" s="243"/>
    </row>
    <row r="10" spans="1:51" s="244" customFormat="1" ht="54" customHeight="1" x14ac:dyDescent="0.25">
      <c r="A10" s="619" t="s">
        <v>235</v>
      </c>
      <c r="B10" s="618"/>
      <c r="C10" s="618"/>
      <c r="D10" s="618" t="s">
        <v>42</v>
      </c>
      <c r="E10" s="618"/>
      <c r="F10" s="618" t="s">
        <v>43</v>
      </c>
      <c r="G10" s="618"/>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8"/>
      <c r="AF10" s="618"/>
      <c r="AG10" s="618"/>
      <c r="AH10" s="618"/>
      <c r="AI10" s="618"/>
      <c r="AJ10" s="618"/>
      <c r="AK10" s="618"/>
      <c r="AL10" s="618"/>
      <c r="AM10" s="618"/>
      <c r="AN10" s="618"/>
      <c r="AO10" s="618"/>
      <c r="AP10" s="618"/>
      <c r="AQ10" s="618" t="s">
        <v>44</v>
      </c>
      <c r="AR10" s="618" t="s">
        <v>46</v>
      </c>
      <c r="AS10" s="618" t="s">
        <v>236</v>
      </c>
      <c r="AT10" s="618" t="s">
        <v>237</v>
      </c>
      <c r="AU10" s="618" t="s">
        <v>238</v>
      </c>
      <c r="AV10" s="618" t="s">
        <v>239</v>
      </c>
      <c r="AW10" s="618" t="s">
        <v>47</v>
      </c>
      <c r="AX10" s="315"/>
      <c r="AY10" s="315"/>
    </row>
    <row r="11" spans="1:51" s="246" customFormat="1" ht="54" customHeight="1" x14ac:dyDescent="0.2">
      <c r="A11" s="620" t="s">
        <v>240</v>
      </c>
      <c r="B11" s="622" t="s">
        <v>48</v>
      </c>
      <c r="C11" s="611" t="s">
        <v>241</v>
      </c>
      <c r="D11" s="611" t="s">
        <v>49</v>
      </c>
      <c r="E11" s="611" t="s">
        <v>50</v>
      </c>
      <c r="F11" s="611" t="s">
        <v>242</v>
      </c>
      <c r="G11" s="611" t="s">
        <v>53</v>
      </c>
      <c r="H11" s="611" t="s">
        <v>54</v>
      </c>
      <c r="I11" s="611" t="s">
        <v>55</v>
      </c>
      <c r="J11" s="611" t="s">
        <v>56</v>
      </c>
      <c r="K11" s="245"/>
      <c r="L11" s="624" t="s">
        <v>57</v>
      </c>
      <c r="M11" s="625"/>
      <c r="N11" s="625"/>
      <c r="O11" s="625"/>
      <c r="P11" s="625"/>
      <c r="Q11" s="625"/>
      <c r="R11" s="625"/>
      <c r="S11" s="625"/>
      <c r="T11" s="625"/>
      <c r="U11" s="625"/>
      <c r="V11" s="625"/>
      <c r="W11" s="625"/>
      <c r="X11" s="625"/>
      <c r="Y11" s="625"/>
      <c r="Z11" s="625"/>
      <c r="AA11" s="625"/>
      <c r="AB11" s="625"/>
      <c r="AC11" s="625"/>
      <c r="AD11" s="625"/>
      <c r="AE11" s="625"/>
      <c r="AF11" s="625"/>
      <c r="AG11" s="625"/>
      <c r="AH11" s="625"/>
      <c r="AI11" s="625"/>
      <c r="AJ11" s="625"/>
      <c r="AK11" s="625"/>
      <c r="AL11" s="626"/>
      <c r="AM11" s="627" t="s">
        <v>63</v>
      </c>
      <c r="AN11" s="627"/>
      <c r="AO11" s="627"/>
      <c r="AP11" s="627"/>
      <c r="AQ11" s="611"/>
      <c r="AR11" s="611"/>
      <c r="AS11" s="611"/>
      <c r="AT11" s="611"/>
      <c r="AU11" s="611"/>
      <c r="AV11" s="611"/>
      <c r="AW11" s="611"/>
      <c r="AX11" s="316"/>
      <c r="AY11" s="316"/>
    </row>
    <row r="12" spans="1:51" s="246" customFormat="1" ht="54" customHeight="1" x14ac:dyDescent="0.2">
      <c r="A12" s="620"/>
      <c r="B12" s="622"/>
      <c r="C12" s="611"/>
      <c r="D12" s="611"/>
      <c r="E12" s="611"/>
      <c r="F12" s="611"/>
      <c r="G12" s="611"/>
      <c r="H12" s="611"/>
      <c r="I12" s="611"/>
      <c r="J12" s="611"/>
      <c r="K12" s="312"/>
      <c r="L12" s="627">
        <v>2016</v>
      </c>
      <c r="M12" s="627"/>
      <c r="N12" s="627"/>
      <c r="O12" s="624">
        <v>2017</v>
      </c>
      <c r="P12" s="625"/>
      <c r="Q12" s="625"/>
      <c r="R12" s="625"/>
      <c r="S12" s="625"/>
      <c r="T12" s="626"/>
      <c r="U12" s="624">
        <v>2018</v>
      </c>
      <c r="V12" s="625"/>
      <c r="W12" s="625"/>
      <c r="X12" s="625"/>
      <c r="Y12" s="625"/>
      <c r="Z12" s="626"/>
      <c r="AA12" s="624">
        <v>2019</v>
      </c>
      <c r="AB12" s="625"/>
      <c r="AC12" s="625"/>
      <c r="AD12" s="625"/>
      <c r="AE12" s="625"/>
      <c r="AF12" s="626"/>
      <c r="AG12" s="624">
        <v>2020</v>
      </c>
      <c r="AH12" s="625"/>
      <c r="AI12" s="625"/>
      <c r="AJ12" s="625"/>
      <c r="AK12" s="625"/>
      <c r="AL12" s="626"/>
      <c r="AM12" s="611" t="s">
        <v>76</v>
      </c>
      <c r="AN12" s="611" t="s">
        <v>73</v>
      </c>
      <c r="AO12" s="611" t="s">
        <v>74</v>
      </c>
      <c r="AP12" s="611" t="s">
        <v>75</v>
      </c>
      <c r="AQ12" s="611"/>
      <c r="AR12" s="611"/>
      <c r="AS12" s="611"/>
      <c r="AT12" s="611"/>
      <c r="AU12" s="611"/>
      <c r="AV12" s="611"/>
      <c r="AW12" s="611"/>
      <c r="AX12" s="316"/>
      <c r="AY12" s="316"/>
    </row>
    <row r="13" spans="1:51" s="246" customFormat="1" ht="54" customHeight="1" thickBot="1" x14ac:dyDescent="0.25">
      <c r="A13" s="621"/>
      <c r="B13" s="623"/>
      <c r="C13" s="612"/>
      <c r="D13" s="612"/>
      <c r="E13" s="612"/>
      <c r="F13" s="612"/>
      <c r="G13" s="612"/>
      <c r="H13" s="612"/>
      <c r="I13" s="612"/>
      <c r="J13" s="612"/>
      <c r="K13" s="412" t="s">
        <v>65</v>
      </c>
      <c r="L13" s="412" t="s">
        <v>66</v>
      </c>
      <c r="M13" s="412" t="s">
        <v>67</v>
      </c>
      <c r="N13" s="412" t="s">
        <v>69</v>
      </c>
      <c r="O13" s="412" t="s">
        <v>70</v>
      </c>
      <c r="P13" s="412" t="s">
        <v>71</v>
      </c>
      <c r="Q13" s="412" t="s">
        <v>72</v>
      </c>
      <c r="R13" s="412" t="s">
        <v>66</v>
      </c>
      <c r="S13" s="412" t="s">
        <v>67</v>
      </c>
      <c r="T13" s="412" t="s">
        <v>69</v>
      </c>
      <c r="U13" s="412" t="s">
        <v>70</v>
      </c>
      <c r="V13" s="412" t="s">
        <v>71</v>
      </c>
      <c r="W13" s="412" t="s">
        <v>72</v>
      </c>
      <c r="X13" s="412" t="s">
        <v>66</v>
      </c>
      <c r="Y13" s="412" t="s">
        <v>67</v>
      </c>
      <c r="Z13" s="412" t="s">
        <v>69</v>
      </c>
      <c r="AA13" s="412" t="s">
        <v>70</v>
      </c>
      <c r="AB13" s="412" t="s">
        <v>71</v>
      </c>
      <c r="AC13" s="412" t="s">
        <v>72</v>
      </c>
      <c r="AD13" s="412" t="s">
        <v>66</v>
      </c>
      <c r="AE13" s="412" t="s">
        <v>67</v>
      </c>
      <c r="AF13" s="423" t="s">
        <v>69</v>
      </c>
      <c r="AG13" s="412" t="s">
        <v>70</v>
      </c>
      <c r="AH13" s="412" t="s">
        <v>71</v>
      </c>
      <c r="AI13" s="412" t="s">
        <v>72</v>
      </c>
      <c r="AJ13" s="412" t="s">
        <v>66</v>
      </c>
      <c r="AK13" s="412" t="s">
        <v>67</v>
      </c>
      <c r="AL13" s="412" t="s">
        <v>69</v>
      </c>
      <c r="AM13" s="612"/>
      <c r="AN13" s="612"/>
      <c r="AO13" s="612"/>
      <c r="AP13" s="612"/>
      <c r="AQ13" s="612"/>
      <c r="AR13" s="612"/>
      <c r="AS13" s="612"/>
      <c r="AT13" s="612"/>
      <c r="AU13" s="612"/>
      <c r="AV13" s="612"/>
      <c r="AW13" s="612"/>
      <c r="AX13" s="316"/>
      <c r="AY13" s="316"/>
    </row>
    <row r="14" spans="1:51" ht="99.95" customHeight="1" x14ac:dyDescent="0.25">
      <c r="A14" s="628">
        <v>40</v>
      </c>
      <c r="B14" s="613">
        <v>181</v>
      </c>
      <c r="C14" s="629" t="s">
        <v>82</v>
      </c>
      <c r="D14" s="112">
        <v>429</v>
      </c>
      <c r="E14" s="416" t="s">
        <v>83</v>
      </c>
      <c r="F14" s="112">
        <v>366</v>
      </c>
      <c r="G14" s="113" t="s">
        <v>84</v>
      </c>
      <c r="H14" s="112" t="s">
        <v>85</v>
      </c>
      <c r="I14" s="112" t="s">
        <v>86</v>
      </c>
      <c r="J14" s="102">
        <f>N14+T14+X14</f>
        <v>1700</v>
      </c>
      <c r="K14" s="102">
        <v>255</v>
      </c>
      <c r="L14" s="102">
        <v>100</v>
      </c>
      <c r="M14" s="102">
        <v>394</v>
      </c>
      <c r="N14" s="102">
        <v>394</v>
      </c>
      <c r="O14" s="102">
        <v>340</v>
      </c>
      <c r="P14" s="102">
        <v>340</v>
      </c>
      <c r="Q14" s="102">
        <v>340</v>
      </c>
      <c r="R14" s="102">
        <v>340</v>
      </c>
      <c r="S14" s="102">
        <v>421</v>
      </c>
      <c r="T14" s="102">
        <v>421</v>
      </c>
      <c r="U14" s="102">
        <v>286</v>
      </c>
      <c r="V14" s="102">
        <v>286</v>
      </c>
      <c r="W14" s="102">
        <f>286+425+174</f>
        <v>885</v>
      </c>
      <c r="X14" s="102">
        <v>885</v>
      </c>
      <c r="Y14" s="102">
        <v>885</v>
      </c>
      <c r="Z14" s="102">
        <v>911</v>
      </c>
      <c r="AA14" s="541"/>
      <c r="AB14" s="541"/>
      <c r="AC14" s="541"/>
      <c r="AD14" s="541"/>
      <c r="AE14" s="456"/>
      <c r="AF14" s="456"/>
      <c r="AG14" s="456"/>
      <c r="AH14" s="456"/>
      <c r="AI14" s="456"/>
      <c r="AJ14" s="456"/>
      <c r="AK14" s="456"/>
      <c r="AL14" s="456"/>
      <c r="AM14" s="457"/>
      <c r="AN14" s="457"/>
      <c r="AO14" s="457">
        <f>+AF14</f>
        <v>0</v>
      </c>
      <c r="AP14" s="456"/>
      <c r="AQ14" s="114">
        <f>Z14/Y14</f>
        <v>1.0293785310734462</v>
      </c>
      <c r="AR14" s="114">
        <f>(N14+T14+Z14)/J14</f>
        <v>1.0152941176470589</v>
      </c>
      <c r="AS14" s="454"/>
      <c r="AT14" s="455"/>
      <c r="AU14" s="455"/>
      <c r="AV14" s="133" t="s">
        <v>91</v>
      </c>
      <c r="AW14" s="133" t="s">
        <v>93</v>
      </c>
      <c r="AX14" s="314"/>
      <c r="AY14" s="314"/>
    </row>
    <row r="15" spans="1:51" ht="99.95" customHeight="1" x14ac:dyDescent="0.25">
      <c r="A15" s="614"/>
      <c r="B15" s="614"/>
      <c r="C15" s="614"/>
      <c r="D15" s="112">
        <v>469</v>
      </c>
      <c r="E15" s="416" t="s">
        <v>94</v>
      </c>
      <c r="F15" s="112">
        <v>368</v>
      </c>
      <c r="G15" s="113" t="s">
        <v>95</v>
      </c>
      <c r="H15" s="112" t="s">
        <v>96</v>
      </c>
      <c r="I15" s="112" t="s">
        <v>77</v>
      </c>
      <c r="J15" s="115">
        <f>+N15+T15+Z15+AA15+AG15</f>
        <v>25000</v>
      </c>
      <c r="K15" s="116">
        <v>1000</v>
      </c>
      <c r="L15" s="103">
        <v>1000</v>
      </c>
      <c r="M15" s="103">
        <v>1390</v>
      </c>
      <c r="N15" s="104">
        <v>1390</v>
      </c>
      <c r="O15" s="103">
        <v>7000</v>
      </c>
      <c r="P15" s="103">
        <v>7000</v>
      </c>
      <c r="Q15" s="103">
        <v>7000</v>
      </c>
      <c r="R15" s="103">
        <v>7000</v>
      </c>
      <c r="S15" s="104">
        <v>7911</v>
      </c>
      <c r="T15" s="104">
        <v>7911</v>
      </c>
      <c r="U15" s="103">
        <v>6610</v>
      </c>
      <c r="V15" s="103">
        <f>+U15</f>
        <v>6610</v>
      </c>
      <c r="W15" s="103">
        <f>+V15</f>
        <v>6610</v>
      </c>
      <c r="X15" s="103">
        <v>6610</v>
      </c>
      <c r="Y15" s="103">
        <v>6610</v>
      </c>
      <c r="Z15" s="104">
        <v>6578.76</v>
      </c>
      <c r="AA15" s="104">
        <v>6120.24</v>
      </c>
      <c r="AB15" s="104">
        <f>+AA15</f>
        <v>6120.24</v>
      </c>
      <c r="AC15" s="104">
        <v>6120.24</v>
      </c>
      <c r="AD15" s="104">
        <v>6120.24</v>
      </c>
      <c r="AE15" s="104"/>
      <c r="AF15" s="536">
        <v>6110.8109999999997</v>
      </c>
      <c r="AG15" s="104">
        <v>3000</v>
      </c>
      <c r="AH15" s="104"/>
      <c r="AI15" s="104"/>
      <c r="AJ15" s="104"/>
      <c r="AK15" s="104"/>
      <c r="AL15" s="104"/>
      <c r="AM15" s="104">
        <v>1231.5999999999999</v>
      </c>
      <c r="AN15" s="104">
        <v>4230.1899999999996</v>
      </c>
      <c r="AO15" s="104">
        <f t="shared" ref="AO15:AO31" si="0">+AF15</f>
        <v>6110.8109999999997</v>
      </c>
      <c r="AP15" s="107"/>
      <c r="AQ15" s="114">
        <f>AF15/AD15</f>
        <v>0.99845937414219044</v>
      </c>
      <c r="AR15" s="114">
        <f>(N15+T15+AO15+Z15)/J15</f>
        <v>0.87962284000000002</v>
      </c>
      <c r="AS15" s="546" t="s">
        <v>343</v>
      </c>
      <c r="AT15" s="547" t="s">
        <v>89</v>
      </c>
      <c r="AU15" s="547"/>
      <c r="AV15" s="120" t="s">
        <v>104</v>
      </c>
      <c r="AW15" s="120" t="s">
        <v>106</v>
      </c>
      <c r="AX15" s="314"/>
      <c r="AY15" s="314"/>
    </row>
    <row r="16" spans="1:51" ht="99.95" customHeight="1" x14ac:dyDescent="0.25">
      <c r="A16" s="614"/>
      <c r="B16" s="614"/>
      <c r="C16" s="614"/>
      <c r="D16" s="112">
        <v>470</v>
      </c>
      <c r="E16" s="416" t="s">
        <v>107</v>
      </c>
      <c r="F16" s="112">
        <v>546</v>
      </c>
      <c r="G16" s="117" t="s">
        <v>108</v>
      </c>
      <c r="H16" s="112" t="s">
        <v>85</v>
      </c>
      <c r="I16" s="113" t="s">
        <v>109</v>
      </c>
      <c r="J16" s="118">
        <v>0.25</v>
      </c>
      <c r="K16" s="116"/>
      <c r="L16" s="103"/>
      <c r="M16" s="103"/>
      <c r="N16" s="81"/>
      <c r="O16" s="81">
        <v>25</v>
      </c>
      <c r="P16" s="88">
        <v>0.25</v>
      </c>
      <c r="Q16" s="88">
        <v>0.25</v>
      </c>
      <c r="R16" s="88">
        <v>0.25</v>
      </c>
      <c r="S16" s="88">
        <v>0.25</v>
      </c>
      <c r="T16" s="88">
        <v>0.25</v>
      </c>
      <c r="U16" s="88">
        <v>0.25</v>
      </c>
      <c r="V16" s="88">
        <v>0.25</v>
      </c>
      <c r="W16" s="88">
        <v>0.25</v>
      </c>
      <c r="X16" s="88">
        <v>0.25</v>
      </c>
      <c r="Y16" s="88">
        <v>0.25</v>
      </c>
      <c r="Z16" s="105">
        <v>0.48259999999999997</v>
      </c>
      <c r="AA16" s="119">
        <v>0.25</v>
      </c>
      <c r="AB16" s="119">
        <v>0.25</v>
      </c>
      <c r="AC16" s="119">
        <v>0.25</v>
      </c>
      <c r="AD16" s="119">
        <v>0.25</v>
      </c>
      <c r="AE16" s="119"/>
      <c r="AF16" s="443">
        <v>2.2499999999999999E-2</v>
      </c>
      <c r="AG16" s="119">
        <v>0.25</v>
      </c>
      <c r="AH16" s="119"/>
      <c r="AI16" s="119"/>
      <c r="AJ16" s="119"/>
      <c r="AK16" s="119"/>
      <c r="AL16" s="119"/>
      <c r="AM16" s="105">
        <v>2.2499999999999999E-2</v>
      </c>
      <c r="AN16" s="105">
        <v>2.2499999999999999E-2</v>
      </c>
      <c r="AO16" s="95">
        <v>2.2499999999999999E-2</v>
      </c>
      <c r="AP16" s="95"/>
      <c r="AQ16" s="114">
        <f>AF16/AD16</f>
        <v>0.09</v>
      </c>
      <c r="AR16" s="114">
        <v>0.75509999999999999</v>
      </c>
      <c r="AS16" s="548" t="s">
        <v>366</v>
      </c>
      <c r="AT16" s="549" t="s">
        <v>345</v>
      </c>
      <c r="AU16" s="549" t="s">
        <v>346</v>
      </c>
      <c r="AV16" s="120" t="s">
        <v>112</v>
      </c>
      <c r="AW16" s="120" t="s">
        <v>115</v>
      </c>
      <c r="AX16" s="314"/>
      <c r="AY16" s="314"/>
    </row>
    <row r="17" spans="1:51" ht="99.95" customHeight="1" x14ac:dyDescent="0.25">
      <c r="A17" s="614"/>
      <c r="B17" s="614"/>
      <c r="C17" s="614"/>
      <c r="D17" s="112">
        <v>471</v>
      </c>
      <c r="E17" s="416" t="s">
        <v>116</v>
      </c>
      <c r="F17" s="112">
        <v>370</v>
      </c>
      <c r="G17" s="117" t="s">
        <v>117</v>
      </c>
      <c r="H17" s="113" t="s">
        <v>118</v>
      </c>
      <c r="I17" s="113" t="s">
        <v>119</v>
      </c>
      <c r="J17" s="118">
        <f>T17</f>
        <v>1</v>
      </c>
      <c r="K17" s="118">
        <v>0.04</v>
      </c>
      <c r="L17" s="118">
        <v>0.04</v>
      </c>
      <c r="M17" s="88">
        <v>0.1</v>
      </c>
      <c r="N17" s="88">
        <v>0.1</v>
      </c>
      <c r="O17" s="88">
        <v>0.3</v>
      </c>
      <c r="P17" s="88">
        <v>0.3</v>
      </c>
      <c r="Q17" s="88">
        <v>1</v>
      </c>
      <c r="R17" s="119">
        <v>1</v>
      </c>
      <c r="S17" s="119">
        <v>1</v>
      </c>
      <c r="T17" s="119">
        <v>1</v>
      </c>
      <c r="U17" s="103">
        <v>0</v>
      </c>
      <c r="V17" s="88">
        <v>0</v>
      </c>
      <c r="W17" s="88">
        <v>0</v>
      </c>
      <c r="X17" s="88">
        <v>0</v>
      </c>
      <c r="Y17" s="540"/>
      <c r="Z17" s="540"/>
      <c r="AA17" s="540"/>
      <c r="AB17" s="540"/>
      <c r="AC17" s="540"/>
      <c r="AD17" s="540"/>
      <c r="AE17" s="458"/>
      <c r="AF17" s="459"/>
      <c r="AG17" s="458"/>
      <c r="AH17" s="458"/>
      <c r="AI17" s="460"/>
      <c r="AJ17" s="460"/>
      <c r="AK17" s="460"/>
      <c r="AL17" s="460"/>
      <c r="AM17" s="458"/>
      <c r="AN17" s="458"/>
      <c r="AO17" s="457">
        <f t="shared" si="0"/>
        <v>0</v>
      </c>
      <c r="AP17" s="458"/>
      <c r="AQ17" s="123"/>
      <c r="AR17" s="114">
        <v>1</v>
      </c>
      <c r="AS17" s="454"/>
      <c r="AT17" s="455"/>
      <c r="AU17" s="455"/>
      <c r="AV17" s="337" t="s">
        <v>122</v>
      </c>
      <c r="AW17" s="134" t="s">
        <v>123</v>
      </c>
      <c r="AX17" s="314"/>
      <c r="AY17" s="314"/>
    </row>
    <row r="18" spans="1:51" ht="99.95" customHeight="1" x14ac:dyDescent="0.25">
      <c r="A18" s="614"/>
      <c r="B18" s="614"/>
      <c r="C18" s="614"/>
      <c r="D18" s="112">
        <v>472</v>
      </c>
      <c r="E18" s="533" t="s">
        <v>229</v>
      </c>
      <c r="F18" s="112">
        <v>371</v>
      </c>
      <c r="G18" s="117" t="s">
        <v>126</v>
      </c>
      <c r="H18" s="113" t="s">
        <v>96</v>
      </c>
      <c r="I18" s="112" t="s">
        <v>77</v>
      </c>
      <c r="J18" s="116">
        <f>+N18+T18+Y18+AA18+AG18</f>
        <v>1100000</v>
      </c>
      <c r="K18" s="116">
        <v>1000</v>
      </c>
      <c r="L18" s="112">
        <v>1000</v>
      </c>
      <c r="M18" s="121">
        <v>106549</v>
      </c>
      <c r="N18" s="81">
        <f>+INVERSIÓN!L119</f>
        <v>106549</v>
      </c>
      <c r="O18" s="81">
        <v>350000</v>
      </c>
      <c r="P18" s="81">
        <v>350000</v>
      </c>
      <c r="Q18" s="103">
        <v>350000</v>
      </c>
      <c r="R18" s="81">
        <v>350000</v>
      </c>
      <c r="S18" s="103">
        <f>+INVERSIÓN!Q119</f>
        <v>355398</v>
      </c>
      <c r="T18" s="103">
        <f>+INVERSIÓN!R119</f>
        <v>355398</v>
      </c>
      <c r="U18" s="103">
        <v>120000</v>
      </c>
      <c r="V18" s="103">
        <f>+U18</f>
        <v>120000</v>
      </c>
      <c r="W18" s="103">
        <f>+V18</f>
        <v>120000</v>
      </c>
      <c r="X18" s="103">
        <v>150000</v>
      </c>
      <c r="Y18" s="121">
        <f>Z18</f>
        <v>270953</v>
      </c>
      <c r="Z18" s="104">
        <v>270953</v>
      </c>
      <c r="AA18" s="103">
        <v>244300</v>
      </c>
      <c r="AB18" s="103">
        <v>244300</v>
      </c>
      <c r="AC18" s="103">
        <v>244300</v>
      </c>
      <c r="AD18" s="103">
        <v>244300</v>
      </c>
      <c r="AE18" s="103"/>
      <c r="AF18" s="536">
        <v>188293.21</v>
      </c>
      <c r="AG18" s="103">
        <v>122800</v>
      </c>
      <c r="AH18" s="103"/>
      <c r="AI18" s="112"/>
      <c r="AJ18" s="112"/>
      <c r="AK18" s="112"/>
      <c r="AL18" s="112"/>
      <c r="AM18" s="104">
        <v>76875.990000000005</v>
      </c>
      <c r="AN18" s="122">
        <f>95922.42+AM18</f>
        <v>172798.41</v>
      </c>
      <c r="AO18" s="104">
        <f t="shared" si="0"/>
        <v>188293.21</v>
      </c>
      <c r="AP18" s="91"/>
      <c r="AQ18" s="114">
        <f t="shared" ref="AQ18:AQ31" si="1">AF18/AD18</f>
        <v>0.77074584527220624</v>
      </c>
      <c r="AR18" s="114">
        <f>(N18+T18+Z18+AO18)/J18</f>
        <v>0.83744837272727268</v>
      </c>
      <c r="AS18" s="546" t="s">
        <v>367</v>
      </c>
      <c r="AT18" s="547" t="s">
        <v>89</v>
      </c>
      <c r="AU18" s="547" t="s">
        <v>89</v>
      </c>
      <c r="AV18" s="338" t="s">
        <v>128</v>
      </c>
      <c r="AW18" s="135" t="s">
        <v>129</v>
      </c>
      <c r="AX18" s="314"/>
      <c r="AY18" s="314"/>
    </row>
    <row r="19" spans="1:51" ht="99.95" customHeight="1" x14ac:dyDescent="0.25">
      <c r="A19" s="614"/>
      <c r="B19" s="614"/>
      <c r="C19" s="614"/>
      <c r="D19" s="112">
        <v>473</v>
      </c>
      <c r="E19" s="533" t="s">
        <v>130</v>
      </c>
      <c r="F19" s="112">
        <v>372</v>
      </c>
      <c r="G19" s="113" t="s">
        <v>132</v>
      </c>
      <c r="H19" s="112" t="s">
        <v>85</v>
      </c>
      <c r="I19" s="112" t="s">
        <v>77</v>
      </c>
      <c r="J19" s="114">
        <f>+N19+T19+V19+Z19+AG19</f>
        <v>1</v>
      </c>
      <c r="K19" s="112">
        <v>0.1</v>
      </c>
      <c r="L19" s="112">
        <v>0.1</v>
      </c>
      <c r="M19" s="112">
        <v>13.3</v>
      </c>
      <c r="N19" s="105">
        <v>0.13300000000000001</v>
      </c>
      <c r="O19" s="105">
        <v>6.0999999999999999E-2</v>
      </c>
      <c r="P19" s="105">
        <v>6.0999999999999999E-2</v>
      </c>
      <c r="Q19" s="105">
        <v>6.0999999999999999E-2</v>
      </c>
      <c r="R19" s="105">
        <v>6.0999999999999999E-2</v>
      </c>
      <c r="S19" s="105">
        <v>6.0999999999999999E-2</v>
      </c>
      <c r="T19" s="105">
        <v>6.0999999999999999E-2</v>
      </c>
      <c r="U19" s="112">
        <v>37.5</v>
      </c>
      <c r="V19" s="105">
        <v>0.375</v>
      </c>
      <c r="W19" s="105">
        <v>0.375</v>
      </c>
      <c r="X19" s="105">
        <v>0.375</v>
      </c>
      <c r="Y19" s="105">
        <v>0.375</v>
      </c>
      <c r="Z19" s="105">
        <v>0.37480000000000002</v>
      </c>
      <c r="AA19" s="105">
        <v>0.375</v>
      </c>
      <c r="AB19" s="105">
        <v>0.375</v>
      </c>
      <c r="AC19" s="105">
        <v>0.375</v>
      </c>
      <c r="AD19" s="105">
        <v>0.375</v>
      </c>
      <c r="AE19" s="105"/>
      <c r="AF19" s="443">
        <v>0.28139999999999998</v>
      </c>
      <c r="AG19" s="105">
        <v>5.62E-2</v>
      </c>
      <c r="AH19" s="105"/>
      <c r="AI19" s="105"/>
      <c r="AJ19" s="105"/>
      <c r="AK19" s="105"/>
      <c r="AL19" s="105"/>
      <c r="AM19" s="105">
        <v>9.3700000000000006E-2</v>
      </c>
      <c r="AN19" s="105">
        <f>9.38%+AM19</f>
        <v>0.1875</v>
      </c>
      <c r="AO19" s="105">
        <f t="shared" si="0"/>
        <v>0.28139999999999998</v>
      </c>
      <c r="AP19" s="105"/>
      <c r="AQ19" s="114">
        <f t="shared" si="1"/>
        <v>0.75039999999999996</v>
      </c>
      <c r="AR19" s="114">
        <f>(N19+T19+Z19+AO19)/J19</f>
        <v>0.85019999999999996</v>
      </c>
      <c r="AS19" s="546" t="s">
        <v>368</v>
      </c>
      <c r="AT19" s="547" t="s">
        <v>89</v>
      </c>
      <c r="AU19" s="547" t="s">
        <v>89</v>
      </c>
      <c r="AV19" s="338" t="s">
        <v>134</v>
      </c>
      <c r="AW19" s="135" t="s">
        <v>135</v>
      </c>
      <c r="AX19" s="314"/>
      <c r="AY19" s="314"/>
    </row>
    <row r="20" spans="1:51" ht="99.95" customHeight="1" x14ac:dyDescent="0.25">
      <c r="A20" s="614"/>
      <c r="B20" s="614"/>
      <c r="C20" s="614"/>
      <c r="D20" s="112">
        <v>474</v>
      </c>
      <c r="E20" s="533" t="s">
        <v>137</v>
      </c>
      <c r="F20" s="112">
        <v>373</v>
      </c>
      <c r="G20" s="117" t="s">
        <v>138</v>
      </c>
      <c r="H20" s="112" t="s">
        <v>85</v>
      </c>
      <c r="I20" s="112" t="s">
        <v>119</v>
      </c>
      <c r="J20" s="118">
        <v>1</v>
      </c>
      <c r="K20" s="123">
        <v>0.125</v>
      </c>
      <c r="L20" s="112">
        <v>10</v>
      </c>
      <c r="M20" s="88">
        <v>0.1</v>
      </c>
      <c r="N20" s="88">
        <v>0.1</v>
      </c>
      <c r="O20" s="88">
        <v>0.35</v>
      </c>
      <c r="P20" s="88">
        <v>0.35</v>
      </c>
      <c r="Q20" s="88">
        <v>0.35</v>
      </c>
      <c r="R20" s="105">
        <v>0.35</v>
      </c>
      <c r="S20" s="88">
        <v>0.35</v>
      </c>
      <c r="T20" s="88">
        <v>0.35</v>
      </c>
      <c r="U20" s="88">
        <v>0.57999999999999996</v>
      </c>
      <c r="V20" s="88">
        <v>0.57999999999999996</v>
      </c>
      <c r="W20" s="88">
        <v>0.57999999999999996</v>
      </c>
      <c r="X20" s="88">
        <v>0.57999999999999996</v>
      </c>
      <c r="Y20" s="105">
        <v>0.62680000000000002</v>
      </c>
      <c r="Z20" s="105">
        <v>0.62680000000000002</v>
      </c>
      <c r="AA20" s="88">
        <v>0.83</v>
      </c>
      <c r="AB20" s="88">
        <v>0.83</v>
      </c>
      <c r="AC20" s="88">
        <v>0.83</v>
      </c>
      <c r="AD20" s="88">
        <v>0.83</v>
      </c>
      <c r="AE20" s="88"/>
      <c r="AF20" s="443">
        <v>0.82320000000000004</v>
      </c>
      <c r="AG20" s="112">
        <v>100</v>
      </c>
      <c r="AH20" s="88"/>
      <c r="AI20" s="112"/>
      <c r="AJ20" s="112"/>
      <c r="AK20" s="112"/>
      <c r="AL20" s="112"/>
      <c r="AM20" s="105">
        <v>0.70720000000000005</v>
      </c>
      <c r="AN20" s="105">
        <v>0.75519999999999998</v>
      </c>
      <c r="AO20" s="95">
        <f t="shared" si="0"/>
        <v>0.82320000000000004</v>
      </c>
      <c r="AP20" s="105"/>
      <c r="AQ20" s="410">
        <f t="shared" si="1"/>
        <v>0.99180722891566275</v>
      </c>
      <c r="AR20" s="114">
        <f>AO20/J20</f>
        <v>0.82320000000000004</v>
      </c>
      <c r="AS20" s="550" t="s">
        <v>354</v>
      </c>
      <c r="AT20" s="547" t="s">
        <v>89</v>
      </c>
      <c r="AU20" s="547" t="s">
        <v>89</v>
      </c>
      <c r="AV20" s="120" t="s">
        <v>141</v>
      </c>
      <c r="AW20" s="120" t="s">
        <v>142</v>
      </c>
      <c r="AX20" s="314"/>
      <c r="AY20" s="314"/>
    </row>
    <row r="21" spans="1:51" ht="99.95" customHeight="1" x14ac:dyDescent="0.25">
      <c r="A21" s="614"/>
      <c r="B21" s="614"/>
      <c r="C21" s="614"/>
      <c r="D21" s="124">
        <v>475</v>
      </c>
      <c r="E21" s="533" t="s">
        <v>143</v>
      </c>
      <c r="F21" s="124">
        <v>374</v>
      </c>
      <c r="G21" s="113" t="s">
        <v>144</v>
      </c>
      <c r="H21" s="124" t="s">
        <v>145</v>
      </c>
      <c r="I21" s="124" t="s">
        <v>77</v>
      </c>
      <c r="J21" s="118">
        <v>1</v>
      </c>
      <c r="K21" s="126"/>
      <c r="L21" s="127"/>
      <c r="M21" s="126"/>
      <c r="N21" s="125"/>
      <c r="O21" s="88">
        <v>0.25</v>
      </c>
      <c r="P21" s="88">
        <v>0.25</v>
      </c>
      <c r="Q21" s="88">
        <v>0.25</v>
      </c>
      <c r="R21" s="88">
        <v>0.25</v>
      </c>
      <c r="S21" s="119">
        <v>0.25</v>
      </c>
      <c r="T21" s="119">
        <v>0.25</v>
      </c>
      <c r="U21" s="88">
        <v>0.25</v>
      </c>
      <c r="V21" s="88">
        <v>0.25</v>
      </c>
      <c r="W21" s="88">
        <v>0.25</v>
      </c>
      <c r="X21" s="88">
        <v>0.25</v>
      </c>
      <c r="Y21" s="119">
        <v>0.25</v>
      </c>
      <c r="Z21" s="119">
        <v>0.25</v>
      </c>
      <c r="AA21" s="119">
        <v>0.25</v>
      </c>
      <c r="AB21" s="119">
        <v>0.25</v>
      </c>
      <c r="AC21" s="119">
        <v>0.25</v>
      </c>
      <c r="AD21" s="88">
        <v>0.25</v>
      </c>
      <c r="AE21" s="125"/>
      <c r="AF21" s="443">
        <v>0.1875</v>
      </c>
      <c r="AG21" s="119">
        <v>0.25</v>
      </c>
      <c r="AH21" s="127"/>
      <c r="AI21" s="127"/>
      <c r="AJ21" s="127"/>
      <c r="AK21" s="126"/>
      <c r="AL21" s="126"/>
      <c r="AM21" s="105">
        <v>6.25E-2</v>
      </c>
      <c r="AN21" s="105">
        <f>6.25%+AM21</f>
        <v>0.125</v>
      </c>
      <c r="AO21" s="95">
        <v>0.1875</v>
      </c>
      <c r="AP21" s="126"/>
      <c r="AQ21" s="114">
        <f t="shared" si="1"/>
        <v>0.75</v>
      </c>
      <c r="AR21" s="114">
        <f>(N21+T21+Z21+AO21)/J21</f>
        <v>0.6875</v>
      </c>
      <c r="AS21" s="550" t="s">
        <v>355</v>
      </c>
      <c r="AT21" s="551" t="s">
        <v>299</v>
      </c>
      <c r="AU21" s="551" t="s">
        <v>299</v>
      </c>
      <c r="AV21" s="339" t="s">
        <v>149</v>
      </c>
      <c r="AW21" s="129" t="s">
        <v>152</v>
      </c>
      <c r="AX21" s="314"/>
      <c r="AY21" s="314"/>
    </row>
    <row r="22" spans="1:51" ht="99.95" customHeight="1" x14ac:dyDescent="0.25">
      <c r="A22" s="614"/>
      <c r="B22" s="614"/>
      <c r="C22" s="614"/>
      <c r="D22" s="124">
        <v>476</v>
      </c>
      <c r="E22" s="533" t="s">
        <v>153</v>
      </c>
      <c r="F22" s="124">
        <v>375</v>
      </c>
      <c r="G22" s="113" t="s">
        <v>154</v>
      </c>
      <c r="H22" s="124" t="s">
        <v>155</v>
      </c>
      <c r="I22" s="124" t="s">
        <v>119</v>
      </c>
      <c r="J22" s="118">
        <v>0.01</v>
      </c>
      <c r="K22" s="126"/>
      <c r="L22" s="127"/>
      <c r="M22" s="126"/>
      <c r="N22" s="125"/>
      <c r="O22" s="420">
        <v>0.2</v>
      </c>
      <c r="P22" s="420">
        <v>0.2</v>
      </c>
      <c r="Q22" s="420">
        <v>0.2</v>
      </c>
      <c r="R22" s="420">
        <v>0.2</v>
      </c>
      <c r="S22" s="420">
        <v>0.2</v>
      </c>
      <c r="T22" s="104">
        <v>0.12</v>
      </c>
      <c r="U22" s="420">
        <v>1</v>
      </c>
      <c r="V22" s="104">
        <v>1</v>
      </c>
      <c r="W22" s="104">
        <v>1</v>
      </c>
      <c r="X22" s="419">
        <v>1</v>
      </c>
      <c r="Y22" s="115">
        <v>0.21</v>
      </c>
      <c r="Z22" s="104">
        <v>0.12</v>
      </c>
      <c r="AA22" s="420">
        <v>1</v>
      </c>
      <c r="AB22" s="420">
        <v>1</v>
      </c>
      <c r="AC22" s="420">
        <v>1</v>
      </c>
      <c r="AD22" s="415">
        <v>1</v>
      </c>
      <c r="AE22" s="106"/>
      <c r="AF22" s="536">
        <v>0.8</v>
      </c>
      <c r="AG22" s="103">
        <v>1</v>
      </c>
      <c r="AH22" s="127"/>
      <c r="AI22" s="127"/>
      <c r="AJ22" s="127"/>
      <c r="AK22" s="126"/>
      <c r="AL22" s="126"/>
      <c r="AM22" s="104" t="s">
        <v>259</v>
      </c>
      <c r="AN22" s="104">
        <v>0.12</v>
      </c>
      <c r="AO22" s="104">
        <f t="shared" si="0"/>
        <v>0.8</v>
      </c>
      <c r="AP22" s="128"/>
      <c r="AQ22" s="114">
        <f t="shared" si="1"/>
        <v>0.8</v>
      </c>
      <c r="AR22" s="114">
        <f>AO22/J22</f>
        <v>80</v>
      </c>
      <c r="AS22" s="550" t="s">
        <v>356</v>
      </c>
      <c r="AT22" s="551" t="s">
        <v>299</v>
      </c>
      <c r="AU22" s="551" t="s">
        <v>299</v>
      </c>
      <c r="AV22" s="129" t="s">
        <v>150</v>
      </c>
      <c r="AW22" s="120" t="s">
        <v>151</v>
      </c>
      <c r="AX22" s="314"/>
      <c r="AY22" s="314"/>
    </row>
    <row r="23" spans="1:51" ht="99.95" customHeight="1" x14ac:dyDescent="0.25">
      <c r="A23" s="614"/>
      <c r="B23" s="614"/>
      <c r="C23" s="614"/>
      <c r="D23" s="124">
        <v>477</v>
      </c>
      <c r="E23" s="533" t="s">
        <v>157</v>
      </c>
      <c r="F23" s="124">
        <v>376</v>
      </c>
      <c r="G23" s="113" t="s">
        <v>158</v>
      </c>
      <c r="H23" s="124" t="s">
        <v>159</v>
      </c>
      <c r="I23" s="124" t="s">
        <v>77</v>
      </c>
      <c r="J23" s="103">
        <f>+N23+T23+Z23+AA23+AG23</f>
        <v>20000</v>
      </c>
      <c r="K23" s="126">
        <v>2500</v>
      </c>
      <c r="L23" s="124">
        <v>2500</v>
      </c>
      <c r="M23" s="124">
        <v>2500</v>
      </c>
      <c r="N23" s="542">
        <v>2591</v>
      </c>
      <c r="O23" s="542">
        <v>5000</v>
      </c>
      <c r="P23" s="542">
        <v>5000</v>
      </c>
      <c r="Q23" s="542">
        <v>5000</v>
      </c>
      <c r="R23" s="542">
        <v>5000</v>
      </c>
      <c r="S23" s="543">
        <v>5000</v>
      </c>
      <c r="T23" s="543">
        <v>5000</v>
      </c>
      <c r="U23" s="542">
        <v>4909</v>
      </c>
      <c r="V23" s="542">
        <v>4909</v>
      </c>
      <c r="W23" s="542">
        <v>4909</v>
      </c>
      <c r="X23" s="542">
        <v>4909</v>
      </c>
      <c r="Y23" s="542">
        <f>4909+600</f>
        <v>5509</v>
      </c>
      <c r="Z23" s="544">
        <f>+INVERSIÓN!X23</f>
        <v>5429</v>
      </c>
      <c r="AA23" s="542">
        <v>5080</v>
      </c>
      <c r="AB23" s="542">
        <v>5080</v>
      </c>
      <c r="AC23" s="542">
        <v>5080</v>
      </c>
      <c r="AD23" s="112">
        <v>5080</v>
      </c>
      <c r="AE23" s="124"/>
      <c r="AF23" s="461">
        <v>3839</v>
      </c>
      <c r="AG23" s="542">
        <f>2500-600</f>
        <v>1900</v>
      </c>
      <c r="AH23" s="124"/>
      <c r="AI23" s="124"/>
      <c r="AJ23" s="124"/>
      <c r="AK23" s="124"/>
      <c r="AL23" s="124"/>
      <c r="AM23" s="116">
        <v>1331</v>
      </c>
      <c r="AN23" s="116">
        <f>+AM23+1252</f>
        <v>2583</v>
      </c>
      <c r="AO23" s="104">
        <f t="shared" si="0"/>
        <v>3839</v>
      </c>
      <c r="AP23" s="130"/>
      <c r="AQ23" s="114">
        <f t="shared" si="1"/>
        <v>0.75570866141732285</v>
      </c>
      <c r="AR23" s="236">
        <f>(N23+T23+Z23+AO23)/J23</f>
        <v>0.84294999999999998</v>
      </c>
      <c r="AS23" s="552" t="s">
        <v>336</v>
      </c>
      <c r="AT23" s="551" t="s">
        <v>299</v>
      </c>
      <c r="AU23" s="551" t="s">
        <v>299</v>
      </c>
      <c r="AV23" s="339" t="s">
        <v>160</v>
      </c>
      <c r="AW23" s="120" t="s">
        <v>161</v>
      </c>
      <c r="AX23" s="314"/>
      <c r="AY23" s="314"/>
    </row>
    <row r="24" spans="1:51" ht="99.95" customHeight="1" x14ac:dyDescent="0.25">
      <c r="A24" s="614"/>
      <c r="B24" s="614"/>
      <c r="C24" s="614"/>
      <c r="D24" s="112">
        <v>478</v>
      </c>
      <c r="E24" s="416" t="s">
        <v>162</v>
      </c>
      <c r="F24" s="112">
        <v>377</v>
      </c>
      <c r="G24" s="113" t="s">
        <v>163</v>
      </c>
      <c r="H24" s="113" t="s">
        <v>164</v>
      </c>
      <c r="I24" s="112" t="s">
        <v>77</v>
      </c>
      <c r="J24" s="116">
        <f>+N24+T24+Z24+AA24+AG24</f>
        <v>500</v>
      </c>
      <c r="K24" s="116">
        <v>60</v>
      </c>
      <c r="L24" s="116">
        <v>60</v>
      </c>
      <c r="M24" s="112">
        <v>60</v>
      </c>
      <c r="N24" s="112">
        <v>13</v>
      </c>
      <c r="O24" s="112">
        <v>167</v>
      </c>
      <c r="P24" s="112">
        <v>167</v>
      </c>
      <c r="Q24" s="112">
        <v>167</v>
      </c>
      <c r="R24" s="112">
        <v>167</v>
      </c>
      <c r="S24" s="83">
        <f>+INVERSIÓN!Q33</f>
        <v>167</v>
      </c>
      <c r="T24" s="83">
        <v>150</v>
      </c>
      <c r="U24" s="83">
        <f>+INVERSIÓN!S29</f>
        <v>130</v>
      </c>
      <c r="V24" s="83">
        <f>+U24</f>
        <v>130</v>
      </c>
      <c r="W24" s="83">
        <v>130</v>
      </c>
      <c r="X24" s="83">
        <v>130</v>
      </c>
      <c r="Y24" s="83">
        <v>147</v>
      </c>
      <c r="Z24" s="103">
        <v>130</v>
      </c>
      <c r="AA24" s="417">
        <v>147</v>
      </c>
      <c r="AB24" s="417">
        <v>147</v>
      </c>
      <c r="AC24" s="417">
        <v>147</v>
      </c>
      <c r="AD24" s="417">
        <v>147</v>
      </c>
      <c r="AE24" s="417"/>
      <c r="AF24" s="537">
        <v>67</v>
      </c>
      <c r="AG24" s="112">
        <f>77-17</f>
        <v>60</v>
      </c>
      <c r="AH24" s="112"/>
      <c r="AI24" s="112"/>
      <c r="AJ24" s="112"/>
      <c r="AK24" s="112"/>
      <c r="AL24" s="112"/>
      <c r="AM24" s="103">
        <v>17</v>
      </c>
      <c r="AN24" s="104">
        <v>30</v>
      </c>
      <c r="AO24" s="104">
        <v>67</v>
      </c>
      <c r="AP24" s="112"/>
      <c r="AQ24" s="114">
        <f t="shared" si="1"/>
        <v>0.45578231292517007</v>
      </c>
      <c r="AR24" s="236">
        <f>(N24+T24+Z24+AO24)/J24</f>
        <v>0.72</v>
      </c>
      <c r="AS24" s="552" t="s">
        <v>337</v>
      </c>
      <c r="AT24" s="551" t="s">
        <v>299</v>
      </c>
      <c r="AU24" s="551" t="s">
        <v>299</v>
      </c>
      <c r="AV24" s="133" t="s">
        <v>195</v>
      </c>
      <c r="AW24" s="136" t="str">
        <f>INVERSIÓN!AU29</f>
        <v>Archivo de Gestión SEGAE</v>
      </c>
      <c r="AX24" s="314"/>
      <c r="AY24" s="314"/>
    </row>
    <row r="25" spans="1:51" ht="99.95" customHeight="1" x14ac:dyDescent="0.25">
      <c r="A25" s="614"/>
      <c r="B25" s="614"/>
      <c r="C25" s="614"/>
      <c r="D25" s="112">
        <v>479</v>
      </c>
      <c r="E25" s="416" t="s">
        <v>166</v>
      </c>
      <c r="F25" s="112">
        <v>378</v>
      </c>
      <c r="G25" s="113" t="s">
        <v>167</v>
      </c>
      <c r="H25" s="113" t="s">
        <v>168</v>
      </c>
      <c r="I25" s="112" t="s">
        <v>169</v>
      </c>
      <c r="J25" s="102">
        <v>1</v>
      </c>
      <c r="K25" s="107">
        <v>0.1</v>
      </c>
      <c r="L25" s="107">
        <v>0.1</v>
      </c>
      <c r="M25" s="107">
        <v>0.1</v>
      </c>
      <c r="N25" s="107">
        <v>0.1</v>
      </c>
      <c r="O25" s="107">
        <v>0.25</v>
      </c>
      <c r="P25" s="107">
        <v>0.25</v>
      </c>
      <c r="Q25" s="112">
        <v>0.25</v>
      </c>
      <c r="R25" s="107">
        <v>0.25</v>
      </c>
      <c r="S25" s="107">
        <v>0.25</v>
      </c>
      <c r="T25" s="107">
        <v>0.25</v>
      </c>
      <c r="U25" s="107">
        <v>0.5</v>
      </c>
      <c r="V25" s="107">
        <f>+U25</f>
        <v>0.5</v>
      </c>
      <c r="W25" s="107">
        <v>0.5</v>
      </c>
      <c r="X25" s="112" t="s">
        <v>170</v>
      </c>
      <c r="Y25" s="112">
        <v>0.5</v>
      </c>
      <c r="Z25" s="534">
        <v>0.5</v>
      </c>
      <c r="AA25" s="418">
        <v>0.75</v>
      </c>
      <c r="AB25" s="418">
        <v>0.75</v>
      </c>
      <c r="AC25" s="418">
        <v>0.75</v>
      </c>
      <c r="AD25" s="418">
        <v>0.75</v>
      </c>
      <c r="AE25" s="418"/>
      <c r="AF25" s="430">
        <v>0.7</v>
      </c>
      <c r="AG25" s="112">
        <v>1</v>
      </c>
      <c r="AH25" s="413"/>
      <c r="AI25" s="112"/>
      <c r="AJ25" s="112"/>
      <c r="AK25" s="112"/>
      <c r="AL25" s="112"/>
      <c r="AM25" s="112">
        <v>0.56000000000000005</v>
      </c>
      <c r="AN25" s="104">
        <v>0.6</v>
      </c>
      <c r="AO25" s="104">
        <f t="shared" si="0"/>
        <v>0.7</v>
      </c>
      <c r="AP25" s="107"/>
      <c r="AQ25" s="114">
        <f t="shared" si="1"/>
        <v>0.93333333333333324</v>
      </c>
      <c r="AR25" s="114">
        <f>AO25/J25</f>
        <v>0.7</v>
      </c>
      <c r="AS25" s="550" t="s">
        <v>302</v>
      </c>
      <c r="AT25" s="551" t="s">
        <v>299</v>
      </c>
      <c r="AU25" s="551" t="s">
        <v>299</v>
      </c>
      <c r="AV25" s="120" t="s">
        <v>172</v>
      </c>
      <c r="AW25" s="120" t="s">
        <v>151</v>
      </c>
      <c r="AX25" s="314"/>
      <c r="AY25" s="314"/>
    </row>
    <row r="26" spans="1:51" ht="99.95" customHeight="1" x14ac:dyDescent="0.25">
      <c r="A26" s="614"/>
      <c r="B26" s="614"/>
      <c r="C26" s="614"/>
      <c r="D26" s="112">
        <v>480</v>
      </c>
      <c r="E26" s="416" t="s">
        <v>258</v>
      </c>
      <c r="F26" s="112">
        <v>379</v>
      </c>
      <c r="G26" s="117" t="s">
        <v>173</v>
      </c>
      <c r="H26" s="112" t="s">
        <v>96</v>
      </c>
      <c r="I26" s="112" t="s">
        <v>77</v>
      </c>
      <c r="J26" s="116">
        <f>N26+T26+Z26+AB26+AG26</f>
        <v>42287802</v>
      </c>
      <c r="K26" s="103">
        <v>4000000</v>
      </c>
      <c r="L26" s="103">
        <v>4000000</v>
      </c>
      <c r="M26" s="103">
        <v>4112722</v>
      </c>
      <c r="N26" s="81">
        <f>+INVERSIÓN!L71</f>
        <v>4112722</v>
      </c>
      <c r="O26" s="81">
        <v>8000000</v>
      </c>
      <c r="P26" s="81">
        <v>8000000</v>
      </c>
      <c r="Q26" s="112">
        <v>8000000</v>
      </c>
      <c r="R26" s="81">
        <v>8000000</v>
      </c>
      <c r="S26" s="83">
        <f>+INVERSIÓN!Q71</f>
        <v>11375079.609999999</v>
      </c>
      <c r="T26" s="122">
        <v>11375080</v>
      </c>
      <c r="U26" s="83">
        <v>7887278</v>
      </c>
      <c r="V26" s="83">
        <f>+U26</f>
        <v>7887278</v>
      </c>
      <c r="W26" s="83">
        <v>7887278</v>
      </c>
      <c r="X26" s="83">
        <f>7887278+2000000</f>
        <v>9887278</v>
      </c>
      <c r="Y26" s="83">
        <v>11500000</v>
      </c>
      <c r="Z26" s="104">
        <v>11097105</v>
      </c>
      <c r="AA26" s="87">
        <v>11122895</v>
      </c>
      <c r="AB26" s="87">
        <f>+AA26</f>
        <v>11122895</v>
      </c>
      <c r="AC26" s="87">
        <v>11122895</v>
      </c>
      <c r="AD26" s="87">
        <v>11122895</v>
      </c>
      <c r="AE26" s="87"/>
      <c r="AF26" s="434">
        <v>9255282</v>
      </c>
      <c r="AG26" s="83">
        <v>4580000</v>
      </c>
      <c r="AH26" s="81"/>
      <c r="AI26" s="112"/>
      <c r="AJ26" s="112"/>
      <c r="AK26" s="112"/>
      <c r="AL26" s="112"/>
      <c r="AM26" s="104">
        <v>1935113</v>
      </c>
      <c r="AN26" s="104">
        <v>4352930</v>
      </c>
      <c r="AO26" s="104">
        <f t="shared" si="0"/>
        <v>9255282</v>
      </c>
      <c r="AP26" s="81"/>
      <c r="AQ26" s="114">
        <f t="shared" si="1"/>
        <v>0.83209290387079982</v>
      </c>
      <c r="AR26" s="236">
        <f>(N26+T26+Z26+AO26)/J26</f>
        <v>0.84753019322214951</v>
      </c>
      <c r="AS26" s="550" t="s">
        <v>357</v>
      </c>
      <c r="AT26" s="551" t="s">
        <v>299</v>
      </c>
      <c r="AU26" s="551" t="s">
        <v>299</v>
      </c>
      <c r="AV26" s="120" t="s">
        <v>174</v>
      </c>
      <c r="AW26" s="120" t="s">
        <v>175</v>
      </c>
      <c r="AX26" s="314"/>
      <c r="AY26" s="314"/>
    </row>
    <row r="27" spans="1:51" ht="99.95" customHeight="1" x14ac:dyDescent="0.25">
      <c r="A27" s="614"/>
      <c r="B27" s="614"/>
      <c r="C27" s="614"/>
      <c r="D27" s="112">
        <v>481</v>
      </c>
      <c r="E27" s="416" t="s">
        <v>176</v>
      </c>
      <c r="F27" s="112">
        <v>481</v>
      </c>
      <c r="G27" s="117" t="s">
        <v>177</v>
      </c>
      <c r="H27" s="112" t="s">
        <v>85</v>
      </c>
      <c r="I27" s="112" t="s">
        <v>169</v>
      </c>
      <c r="J27" s="118">
        <v>0.25</v>
      </c>
      <c r="K27" s="116">
        <v>15</v>
      </c>
      <c r="L27" s="103">
        <v>15</v>
      </c>
      <c r="M27" s="112">
        <v>15.13</v>
      </c>
      <c r="N27" s="105">
        <v>0.15129999999999999</v>
      </c>
      <c r="O27" s="112">
        <v>20</v>
      </c>
      <c r="P27" s="88">
        <v>0.2</v>
      </c>
      <c r="Q27" s="88">
        <v>0.2</v>
      </c>
      <c r="R27" s="88">
        <v>0.2</v>
      </c>
      <c r="S27" s="88">
        <f>+INVERSIÓN!Q89</f>
        <v>0.25</v>
      </c>
      <c r="T27" s="105">
        <v>0.3034</v>
      </c>
      <c r="U27" s="88">
        <v>0.25</v>
      </c>
      <c r="V27" s="88">
        <v>0.25</v>
      </c>
      <c r="W27" s="88">
        <v>0.25</v>
      </c>
      <c r="X27" s="112">
        <v>25</v>
      </c>
      <c r="Y27" s="112">
        <v>25</v>
      </c>
      <c r="Z27" s="112">
        <v>26.43</v>
      </c>
      <c r="AA27" s="88">
        <v>0.25</v>
      </c>
      <c r="AB27" s="88">
        <v>0.25</v>
      </c>
      <c r="AC27" s="88">
        <v>0.25</v>
      </c>
      <c r="AD27" s="88">
        <v>0.25</v>
      </c>
      <c r="AE27" s="88"/>
      <c r="AF27" s="443">
        <v>0.26919999999999999</v>
      </c>
      <c r="AG27" s="88">
        <v>0.25</v>
      </c>
      <c r="AH27" s="81"/>
      <c r="AI27" s="112"/>
      <c r="AJ27" s="112"/>
      <c r="AK27" s="112"/>
      <c r="AL27" s="112"/>
      <c r="AM27" s="105">
        <v>0.26429999999999998</v>
      </c>
      <c r="AN27" s="105">
        <v>0.26429999999999998</v>
      </c>
      <c r="AO27" s="95">
        <f t="shared" si="0"/>
        <v>0.26919999999999999</v>
      </c>
      <c r="AP27" s="112"/>
      <c r="AQ27" s="410">
        <f t="shared" si="1"/>
        <v>1.0768</v>
      </c>
      <c r="AR27" s="114">
        <f>AO27/J27</f>
        <v>1.0768</v>
      </c>
      <c r="AS27" s="553" t="s">
        <v>358</v>
      </c>
      <c r="AT27" s="551" t="s">
        <v>299</v>
      </c>
      <c r="AU27" s="551" t="s">
        <v>299</v>
      </c>
      <c r="AV27" s="120" t="s">
        <v>178</v>
      </c>
      <c r="AW27" s="120" t="s">
        <v>179</v>
      </c>
      <c r="AX27" s="314"/>
      <c r="AY27" s="314"/>
    </row>
    <row r="28" spans="1:51" ht="99.95" customHeight="1" x14ac:dyDescent="0.25">
      <c r="A28" s="614"/>
      <c r="B28" s="614"/>
      <c r="C28" s="614"/>
      <c r="D28" s="112">
        <v>520</v>
      </c>
      <c r="E28" s="416" t="s">
        <v>180</v>
      </c>
      <c r="F28" s="112">
        <v>527</v>
      </c>
      <c r="G28" s="113" t="s">
        <v>181</v>
      </c>
      <c r="H28" s="112" t="s">
        <v>96</v>
      </c>
      <c r="I28" s="112" t="s">
        <v>77</v>
      </c>
      <c r="J28" s="116">
        <f>+N28+T28+Z28+AA28+AG28</f>
        <v>15000</v>
      </c>
      <c r="K28" s="116">
        <v>1028</v>
      </c>
      <c r="L28" s="103">
        <v>1000</v>
      </c>
      <c r="M28" s="103">
        <v>1028</v>
      </c>
      <c r="N28" s="102">
        <v>1028</v>
      </c>
      <c r="O28" s="413">
        <v>2250</v>
      </c>
      <c r="P28" s="103">
        <v>2250</v>
      </c>
      <c r="Q28" s="103">
        <v>2250</v>
      </c>
      <c r="R28" s="103">
        <v>2250</v>
      </c>
      <c r="S28" s="103">
        <f>+INVERSIÓN!Q47</f>
        <v>2627</v>
      </c>
      <c r="T28" s="103">
        <f>+INVERSIÓN!R47</f>
        <v>2427</v>
      </c>
      <c r="U28" s="103">
        <v>4700</v>
      </c>
      <c r="V28" s="103">
        <f>+U28</f>
        <v>4700</v>
      </c>
      <c r="W28" s="103">
        <v>4700</v>
      </c>
      <c r="X28" s="103">
        <v>4700</v>
      </c>
      <c r="Y28" s="131">
        <v>5152.37</v>
      </c>
      <c r="Z28" s="131">
        <v>5152.37</v>
      </c>
      <c r="AA28" s="103">
        <v>4595</v>
      </c>
      <c r="AB28" s="103">
        <v>4595</v>
      </c>
      <c r="AC28" s="103">
        <v>4595</v>
      </c>
      <c r="AD28" s="103">
        <v>4595</v>
      </c>
      <c r="AE28" s="103"/>
      <c r="AF28" s="538">
        <v>3936.8471812888292</v>
      </c>
      <c r="AG28" s="104">
        <v>1797.63</v>
      </c>
      <c r="AH28" s="83"/>
      <c r="AI28" s="112"/>
      <c r="AJ28" s="112"/>
      <c r="AK28" s="112"/>
      <c r="AL28" s="112"/>
      <c r="AM28" s="122">
        <v>929.01021629000002</v>
      </c>
      <c r="AN28" s="104">
        <f>1538.91+AM28</f>
        <v>2467.9202162900001</v>
      </c>
      <c r="AO28" s="104">
        <v>3936.85</v>
      </c>
      <c r="AP28" s="131"/>
      <c r="AQ28" s="410">
        <f t="shared" si="1"/>
        <v>0.85676761290290082</v>
      </c>
      <c r="AR28" s="236">
        <f>(N28+T28+Z28+AO28)/J28</f>
        <v>0.83628133333333332</v>
      </c>
      <c r="AS28" s="552" t="s">
        <v>341</v>
      </c>
      <c r="AT28" s="551" t="s">
        <v>89</v>
      </c>
      <c r="AU28" s="551" t="s">
        <v>89</v>
      </c>
      <c r="AV28" s="137" t="s">
        <v>183</v>
      </c>
      <c r="AW28" s="137" t="s">
        <v>184</v>
      </c>
      <c r="AX28" s="314"/>
      <c r="AY28" s="314"/>
    </row>
    <row r="29" spans="1:51" ht="99.95" customHeight="1" x14ac:dyDescent="0.25">
      <c r="A29" s="614"/>
      <c r="B29" s="614"/>
      <c r="C29" s="614"/>
      <c r="D29" s="112">
        <v>521</v>
      </c>
      <c r="E29" s="416" t="s">
        <v>185</v>
      </c>
      <c r="F29" s="112">
        <v>528</v>
      </c>
      <c r="G29" s="117" t="s">
        <v>186</v>
      </c>
      <c r="H29" s="113" t="s">
        <v>96</v>
      </c>
      <c r="I29" s="113" t="s">
        <v>77</v>
      </c>
      <c r="J29" s="116">
        <f>+N29+T29+Z29+AB29+AG29</f>
        <v>32000</v>
      </c>
      <c r="K29" s="116">
        <v>4000</v>
      </c>
      <c r="L29" s="103">
        <v>4000</v>
      </c>
      <c r="M29" s="103">
        <v>4667</v>
      </c>
      <c r="N29" s="81">
        <f>+INVERSIÓN!L101</f>
        <v>4667</v>
      </c>
      <c r="O29" s="103">
        <v>8000</v>
      </c>
      <c r="P29" s="103">
        <v>8000</v>
      </c>
      <c r="Q29" s="103">
        <v>8000</v>
      </c>
      <c r="R29" s="103">
        <v>8000</v>
      </c>
      <c r="S29" s="103">
        <f>+INVERSIÓN!Q101</f>
        <v>8028</v>
      </c>
      <c r="T29" s="103">
        <f>+INVERSIÓN!R101</f>
        <v>8028</v>
      </c>
      <c r="U29" s="103">
        <v>7333</v>
      </c>
      <c r="V29" s="103">
        <f>+INVERSIÓN!T101</f>
        <v>7333</v>
      </c>
      <c r="W29" s="103">
        <v>7333</v>
      </c>
      <c r="X29" s="103">
        <v>7333</v>
      </c>
      <c r="Y29" s="103">
        <v>8204</v>
      </c>
      <c r="Z29" s="103">
        <v>7363</v>
      </c>
      <c r="AA29" s="103">
        <v>8841</v>
      </c>
      <c r="AB29" s="103">
        <v>8841</v>
      </c>
      <c r="AC29" s="103">
        <v>8841</v>
      </c>
      <c r="AD29" s="103">
        <v>8841</v>
      </c>
      <c r="AE29" s="103"/>
      <c r="AF29" s="539">
        <v>6285</v>
      </c>
      <c r="AG29" s="103">
        <v>3101</v>
      </c>
      <c r="AH29" s="103"/>
      <c r="AI29" s="112"/>
      <c r="AJ29" s="112"/>
      <c r="AK29" s="112"/>
      <c r="AL29" s="112"/>
      <c r="AM29" s="104">
        <v>2573</v>
      </c>
      <c r="AN29" s="104">
        <v>4108</v>
      </c>
      <c r="AO29" s="104">
        <f t="shared" si="0"/>
        <v>6285</v>
      </c>
      <c r="AP29" s="121"/>
      <c r="AQ29" s="114">
        <f t="shared" si="1"/>
        <v>0.71089243298269422</v>
      </c>
      <c r="AR29" s="236">
        <f>(N29+T29+Z29+AO29)/J29</f>
        <v>0.82321875</v>
      </c>
      <c r="AS29" s="552" t="s">
        <v>359</v>
      </c>
      <c r="AT29" s="551" t="s">
        <v>89</v>
      </c>
      <c r="AU29" s="551" t="s">
        <v>89</v>
      </c>
      <c r="AV29" s="120" t="s">
        <v>187</v>
      </c>
      <c r="AW29" s="120" t="s">
        <v>142</v>
      </c>
      <c r="AX29" s="314"/>
      <c r="AY29" s="314"/>
    </row>
    <row r="30" spans="1:51" ht="99.95" customHeight="1" x14ac:dyDescent="0.25">
      <c r="A30" s="614"/>
      <c r="B30" s="614"/>
      <c r="C30" s="614"/>
      <c r="D30" s="112">
        <v>522</v>
      </c>
      <c r="E30" s="416" t="s">
        <v>188</v>
      </c>
      <c r="F30" s="124">
        <v>529</v>
      </c>
      <c r="G30" s="113" t="s">
        <v>189</v>
      </c>
      <c r="H30" s="124" t="s">
        <v>155</v>
      </c>
      <c r="I30" s="124" t="s">
        <v>77</v>
      </c>
      <c r="J30" s="103">
        <v>800</v>
      </c>
      <c r="K30" s="103">
        <v>100</v>
      </c>
      <c r="L30" s="103">
        <v>100</v>
      </c>
      <c r="M30" s="103">
        <v>100</v>
      </c>
      <c r="N30" s="103">
        <v>100</v>
      </c>
      <c r="O30" s="103">
        <v>200</v>
      </c>
      <c r="P30" s="103">
        <v>200</v>
      </c>
      <c r="Q30" s="103">
        <v>200</v>
      </c>
      <c r="R30" s="103">
        <v>200</v>
      </c>
      <c r="S30" s="103">
        <v>211</v>
      </c>
      <c r="T30" s="103">
        <v>211</v>
      </c>
      <c r="U30" s="103">
        <v>200</v>
      </c>
      <c r="V30" s="103">
        <v>200</v>
      </c>
      <c r="W30" s="103">
        <v>200</v>
      </c>
      <c r="X30" s="116">
        <v>200</v>
      </c>
      <c r="Y30" s="103">
        <f>200+20</f>
        <v>220</v>
      </c>
      <c r="Z30" s="116">
        <v>200</v>
      </c>
      <c r="AA30" s="545">
        <v>220</v>
      </c>
      <c r="AB30" s="545">
        <v>220</v>
      </c>
      <c r="AC30" s="545">
        <v>220</v>
      </c>
      <c r="AD30" s="545">
        <v>220</v>
      </c>
      <c r="AE30" s="414"/>
      <c r="AF30" s="434">
        <v>168</v>
      </c>
      <c r="AG30" s="545">
        <f>89-20</f>
        <v>69</v>
      </c>
      <c r="AH30" s="414"/>
      <c r="AI30" s="414"/>
      <c r="AJ30" s="414"/>
      <c r="AK30" s="414"/>
      <c r="AL30" s="414"/>
      <c r="AM30" s="535">
        <v>60</v>
      </c>
      <c r="AN30" s="126">
        <f>54+AM30</f>
        <v>114</v>
      </c>
      <c r="AO30" s="104">
        <f t="shared" si="0"/>
        <v>168</v>
      </c>
      <c r="AP30" s="126"/>
      <c r="AQ30" s="114">
        <f t="shared" si="1"/>
        <v>0.76363636363636367</v>
      </c>
      <c r="AR30" s="236">
        <f>(N30+T30+Z30+AO30)/J30</f>
        <v>0.84875</v>
      </c>
      <c r="AS30" s="550" t="s">
        <v>360</v>
      </c>
      <c r="AT30" s="551" t="s">
        <v>89</v>
      </c>
      <c r="AU30" s="551" t="s">
        <v>89</v>
      </c>
      <c r="AV30" s="129" t="s">
        <v>190</v>
      </c>
      <c r="AW30" s="129" t="s">
        <v>98</v>
      </c>
      <c r="AX30" s="314"/>
      <c r="AY30" s="314"/>
    </row>
    <row r="31" spans="1:51" ht="99.95" customHeight="1" x14ac:dyDescent="0.25">
      <c r="A31" s="615"/>
      <c r="B31" s="615"/>
      <c r="C31" s="615"/>
      <c r="D31" s="112">
        <v>523</v>
      </c>
      <c r="E31" s="416" t="s">
        <v>191</v>
      </c>
      <c r="F31" s="112">
        <v>530</v>
      </c>
      <c r="G31" s="113" t="s">
        <v>192</v>
      </c>
      <c r="H31" s="113" t="s">
        <v>155</v>
      </c>
      <c r="I31" s="112" t="s">
        <v>119</v>
      </c>
      <c r="J31" s="116">
        <v>1</v>
      </c>
      <c r="K31" s="116"/>
      <c r="L31" s="132"/>
      <c r="M31" s="116"/>
      <c r="N31" s="116">
        <v>0</v>
      </c>
      <c r="O31" s="116"/>
      <c r="P31" s="415"/>
      <c r="Q31" s="415"/>
      <c r="R31" s="415"/>
      <c r="S31" s="419"/>
      <c r="T31" s="419">
        <v>0</v>
      </c>
      <c r="U31" s="419">
        <v>0</v>
      </c>
      <c r="V31" s="415">
        <v>0</v>
      </c>
      <c r="W31" s="415">
        <v>0</v>
      </c>
      <c r="X31" s="420">
        <v>0</v>
      </c>
      <c r="Y31" s="420">
        <v>0</v>
      </c>
      <c r="Z31" s="419">
        <v>0</v>
      </c>
      <c r="AA31" s="419">
        <v>0.6</v>
      </c>
      <c r="AB31" s="419">
        <v>0.6</v>
      </c>
      <c r="AC31" s="419">
        <v>0.6</v>
      </c>
      <c r="AD31" s="419">
        <v>0.3</v>
      </c>
      <c r="AE31" s="419"/>
      <c r="AF31" s="461">
        <v>0</v>
      </c>
      <c r="AG31" s="116">
        <v>1</v>
      </c>
      <c r="AH31" s="415"/>
      <c r="AI31" s="132"/>
      <c r="AJ31" s="132"/>
      <c r="AK31" s="116"/>
      <c r="AL31" s="116"/>
      <c r="AM31" s="115">
        <v>0</v>
      </c>
      <c r="AN31" s="115">
        <v>0</v>
      </c>
      <c r="AO31" s="104">
        <f t="shared" si="0"/>
        <v>0</v>
      </c>
      <c r="AP31" s="115"/>
      <c r="AQ31" s="114">
        <f t="shared" si="1"/>
        <v>0</v>
      </c>
      <c r="AR31" s="114">
        <f>AO31/J31</f>
        <v>0</v>
      </c>
      <c r="AS31" s="550" t="s">
        <v>335</v>
      </c>
      <c r="AT31" s="551" t="s">
        <v>89</v>
      </c>
      <c r="AU31" s="551" t="s">
        <v>89</v>
      </c>
      <c r="AV31" s="133" t="s">
        <v>150</v>
      </c>
      <c r="AW31" s="120" t="s">
        <v>151</v>
      </c>
      <c r="AX31" s="314"/>
      <c r="AY31" s="155"/>
    </row>
    <row r="32" spans="1:51" ht="54" customHeight="1" x14ac:dyDescent="0.25">
      <c r="A32" s="1"/>
      <c r="B32" s="1"/>
      <c r="C32" s="1"/>
      <c r="D32" s="1"/>
      <c r="E32" s="1"/>
      <c r="F32" s="1"/>
      <c r="G32" s="1"/>
      <c r="H32" s="1"/>
      <c r="I32" s="1"/>
      <c r="J32" s="2"/>
      <c r="K32" s="2"/>
      <c r="L32" s="2"/>
      <c r="M32" s="2"/>
      <c r="N32" s="2"/>
      <c r="O32" s="2"/>
      <c r="P32" s="2"/>
      <c r="Q32" s="2"/>
      <c r="R32" s="2"/>
      <c r="S32" s="2"/>
      <c r="T32" s="408"/>
      <c r="U32" s="408"/>
      <c r="V32" s="408"/>
      <c r="W32" s="408"/>
      <c r="X32" s="408"/>
      <c r="Y32" s="101"/>
      <c r="Z32" s="101"/>
      <c r="AA32" s="408"/>
      <c r="AB32" s="407"/>
      <c r="AC32" s="407"/>
      <c r="AD32" s="408"/>
      <c r="AE32" s="408"/>
      <c r="AF32" s="408"/>
      <c r="AG32" s="408"/>
      <c r="AH32" s="408"/>
      <c r="AI32" s="408"/>
      <c r="AJ32" s="408"/>
      <c r="AK32" s="408"/>
      <c r="AL32" s="408"/>
      <c r="AM32" s="317"/>
      <c r="AN32" s="317"/>
      <c r="AO32" s="317"/>
      <c r="AP32" s="108"/>
      <c r="AQ32" s="317"/>
      <c r="AR32" s="317"/>
      <c r="AS32" s="108"/>
      <c r="AT32" s="108"/>
      <c r="AU32" s="108"/>
      <c r="AV32" s="1"/>
      <c r="AW32" s="1"/>
      <c r="AX32" s="317"/>
      <c r="AY32" s="317"/>
    </row>
    <row r="33" spans="1:51" s="240" customFormat="1" ht="54" customHeight="1" x14ac:dyDescent="0.25">
      <c r="A33" s="248"/>
      <c r="B33" s="248"/>
      <c r="C33" s="248"/>
      <c r="D33" s="248"/>
      <c r="E33" s="248"/>
      <c r="F33" s="248"/>
      <c r="G33" s="248"/>
      <c r="H33" s="248"/>
      <c r="I33" s="248"/>
      <c r="J33" s="249"/>
      <c r="K33" s="249"/>
      <c r="L33" s="249"/>
      <c r="M33" s="249"/>
      <c r="N33" s="249"/>
      <c r="O33" s="249"/>
      <c r="P33" s="249"/>
      <c r="Q33" s="249"/>
      <c r="R33" s="249"/>
      <c r="S33" s="249"/>
      <c r="T33" s="253"/>
      <c r="U33" s="253"/>
      <c r="V33" s="253"/>
      <c r="W33" s="253"/>
      <c r="X33" s="253"/>
      <c r="Y33" s="253"/>
      <c r="Z33" s="253"/>
      <c r="AA33" s="253"/>
      <c r="AB33" s="253"/>
      <c r="AC33" s="253"/>
      <c r="AD33" s="253"/>
      <c r="AE33" s="253"/>
      <c r="AF33" s="253"/>
      <c r="AG33" s="253"/>
      <c r="AH33" s="253"/>
      <c r="AI33" s="253"/>
      <c r="AJ33" s="253"/>
      <c r="AK33" s="253"/>
      <c r="AL33" s="253"/>
      <c r="AV33" s="248"/>
      <c r="AW33" s="248"/>
    </row>
    <row r="34" spans="1:51" s="240" customFormat="1" ht="54" customHeight="1" x14ac:dyDescent="0.25">
      <c r="A34" s="250" t="s">
        <v>243</v>
      </c>
      <c r="B34" s="248"/>
      <c r="C34" s="248"/>
      <c r="D34" s="248"/>
      <c r="E34" s="248"/>
      <c r="F34" s="248"/>
      <c r="G34" s="248"/>
      <c r="H34" s="248"/>
      <c r="I34" s="248"/>
      <c r="J34" s="249"/>
      <c r="K34" s="249"/>
      <c r="L34" s="249"/>
      <c r="M34" s="249"/>
      <c r="N34" s="249"/>
      <c r="O34" s="249"/>
      <c r="P34" s="249"/>
      <c r="Q34" s="249"/>
      <c r="R34" s="249"/>
      <c r="S34" s="249"/>
      <c r="T34" s="253"/>
      <c r="U34" s="253"/>
      <c r="V34" s="253"/>
      <c r="W34" s="253"/>
      <c r="X34" s="253"/>
      <c r="Y34" s="253"/>
      <c r="Z34" s="253"/>
      <c r="AA34" s="253"/>
      <c r="AB34" s="253"/>
      <c r="AC34" s="253"/>
      <c r="AD34" s="253"/>
      <c r="AE34" s="253"/>
      <c r="AF34" s="253"/>
      <c r="AG34" s="253"/>
      <c r="AH34" s="253"/>
      <c r="AI34" s="253"/>
      <c r="AJ34" s="253"/>
      <c r="AK34" s="253"/>
      <c r="AL34" s="253"/>
      <c r="AV34" s="248"/>
      <c r="AW34" s="248"/>
    </row>
    <row r="35" spans="1:51" s="240" customFormat="1" ht="54" customHeight="1" x14ac:dyDescent="0.25">
      <c r="A35" s="251" t="s">
        <v>244</v>
      </c>
      <c r="B35" s="616" t="s">
        <v>245</v>
      </c>
      <c r="C35" s="616"/>
      <c r="D35" s="616"/>
      <c r="E35" s="616"/>
      <c r="F35" s="616"/>
      <c r="G35" s="616"/>
      <c r="H35" s="617" t="s">
        <v>246</v>
      </c>
      <c r="I35" s="617"/>
      <c r="J35" s="617"/>
      <c r="K35" s="617"/>
      <c r="L35" s="249"/>
      <c r="M35" s="249"/>
      <c r="N35" s="249"/>
      <c r="O35" s="249"/>
      <c r="P35" s="249"/>
      <c r="Q35" s="249"/>
      <c r="R35" s="249"/>
      <c r="S35" s="249"/>
      <c r="T35" s="253"/>
      <c r="U35" s="253"/>
      <c r="V35" s="253"/>
      <c r="W35" s="253"/>
      <c r="X35" s="253"/>
      <c r="Y35" s="253"/>
      <c r="Z35" s="253"/>
      <c r="AA35" s="253"/>
      <c r="AB35" s="253"/>
      <c r="AC35" s="253"/>
      <c r="AD35" s="253"/>
      <c r="AE35" s="253"/>
      <c r="AF35" s="253"/>
      <c r="AG35" s="253"/>
      <c r="AH35" s="253"/>
      <c r="AI35" s="253"/>
      <c r="AJ35" s="253"/>
      <c r="AK35" s="253"/>
      <c r="AL35" s="253"/>
      <c r="AV35" s="248"/>
      <c r="AW35" s="248"/>
    </row>
    <row r="36" spans="1:51" s="240" customFormat="1" ht="54" customHeight="1" x14ac:dyDescent="0.25">
      <c r="A36" s="252">
        <v>11</v>
      </c>
      <c r="B36" s="609" t="s">
        <v>247</v>
      </c>
      <c r="C36" s="609"/>
      <c r="D36" s="609"/>
      <c r="E36" s="609"/>
      <c r="F36" s="609"/>
      <c r="G36" s="609"/>
      <c r="H36" s="610" t="s">
        <v>248</v>
      </c>
      <c r="I36" s="610"/>
      <c r="J36" s="610"/>
      <c r="K36" s="610"/>
      <c r="L36" s="249"/>
      <c r="M36" s="249"/>
      <c r="N36" s="249"/>
      <c r="O36" s="249"/>
      <c r="P36" s="249"/>
      <c r="Q36" s="249"/>
      <c r="R36" s="249"/>
      <c r="S36" s="249"/>
      <c r="T36" s="253"/>
      <c r="U36" s="253"/>
      <c r="V36" s="253"/>
      <c r="W36" s="253"/>
      <c r="X36" s="253"/>
      <c r="Y36" s="253"/>
      <c r="Z36" s="253"/>
      <c r="AA36" s="253"/>
      <c r="AB36" s="253"/>
      <c r="AC36" s="253"/>
      <c r="AD36" s="253"/>
      <c r="AE36" s="253"/>
      <c r="AF36" s="253"/>
      <c r="AG36" s="253"/>
      <c r="AH36" s="253"/>
      <c r="AI36" s="253"/>
      <c r="AJ36" s="253"/>
      <c r="AK36" s="253"/>
      <c r="AL36" s="253"/>
      <c r="AV36" s="248"/>
      <c r="AW36" s="248"/>
    </row>
    <row r="37" spans="1:51" s="240" customFormat="1" ht="54" customHeight="1" x14ac:dyDescent="0.25">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row>
    <row r="38" spans="1:51" ht="54" customHeight="1" x14ac:dyDescent="0.25">
      <c r="A38" s="1"/>
      <c r="B38" s="1"/>
      <c r="C38" s="1"/>
      <c r="D38" s="1"/>
      <c r="E38" s="1"/>
      <c r="F38" s="1"/>
      <c r="G38" s="1"/>
      <c r="H38" s="1"/>
      <c r="I38" s="1"/>
      <c r="J38" s="2"/>
      <c r="K38" s="2"/>
      <c r="L38" s="2"/>
      <c r="M38" s="2"/>
      <c r="N38" s="2"/>
      <c r="O38" s="2"/>
      <c r="P38" s="2"/>
      <c r="Q38" s="2"/>
      <c r="R38" s="2"/>
      <c r="S38" s="2"/>
      <c r="T38" s="408"/>
      <c r="U38" s="408"/>
      <c r="V38" s="408"/>
      <c r="W38" s="408"/>
      <c r="X38" s="408"/>
      <c r="Y38" s="101"/>
      <c r="Z38" s="101"/>
      <c r="AA38" s="408"/>
      <c r="AB38" s="408"/>
      <c r="AC38" s="408"/>
      <c r="AD38" s="408"/>
      <c r="AE38" s="408"/>
      <c r="AF38" s="408"/>
      <c r="AG38" s="408"/>
      <c r="AH38" s="408"/>
      <c r="AI38" s="408"/>
      <c r="AJ38" s="408"/>
      <c r="AK38" s="408"/>
      <c r="AL38" s="408"/>
      <c r="AM38" s="317"/>
      <c r="AN38" s="317"/>
      <c r="AO38" s="317"/>
      <c r="AP38" s="108"/>
      <c r="AQ38" s="317"/>
      <c r="AR38" s="317"/>
      <c r="AS38" s="108"/>
      <c r="AT38" s="108"/>
      <c r="AU38" s="108"/>
      <c r="AV38" s="1"/>
      <c r="AW38" s="1"/>
      <c r="AX38" s="317"/>
      <c r="AY38" s="317"/>
    </row>
    <row r="39" spans="1:51" ht="54" customHeight="1" x14ac:dyDescent="0.25">
      <c r="A39" s="1"/>
      <c r="B39" s="1"/>
      <c r="C39" s="1"/>
      <c r="D39" s="1"/>
      <c r="E39" s="1"/>
      <c r="F39" s="1"/>
      <c r="G39" s="1"/>
      <c r="H39" s="1"/>
      <c r="I39" s="1"/>
      <c r="J39" s="2"/>
      <c r="K39" s="2"/>
      <c r="L39" s="2"/>
      <c r="M39" s="2"/>
      <c r="N39" s="2"/>
      <c r="O39" s="2"/>
      <c r="P39" s="2"/>
      <c r="Q39" s="2"/>
      <c r="R39" s="2"/>
      <c r="S39" s="2"/>
      <c r="T39" s="408"/>
      <c r="U39" s="408"/>
      <c r="V39" s="408"/>
      <c r="W39" s="408"/>
      <c r="X39" s="408"/>
      <c r="Y39" s="101"/>
      <c r="Z39" s="101"/>
      <c r="AA39" s="408"/>
      <c r="AB39" s="408"/>
      <c r="AC39" s="408"/>
      <c r="AD39" s="408"/>
      <c r="AE39" s="408"/>
      <c r="AF39" s="408"/>
      <c r="AG39" s="408"/>
      <c r="AH39" s="408"/>
      <c r="AI39" s="408"/>
      <c r="AJ39" s="408"/>
      <c r="AK39" s="408"/>
      <c r="AL39" s="408"/>
      <c r="AM39" s="317"/>
      <c r="AN39" s="317"/>
      <c r="AO39" s="317"/>
      <c r="AP39" s="108"/>
      <c r="AQ39" s="317"/>
      <c r="AR39" s="317"/>
      <c r="AS39" s="108"/>
      <c r="AT39" s="108"/>
      <c r="AU39" s="108"/>
      <c r="AV39" s="1"/>
      <c r="AW39" s="1"/>
      <c r="AX39" s="317"/>
      <c r="AY39" s="317"/>
    </row>
    <row r="40" spans="1:51" ht="54" customHeight="1" x14ac:dyDescent="0.25">
      <c r="A40" s="1"/>
      <c r="B40" s="1"/>
      <c r="C40" s="1"/>
      <c r="D40" s="1"/>
      <c r="E40" s="1"/>
      <c r="F40" s="1"/>
      <c r="G40" s="1"/>
      <c r="H40" s="1"/>
      <c r="I40" s="1"/>
      <c r="J40" s="2"/>
      <c r="K40" s="2"/>
      <c r="L40" s="2"/>
      <c r="M40" s="2"/>
      <c r="N40" s="2"/>
      <c r="O40" s="2"/>
      <c r="P40" s="2"/>
      <c r="Q40" s="2"/>
      <c r="R40" s="2"/>
      <c r="S40" s="2"/>
      <c r="T40" s="408"/>
      <c r="U40" s="408"/>
      <c r="V40" s="408"/>
      <c r="W40" s="408"/>
      <c r="X40" s="408"/>
      <c r="Y40" s="101"/>
      <c r="Z40" s="101"/>
      <c r="AA40" s="408"/>
      <c r="AB40" s="408"/>
      <c r="AC40" s="408"/>
      <c r="AD40" s="408"/>
      <c r="AE40" s="408"/>
      <c r="AF40" s="408"/>
      <c r="AG40" s="408"/>
      <c r="AH40" s="408"/>
      <c r="AI40" s="408"/>
      <c r="AJ40" s="408"/>
      <c r="AK40" s="408"/>
      <c r="AL40" s="408"/>
      <c r="AM40" s="317"/>
      <c r="AN40" s="317"/>
      <c r="AO40" s="317"/>
      <c r="AP40" s="108"/>
      <c r="AQ40" s="317"/>
      <c r="AR40" s="317"/>
      <c r="AS40" s="108"/>
      <c r="AT40" s="108"/>
      <c r="AU40" s="108"/>
      <c r="AV40" s="1"/>
      <c r="AW40" s="1"/>
      <c r="AX40" s="317"/>
      <c r="AY40" s="317"/>
    </row>
    <row r="41" spans="1:51" ht="54" customHeight="1" x14ac:dyDescent="0.25">
      <c r="A41" s="1"/>
      <c r="B41" s="1"/>
      <c r="C41" s="1"/>
      <c r="D41" s="1"/>
      <c r="E41" s="1"/>
      <c r="F41" s="1"/>
      <c r="G41" s="1"/>
      <c r="H41" s="1"/>
      <c r="I41" s="1"/>
      <c r="J41" s="2"/>
      <c r="K41" s="2"/>
      <c r="L41" s="2"/>
      <c r="M41" s="2"/>
      <c r="N41" s="2"/>
      <c r="O41" s="2"/>
      <c r="P41" s="2"/>
      <c r="Q41" s="2"/>
      <c r="R41" s="2"/>
      <c r="S41" s="2"/>
      <c r="T41" s="408"/>
      <c r="U41" s="408"/>
      <c r="V41" s="408"/>
      <c r="W41" s="408"/>
      <c r="X41" s="408"/>
      <c r="Y41" s="101"/>
      <c r="Z41" s="101"/>
      <c r="AA41" s="408"/>
      <c r="AB41" s="408"/>
      <c r="AC41" s="408"/>
      <c r="AD41" s="408"/>
      <c r="AE41" s="408"/>
      <c r="AF41" s="408"/>
      <c r="AG41" s="408"/>
      <c r="AH41" s="408"/>
      <c r="AI41" s="408"/>
      <c r="AJ41" s="408"/>
      <c r="AK41" s="408"/>
      <c r="AL41" s="408"/>
      <c r="AM41" s="317"/>
      <c r="AN41" s="317"/>
      <c r="AO41" s="317"/>
      <c r="AP41" s="108"/>
      <c r="AQ41" s="317"/>
      <c r="AR41" s="317"/>
      <c r="AS41" s="108"/>
      <c r="AT41" s="108"/>
      <c r="AU41" s="108"/>
      <c r="AV41" s="1"/>
      <c r="AW41" s="1"/>
      <c r="AX41" s="317"/>
      <c r="AY41" s="317"/>
    </row>
    <row r="42" spans="1:51" ht="54" customHeight="1" x14ac:dyDescent="0.25">
      <c r="A42" s="1"/>
      <c r="B42" s="1"/>
      <c r="C42" s="1"/>
      <c r="D42" s="1"/>
      <c r="E42" s="1"/>
      <c r="F42" s="1"/>
      <c r="G42" s="1"/>
      <c r="H42" s="1"/>
      <c r="I42" s="1"/>
      <c r="J42" s="2"/>
      <c r="K42" s="2"/>
      <c r="L42" s="2"/>
      <c r="M42" s="2"/>
      <c r="N42" s="2"/>
      <c r="O42" s="2"/>
      <c r="P42" s="2"/>
      <c r="Q42" s="2"/>
      <c r="R42" s="2"/>
      <c r="S42" s="2"/>
      <c r="T42" s="408"/>
      <c r="U42" s="408"/>
      <c r="V42" s="408"/>
      <c r="W42" s="408"/>
      <c r="X42" s="408"/>
      <c r="Y42" s="101"/>
      <c r="Z42" s="101"/>
      <c r="AA42" s="408"/>
      <c r="AB42" s="408"/>
      <c r="AC42" s="408"/>
      <c r="AD42" s="408"/>
      <c r="AE42" s="408"/>
      <c r="AF42" s="408"/>
      <c r="AG42" s="408"/>
      <c r="AH42" s="408"/>
      <c r="AI42" s="408"/>
      <c r="AJ42" s="408"/>
      <c r="AK42" s="408"/>
      <c r="AL42" s="408"/>
      <c r="AM42" s="317"/>
      <c r="AN42" s="317"/>
      <c r="AO42" s="317"/>
      <c r="AP42" s="108"/>
      <c r="AQ42" s="317"/>
      <c r="AR42" s="317"/>
      <c r="AS42" s="108"/>
      <c r="AT42" s="108"/>
      <c r="AU42" s="108"/>
      <c r="AV42" s="1"/>
      <c r="AW42" s="1"/>
      <c r="AX42" s="317"/>
      <c r="AY42" s="317"/>
    </row>
    <row r="43" spans="1:51" ht="54" customHeight="1" x14ac:dyDescent="0.25">
      <c r="A43" s="1"/>
      <c r="B43" s="1"/>
      <c r="C43" s="1"/>
      <c r="D43" s="1"/>
      <c r="E43" s="1"/>
      <c r="F43" s="1"/>
      <c r="G43" s="1"/>
      <c r="H43" s="1"/>
      <c r="I43" s="1"/>
      <c r="J43" s="2"/>
      <c r="K43" s="2"/>
      <c r="L43" s="2"/>
      <c r="M43" s="2"/>
      <c r="N43" s="2"/>
      <c r="O43" s="2"/>
      <c r="P43" s="2"/>
      <c r="Q43" s="2"/>
      <c r="R43" s="2"/>
      <c r="S43" s="2"/>
      <c r="T43" s="408"/>
      <c r="U43" s="408"/>
      <c r="V43" s="421"/>
      <c r="W43" s="408"/>
      <c r="X43" s="408"/>
      <c r="Y43" s="101"/>
      <c r="Z43" s="101"/>
      <c r="AA43" s="408"/>
      <c r="AB43" s="408"/>
      <c r="AC43" s="408"/>
      <c r="AD43" s="408"/>
      <c r="AE43" s="408"/>
      <c r="AF43" s="408"/>
      <c r="AG43" s="408"/>
      <c r="AH43" s="408"/>
      <c r="AI43" s="408"/>
      <c r="AJ43" s="408"/>
      <c r="AK43" s="408"/>
      <c r="AL43" s="408"/>
      <c r="AM43" s="317"/>
      <c r="AN43" s="317"/>
      <c r="AO43" s="317"/>
      <c r="AP43" s="108"/>
      <c r="AQ43" s="317"/>
      <c r="AR43" s="317"/>
      <c r="AS43" s="108"/>
      <c r="AT43" s="108"/>
      <c r="AU43" s="108"/>
      <c r="AV43" s="1"/>
      <c r="AW43" s="1"/>
      <c r="AX43" s="317"/>
      <c r="AY43" s="317"/>
    </row>
    <row r="44" spans="1:51" ht="54" customHeight="1" x14ac:dyDescent="0.25">
      <c r="A44" s="1"/>
      <c r="B44" s="1"/>
      <c r="C44" s="1"/>
      <c r="D44" s="1"/>
      <c r="E44" s="1"/>
      <c r="F44" s="1"/>
      <c r="G44" s="1"/>
      <c r="H44" s="1"/>
      <c r="I44" s="1"/>
      <c r="J44" s="2"/>
      <c r="K44" s="2"/>
      <c r="L44" s="2"/>
      <c r="M44" s="2"/>
      <c r="N44" s="2"/>
      <c r="O44" s="2"/>
      <c r="P44" s="2"/>
      <c r="Q44" s="2"/>
      <c r="R44" s="2"/>
      <c r="S44" s="2"/>
      <c r="T44" s="408"/>
      <c r="U44" s="408"/>
      <c r="V44" s="408"/>
      <c r="W44" s="408"/>
      <c r="X44" s="408"/>
      <c r="Y44" s="101"/>
      <c r="Z44" s="101"/>
      <c r="AA44" s="408"/>
      <c r="AB44" s="408"/>
      <c r="AC44" s="408"/>
      <c r="AD44" s="408"/>
      <c r="AE44" s="408"/>
      <c r="AF44" s="408"/>
      <c r="AG44" s="408"/>
      <c r="AH44" s="408"/>
      <c r="AI44" s="408"/>
      <c r="AJ44" s="408"/>
      <c r="AK44" s="408"/>
      <c r="AL44" s="408"/>
      <c r="AM44" s="317"/>
      <c r="AN44" s="317"/>
      <c r="AO44" s="317"/>
      <c r="AP44" s="108"/>
      <c r="AQ44" s="317"/>
      <c r="AR44" s="317"/>
      <c r="AS44" s="108"/>
      <c r="AT44" s="108"/>
      <c r="AU44" s="108"/>
      <c r="AV44" s="1"/>
      <c r="AW44" s="1"/>
      <c r="AX44" s="317"/>
      <c r="AY44" s="317"/>
    </row>
    <row r="45" spans="1:51" ht="54" customHeight="1" x14ac:dyDescent="0.25">
      <c r="A45" s="1"/>
      <c r="B45" s="1"/>
      <c r="C45" s="1"/>
      <c r="D45" s="1"/>
      <c r="E45" s="1"/>
      <c r="F45" s="1"/>
      <c r="G45" s="1"/>
      <c r="H45" s="1"/>
      <c r="I45" s="1"/>
      <c r="J45" s="2"/>
      <c r="K45" s="2"/>
      <c r="L45" s="2"/>
      <c r="M45" s="2"/>
      <c r="N45" s="2"/>
      <c r="O45" s="2"/>
      <c r="P45" s="2"/>
      <c r="Q45" s="2"/>
      <c r="R45" s="2"/>
      <c r="S45" s="2"/>
      <c r="T45" s="408"/>
      <c r="U45" s="408"/>
      <c r="V45" s="408"/>
      <c r="W45" s="408"/>
      <c r="X45" s="408"/>
      <c r="Y45" s="101"/>
      <c r="Z45" s="101"/>
      <c r="AA45" s="408"/>
      <c r="AB45" s="408"/>
      <c r="AC45" s="408"/>
      <c r="AD45" s="408"/>
      <c r="AE45" s="408"/>
      <c r="AF45" s="408"/>
      <c r="AG45" s="408"/>
      <c r="AH45" s="408"/>
      <c r="AI45" s="408"/>
      <c r="AJ45" s="408"/>
      <c r="AK45" s="408"/>
      <c r="AL45" s="408"/>
      <c r="AM45" s="317"/>
      <c r="AN45" s="317"/>
      <c r="AO45" s="317"/>
      <c r="AP45" s="108"/>
      <c r="AQ45" s="317"/>
      <c r="AR45" s="317"/>
      <c r="AS45" s="108"/>
      <c r="AT45" s="108"/>
      <c r="AU45" s="108"/>
      <c r="AV45" s="1"/>
      <c r="AW45" s="1"/>
      <c r="AX45" s="317"/>
      <c r="AY45" s="317"/>
    </row>
    <row r="46" spans="1:51" ht="54" customHeight="1" x14ac:dyDescent="0.25">
      <c r="A46" s="1"/>
      <c r="B46" s="1"/>
      <c r="C46" s="1"/>
      <c r="D46" s="1"/>
      <c r="E46" s="1"/>
      <c r="F46" s="1"/>
      <c r="G46" s="1"/>
      <c r="H46" s="1"/>
      <c r="I46" s="1"/>
      <c r="J46" s="2"/>
      <c r="K46" s="2"/>
      <c r="L46" s="2"/>
      <c r="M46" s="2"/>
      <c r="N46" s="2"/>
      <c r="O46" s="2"/>
      <c r="P46" s="2"/>
      <c r="Q46" s="2"/>
      <c r="R46" s="2"/>
      <c r="S46" s="2"/>
      <c r="T46" s="408"/>
      <c r="U46" s="408"/>
      <c r="V46" s="408"/>
      <c r="W46" s="408"/>
      <c r="X46" s="408"/>
      <c r="Y46" s="101"/>
      <c r="Z46" s="101"/>
      <c r="AA46" s="408"/>
      <c r="AB46" s="408"/>
      <c r="AC46" s="408"/>
      <c r="AD46" s="408"/>
      <c r="AE46" s="408"/>
      <c r="AF46" s="408"/>
      <c r="AG46" s="408"/>
      <c r="AH46" s="408"/>
      <c r="AI46" s="408"/>
      <c r="AJ46" s="408"/>
      <c r="AK46" s="408"/>
      <c r="AL46" s="408"/>
      <c r="AM46" s="317"/>
      <c r="AN46" s="317"/>
      <c r="AO46" s="317"/>
      <c r="AP46" s="108"/>
      <c r="AQ46" s="317"/>
      <c r="AR46" s="317"/>
      <c r="AS46" s="108"/>
      <c r="AT46" s="108"/>
      <c r="AU46" s="108"/>
      <c r="AV46" s="1"/>
      <c r="AW46" s="1"/>
      <c r="AX46" s="317"/>
      <c r="AY46" s="317"/>
    </row>
    <row r="47" spans="1:51" ht="54" customHeight="1" x14ac:dyDescent="0.25">
      <c r="A47" s="1"/>
      <c r="B47" s="1"/>
      <c r="C47" s="1"/>
      <c r="D47" s="1"/>
      <c r="E47" s="1"/>
      <c r="F47" s="1"/>
      <c r="G47" s="1"/>
      <c r="H47" s="1"/>
      <c r="I47" s="1"/>
      <c r="J47" s="2"/>
      <c r="K47" s="2"/>
      <c r="L47" s="2"/>
      <c r="M47" s="2"/>
      <c r="N47" s="2"/>
      <c r="O47" s="2"/>
      <c r="P47" s="2"/>
      <c r="Q47" s="2"/>
      <c r="R47" s="2"/>
      <c r="S47" s="2"/>
      <c r="T47" s="408"/>
      <c r="U47" s="408"/>
      <c r="V47" s="408"/>
      <c r="W47" s="408"/>
      <c r="X47" s="408"/>
      <c r="Y47" s="101"/>
      <c r="Z47" s="101"/>
      <c r="AA47" s="408"/>
      <c r="AB47" s="408"/>
      <c r="AC47" s="408"/>
      <c r="AD47" s="408"/>
      <c r="AE47" s="408"/>
      <c r="AF47" s="408"/>
      <c r="AG47" s="408"/>
      <c r="AH47" s="408"/>
      <c r="AI47" s="408"/>
      <c r="AJ47" s="408"/>
      <c r="AK47" s="408"/>
      <c r="AL47" s="408"/>
      <c r="AM47" s="317"/>
      <c r="AN47" s="317"/>
      <c r="AO47" s="317"/>
      <c r="AP47" s="108"/>
      <c r="AQ47" s="317"/>
      <c r="AR47" s="317"/>
      <c r="AS47" s="108"/>
      <c r="AT47" s="108"/>
      <c r="AU47" s="108"/>
      <c r="AV47" s="1"/>
      <c r="AW47" s="1"/>
      <c r="AX47" s="317"/>
      <c r="AY47" s="317"/>
    </row>
    <row r="48" spans="1:51" ht="54" customHeight="1" x14ac:dyDescent="0.25">
      <c r="A48" s="1"/>
      <c r="B48" s="1"/>
      <c r="C48" s="1"/>
      <c r="D48" s="1"/>
      <c r="E48" s="1"/>
      <c r="F48" s="1"/>
      <c r="G48" s="1"/>
      <c r="H48" s="1"/>
      <c r="I48" s="1"/>
      <c r="J48" s="2"/>
      <c r="K48" s="2"/>
      <c r="L48" s="2"/>
      <c r="M48" s="2"/>
      <c r="N48" s="2"/>
      <c r="O48" s="2"/>
      <c r="P48" s="2"/>
      <c r="Q48" s="2"/>
      <c r="R48" s="2"/>
      <c r="S48" s="2"/>
      <c r="T48" s="408"/>
      <c r="U48" s="408"/>
      <c r="V48" s="408"/>
      <c r="W48" s="408"/>
      <c r="X48" s="408"/>
      <c r="Y48" s="101"/>
      <c r="Z48" s="101"/>
      <c r="AA48" s="408"/>
      <c r="AB48" s="408"/>
      <c r="AC48" s="408"/>
      <c r="AD48" s="408"/>
      <c r="AE48" s="408"/>
      <c r="AF48" s="408"/>
      <c r="AG48" s="408"/>
      <c r="AH48" s="408"/>
      <c r="AI48" s="408"/>
      <c r="AJ48" s="408"/>
      <c r="AK48" s="408"/>
      <c r="AL48" s="408"/>
      <c r="AM48" s="317"/>
      <c r="AN48" s="317"/>
      <c r="AO48" s="317"/>
      <c r="AP48" s="108"/>
      <c r="AQ48" s="317"/>
      <c r="AR48" s="317"/>
      <c r="AS48" s="108"/>
      <c r="AT48" s="108"/>
      <c r="AU48" s="108"/>
      <c r="AV48" s="1"/>
      <c r="AW48" s="1"/>
      <c r="AX48" s="317"/>
      <c r="AY48" s="317"/>
    </row>
    <row r="49" spans="1:51" ht="54" customHeight="1" x14ac:dyDescent="0.25">
      <c r="A49" s="1"/>
      <c r="B49" s="1"/>
      <c r="C49" s="1"/>
      <c r="D49" s="1"/>
      <c r="E49" s="1"/>
      <c r="F49" s="1"/>
      <c r="G49" s="1"/>
      <c r="H49" s="1"/>
      <c r="I49" s="1"/>
      <c r="J49" s="2"/>
      <c r="K49" s="2"/>
      <c r="L49" s="2"/>
      <c r="M49" s="2"/>
      <c r="N49" s="2"/>
      <c r="O49" s="2"/>
      <c r="P49" s="2"/>
      <c r="Q49" s="2"/>
      <c r="R49" s="2"/>
      <c r="S49" s="2"/>
      <c r="T49" s="408"/>
      <c r="U49" s="408"/>
      <c r="V49" s="408"/>
      <c r="W49" s="408"/>
      <c r="X49" s="408"/>
      <c r="Y49" s="101"/>
      <c r="Z49" s="101"/>
      <c r="AA49" s="408"/>
      <c r="AB49" s="408"/>
      <c r="AC49" s="408"/>
      <c r="AD49" s="408"/>
      <c r="AE49" s="408"/>
      <c r="AF49" s="408"/>
      <c r="AG49" s="408"/>
      <c r="AH49" s="408"/>
      <c r="AI49" s="408"/>
      <c r="AJ49" s="408"/>
      <c r="AK49" s="408"/>
      <c r="AL49" s="408"/>
      <c r="AM49" s="317"/>
      <c r="AN49" s="317"/>
      <c r="AO49" s="317"/>
      <c r="AP49" s="108"/>
      <c r="AQ49" s="317"/>
      <c r="AR49" s="317"/>
      <c r="AS49" s="108"/>
      <c r="AT49" s="108"/>
      <c r="AU49" s="108"/>
      <c r="AV49" s="1"/>
      <c r="AW49" s="1"/>
      <c r="AX49" s="317"/>
      <c r="AY49" s="317"/>
    </row>
    <row r="50" spans="1:51" ht="54" customHeight="1" x14ac:dyDescent="0.25">
      <c r="A50" s="1"/>
      <c r="B50" s="1"/>
      <c r="C50" s="1"/>
      <c r="D50" s="1"/>
      <c r="E50" s="1"/>
      <c r="F50" s="1"/>
      <c r="G50" s="1"/>
      <c r="H50" s="1"/>
      <c r="I50" s="1"/>
      <c r="J50" s="2"/>
      <c r="K50" s="2"/>
      <c r="L50" s="2"/>
      <c r="M50" s="2"/>
      <c r="N50" s="2"/>
      <c r="O50" s="2"/>
      <c r="P50" s="2"/>
      <c r="Q50" s="2"/>
      <c r="R50" s="2"/>
      <c r="S50" s="2"/>
      <c r="T50" s="408"/>
      <c r="U50" s="408"/>
      <c r="V50" s="408"/>
      <c r="W50" s="408"/>
      <c r="X50" s="408"/>
      <c r="Y50" s="101"/>
      <c r="Z50" s="101"/>
      <c r="AA50" s="408"/>
      <c r="AB50" s="408"/>
      <c r="AC50" s="408"/>
      <c r="AD50" s="408"/>
      <c r="AE50" s="408"/>
      <c r="AF50" s="408"/>
      <c r="AG50" s="408"/>
      <c r="AH50" s="408"/>
      <c r="AI50" s="408"/>
      <c r="AJ50" s="408"/>
      <c r="AK50" s="408"/>
      <c r="AL50" s="408"/>
      <c r="AM50" s="317"/>
      <c r="AN50" s="317"/>
      <c r="AO50" s="317"/>
      <c r="AP50" s="108"/>
      <c r="AQ50" s="317"/>
      <c r="AR50" s="317"/>
      <c r="AS50" s="108"/>
      <c r="AT50" s="108"/>
      <c r="AU50" s="108"/>
      <c r="AV50" s="1"/>
      <c r="AW50" s="1"/>
      <c r="AX50" s="317"/>
      <c r="AY50" s="317"/>
    </row>
    <row r="51" spans="1:51" ht="54" customHeight="1" x14ac:dyDescent="0.25">
      <c r="A51" s="1"/>
      <c r="B51" s="1"/>
      <c r="C51" s="1"/>
      <c r="D51" s="1"/>
      <c r="E51" s="1"/>
      <c r="F51" s="1"/>
      <c r="G51" s="1"/>
      <c r="H51" s="1"/>
      <c r="I51" s="1"/>
      <c r="J51" s="2"/>
      <c r="K51" s="2"/>
      <c r="L51" s="2"/>
      <c r="M51" s="2"/>
      <c r="N51" s="2"/>
      <c r="O51" s="2"/>
      <c r="P51" s="2"/>
      <c r="Q51" s="2"/>
      <c r="R51" s="2"/>
      <c r="S51" s="2"/>
      <c r="T51" s="408"/>
      <c r="U51" s="408"/>
      <c r="V51" s="408"/>
      <c r="W51" s="408"/>
      <c r="X51" s="408"/>
      <c r="Y51" s="101"/>
      <c r="Z51" s="101"/>
      <c r="AA51" s="408"/>
      <c r="AB51" s="408"/>
      <c r="AC51" s="408"/>
      <c r="AD51" s="408"/>
      <c r="AE51" s="408"/>
      <c r="AF51" s="408"/>
      <c r="AG51" s="408"/>
      <c r="AH51" s="408"/>
      <c r="AI51" s="408"/>
      <c r="AJ51" s="408"/>
      <c r="AK51" s="408"/>
      <c r="AL51" s="408"/>
      <c r="AM51" s="317"/>
      <c r="AN51" s="317"/>
      <c r="AO51" s="317"/>
      <c r="AP51" s="108"/>
      <c r="AQ51" s="317"/>
      <c r="AR51" s="317"/>
      <c r="AS51" s="108"/>
      <c r="AT51" s="108"/>
      <c r="AU51" s="108"/>
      <c r="AV51" s="1"/>
      <c r="AW51" s="1"/>
      <c r="AX51" s="317"/>
      <c r="AY51" s="317"/>
    </row>
    <row r="52" spans="1:51" ht="54" customHeight="1" x14ac:dyDescent="0.25">
      <c r="A52" s="1"/>
      <c r="B52" s="1"/>
      <c r="C52" s="1"/>
      <c r="D52" s="1"/>
      <c r="E52" s="1"/>
      <c r="F52" s="1"/>
      <c r="G52" s="1"/>
      <c r="H52" s="1"/>
      <c r="I52" s="1"/>
      <c r="J52" s="2"/>
      <c r="K52" s="2"/>
      <c r="L52" s="2"/>
      <c r="M52" s="2"/>
      <c r="N52" s="2"/>
      <c r="O52" s="2"/>
      <c r="P52" s="2"/>
      <c r="Q52" s="2"/>
      <c r="R52" s="2"/>
      <c r="S52" s="2"/>
      <c r="T52" s="408"/>
      <c r="U52" s="408"/>
      <c r="V52" s="408"/>
      <c r="W52" s="408"/>
      <c r="X52" s="408"/>
      <c r="Y52" s="101"/>
      <c r="Z52" s="101"/>
      <c r="AA52" s="408"/>
      <c r="AB52" s="408"/>
      <c r="AC52" s="408"/>
      <c r="AD52" s="408"/>
      <c r="AE52" s="408"/>
      <c r="AF52" s="408"/>
      <c r="AG52" s="408"/>
      <c r="AH52" s="408"/>
      <c r="AI52" s="408"/>
      <c r="AJ52" s="408"/>
      <c r="AK52" s="408"/>
      <c r="AL52" s="408"/>
      <c r="AM52" s="317"/>
      <c r="AN52" s="317"/>
      <c r="AO52" s="317"/>
      <c r="AP52" s="108"/>
      <c r="AQ52" s="317"/>
      <c r="AR52" s="317"/>
      <c r="AS52" s="108"/>
      <c r="AT52" s="108"/>
      <c r="AU52" s="108"/>
      <c r="AV52" s="1"/>
      <c r="AW52" s="1"/>
      <c r="AX52" s="317"/>
      <c r="AY52" s="317"/>
    </row>
    <row r="53" spans="1:51" ht="54" customHeight="1" x14ac:dyDescent="0.25">
      <c r="A53" s="1"/>
      <c r="B53" s="1"/>
      <c r="C53" s="1"/>
      <c r="D53" s="1"/>
      <c r="E53" s="1"/>
      <c r="F53" s="1"/>
      <c r="G53" s="1"/>
      <c r="H53" s="1"/>
      <c r="I53" s="1"/>
      <c r="J53" s="2"/>
      <c r="K53" s="2"/>
      <c r="L53" s="2"/>
      <c r="M53" s="2"/>
      <c r="N53" s="2"/>
      <c r="O53" s="2"/>
      <c r="P53" s="2"/>
      <c r="Q53" s="2"/>
      <c r="R53" s="2"/>
      <c r="S53" s="2"/>
      <c r="T53" s="408"/>
      <c r="U53" s="408"/>
      <c r="V53" s="408"/>
      <c r="W53" s="408"/>
      <c r="X53" s="408"/>
      <c r="Y53" s="101"/>
      <c r="Z53" s="101"/>
      <c r="AA53" s="408"/>
      <c r="AB53" s="408"/>
      <c r="AC53" s="408"/>
      <c r="AD53" s="408"/>
      <c r="AE53" s="408"/>
      <c r="AF53" s="408"/>
      <c r="AG53" s="408"/>
      <c r="AH53" s="408"/>
      <c r="AI53" s="408"/>
      <c r="AJ53" s="408"/>
      <c r="AK53" s="408"/>
      <c r="AL53" s="408"/>
      <c r="AM53" s="317"/>
      <c r="AN53" s="317"/>
      <c r="AO53" s="317"/>
      <c r="AP53" s="108"/>
      <c r="AQ53" s="317"/>
      <c r="AR53" s="317"/>
      <c r="AS53" s="108"/>
      <c r="AT53" s="108"/>
      <c r="AU53" s="108"/>
      <c r="AV53" s="1"/>
      <c r="AW53" s="1"/>
      <c r="AX53" s="317"/>
      <c r="AY53" s="317"/>
    </row>
    <row r="54" spans="1:51" ht="54" customHeight="1" x14ac:dyDescent="0.25">
      <c r="A54" s="1"/>
      <c r="B54" s="1"/>
      <c r="C54" s="1"/>
      <c r="D54" s="1"/>
      <c r="E54" s="1"/>
      <c r="F54" s="1"/>
      <c r="G54" s="1"/>
      <c r="H54" s="1"/>
      <c r="I54" s="1"/>
      <c r="J54" s="2"/>
      <c r="K54" s="2"/>
      <c r="L54" s="2"/>
      <c r="M54" s="2"/>
      <c r="N54" s="2"/>
      <c r="O54" s="2"/>
      <c r="P54" s="2"/>
      <c r="Q54" s="2"/>
      <c r="R54" s="2"/>
      <c r="S54" s="2"/>
      <c r="T54" s="408"/>
      <c r="U54" s="408"/>
      <c r="V54" s="408"/>
      <c r="W54" s="408"/>
      <c r="X54" s="408"/>
      <c r="Y54" s="101"/>
      <c r="Z54" s="101"/>
      <c r="AA54" s="408"/>
      <c r="AB54" s="408"/>
      <c r="AC54" s="408"/>
      <c r="AD54" s="408"/>
      <c r="AE54" s="408"/>
      <c r="AF54" s="408"/>
      <c r="AG54" s="408"/>
      <c r="AH54" s="408"/>
      <c r="AI54" s="408"/>
      <c r="AJ54" s="408"/>
      <c r="AK54" s="408"/>
      <c r="AL54" s="408"/>
      <c r="AM54" s="317"/>
      <c r="AN54" s="317"/>
      <c r="AO54" s="317"/>
      <c r="AP54" s="108"/>
      <c r="AQ54" s="317"/>
      <c r="AR54" s="317"/>
      <c r="AS54" s="108"/>
      <c r="AT54" s="108"/>
      <c r="AU54" s="108"/>
      <c r="AV54" s="1"/>
      <c r="AW54" s="1"/>
      <c r="AX54" s="317"/>
      <c r="AY54" s="317"/>
    </row>
    <row r="55" spans="1:51" ht="54" customHeight="1" x14ac:dyDescent="0.25">
      <c r="A55" s="1"/>
      <c r="B55" s="1"/>
      <c r="C55" s="1"/>
      <c r="D55" s="1"/>
      <c r="E55" s="1"/>
      <c r="F55" s="1"/>
      <c r="G55" s="1"/>
      <c r="H55" s="1"/>
      <c r="I55" s="1"/>
      <c r="J55" s="2"/>
      <c r="K55" s="2"/>
      <c r="L55" s="2"/>
      <c r="M55" s="2"/>
      <c r="N55" s="2"/>
      <c r="O55" s="2"/>
      <c r="P55" s="2"/>
      <c r="Q55" s="2"/>
      <c r="R55" s="2"/>
      <c r="S55" s="2"/>
      <c r="T55" s="408"/>
      <c r="U55" s="408"/>
      <c r="V55" s="408"/>
      <c r="W55" s="408"/>
      <c r="X55" s="408"/>
      <c r="Y55" s="101"/>
      <c r="Z55" s="101"/>
      <c r="AA55" s="408"/>
      <c r="AB55" s="408"/>
      <c r="AC55" s="408"/>
      <c r="AD55" s="408"/>
      <c r="AE55" s="408"/>
      <c r="AF55" s="408"/>
      <c r="AG55" s="408"/>
      <c r="AH55" s="408"/>
      <c r="AI55" s="408"/>
      <c r="AJ55" s="408"/>
      <c r="AK55" s="408"/>
      <c r="AL55" s="408"/>
      <c r="AM55" s="317"/>
      <c r="AN55" s="317"/>
      <c r="AO55" s="317"/>
      <c r="AP55" s="108"/>
      <c r="AQ55" s="317"/>
      <c r="AR55" s="317"/>
      <c r="AS55" s="108"/>
      <c r="AT55" s="108"/>
      <c r="AU55" s="108"/>
      <c r="AV55" s="1"/>
      <c r="AW55" s="1"/>
      <c r="AX55" s="317"/>
      <c r="AY55" s="317"/>
    </row>
    <row r="56" spans="1:51" ht="54" customHeight="1" x14ac:dyDescent="0.25">
      <c r="A56" s="1"/>
      <c r="B56" s="1"/>
      <c r="C56" s="1"/>
      <c r="D56" s="1"/>
      <c r="E56" s="1"/>
      <c r="F56" s="1"/>
      <c r="G56" s="1"/>
      <c r="H56" s="1"/>
      <c r="I56" s="1"/>
      <c r="J56" s="2"/>
      <c r="K56" s="2"/>
      <c r="L56" s="2"/>
      <c r="M56" s="2"/>
      <c r="N56" s="2"/>
      <c r="O56" s="2"/>
      <c r="P56" s="2"/>
      <c r="Q56" s="2"/>
      <c r="R56" s="2"/>
      <c r="S56" s="2"/>
      <c r="T56" s="408"/>
      <c r="U56" s="408"/>
      <c r="V56" s="408"/>
      <c r="W56" s="408"/>
      <c r="X56" s="408"/>
      <c r="Y56" s="101"/>
      <c r="Z56" s="101"/>
      <c r="AA56" s="408"/>
      <c r="AB56" s="408"/>
      <c r="AC56" s="408"/>
      <c r="AD56" s="408"/>
      <c r="AE56" s="408"/>
      <c r="AF56" s="408"/>
      <c r="AG56" s="408"/>
      <c r="AH56" s="408"/>
      <c r="AI56" s="408"/>
      <c r="AJ56" s="408"/>
      <c r="AK56" s="408"/>
      <c r="AL56" s="408"/>
      <c r="AM56" s="317"/>
      <c r="AN56" s="317"/>
      <c r="AO56" s="317"/>
      <c r="AP56" s="108"/>
      <c r="AQ56" s="317"/>
      <c r="AR56" s="317"/>
      <c r="AS56" s="108"/>
      <c r="AT56" s="108"/>
      <c r="AU56" s="108"/>
      <c r="AV56" s="1"/>
      <c r="AW56" s="1"/>
      <c r="AX56" s="317"/>
      <c r="AY56" s="317"/>
    </row>
    <row r="57" spans="1:51" ht="54" customHeight="1" x14ac:dyDescent="0.25">
      <c r="A57" s="1"/>
      <c r="B57" s="1"/>
      <c r="C57" s="1"/>
      <c r="D57" s="1"/>
      <c r="E57" s="1"/>
      <c r="F57" s="1"/>
      <c r="G57" s="1"/>
      <c r="H57" s="1"/>
      <c r="I57" s="1"/>
      <c r="J57" s="2"/>
      <c r="K57" s="2"/>
      <c r="L57" s="2"/>
      <c r="M57" s="2"/>
      <c r="N57" s="2"/>
      <c r="O57" s="2"/>
      <c r="P57" s="2"/>
      <c r="Q57" s="2"/>
      <c r="R57" s="2"/>
      <c r="S57" s="2"/>
      <c r="T57" s="408"/>
      <c r="U57" s="408"/>
      <c r="V57" s="408"/>
      <c r="W57" s="408"/>
      <c r="X57" s="408"/>
      <c r="Y57" s="101"/>
      <c r="Z57" s="101"/>
      <c r="AA57" s="408"/>
      <c r="AB57" s="408"/>
      <c r="AC57" s="408"/>
      <c r="AD57" s="408"/>
      <c r="AE57" s="408"/>
      <c r="AF57" s="408"/>
      <c r="AG57" s="408"/>
      <c r="AH57" s="408"/>
      <c r="AI57" s="408"/>
      <c r="AJ57" s="408"/>
      <c r="AK57" s="408"/>
      <c r="AL57" s="408"/>
      <c r="AM57" s="317"/>
      <c r="AN57" s="317"/>
      <c r="AO57" s="317"/>
      <c r="AP57" s="108"/>
      <c r="AQ57" s="317"/>
      <c r="AR57" s="317"/>
      <c r="AS57" s="108"/>
      <c r="AT57" s="108"/>
      <c r="AU57" s="108"/>
      <c r="AV57" s="1"/>
      <c r="AW57" s="1"/>
      <c r="AX57" s="317"/>
      <c r="AY57" s="317"/>
    </row>
    <row r="58" spans="1:51" ht="54" customHeight="1" x14ac:dyDescent="0.25">
      <c r="A58" s="1"/>
      <c r="B58" s="1"/>
      <c r="C58" s="1"/>
      <c r="D58" s="1"/>
      <c r="E58" s="1"/>
      <c r="F58" s="1"/>
      <c r="G58" s="1"/>
      <c r="H58" s="1"/>
      <c r="I58" s="1"/>
      <c r="J58" s="2"/>
      <c r="K58" s="2"/>
      <c r="L58" s="2"/>
      <c r="M58" s="2"/>
      <c r="N58" s="2"/>
      <c r="O58" s="2"/>
      <c r="P58" s="2"/>
      <c r="Q58" s="2"/>
      <c r="R58" s="2"/>
      <c r="S58" s="2"/>
      <c r="T58" s="408"/>
      <c r="U58" s="408"/>
      <c r="V58" s="408"/>
      <c r="W58" s="408"/>
      <c r="X58" s="408"/>
      <c r="Y58" s="101"/>
      <c r="Z58" s="101"/>
      <c r="AA58" s="408"/>
      <c r="AB58" s="408"/>
      <c r="AC58" s="408"/>
      <c r="AD58" s="408"/>
      <c r="AE58" s="408"/>
      <c r="AF58" s="408"/>
      <c r="AG58" s="408"/>
      <c r="AH58" s="408"/>
      <c r="AI58" s="408"/>
      <c r="AJ58" s="408"/>
      <c r="AK58" s="408"/>
      <c r="AL58" s="408"/>
      <c r="AM58" s="317"/>
      <c r="AN58" s="317"/>
      <c r="AO58" s="317"/>
      <c r="AP58" s="108"/>
      <c r="AQ58" s="317"/>
      <c r="AR58" s="317"/>
      <c r="AS58" s="108"/>
      <c r="AT58" s="108"/>
      <c r="AU58" s="108"/>
      <c r="AV58" s="1"/>
      <c r="AW58" s="1"/>
      <c r="AX58" s="317"/>
      <c r="AY58" s="317"/>
    </row>
    <row r="59" spans="1:51" ht="54" customHeight="1" x14ac:dyDescent="0.25">
      <c r="A59" s="1"/>
      <c r="B59" s="1"/>
      <c r="C59" s="1"/>
      <c r="D59" s="1"/>
      <c r="E59" s="1"/>
      <c r="F59" s="1"/>
      <c r="G59" s="1"/>
      <c r="H59" s="1"/>
      <c r="I59" s="1"/>
      <c r="J59" s="2"/>
      <c r="K59" s="2"/>
      <c r="L59" s="2"/>
      <c r="M59" s="2"/>
      <c r="N59" s="2"/>
      <c r="O59" s="2"/>
      <c r="P59" s="2"/>
      <c r="Q59" s="2"/>
      <c r="R59" s="2"/>
      <c r="S59" s="2"/>
      <c r="T59" s="408"/>
      <c r="U59" s="408"/>
      <c r="V59" s="408"/>
      <c r="W59" s="408"/>
      <c r="X59" s="408"/>
      <c r="Y59" s="101"/>
      <c r="Z59" s="101"/>
      <c r="AA59" s="408"/>
      <c r="AB59" s="408"/>
      <c r="AC59" s="408"/>
      <c r="AD59" s="408"/>
      <c r="AE59" s="408"/>
      <c r="AF59" s="408"/>
      <c r="AG59" s="408"/>
      <c r="AH59" s="408"/>
      <c r="AI59" s="408"/>
      <c r="AJ59" s="408"/>
      <c r="AK59" s="408"/>
      <c r="AL59" s="408"/>
      <c r="AM59" s="317"/>
      <c r="AN59" s="317"/>
      <c r="AO59" s="317"/>
      <c r="AP59" s="108"/>
      <c r="AQ59" s="317"/>
      <c r="AR59" s="317"/>
      <c r="AS59" s="108"/>
      <c r="AT59" s="108"/>
      <c r="AU59" s="108"/>
      <c r="AV59" s="1"/>
      <c r="AW59" s="1"/>
      <c r="AX59" s="317"/>
      <c r="AY59" s="317"/>
    </row>
    <row r="60" spans="1:51" ht="54" customHeight="1" x14ac:dyDescent="0.25">
      <c r="A60" s="1"/>
      <c r="B60" s="1"/>
      <c r="C60" s="1"/>
      <c r="D60" s="1"/>
      <c r="E60" s="1"/>
      <c r="F60" s="1"/>
      <c r="G60" s="1"/>
      <c r="H60" s="1"/>
      <c r="I60" s="1"/>
      <c r="J60" s="2"/>
      <c r="K60" s="2"/>
      <c r="L60" s="2"/>
      <c r="M60" s="2"/>
      <c r="N60" s="2"/>
      <c r="O60" s="2"/>
      <c r="P60" s="2"/>
      <c r="Q60" s="2"/>
      <c r="R60" s="2"/>
      <c r="S60" s="2"/>
      <c r="T60" s="408"/>
      <c r="U60" s="408"/>
      <c r="V60" s="408"/>
      <c r="W60" s="408"/>
      <c r="X60" s="408"/>
      <c r="Y60" s="101"/>
      <c r="Z60" s="101"/>
      <c r="AA60" s="408"/>
      <c r="AB60" s="408"/>
      <c r="AC60" s="408"/>
      <c r="AD60" s="408"/>
      <c r="AE60" s="408"/>
      <c r="AF60" s="408"/>
      <c r="AG60" s="408"/>
      <c r="AH60" s="408"/>
      <c r="AI60" s="408"/>
      <c r="AJ60" s="408"/>
      <c r="AK60" s="408"/>
      <c r="AL60" s="408"/>
      <c r="AM60" s="317"/>
      <c r="AN60" s="317"/>
      <c r="AO60" s="317"/>
      <c r="AP60" s="108"/>
      <c r="AQ60" s="317"/>
      <c r="AR60" s="317"/>
      <c r="AS60" s="108"/>
      <c r="AT60" s="108"/>
      <c r="AU60" s="108"/>
      <c r="AV60" s="1"/>
      <c r="AW60" s="1"/>
      <c r="AX60" s="317"/>
      <c r="AY60" s="317"/>
    </row>
    <row r="61" spans="1:51" ht="54" customHeight="1" x14ac:dyDescent="0.25">
      <c r="A61" s="1"/>
      <c r="B61" s="1"/>
      <c r="C61" s="1"/>
      <c r="D61" s="1"/>
      <c r="E61" s="1"/>
      <c r="F61" s="1"/>
      <c r="G61" s="1"/>
      <c r="H61" s="1"/>
      <c r="I61" s="1"/>
      <c r="J61" s="2"/>
      <c r="K61" s="2"/>
      <c r="L61" s="2"/>
      <c r="M61" s="2"/>
      <c r="N61" s="2"/>
      <c r="O61" s="2"/>
      <c r="P61" s="2"/>
      <c r="Q61" s="2"/>
      <c r="R61" s="2"/>
      <c r="S61" s="2"/>
      <c r="T61" s="408"/>
      <c r="U61" s="408"/>
      <c r="V61" s="408"/>
      <c r="W61" s="408"/>
      <c r="X61" s="408"/>
      <c r="Y61" s="101"/>
      <c r="Z61" s="101"/>
      <c r="AA61" s="408"/>
      <c r="AB61" s="408"/>
      <c r="AC61" s="408"/>
      <c r="AD61" s="408"/>
      <c r="AE61" s="408"/>
      <c r="AF61" s="408"/>
      <c r="AG61" s="408"/>
      <c r="AH61" s="408"/>
      <c r="AI61" s="408"/>
      <c r="AJ61" s="408"/>
      <c r="AK61" s="408"/>
      <c r="AL61" s="408"/>
      <c r="AM61" s="317"/>
      <c r="AN61" s="317"/>
      <c r="AO61" s="317"/>
      <c r="AP61" s="108"/>
      <c r="AQ61" s="317"/>
      <c r="AR61" s="317"/>
      <c r="AS61" s="108"/>
      <c r="AT61" s="108"/>
      <c r="AU61" s="108"/>
      <c r="AV61" s="1"/>
      <c r="AW61" s="1"/>
      <c r="AX61" s="317"/>
      <c r="AY61" s="317"/>
    </row>
    <row r="62" spans="1:51" ht="54" customHeight="1" x14ac:dyDescent="0.25">
      <c r="A62" s="1"/>
      <c r="B62" s="1"/>
      <c r="C62" s="1"/>
      <c r="D62" s="1"/>
      <c r="E62" s="1"/>
      <c r="F62" s="1"/>
      <c r="G62" s="1"/>
      <c r="H62" s="1"/>
      <c r="I62" s="1"/>
      <c r="J62" s="2"/>
      <c r="K62" s="2"/>
      <c r="L62" s="2"/>
      <c r="M62" s="2"/>
      <c r="N62" s="2"/>
      <c r="O62" s="2"/>
      <c r="P62" s="2"/>
      <c r="Q62" s="2"/>
      <c r="R62" s="2"/>
      <c r="S62" s="2"/>
      <c r="T62" s="408"/>
      <c r="U62" s="408"/>
      <c r="V62" s="408"/>
      <c r="W62" s="408"/>
      <c r="X62" s="408"/>
      <c r="Y62" s="101"/>
      <c r="Z62" s="101"/>
      <c r="AA62" s="408"/>
      <c r="AB62" s="408"/>
      <c r="AC62" s="408"/>
      <c r="AD62" s="408"/>
      <c r="AE62" s="408"/>
      <c r="AF62" s="408"/>
      <c r="AG62" s="408"/>
      <c r="AH62" s="408"/>
      <c r="AI62" s="408"/>
      <c r="AJ62" s="408"/>
      <c r="AK62" s="408"/>
      <c r="AL62" s="408"/>
      <c r="AM62" s="317"/>
      <c r="AN62" s="317"/>
      <c r="AO62" s="317"/>
      <c r="AP62" s="108"/>
      <c r="AQ62" s="317"/>
      <c r="AR62" s="317"/>
      <c r="AS62" s="108"/>
      <c r="AT62" s="108"/>
      <c r="AU62" s="108"/>
      <c r="AV62" s="1"/>
      <c r="AW62" s="1"/>
      <c r="AX62" s="317"/>
      <c r="AY62" s="317"/>
    </row>
    <row r="63" spans="1:51" ht="54" customHeight="1" x14ac:dyDescent="0.25">
      <c r="A63" s="1"/>
      <c r="B63" s="1"/>
      <c r="C63" s="1"/>
      <c r="D63" s="1"/>
      <c r="E63" s="1"/>
      <c r="F63" s="1"/>
      <c r="G63" s="1"/>
      <c r="H63" s="1"/>
      <c r="I63" s="1"/>
      <c r="J63" s="2"/>
      <c r="K63" s="2"/>
      <c r="L63" s="2"/>
      <c r="M63" s="2"/>
      <c r="N63" s="2"/>
      <c r="O63" s="2"/>
      <c r="P63" s="2"/>
      <c r="Q63" s="2"/>
      <c r="R63" s="2"/>
      <c r="S63" s="2"/>
      <c r="T63" s="408"/>
      <c r="U63" s="408"/>
      <c r="V63" s="408"/>
      <c r="W63" s="408"/>
      <c r="X63" s="408"/>
      <c r="Y63" s="101"/>
      <c r="Z63" s="101"/>
      <c r="AA63" s="408"/>
      <c r="AB63" s="408"/>
      <c r="AC63" s="408"/>
      <c r="AD63" s="408"/>
      <c r="AE63" s="408"/>
      <c r="AF63" s="408"/>
      <c r="AG63" s="408"/>
      <c r="AH63" s="408"/>
      <c r="AI63" s="408"/>
      <c r="AJ63" s="408"/>
      <c r="AK63" s="408"/>
      <c r="AL63" s="408"/>
      <c r="AM63" s="317"/>
      <c r="AN63" s="317"/>
      <c r="AO63" s="317"/>
      <c r="AP63" s="108"/>
      <c r="AQ63" s="317"/>
      <c r="AR63" s="317"/>
      <c r="AS63" s="108"/>
      <c r="AT63" s="108"/>
      <c r="AU63" s="108"/>
      <c r="AV63" s="1"/>
      <c r="AW63" s="1"/>
      <c r="AX63" s="317"/>
      <c r="AY63" s="317"/>
    </row>
    <row r="64" spans="1:51" ht="54" customHeight="1" x14ac:dyDescent="0.25">
      <c r="A64" s="1"/>
      <c r="B64" s="1"/>
      <c r="C64" s="1"/>
      <c r="D64" s="1"/>
      <c r="E64" s="1"/>
      <c r="F64" s="1"/>
      <c r="G64" s="1"/>
      <c r="H64" s="1"/>
      <c r="I64" s="1"/>
      <c r="J64" s="2"/>
      <c r="K64" s="2"/>
      <c r="L64" s="2"/>
      <c r="M64" s="2"/>
      <c r="N64" s="2"/>
      <c r="O64" s="2"/>
      <c r="P64" s="2"/>
      <c r="Q64" s="2"/>
      <c r="R64" s="2"/>
      <c r="S64" s="2"/>
      <c r="T64" s="408"/>
      <c r="U64" s="408"/>
      <c r="V64" s="408"/>
      <c r="W64" s="408"/>
      <c r="X64" s="408"/>
      <c r="Y64" s="101"/>
      <c r="Z64" s="101"/>
      <c r="AA64" s="408"/>
      <c r="AB64" s="408"/>
      <c r="AC64" s="408"/>
      <c r="AD64" s="408"/>
      <c r="AE64" s="408"/>
      <c r="AF64" s="408"/>
      <c r="AG64" s="408"/>
      <c r="AH64" s="408"/>
      <c r="AI64" s="408"/>
      <c r="AJ64" s="408"/>
      <c r="AK64" s="408"/>
      <c r="AL64" s="408"/>
      <c r="AM64" s="317"/>
      <c r="AN64" s="317"/>
      <c r="AO64" s="317"/>
      <c r="AP64" s="108"/>
      <c r="AQ64" s="317"/>
      <c r="AR64" s="317"/>
      <c r="AS64" s="108"/>
      <c r="AT64" s="108"/>
      <c r="AU64" s="108"/>
      <c r="AV64" s="1"/>
      <c r="AW64" s="1"/>
      <c r="AX64" s="317"/>
      <c r="AY64" s="317"/>
    </row>
    <row r="65" spans="1:51" ht="54" customHeight="1" x14ac:dyDescent="0.25">
      <c r="A65" s="1"/>
      <c r="B65" s="1"/>
      <c r="C65" s="1"/>
      <c r="D65" s="1"/>
      <c r="E65" s="1"/>
      <c r="F65" s="1"/>
      <c r="G65" s="1"/>
      <c r="H65" s="1"/>
      <c r="I65" s="1"/>
      <c r="J65" s="2"/>
      <c r="K65" s="2"/>
      <c r="L65" s="2"/>
      <c r="M65" s="2"/>
      <c r="N65" s="2"/>
      <c r="O65" s="2"/>
      <c r="P65" s="2"/>
      <c r="Q65" s="2"/>
      <c r="R65" s="2"/>
      <c r="S65" s="2"/>
      <c r="T65" s="408"/>
      <c r="U65" s="408"/>
      <c r="V65" s="408"/>
      <c r="W65" s="408"/>
      <c r="X65" s="408"/>
      <c r="Y65" s="101"/>
      <c r="Z65" s="101"/>
      <c r="AA65" s="408"/>
      <c r="AB65" s="408"/>
      <c r="AC65" s="408"/>
      <c r="AD65" s="408"/>
      <c r="AE65" s="408"/>
      <c r="AF65" s="408"/>
      <c r="AG65" s="408"/>
      <c r="AH65" s="408"/>
      <c r="AI65" s="408"/>
      <c r="AJ65" s="408"/>
      <c r="AK65" s="408"/>
      <c r="AL65" s="408"/>
      <c r="AM65" s="317"/>
      <c r="AN65" s="317"/>
      <c r="AO65" s="317"/>
      <c r="AP65" s="108"/>
      <c r="AQ65" s="317"/>
      <c r="AR65" s="317"/>
      <c r="AS65" s="108"/>
      <c r="AT65" s="108"/>
      <c r="AU65" s="108"/>
      <c r="AV65" s="1"/>
      <c r="AW65" s="1"/>
      <c r="AX65" s="317"/>
      <c r="AY65" s="317"/>
    </row>
    <row r="66" spans="1:51" ht="54" customHeight="1" x14ac:dyDescent="0.25">
      <c r="A66" s="1"/>
      <c r="B66" s="1"/>
      <c r="C66" s="1"/>
      <c r="D66" s="1"/>
      <c r="E66" s="1"/>
      <c r="F66" s="1"/>
      <c r="G66" s="1"/>
      <c r="H66" s="1"/>
      <c r="I66" s="1"/>
      <c r="J66" s="2"/>
      <c r="K66" s="2"/>
      <c r="L66" s="2"/>
      <c r="M66" s="2"/>
      <c r="N66" s="2"/>
      <c r="O66" s="2"/>
      <c r="P66" s="2"/>
      <c r="Q66" s="2"/>
      <c r="R66" s="2"/>
      <c r="S66" s="2"/>
      <c r="T66" s="408"/>
      <c r="U66" s="408"/>
      <c r="V66" s="408"/>
      <c r="W66" s="408"/>
      <c r="X66" s="408"/>
      <c r="Y66" s="101"/>
      <c r="Z66" s="101"/>
      <c r="AA66" s="408"/>
      <c r="AB66" s="408"/>
      <c r="AC66" s="408"/>
      <c r="AD66" s="408"/>
      <c r="AE66" s="408"/>
      <c r="AF66" s="408"/>
      <c r="AG66" s="408"/>
      <c r="AH66" s="408"/>
      <c r="AI66" s="408"/>
      <c r="AJ66" s="408"/>
      <c r="AK66" s="408"/>
      <c r="AL66" s="408"/>
      <c r="AM66" s="317"/>
      <c r="AN66" s="317"/>
      <c r="AO66" s="317"/>
      <c r="AP66" s="108"/>
      <c r="AQ66" s="317"/>
      <c r="AR66" s="317"/>
      <c r="AS66" s="108"/>
      <c r="AT66" s="108"/>
      <c r="AU66" s="108"/>
      <c r="AV66" s="1"/>
      <c r="AW66" s="1"/>
      <c r="AX66" s="317"/>
      <c r="AY66" s="317"/>
    </row>
    <row r="67" spans="1:51" ht="54" customHeight="1" x14ac:dyDescent="0.25">
      <c r="A67" s="1"/>
      <c r="B67" s="1"/>
      <c r="C67" s="1"/>
      <c r="D67" s="1"/>
      <c r="E67" s="1"/>
      <c r="F67" s="1"/>
      <c r="G67" s="1"/>
      <c r="H67" s="1"/>
      <c r="I67" s="1"/>
      <c r="J67" s="2"/>
      <c r="K67" s="2"/>
      <c r="L67" s="2"/>
      <c r="M67" s="2"/>
      <c r="N67" s="2"/>
      <c r="O67" s="2"/>
      <c r="P67" s="2"/>
      <c r="Q67" s="2"/>
      <c r="R67" s="2"/>
      <c r="S67" s="2"/>
      <c r="T67" s="408"/>
      <c r="U67" s="408"/>
      <c r="V67" s="408"/>
      <c r="W67" s="408"/>
      <c r="X67" s="408"/>
      <c r="Y67" s="101"/>
      <c r="Z67" s="101"/>
      <c r="AA67" s="408"/>
      <c r="AB67" s="408"/>
      <c r="AC67" s="408"/>
      <c r="AD67" s="408"/>
      <c r="AE67" s="408"/>
      <c r="AF67" s="408"/>
      <c r="AG67" s="408"/>
      <c r="AH67" s="408"/>
      <c r="AI67" s="408"/>
      <c r="AJ67" s="408"/>
      <c r="AK67" s="408"/>
      <c r="AL67" s="408"/>
      <c r="AM67" s="317"/>
      <c r="AN67" s="317"/>
      <c r="AO67" s="317"/>
      <c r="AP67" s="108"/>
      <c r="AQ67" s="317"/>
      <c r="AR67" s="317"/>
      <c r="AS67" s="108"/>
      <c r="AT67" s="108"/>
      <c r="AU67" s="108"/>
      <c r="AV67" s="1"/>
      <c r="AW67" s="1"/>
      <c r="AX67" s="317"/>
      <c r="AY67" s="317"/>
    </row>
    <row r="68" spans="1:51" ht="54" customHeight="1" x14ac:dyDescent="0.25">
      <c r="A68" s="1"/>
      <c r="B68" s="1"/>
      <c r="C68" s="1"/>
      <c r="D68" s="1"/>
      <c r="E68" s="1"/>
      <c r="F68" s="1"/>
      <c r="G68" s="1"/>
      <c r="H68" s="1"/>
      <c r="I68" s="1"/>
      <c r="J68" s="2"/>
      <c r="K68" s="2"/>
      <c r="L68" s="2"/>
      <c r="M68" s="2"/>
      <c r="N68" s="2"/>
      <c r="O68" s="2"/>
      <c r="P68" s="2"/>
      <c r="Q68" s="2"/>
      <c r="R68" s="2"/>
      <c r="S68" s="2"/>
      <c r="T68" s="408"/>
      <c r="U68" s="408"/>
      <c r="V68" s="408"/>
      <c r="W68" s="408"/>
      <c r="X68" s="408"/>
      <c r="Y68" s="101"/>
      <c r="Z68" s="101"/>
      <c r="AA68" s="408"/>
      <c r="AB68" s="408"/>
      <c r="AC68" s="408"/>
      <c r="AD68" s="408"/>
      <c r="AE68" s="408"/>
      <c r="AF68" s="408"/>
      <c r="AG68" s="408"/>
      <c r="AH68" s="408"/>
      <c r="AI68" s="408"/>
      <c r="AJ68" s="408"/>
      <c r="AK68" s="408"/>
      <c r="AL68" s="408"/>
      <c r="AM68" s="317"/>
      <c r="AN68" s="317"/>
      <c r="AO68" s="317"/>
      <c r="AP68" s="108"/>
      <c r="AQ68" s="317"/>
      <c r="AR68" s="317"/>
      <c r="AS68" s="108"/>
      <c r="AT68" s="108"/>
      <c r="AU68" s="108"/>
      <c r="AV68" s="1"/>
      <c r="AW68" s="1"/>
      <c r="AX68" s="317"/>
      <c r="AY68" s="317"/>
    </row>
    <row r="69" spans="1:51" ht="54" customHeight="1" x14ac:dyDescent="0.25">
      <c r="A69" s="1"/>
      <c r="B69" s="1"/>
      <c r="C69" s="1"/>
      <c r="D69" s="1"/>
      <c r="E69" s="1"/>
      <c r="F69" s="1"/>
      <c r="G69" s="1"/>
      <c r="H69" s="1"/>
      <c r="I69" s="1"/>
      <c r="J69" s="2"/>
      <c r="K69" s="2"/>
      <c r="L69" s="2"/>
      <c r="M69" s="2"/>
      <c r="N69" s="2"/>
      <c r="O69" s="2"/>
      <c r="P69" s="2"/>
      <c r="Q69" s="2"/>
      <c r="R69" s="2"/>
      <c r="S69" s="2"/>
      <c r="T69" s="408"/>
      <c r="U69" s="408"/>
      <c r="V69" s="408"/>
      <c r="W69" s="408"/>
      <c r="X69" s="408"/>
      <c r="Y69" s="101"/>
      <c r="Z69" s="101"/>
      <c r="AA69" s="408"/>
      <c r="AB69" s="408"/>
      <c r="AC69" s="408"/>
      <c r="AD69" s="408"/>
      <c r="AE69" s="408"/>
      <c r="AF69" s="408"/>
      <c r="AG69" s="408"/>
      <c r="AH69" s="408"/>
      <c r="AI69" s="408"/>
      <c r="AJ69" s="408"/>
      <c r="AK69" s="408"/>
      <c r="AL69" s="408"/>
      <c r="AM69" s="317"/>
      <c r="AN69" s="317"/>
      <c r="AO69" s="317"/>
      <c r="AP69" s="108"/>
      <c r="AQ69" s="317"/>
      <c r="AR69" s="317"/>
      <c r="AS69" s="108"/>
      <c r="AT69" s="108"/>
      <c r="AU69" s="108"/>
      <c r="AV69" s="1"/>
      <c r="AW69" s="1"/>
      <c r="AX69" s="317"/>
      <c r="AY69" s="317"/>
    </row>
    <row r="70" spans="1:51" ht="54" customHeight="1" x14ac:dyDescent="0.25">
      <c r="A70" s="1"/>
      <c r="B70" s="1"/>
      <c r="C70" s="1"/>
      <c r="D70" s="1"/>
      <c r="E70" s="1"/>
      <c r="F70" s="1"/>
      <c r="G70" s="1"/>
      <c r="H70" s="1"/>
      <c r="I70" s="1"/>
      <c r="J70" s="2"/>
      <c r="K70" s="2"/>
      <c r="L70" s="2"/>
      <c r="M70" s="2"/>
      <c r="N70" s="2"/>
      <c r="O70" s="2"/>
      <c r="P70" s="2"/>
      <c r="Q70" s="2"/>
      <c r="R70" s="2"/>
      <c r="S70" s="2"/>
      <c r="T70" s="408"/>
      <c r="U70" s="408"/>
      <c r="V70" s="408"/>
      <c r="W70" s="408"/>
      <c r="X70" s="408"/>
      <c r="Y70" s="101"/>
      <c r="Z70" s="101"/>
      <c r="AA70" s="408"/>
      <c r="AB70" s="408"/>
      <c r="AC70" s="408"/>
      <c r="AD70" s="408"/>
      <c r="AE70" s="408"/>
      <c r="AF70" s="408"/>
      <c r="AG70" s="408"/>
      <c r="AH70" s="408"/>
      <c r="AI70" s="408"/>
      <c r="AJ70" s="408"/>
      <c r="AK70" s="408"/>
      <c r="AL70" s="408"/>
      <c r="AM70" s="317"/>
      <c r="AN70" s="317"/>
      <c r="AO70" s="317"/>
      <c r="AP70" s="108"/>
      <c r="AQ70" s="317"/>
      <c r="AR70" s="317"/>
      <c r="AS70" s="108"/>
      <c r="AT70" s="108"/>
      <c r="AU70" s="108"/>
      <c r="AV70" s="1"/>
      <c r="AW70" s="1"/>
      <c r="AX70" s="317"/>
      <c r="AY70" s="317"/>
    </row>
    <row r="71" spans="1:51" ht="54" customHeight="1" x14ac:dyDescent="0.25">
      <c r="A71" s="1"/>
      <c r="B71" s="1"/>
      <c r="C71" s="1"/>
      <c r="D71" s="1"/>
      <c r="E71" s="1"/>
      <c r="F71" s="1"/>
      <c r="G71" s="1"/>
      <c r="H71" s="1"/>
      <c r="I71" s="1"/>
      <c r="J71" s="2"/>
      <c r="K71" s="2"/>
      <c r="L71" s="2"/>
      <c r="M71" s="2"/>
      <c r="N71" s="2"/>
      <c r="O71" s="2"/>
      <c r="P71" s="2"/>
      <c r="Q71" s="2"/>
      <c r="R71" s="2"/>
      <c r="S71" s="2"/>
      <c r="T71" s="408"/>
      <c r="U71" s="408"/>
      <c r="V71" s="408"/>
      <c r="W71" s="408"/>
      <c r="X71" s="408"/>
      <c r="Y71" s="101"/>
      <c r="Z71" s="101"/>
      <c r="AA71" s="408"/>
      <c r="AB71" s="408"/>
      <c r="AC71" s="408"/>
      <c r="AD71" s="408"/>
      <c r="AE71" s="408"/>
      <c r="AF71" s="408"/>
      <c r="AG71" s="408"/>
      <c r="AH71" s="408"/>
      <c r="AI71" s="408"/>
      <c r="AJ71" s="408"/>
      <c r="AK71" s="408"/>
      <c r="AL71" s="408"/>
      <c r="AM71" s="317"/>
      <c r="AN71" s="317"/>
      <c r="AO71" s="317"/>
      <c r="AP71" s="108"/>
      <c r="AQ71" s="317"/>
      <c r="AR71" s="317"/>
      <c r="AS71" s="108"/>
      <c r="AT71" s="108"/>
      <c r="AU71" s="108"/>
      <c r="AV71" s="1"/>
      <c r="AW71" s="1"/>
      <c r="AX71" s="317"/>
      <c r="AY71" s="317"/>
    </row>
    <row r="72" spans="1:51" ht="54" customHeight="1" x14ac:dyDescent="0.25">
      <c r="A72" s="1"/>
      <c r="B72" s="1"/>
      <c r="C72" s="1"/>
      <c r="D72" s="1"/>
      <c r="E72" s="1"/>
      <c r="F72" s="1"/>
      <c r="G72" s="1"/>
      <c r="H72" s="1"/>
      <c r="I72" s="1"/>
      <c r="J72" s="2"/>
      <c r="K72" s="2"/>
      <c r="L72" s="2"/>
      <c r="M72" s="2"/>
      <c r="N72" s="2"/>
      <c r="O72" s="2"/>
      <c r="P72" s="2"/>
      <c r="Q72" s="2"/>
      <c r="R72" s="2"/>
      <c r="S72" s="2"/>
      <c r="T72" s="408"/>
      <c r="U72" s="408"/>
      <c r="V72" s="408"/>
      <c r="W72" s="408"/>
      <c r="X72" s="408"/>
      <c r="Y72" s="101"/>
      <c r="Z72" s="101"/>
      <c r="AA72" s="408"/>
      <c r="AB72" s="408"/>
      <c r="AC72" s="408"/>
      <c r="AD72" s="408"/>
      <c r="AE72" s="408"/>
      <c r="AF72" s="408"/>
      <c r="AG72" s="408"/>
      <c r="AH72" s="408"/>
      <c r="AI72" s="408"/>
      <c r="AJ72" s="408"/>
      <c r="AK72" s="408"/>
      <c r="AL72" s="408"/>
      <c r="AM72" s="317"/>
      <c r="AN72" s="317"/>
      <c r="AO72" s="317"/>
      <c r="AP72" s="108"/>
      <c r="AQ72" s="317"/>
      <c r="AR72" s="317"/>
      <c r="AS72" s="108"/>
      <c r="AT72" s="108"/>
      <c r="AU72" s="108"/>
      <c r="AV72" s="1"/>
      <c r="AW72" s="1"/>
      <c r="AX72" s="317"/>
      <c r="AY72" s="317"/>
    </row>
    <row r="73" spans="1:51" ht="54" customHeight="1" x14ac:dyDescent="0.25">
      <c r="A73" s="1"/>
      <c r="B73" s="1"/>
      <c r="C73" s="1"/>
      <c r="D73" s="1"/>
      <c r="E73" s="1"/>
      <c r="F73" s="1"/>
      <c r="G73" s="1"/>
      <c r="H73" s="1"/>
      <c r="I73" s="1"/>
      <c r="J73" s="2"/>
      <c r="K73" s="2"/>
      <c r="L73" s="2"/>
      <c r="M73" s="2"/>
      <c r="N73" s="2"/>
      <c r="O73" s="2"/>
      <c r="P73" s="2"/>
      <c r="Q73" s="2"/>
      <c r="R73" s="2"/>
      <c r="S73" s="2"/>
      <c r="T73" s="408"/>
      <c r="U73" s="408"/>
      <c r="V73" s="408"/>
      <c r="W73" s="408"/>
      <c r="X73" s="408"/>
      <c r="Y73" s="101"/>
      <c r="Z73" s="101"/>
      <c r="AA73" s="408"/>
      <c r="AB73" s="408"/>
      <c r="AC73" s="408"/>
      <c r="AD73" s="408"/>
      <c r="AE73" s="408"/>
      <c r="AF73" s="408"/>
      <c r="AG73" s="408"/>
      <c r="AH73" s="408"/>
      <c r="AI73" s="408"/>
      <c r="AJ73" s="408"/>
      <c r="AK73" s="408"/>
      <c r="AL73" s="408"/>
      <c r="AM73" s="317"/>
      <c r="AN73" s="317"/>
      <c r="AO73" s="317"/>
      <c r="AP73" s="108"/>
      <c r="AQ73" s="317"/>
      <c r="AR73" s="317"/>
      <c r="AS73" s="108"/>
      <c r="AT73" s="108"/>
      <c r="AU73" s="108"/>
      <c r="AV73" s="1"/>
      <c r="AW73" s="1"/>
      <c r="AX73" s="317"/>
      <c r="AY73" s="317"/>
    </row>
    <row r="74" spans="1:51" ht="54" customHeight="1" x14ac:dyDescent="0.25">
      <c r="A74" s="1"/>
      <c r="B74" s="1"/>
      <c r="C74" s="1"/>
      <c r="D74" s="1"/>
      <c r="E74" s="1"/>
      <c r="F74" s="1"/>
      <c r="G74" s="1"/>
      <c r="H74" s="1"/>
      <c r="I74" s="1"/>
      <c r="J74" s="2"/>
      <c r="K74" s="2"/>
      <c r="L74" s="2"/>
      <c r="M74" s="2"/>
      <c r="N74" s="2"/>
      <c r="O74" s="2"/>
      <c r="P74" s="2"/>
      <c r="Q74" s="2"/>
      <c r="R74" s="2"/>
      <c r="S74" s="2"/>
      <c r="T74" s="408"/>
      <c r="U74" s="408"/>
      <c r="V74" s="408"/>
      <c r="W74" s="408"/>
      <c r="X74" s="408"/>
      <c r="Y74" s="101"/>
      <c r="Z74" s="101"/>
      <c r="AA74" s="408"/>
      <c r="AB74" s="408"/>
      <c r="AC74" s="408"/>
      <c r="AD74" s="408"/>
      <c r="AE74" s="408"/>
      <c r="AF74" s="408"/>
      <c r="AG74" s="408"/>
      <c r="AH74" s="408"/>
      <c r="AI74" s="408"/>
      <c r="AJ74" s="408"/>
      <c r="AK74" s="408"/>
      <c r="AL74" s="408"/>
      <c r="AM74" s="317"/>
      <c r="AN74" s="317"/>
      <c r="AO74" s="317"/>
      <c r="AP74" s="108"/>
      <c r="AQ74" s="317"/>
      <c r="AR74" s="317"/>
      <c r="AS74" s="108"/>
      <c r="AT74" s="108"/>
      <c r="AU74" s="108"/>
      <c r="AV74" s="1"/>
      <c r="AW74" s="1"/>
      <c r="AX74" s="317"/>
      <c r="AY74" s="317"/>
    </row>
    <row r="75" spans="1:51" ht="54" customHeight="1" x14ac:dyDescent="0.25">
      <c r="A75" s="1"/>
      <c r="B75" s="1"/>
      <c r="C75" s="1"/>
      <c r="D75" s="1"/>
      <c r="E75" s="1"/>
      <c r="F75" s="1"/>
      <c r="G75" s="1"/>
      <c r="H75" s="1"/>
      <c r="I75" s="1"/>
      <c r="J75" s="2"/>
      <c r="K75" s="2"/>
      <c r="L75" s="2"/>
      <c r="M75" s="2"/>
      <c r="N75" s="2"/>
      <c r="O75" s="2"/>
      <c r="P75" s="2"/>
      <c r="Q75" s="2"/>
      <c r="R75" s="2"/>
      <c r="S75" s="2"/>
      <c r="T75" s="408"/>
      <c r="U75" s="408"/>
      <c r="V75" s="408"/>
      <c r="W75" s="408"/>
      <c r="X75" s="408"/>
      <c r="Y75" s="101"/>
      <c r="Z75" s="101"/>
      <c r="AA75" s="408"/>
      <c r="AB75" s="408"/>
      <c r="AC75" s="408"/>
      <c r="AD75" s="408"/>
      <c r="AE75" s="408"/>
      <c r="AF75" s="408"/>
      <c r="AG75" s="408"/>
      <c r="AH75" s="408"/>
      <c r="AI75" s="408"/>
      <c r="AJ75" s="408"/>
      <c r="AK75" s="408"/>
      <c r="AL75" s="408"/>
      <c r="AM75" s="317"/>
      <c r="AN75" s="317"/>
      <c r="AO75" s="317"/>
      <c r="AP75" s="108"/>
      <c r="AQ75" s="317"/>
      <c r="AR75" s="317"/>
      <c r="AS75" s="108"/>
      <c r="AT75" s="108"/>
      <c r="AU75" s="108"/>
      <c r="AV75" s="1"/>
      <c r="AW75" s="1"/>
      <c r="AX75" s="317"/>
      <c r="AY75" s="317"/>
    </row>
    <row r="76" spans="1:51" ht="54" customHeight="1" x14ac:dyDescent="0.25">
      <c r="A76" s="1"/>
      <c r="B76" s="1"/>
      <c r="C76" s="1"/>
      <c r="D76" s="1"/>
      <c r="E76" s="1"/>
      <c r="F76" s="1"/>
      <c r="G76" s="1"/>
      <c r="H76" s="1"/>
      <c r="I76" s="1"/>
      <c r="J76" s="2"/>
      <c r="K76" s="2"/>
      <c r="L76" s="2"/>
      <c r="M76" s="2"/>
      <c r="N76" s="2"/>
      <c r="O76" s="2"/>
      <c r="P76" s="2"/>
      <c r="Q76" s="2"/>
      <c r="R76" s="2"/>
      <c r="S76" s="2"/>
      <c r="T76" s="408"/>
      <c r="U76" s="408"/>
      <c r="V76" s="408"/>
      <c r="W76" s="408"/>
      <c r="X76" s="408"/>
      <c r="Y76" s="101"/>
      <c r="Z76" s="101"/>
      <c r="AA76" s="408"/>
      <c r="AB76" s="408"/>
      <c r="AC76" s="408"/>
      <c r="AD76" s="408"/>
      <c r="AE76" s="408"/>
      <c r="AF76" s="408"/>
      <c r="AG76" s="408"/>
      <c r="AH76" s="408"/>
      <c r="AI76" s="408"/>
      <c r="AJ76" s="408"/>
      <c r="AK76" s="408"/>
      <c r="AL76" s="408"/>
      <c r="AM76" s="317"/>
      <c r="AN76" s="317"/>
      <c r="AO76" s="317"/>
      <c r="AP76" s="108"/>
      <c r="AQ76" s="317"/>
      <c r="AR76" s="317"/>
      <c r="AS76" s="108"/>
      <c r="AT76" s="108"/>
      <c r="AU76" s="108"/>
      <c r="AV76" s="1"/>
      <c r="AW76" s="1"/>
      <c r="AX76" s="317"/>
      <c r="AY76" s="317"/>
    </row>
    <row r="77" spans="1:51" ht="54" customHeight="1" x14ac:dyDescent="0.25">
      <c r="A77" s="1"/>
      <c r="B77" s="1"/>
      <c r="C77" s="1"/>
      <c r="D77" s="1"/>
      <c r="E77" s="1"/>
      <c r="F77" s="1"/>
      <c r="G77" s="1"/>
      <c r="H77" s="1"/>
      <c r="I77" s="1"/>
      <c r="J77" s="2"/>
      <c r="K77" s="2"/>
      <c r="L77" s="2"/>
      <c r="M77" s="2"/>
      <c r="N77" s="2"/>
      <c r="O77" s="2"/>
      <c r="P77" s="2"/>
      <c r="Q77" s="2"/>
      <c r="R77" s="2"/>
      <c r="S77" s="2"/>
      <c r="T77" s="408"/>
      <c r="U77" s="408"/>
      <c r="V77" s="408"/>
      <c r="W77" s="408"/>
      <c r="X77" s="408"/>
      <c r="Y77" s="101"/>
      <c r="Z77" s="101"/>
      <c r="AA77" s="408"/>
      <c r="AB77" s="408"/>
      <c r="AC77" s="408"/>
      <c r="AD77" s="408"/>
      <c r="AE77" s="408"/>
      <c r="AF77" s="408"/>
      <c r="AG77" s="408"/>
      <c r="AH77" s="408"/>
      <c r="AI77" s="408"/>
      <c r="AJ77" s="408"/>
      <c r="AK77" s="408"/>
      <c r="AL77" s="408"/>
      <c r="AM77" s="317"/>
      <c r="AN77" s="317"/>
      <c r="AO77" s="317"/>
      <c r="AP77" s="108"/>
      <c r="AQ77" s="317"/>
      <c r="AR77" s="317"/>
      <c r="AS77" s="108"/>
      <c r="AT77" s="108"/>
      <c r="AU77" s="108"/>
      <c r="AV77" s="1"/>
      <c r="AW77" s="1"/>
      <c r="AX77" s="317"/>
      <c r="AY77" s="317"/>
    </row>
    <row r="78" spans="1:51" ht="54" customHeight="1" x14ac:dyDescent="0.25">
      <c r="A78" s="1"/>
      <c r="B78" s="1"/>
      <c r="C78" s="1"/>
      <c r="D78" s="1"/>
      <c r="E78" s="1"/>
      <c r="F78" s="1"/>
      <c r="G78" s="1"/>
      <c r="H78" s="1"/>
      <c r="I78" s="1"/>
      <c r="J78" s="2"/>
      <c r="K78" s="2"/>
      <c r="L78" s="2"/>
      <c r="M78" s="2"/>
      <c r="N78" s="2"/>
      <c r="O78" s="2"/>
      <c r="P78" s="2"/>
      <c r="Q78" s="2"/>
      <c r="R78" s="2"/>
      <c r="S78" s="2"/>
      <c r="T78" s="408"/>
      <c r="U78" s="408"/>
      <c r="V78" s="408"/>
      <c r="W78" s="408"/>
      <c r="X78" s="408"/>
      <c r="Y78" s="101"/>
      <c r="Z78" s="101"/>
      <c r="AA78" s="408"/>
      <c r="AB78" s="408"/>
      <c r="AC78" s="408"/>
      <c r="AD78" s="408"/>
      <c r="AE78" s="408"/>
      <c r="AF78" s="408"/>
      <c r="AG78" s="408"/>
      <c r="AH78" s="408"/>
      <c r="AI78" s="408"/>
      <c r="AJ78" s="408"/>
      <c r="AK78" s="408"/>
      <c r="AL78" s="408"/>
      <c r="AM78" s="317"/>
      <c r="AN78" s="317"/>
      <c r="AO78" s="317"/>
      <c r="AP78" s="108"/>
      <c r="AQ78" s="317"/>
      <c r="AR78" s="317"/>
      <c r="AS78" s="108"/>
      <c r="AT78" s="108"/>
      <c r="AU78" s="108"/>
      <c r="AV78" s="1"/>
      <c r="AW78" s="1"/>
      <c r="AX78" s="317"/>
      <c r="AY78" s="317"/>
    </row>
    <row r="79" spans="1:51" ht="54" customHeight="1" x14ac:dyDescent="0.25">
      <c r="A79" s="1"/>
      <c r="B79" s="1"/>
      <c r="C79" s="1"/>
      <c r="D79" s="1"/>
      <c r="E79" s="1"/>
      <c r="F79" s="1"/>
      <c r="G79" s="1"/>
      <c r="H79" s="1"/>
      <c r="I79" s="1"/>
      <c r="J79" s="2"/>
      <c r="K79" s="2"/>
      <c r="L79" s="2"/>
      <c r="M79" s="2"/>
      <c r="N79" s="2"/>
      <c r="O79" s="2"/>
      <c r="P79" s="2"/>
      <c r="Q79" s="2"/>
      <c r="R79" s="2"/>
      <c r="S79" s="2"/>
      <c r="T79" s="408"/>
      <c r="U79" s="408"/>
      <c r="V79" s="408"/>
      <c r="W79" s="408"/>
      <c r="X79" s="408"/>
      <c r="Y79" s="101"/>
      <c r="Z79" s="101"/>
      <c r="AA79" s="408"/>
      <c r="AB79" s="408"/>
      <c r="AC79" s="408"/>
      <c r="AD79" s="408"/>
      <c r="AE79" s="408"/>
      <c r="AF79" s="408"/>
      <c r="AG79" s="408"/>
      <c r="AH79" s="408"/>
      <c r="AI79" s="408"/>
      <c r="AJ79" s="408"/>
      <c r="AK79" s="408"/>
      <c r="AL79" s="408"/>
      <c r="AM79" s="317"/>
      <c r="AN79" s="317"/>
      <c r="AO79" s="317"/>
      <c r="AP79" s="108"/>
      <c r="AQ79" s="317"/>
      <c r="AR79" s="317"/>
      <c r="AS79" s="108"/>
      <c r="AT79" s="108"/>
      <c r="AU79" s="108"/>
      <c r="AV79" s="1"/>
      <c r="AW79" s="1"/>
      <c r="AX79" s="317"/>
      <c r="AY79" s="317"/>
    </row>
    <row r="80" spans="1:51" ht="54" customHeight="1" x14ac:dyDescent="0.25">
      <c r="A80" s="1"/>
      <c r="B80" s="1"/>
      <c r="C80" s="1"/>
      <c r="D80" s="1"/>
      <c r="E80" s="1"/>
      <c r="F80" s="1"/>
      <c r="G80" s="1"/>
      <c r="H80" s="1"/>
      <c r="I80" s="1"/>
      <c r="J80" s="2"/>
      <c r="K80" s="2"/>
      <c r="L80" s="2"/>
      <c r="M80" s="2"/>
      <c r="N80" s="2"/>
      <c r="O80" s="2"/>
      <c r="P80" s="2"/>
      <c r="Q80" s="2"/>
      <c r="R80" s="2"/>
      <c r="S80" s="2"/>
      <c r="T80" s="408"/>
      <c r="U80" s="408"/>
      <c r="V80" s="408"/>
      <c r="W80" s="408"/>
      <c r="X80" s="408"/>
      <c r="Y80" s="101"/>
      <c r="Z80" s="101"/>
      <c r="AA80" s="408"/>
      <c r="AB80" s="408"/>
      <c r="AC80" s="408"/>
      <c r="AD80" s="408"/>
      <c r="AE80" s="408"/>
      <c r="AF80" s="408"/>
      <c r="AG80" s="408"/>
      <c r="AH80" s="408"/>
      <c r="AI80" s="408"/>
      <c r="AJ80" s="408"/>
      <c r="AK80" s="408"/>
      <c r="AL80" s="408"/>
      <c r="AM80" s="317"/>
      <c r="AN80" s="317"/>
      <c r="AO80" s="317"/>
      <c r="AP80" s="108"/>
      <c r="AQ80" s="317"/>
      <c r="AR80" s="317"/>
      <c r="AS80" s="108"/>
      <c r="AT80" s="108"/>
      <c r="AU80" s="108"/>
      <c r="AV80" s="1"/>
      <c r="AW80" s="1"/>
      <c r="AX80" s="317"/>
      <c r="AY80" s="317"/>
    </row>
    <row r="81" spans="1:51" ht="54" customHeight="1" x14ac:dyDescent="0.25">
      <c r="A81" s="1"/>
      <c r="B81" s="1"/>
      <c r="C81" s="1"/>
      <c r="D81" s="1"/>
      <c r="E81" s="1"/>
      <c r="F81" s="1"/>
      <c r="G81" s="1"/>
      <c r="H81" s="1"/>
      <c r="I81" s="1"/>
      <c r="J81" s="2"/>
      <c r="K81" s="2"/>
      <c r="L81" s="2"/>
      <c r="M81" s="2"/>
      <c r="N81" s="2"/>
      <c r="O81" s="2"/>
      <c r="P81" s="2"/>
      <c r="Q81" s="2"/>
      <c r="R81" s="2"/>
      <c r="S81" s="2"/>
      <c r="T81" s="408"/>
      <c r="U81" s="408"/>
      <c r="V81" s="408"/>
      <c r="W81" s="408"/>
      <c r="X81" s="408"/>
      <c r="Y81" s="101"/>
      <c r="Z81" s="101"/>
      <c r="AA81" s="408"/>
      <c r="AB81" s="408"/>
      <c r="AC81" s="408"/>
      <c r="AD81" s="408"/>
      <c r="AE81" s="408"/>
      <c r="AF81" s="408"/>
      <c r="AG81" s="408"/>
      <c r="AH81" s="408"/>
      <c r="AI81" s="408"/>
      <c r="AJ81" s="408"/>
      <c r="AK81" s="408"/>
      <c r="AL81" s="408"/>
      <c r="AM81" s="317"/>
      <c r="AN81" s="317"/>
      <c r="AO81" s="317"/>
      <c r="AP81" s="108"/>
      <c r="AQ81" s="317"/>
      <c r="AR81" s="317"/>
      <c r="AS81" s="108"/>
      <c r="AT81" s="108"/>
      <c r="AU81" s="108"/>
      <c r="AV81" s="1"/>
      <c r="AW81" s="1"/>
      <c r="AX81" s="317"/>
      <c r="AY81" s="317"/>
    </row>
    <row r="82" spans="1:51" ht="54" customHeight="1" x14ac:dyDescent="0.25">
      <c r="A82" s="1"/>
      <c r="B82" s="1"/>
      <c r="C82" s="1"/>
      <c r="D82" s="1"/>
      <c r="E82" s="1"/>
      <c r="F82" s="1"/>
      <c r="G82" s="1"/>
      <c r="H82" s="1"/>
      <c r="I82" s="1"/>
      <c r="J82" s="2"/>
      <c r="K82" s="2"/>
      <c r="L82" s="2"/>
      <c r="M82" s="2"/>
      <c r="N82" s="2"/>
      <c r="O82" s="2"/>
      <c r="P82" s="2"/>
      <c r="Q82" s="2"/>
      <c r="R82" s="2"/>
      <c r="S82" s="2"/>
      <c r="T82" s="408"/>
      <c r="U82" s="408"/>
      <c r="V82" s="408"/>
      <c r="W82" s="408"/>
      <c r="X82" s="408"/>
      <c r="Y82" s="101"/>
      <c r="Z82" s="101"/>
      <c r="AA82" s="408"/>
      <c r="AB82" s="408"/>
      <c r="AC82" s="408"/>
      <c r="AD82" s="408"/>
      <c r="AE82" s="408"/>
      <c r="AF82" s="408"/>
      <c r="AG82" s="408"/>
      <c r="AH82" s="408"/>
      <c r="AI82" s="408"/>
      <c r="AJ82" s="408"/>
      <c r="AK82" s="408"/>
      <c r="AL82" s="408"/>
      <c r="AM82" s="317"/>
      <c r="AN82" s="317"/>
      <c r="AO82" s="317"/>
      <c r="AP82" s="108"/>
      <c r="AQ82" s="317"/>
      <c r="AR82" s="317"/>
      <c r="AS82" s="108"/>
      <c r="AT82" s="108"/>
      <c r="AU82" s="108"/>
      <c r="AV82" s="1"/>
      <c r="AW82" s="1"/>
      <c r="AX82" s="317"/>
      <c r="AY82" s="317"/>
    </row>
    <row r="83" spans="1:51" ht="54" customHeight="1" x14ac:dyDescent="0.25">
      <c r="A83" s="1"/>
      <c r="B83" s="1"/>
      <c r="C83" s="1"/>
      <c r="D83" s="1"/>
      <c r="E83" s="1"/>
      <c r="F83" s="1"/>
      <c r="G83" s="1"/>
      <c r="H83" s="1"/>
      <c r="I83" s="1"/>
      <c r="J83" s="2"/>
      <c r="K83" s="2"/>
      <c r="L83" s="2"/>
      <c r="M83" s="2"/>
      <c r="N83" s="2"/>
      <c r="O83" s="2"/>
      <c r="P83" s="2"/>
      <c r="Q83" s="2"/>
      <c r="R83" s="2"/>
      <c r="S83" s="2"/>
      <c r="T83" s="408"/>
      <c r="U83" s="408"/>
      <c r="V83" s="408"/>
      <c r="W83" s="408"/>
      <c r="X83" s="408"/>
      <c r="Y83" s="101"/>
      <c r="Z83" s="101"/>
      <c r="AA83" s="408"/>
      <c r="AB83" s="408"/>
      <c r="AC83" s="408"/>
      <c r="AD83" s="408"/>
      <c r="AE83" s="408"/>
      <c r="AF83" s="408"/>
      <c r="AG83" s="408"/>
      <c r="AH83" s="408"/>
      <c r="AI83" s="408"/>
      <c r="AJ83" s="408"/>
      <c r="AK83" s="408"/>
      <c r="AL83" s="408"/>
      <c r="AM83" s="317"/>
      <c r="AN83" s="317"/>
      <c r="AO83" s="317"/>
      <c r="AP83" s="108"/>
      <c r="AQ83" s="317"/>
      <c r="AR83" s="317"/>
      <c r="AS83" s="108"/>
      <c r="AT83" s="108"/>
      <c r="AU83" s="108"/>
      <c r="AV83" s="1"/>
      <c r="AW83" s="1"/>
      <c r="AX83" s="317"/>
      <c r="AY83" s="317"/>
    </row>
    <row r="84" spans="1:51" ht="54" customHeight="1" x14ac:dyDescent="0.25">
      <c r="A84" s="1"/>
      <c r="B84" s="1"/>
      <c r="C84" s="1"/>
      <c r="D84" s="1"/>
      <c r="E84" s="1"/>
      <c r="F84" s="1"/>
      <c r="G84" s="1"/>
      <c r="H84" s="1"/>
      <c r="I84" s="1"/>
      <c r="J84" s="2"/>
      <c r="K84" s="2"/>
      <c r="L84" s="2"/>
      <c r="M84" s="2"/>
      <c r="N84" s="2"/>
      <c r="O84" s="2"/>
      <c r="P84" s="2"/>
      <c r="Q84" s="2"/>
      <c r="R84" s="2"/>
      <c r="S84" s="2"/>
      <c r="T84" s="408"/>
      <c r="U84" s="408"/>
      <c r="V84" s="408"/>
      <c r="W84" s="408"/>
      <c r="X84" s="408"/>
      <c r="Y84" s="101"/>
      <c r="Z84" s="101"/>
      <c r="AA84" s="408"/>
      <c r="AB84" s="408"/>
      <c r="AC84" s="408"/>
      <c r="AD84" s="408"/>
      <c r="AE84" s="408"/>
      <c r="AF84" s="408"/>
      <c r="AG84" s="408"/>
      <c r="AH84" s="408"/>
      <c r="AI84" s="408"/>
      <c r="AJ84" s="408"/>
      <c r="AK84" s="408"/>
      <c r="AL84" s="408"/>
      <c r="AM84" s="317"/>
      <c r="AN84" s="317"/>
      <c r="AO84" s="317"/>
      <c r="AP84" s="108"/>
      <c r="AQ84" s="317"/>
      <c r="AR84" s="317"/>
      <c r="AS84" s="108"/>
      <c r="AT84" s="108"/>
      <c r="AU84" s="108"/>
      <c r="AV84" s="1"/>
      <c r="AW84" s="1"/>
      <c r="AX84" s="317"/>
      <c r="AY84" s="317"/>
    </row>
    <row r="85" spans="1:51" ht="54" customHeight="1" x14ac:dyDescent="0.25">
      <c r="A85" s="1"/>
      <c r="B85" s="1"/>
      <c r="C85" s="1"/>
      <c r="D85" s="1"/>
      <c r="E85" s="1"/>
      <c r="F85" s="1"/>
      <c r="G85" s="1"/>
      <c r="H85" s="1"/>
      <c r="I85" s="1"/>
      <c r="J85" s="2"/>
      <c r="K85" s="2"/>
      <c r="L85" s="2"/>
      <c r="M85" s="2"/>
      <c r="N85" s="2"/>
      <c r="O85" s="2"/>
      <c r="P85" s="2"/>
      <c r="Q85" s="2"/>
      <c r="R85" s="2"/>
      <c r="S85" s="2"/>
      <c r="T85" s="408"/>
      <c r="U85" s="408"/>
      <c r="V85" s="408"/>
      <c r="W85" s="408"/>
      <c r="X85" s="408"/>
      <c r="Y85" s="101"/>
      <c r="Z85" s="101"/>
      <c r="AA85" s="408"/>
      <c r="AB85" s="408"/>
      <c r="AC85" s="408"/>
      <c r="AD85" s="408"/>
      <c r="AE85" s="408"/>
      <c r="AF85" s="408"/>
      <c r="AG85" s="408"/>
      <c r="AH85" s="408"/>
      <c r="AI85" s="408"/>
      <c r="AJ85" s="408"/>
      <c r="AK85" s="408"/>
      <c r="AL85" s="408"/>
      <c r="AM85" s="317"/>
      <c r="AN85" s="317"/>
      <c r="AO85" s="317"/>
      <c r="AP85" s="108"/>
      <c r="AQ85" s="317"/>
      <c r="AR85" s="317"/>
      <c r="AS85" s="108"/>
      <c r="AT85" s="108"/>
      <c r="AU85" s="108"/>
      <c r="AV85" s="1"/>
      <c r="AW85" s="1"/>
      <c r="AX85" s="317"/>
      <c r="AY85" s="317"/>
    </row>
    <row r="86" spans="1:51" ht="54" customHeight="1" x14ac:dyDescent="0.25">
      <c r="A86" s="1"/>
      <c r="B86" s="1"/>
      <c r="C86" s="1"/>
      <c r="D86" s="1"/>
      <c r="E86" s="1"/>
      <c r="F86" s="1"/>
      <c r="G86" s="1"/>
      <c r="H86" s="1"/>
      <c r="I86" s="1"/>
      <c r="J86" s="2"/>
      <c r="K86" s="2"/>
      <c r="L86" s="2"/>
      <c r="M86" s="2"/>
      <c r="N86" s="2"/>
      <c r="O86" s="2"/>
      <c r="P86" s="2"/>
      <c r="Q86" s="2"/>
      <c r="R86" s="2"/>
      <c r="S86" s="2"/>
      <c r="T86" s="408"/>
      <c r="U86" s="408"/>
      <c r="V86" s="408"/>
      <c r="W86" s="408"/>
      <c r="X86" s="408"/>
      <c r="Y86" s="101"/>
      <c r="Z86" s="101"/>
      <c r="AA86" s="408"/>
      <c r="AB86" s="408"/>
      <c r="AC86" s="408"/>
      <c r="AD86" s="408"/>
      <c r="AE86" s="408"/>
      <c r="AF86" s="408"/>
      <c r="AG86" s="408"/>
      <c r="AH86" s="408"/>
      <c r="AI86" s="408"/>
      <c r="AJ86" s="408"/>
      <c r="AK86" s="408"/>
      <c r="AL86" s="408"/>
      <c r="AM86" s="317"/>
      <c r="AN86" s="317"/>
      <c r="AO86" s="317"/>
      <c r="AP86" s="108"/>
      <c r="AQ86" s="317"/>
      <c r="AR86" s="317"/>
      <c r="AS86" s="108"/>
      <c r="AT86" s="108"/>
      <c r="AU86" s="108"/>
      <c r="AV86" s="1"/>
      <c r="AW86" s="1"/>
      <c r="AX86" s="317"/>
      <c r="AY86" s="317"/>
    </row>
    <row r="87" spans="1:51" ht="54" customHeight="1" x14ac:dyDescent="0.25">
      <c r="A87" s="1"/>
      <c r="B87" s="1"/>
      <c r="C87" s="1"/>
      <c r="D87" s="1"/>
      <c r="E87" s="1"/>
      <c r="F87" s="1"/>
      <c r="G87" s="1"/>
      <c r="H87" s="1"/>
      <c r="I87" s="1"/>
      <c r="J87" s="2"/>
      <c r="K87" s="2"/>
      <c r="L87" s="2"/>
      <c r="M87" s="2"/>
      <c r="N87" s="2"/>
      <c r="O87" s="2"/>
      <c r="P87" s="2"/>
      <c r="Q87" s="2"/>
      <c r="R87" s="2"/>
      <c r="S87" s="2"/>
      <c r="T87" s="408"/>
      <c r="U87" s="408"/>
      <c r="V87" s="408"/>
      <c r="W87" s="408"/>
      <c r="X87" s="408"/>
      <c r="Y87" s="101"/>
      <c r="Z87" s="101"/>
      <c r="AA87" s="408"/>
      <c r="AB87" s="408"/>
      <c r="AC87" s="408"/>
      <c r="AD87" s="408"/>
      <c r="AE87" s="408"/>
      <c r="AF87" s="408"/>
      <c r="AG87" s="408"/>
      <c r="AH87" s="408"/>
      <c r="AI87" s="408"/>
      <c r="AJ87" s="408"/>
      <c r="AK87" s="408"/>
      <c r="AL87" s="408"/>
      <c r="AM87" s="317"/>
      <c r="AN87" s="317"/>
      <c r="AO87" s="317"/>
      <c r="AP87" s="108"/>
      <c r="AQ87" s="317"/>
      <c r="AR87" s="317"/>
      <c r="AS87" s="108"/>
      <c r="AT87" s="108"/>
      <c r="AU87" s="108"/>
      <c r="AV87" s="1"/>
      <c r="AW87" s="1"/>
      <c r="AX87" s="317"/>
      <c r="AY87" s="317"/>
    </row>
    <row r="88" spans="1:51" ht="54" customHeight="1" x14ac:dyDescent="0.25">
      <c r="A88" s="1"/>
      <c r="B88" s="1"/>
      <c r="C88" s="1"/>
      <c r="D88" s="1"/>
      <c r="E88" s="1"/>
      <c r="F88" s="1"/>
      <c r="G88" s="1"/>
      <c r="H88" s="1"/>
      <c r="I88" s="1"/>
      <c r="J88" s="2"/>
      <c r="K88" s="2"/>
      <c r="L88" s="2"/>
      <c r="M88" s="2"/>
      <c r="N88" s="2"/>
      <c r="O88" s="2"/>
      <c r="P88" s="2"/>
      <c r="Q88" s="2"/>
      <c r="R88" s="2"/>
      <c r="S88" s="2"/>
      <c r="T88" s="408"/>
      <c r="U88" s="408"/>
      <c r="V88" s="408"/>
      <c r="W88" s="408"/>
      <c r="X88" s="408"/>
      <c r="Y88" s="101"/>
      <c r="Z88" s="101"/>
      <c r="AA88" s="408"/>
      <c r="AB88" s="408"/>
      <c r="AC88" s="408"/>
      <c r="AD88" s="408"/>
      <c r="AE88" s="408"/>
      <c r="AF88" s="408"/>
      <c r="AG88" s="408"/>
      <c r="AH88" s="408"/>
      <c r="AI88" s="408"/>
      <c r="AJ88" s="408"/>
      <c r="AK88" s="408"/>
      <c r="AL88" s="408"/>
      <c r="AM88" s="317"/>
      <c r="AN88" s="317"/>
      <c r="AO88" s="317"/>
      <c r="AP88" s="108"/>
      <c r="AQ88" s="317"/>
      <c r="AR88" s="317"/>
      <c r="AS88" s="108"/>
      <c r="AT88" s="108"/>
      <c r="AU88" s="108"/>
      <c r="AV88" s="1"/>
      <c r="AW88" s="1"/>
      <c r="AX88" s="317"/>
      <c r="AY88" s="317"/>
    </row>
    <row r="89" spans="1:51" ht="54" customHeight="1" x14ac:dyDescent="0.25">
      <c r="A89" s="1"/>
      <c r="B89" s="1"/>
      <c r="C89" s="1"/>
      <c r="D89" s="1"/>
      <c r="E89" s="1"/>
      <c r="F89" s="1"/>
      <c r="G89" s="1"/>
      <c r="H89" s="1"/>
      <c r="I89" s="1"/>
      <c r="J89" s="2"/>
      <c r="K89" s="2"/>
      <c r="L89" s="2"/>
      <c r="M89" s="2"/>
      <c r="N89" s="2"/>
      <c r="O89" s="2"/>
      <c r="P89" s="2"/>
      <c r="Q89" s="2"/>
      <c r="R89" s="2"/>
      <c r="S89" s="2"/>
      <c r="T89" s="408"/>
      <c r="U89" s="408"/>
      <c r="V89" s="408"/>
      <c r="W89" s="408"/>
      <c r="X89" s="408"/>
      <c r="Y89" s="101"/>
      <c r="Z89" s="101"/>
      <c r="AA89" s="408"/>
      <c r="AB89" s="408"/>
      <c r="AC89" s="408"/>
      <c r="AD89" s="408"/>
      <c r="AE89" s="408"/>
      <c r="AF89" s="408"/>
      <c r="AG89" s="408"/>
      <c r="AH89" s="408"/>
      <c r="AI89" s="408"/>
      <c r="AJ89" s="408"/>
      <c r="AK89" s="408"/>
      <c r="AL89" s="408"/>
      <c r="AM89" s="317"/>
      <c r="AN89" s="317"/>
      <c r="AO89" s="317"/>
      <c r="AP89" s="108"/>
      <c r="AQ89" s="317"/>
      <c r="AR89" s="317"/>
      <c r="AS89" s="108"/>
      <c r="AT89" s="108"/>
      <c r="AU89" s="108"/>
      <c r="AV89" s="1"/>
      <c r="AW89" s="1"/>
      <c r="AX89" s="317"/>
      <c r="AY89" s="317"/>
    </row>
    <row r="90" spans="1:51" ht="54" customHeight="1" x14ac:dyDescent="0.25">
      <c r="A90" s="1"/>
      <c r="B90" s="1"/>
      <c r="C90" s="1"/>
      <c r="D90" s="1"/>
      <c r="E90" s="1"/>
      <c r="F90" s="1"/>
      <c r="G90" s="1"/>
      <c r="H90" s="1"/>
      <c r="I90" s="1"/>
      <c r="J90" s="2"/>
      <c r="K90" s="2"/>
      <c r="L90" s="2"/>
      <c r="M90" s="2"/>
      <c r="N90" s="2"/>
      <c r="O90" s="2"/>
      <c r="P90" s="2"/>
      <c r="Q90" s="2"/>
      <c r="R90" s="2"/>
      <c r="S90" s="2"/>
      <c r="T90" s="408"/>
      <c r="U90" s="408"/>
      <c r="V90" s="408"/>
      <c r="W90" s="408"/>
      <c r="X90" s="408"/>
      <c r="Y90" s="101"/>
      <c r="Z90" s="101"/>
      <c r="AA90" s="408"/>
      <c r="AB90" s="408"/>
      <c r="AC90" s="408"/>
      <c r="AD90" s="408"/>
      <c r="AE90" s="408"/>
      <c r="AF90" s="408"/>
      <c r="AG90" s="408"/>
      <c r="AH90" s="408"/>
      <c r="AI90" s="408"/>
      <c r="AJ90" s="408"/>
      <c r="AK90" s="408"/>
      <c r="AL90" s="408"/>
      <c r="AM90" s="317"/>
      <c r="AN90" s="317"/>
      <c r="AO90" s="317"/>
      <c r="AP90" s="108"/>
      <c r="AQ90" s="317"/>
      <c r="AR90" s="317"/>
      <c r="AS90" s="108"/>
      <c r="AT90" s="108"/>
      <c r="AU90" s="108"/>
      <c r="AV90" s="1"/>
      <c r="AW90" s="1"/>
      <c r="AX90" s="317"/>
      <c r="AY90" s="317"/>
    </row>
    <row r="91" spans="1:51" ht="54" customHeight="1" x14ac:dyDescent="0.25">
      <c r="A91" s="1"/>
      <c r="B91" s="1"/>
      <c r="C91" s="1"/>
      <c r="D91" s="1"/>
      <c r="E91" s="1"/>
      <c r="F91" s="1"/>
      <c r="G91" s="1"/>
      <c r="H91" s="1"/>
      <c r="I91" s="1"/>
      <c r="J91" s="2"/>
      <c r="K91" s="2"/>
      <c r="L91" s="2"/>
      <c r="M91" s="2"/>
      <c r="N91" s="2"/>
      <c r="O91" s="2"/>
      <c r="P91" s="2"/>
      <c r="Q91" s="2"/>
      <c r="R91" s="2"/>
      <c r="S91" s="2"/>
      <c r="T91" s="408"/>
      <c r="U91" s="408"/>
      <c r="V91" s="408"/>
      <c r="W91" s="408"/>
      <c r="X91" s="408"/>
      <c r="Y91" s="101"/>
      <c r="Z91" s="101"/>
      <c r="AA91" s="408"/>
      <c r="AB91" s="408"/>
      <c r="AC91" s="408"/>
      <c r="AD91" s="408"/>
      <c r="AE91" s="408"/>
      <c r="AF91" s="408"/>
      <c r="AG91" s="408"/>
      <c r="AH91" s="408"/>
      <c r="AI91" s="408"/>
      <c r="AJ91" s="408"/>
      <c r="AK91" s="408"/>
      <c r="AL91" s="408"/>
      <c r="AM91" s="317"/>
      <c r="AN91" s="317"/>
      <c r="AO91" s="317"/>
      <c r="AP91" s="108"/>
      <c r="AQ91" s="317"/>
      <c r="AR91" s="317"/>
      <c r="AS91" s="108"/>
      <c r="AT91" s="108"/>
      <c r="AU91" s="108"/>
      <c r="AV91" s="1"/>
      <c r="AW91" s="1"/>
      <c r="AX91" s="317"/>
      <c r="AY91" s="317"/>
    </row>
    <row r="92" spans="1:51" ht="54" customHeight="1" x14ac:dyDescent="0.25">
      <c r="A92" s="1"/>
      <c r="B92" s="1"/>
      <c r="C92" s="1"/>
      <c r="D92" s="1"/>
      <c r="E92" s="1"/>
      <c r="F92" s="1"/>
      <c r="G92" s="1"/>
      <c r="H92" s="1"/>
      <c r="I92" s="1"/>
      <c r="J92" s="2"/>
      <c r="K92" s="2"/>
      <c r="L92" s="2"/>
      <c r="M92" s="2"/>
      <c r="N92" s="2"/>
      <c r="O92" s="2"/>
      <c r="P92" s="2"/>
      <c r="Q92" s="2"/>
      <c r="R92" s="2"/>
      <c r="S92" s="2"/>
      <c r="T92" s="408"/>
      <c r="U92" s="408"/>
      <c r="V92" s="408"/>
      <c r="W92" s="408"/>
      <c r="X92" s="408"/>
      <c r="Y92" s="101"/>
      <c r="Z92" s="101"/>
      <c r="AA92" s="408"/>
      <c r="AB92" s="408"/>
      <c r="AC92" s="408"/>
      <c r="AD92" s="408"/>
      <c r="AE92" s="408"/>
      <c r="AF92" s="408"/>
      <c r="AG92" s="408"/>
      <c r="AH92" s="408"/>
      <c r="AI92" s="408"/>
      <c r="AJ92" s="408"/>
      <c r="AK92" s="408"/>
      <c r="AL92" s="408"/>
      <c r="AM92" s="317"/>
      <c r="AN92" s="317"/>
      <c r="AO92" s="317"/>
      <c r="AP92" s="108"/>
      <c r="AQ92" s="317"/>
      <c r="AR92" s="317"/>
      <c r="AS92" s="108"/>
      <c r="AT92" s="108"/>
      <c r="AU92" s="108"/>
      <c r="AV92" s="1"/>
      <c r="AW92" s="1"/>
      <c r="AX92" s="317"/>
      <c r="AY92" s="317"/>
    </row>
    <row r="93" spans="1:51" ht="54" customHeight="1" x14ac:dyDescent="0.25">
      <c r="A93" s="1"/>
      <c r="B93" s="1"/>
      <c r="C93" s="1"/>
      <c r="D93" s="1"/>
      <c r="E93" s="1"/>
      <c r="F93" s="1"/>
      <c r="G93" s="1"/>
      <c r="H93" s="1"/>
      <c r="I93" s="1"/>
      <c r="J93" s="2"/>
      <c r="K93" s="2"/>
      <c r="L93" s="2"/>
      <c r="M93" s="2"/>
      <c r="N93" s="2"/>
      <c r="O93" s="2"/>
      <c r="P93" s="2"/>
      <c r="Q93" s="2"/>
      <c r="R93" s="2"/>
      <c r="S93" s="2"/>
      <c r="T93" s="408"/>
      <c r="U93" s="408"/>
      <c r="V93" s="408"/>
      <c r="W93" s="408"/>
      <c r="X93" s="408"/>
      <c r="Y93" s="101"/>
      <c r="Z93" s="101"/>
      <c r="AA93" s="408"/>
      <c r="AB93" s="408"/>
      <c r="AC93" s="408"/>
      <c r="AD93" s="408"/>
      <c r="AE93" s="408"/>
      <c r="AF93" s="408"/>
      <c r="AG93" s="408"/>
      <c r="AH93" s="408"/>
      <c r="AI93" s="408"/>
      <c r="AJ93" s="408"/>
      <c r="AK93" s="408"/>
      <c r="AL93" s="408"/>
      <c r="AM93" s="317"/>
      <c r="AN93" s="317"/>
      <c r="AO93" s="317"/>
      <c r="AP93" s="108"/>
      <c r="AQ93" s="317"/>
      <c r="AR93" s="317"/>
      <c r="AS93" s="108"/>
      <c r="AT93" s="108"/>
      <c r="AU93" s="108"/>
      <c r="AV93" s="1"/>
      <c r="AW93" s="1"/>
      <c r="AX93" s="317"/>
      <c r="AY93" s="317"/>
    </row>
    <row r="94" spans="1:51" ht="54" customHeight="1" x14ac:dyDescent="0.25">
      <c r="A94" s="1"/>
      <c r="B94" s="1"/>
      <c r="C94" s="1"/>
      <c r="D94" s="1"/>
      <c r="E94" s="1"/>
      <c r="F94" s="1"/>
      <c r="G94" s="1"/>
      <c r="H94" s="1"/>
      <c r="I94" s="1"/>
      <c r="J94" s="2"/>
      <c r="K94" s="2"/>
      <c r="L94" s="2"/>
      <c r="M94" s="2"/>
      <c r="N94" s="2"/>
      <c r="O94" s="2"/>
      <c r="P94" s="2"/>
      <c r="Q94" s="2"/>
      <c r="R94" s="2"/>
      <c r="S94" s="2"/>
      <c r="T94" s="408"/>
      <c r="U94" s="408"/>
      <c r="V94" s="408"/>
      <c r="W94" s="408"/>
      <c r="X94" s="408"/>
      <c r="Y94" s="101"/>
      <c r="Z94" s="101"/>
      <c r="AA94" s="408"/>
      <c r="AB94" s="408"/>
      <c r="AC94" s="408"/>
      <c r="AD94" s="408"/>
      <c r="AE94" s="408"/>
      <c r="AF94" s="408"/>
      <c r="AG94" s="408"/>
      <c r="AH94" s="408"/>
      <c r="AI94" s="408"/>
      <c r="AJ94" s="408"/>
      <c r="AK94" s="408"/>
      <c r="AL94" s="408"/>
      <c r="AM94" s="317"/>
      <c r="AN94" s="317"/>
      <c r="AO94" s="317"/>
      <c r="AP94" s="108"/>
      <c r="AQ94" s="317"/>
      <c r="AR94" s="317"/>
      <c r="AS94" s="108"/>
      <c r="AT94" s="108"/>
      <c r="AU94" s="108"/>
      <c r="AV94" s="1"/>
      <c r="AW94" s="1"/>
      <c r="AX94" s="317"/>
      <c r="AY94" s="317"/>
    </row>
    <row r="95" spans="1:51" ht="54" customHeight="1" x14ac:dyDescent="0.25">
      <c r="A95" s="1"/>
      <c r="B95" s="1"/>
      <c r="C95" s="1"/>
      <c r="D95" s="1"/>
      <c r="E95" s="1"/>
      <c r="F95" s="1"/>
      <c r="G95" s="1"/>
      <c r="H95" s="1"/>
      <c r="I95" s="1"/>
      <c r="J95" s="2"/>
      <c r="K95" s="2"/>
      <c r="L95" s="2"/>
      <c r="M95" s="2"/>
      <c r="N95" s="2"/>
      <c r="O95" s="2"/>
      <c r="P95" s="2"/>
      <c r="Q95" s="2"/>
      <c r="R95" s="2"/>
      <c r="S95" s="2"/>
      <c r="T95" s="408"/>
      <c r="U95" s="408"/>
      <c r="V95" s="408"/>
      <c r="W95" s="408"/>
      <c r="X95" s="408"/>
      <c r="Y95" s="101"/>
      <c r="Z95" s="101"/>
      <c r="AA95" s="408"/>
      <c r="AB95" s="408"/>
      <c r="AC95" s="408"/>
      <c r="AD95" s="408"/>
      <c r="AE95" s="408"/>
      <c r="AF95" s="408"/>
      <c r="AG95" s="408"/>
      <c r="AH95" s="408"/>
      <c r="AI95" s="408"/>
      <c r="AJ95" s="408"/>
      <c r="AK95" s="408"/>
      <c r="AL95" s="408"/>
      <c r="AM95" s="317"/>
      <c r="AN95" s="317"/>
      <c r="AO95" s="317"/>
      <c r="AP95" s="108"/>
      <c r="AQ95" s="317"/>
      <c r="AR95" s="317"/>
      <c r="AS95" s="108"/>
      <c r="AT95" s="108"/>
      <c r="AU95" s="108"/>
      <c r="AV95" s="1"/>
      <c r="AW95" s="1"/>
      <c r="AX95" s="317"/>
      <c r="AY95" s="317"/>
    </row>
    <row r="96" spans="1:51" ht="54" customHeight="1" x14ac:dyDescent="0.25">
      <c r="A96" s="1"/>
      <c r="B96" s="1"/>
      <c r="C96" s="1"/>
      <c r="D96" s="1"/>
      <c r="E96" s="1"/>
      <c r="F96" s="1"/>
      <c r="G96" s="1"/>
      <c r="H96" s="1"/>
      <c r="I96" s="1"/>
      <c r="J96" s="2"/>
      <c r="K96" s="2"/>
      <c r="L96" s="2"/>
      <c r="M96" s="2"/>
      <c r="N96" s="2"/>
      <c r="O96" s="2"/>
      <c r="P96" s="2"/>
      <c r="Q96" s="2"/>
      <c r="R96" s="2"/>
      <c r="S96" s="2"/>
      <c r="T96" s="408"/>
      <c r="U96" s="408"/>
      <c r="V96" s="408"/>
      <c r="W96" s="408"/>
      <c r="X96" s="408"/>
      <c r="Y96" s="101"/>
      <c r="Z96" s="101"/>
      <c r="AA96" s="408"/>
      <c r="AB96" s="408"/>
      <c r="AC96" s="408"/>
      <c r="AD96" s="408"/>
      <c r="AE96" s="408"/>
      <c r="AF96" s="408"/>
      <c r="AG96" s="408"/>
      <c r="AH96" s="408"/>
      <c r="AI96" s="408"/>
      <c r="AJ96" s="408"/>
      <c r="AK96" s="408"/>
      <c r="AL96" s="408"/>
      <c r="AM96" s="317"/>
      <c r="AN96" s="317"/>
      <c r="AO96" s="317"/>
      <c r="AP96" s="108"/>
      <c r="AQ96" s="317"/>
      <c r="AR96" s="317"/>
      <c r="AS96" s="108"/>
      <c r="AT96" s="108"/>
      <c r="AU96" s="108"/>
      <c r="AV96" s="1"/>
      <c r="AW96" s="1"/>
      <c r="AX96" s="317"/>
      <c r="AY96" s="317"/>
    </row>
    <row r="97" spans="1:51" ht="54" customHeight="1" x14ac:dyDescent="0.25">
      <c r="A97" s="1"/>
      <c r="B97" s="1"/>
      <c r="C97" s="1"/>
      <c r="D97" s="1"/>
      <c r="E97" s="1"/>
      <c r="F97" s="1"/>
      <c r="G97" s="1"/>
      <c r="H97" s="1"/>
      <c r="I97" s="1"/>
      <c r="J97" s="2"/>
      <c r="K97" s="2"/>
      <c r="L97" s="2"/>
      <c r="M97" s="2"/>
      <c r="N97" s="2"/>
      <c r="O97" s="2"/>
      <c r="P97" s="2"/>
      <c r="Q97" s="2"/>
      <c r="R97" s="2"/>
      <c r="S97" s="2"/>
      <c r="T97" s="408"/>
      <c r="U97" s="408"/>
      <c r="V97" s="408"/>
      <c r="W97" s="408"/>
      <c r="X97" s="408"/>
      <c r="Y97" s="101"/>
      <c r="Z97" s="101"/>
      <c r="AA97" s="408"/>
      <c r="AB97" s="408"/>
      <c r="AC97" s="408"/>
      <c r="AD97" s="408"/>
      <c r="AE97" s="408"/>
      <c r="AF97" s="408"/>
      <c r="AG97" s="408"/>
      <c r="AH97" s="408"/>
      <c r="AI97" s="408"/>
      <c r="AJ97" s="408"/>
      <c r="AK97" s="408"/>
      <c r="AL97" s="408"/>
      <c r="AM97" s="317"/>
      <c r="AN97" s="317"/>
      <c r="AO97" s="317"/>
      <c r="AP97" s="108"/>
      <c r="AQ97" s="317"/>
      <c r="AR97" s="317"/>
      <c r="AS97" s="108"/>
      <c r="AT97" s="108"/>
      <c r="AU97" s="108"/>
      <c r="AV97" s="1"/>
      <c r="AW97" s="1"/>
      <c r="AX97" s="317"/>
      <c r="AY97" s="317"/>
    </row>
    <row r="98" spans="1:51" ht="54" customHeight="1" x14ac:dyDescent="0.25">
      <c r="A98" s="1"/>
      <c r="B98" s="1"/>
      <c r="C98" s="1"/>
      <c r="D98" s="1"/>
      <c r="E98" s="1"/>
      <c r="F98" s="1"/>
      <c r="G98" s="1"/>
      <c r="H98" s="1"/>
      <c r="I98" s="1"/>
      <c r="J98" s="2"/>
      <c r="K98" s="2"/>
      <c r="L98" s="2"/>
      <c r="M98" s="2"/>
      <c r="N98" s="2"/>
      <c r="O98" s="2"/>
      <c r="P98" s="2"/>
      <c r="Q98" s="2"/>
      <c r="R98" s="2"/>
      <c r="S98" s="2"/>
      <c r="T98" s="408"/>
      <c r="U98" s="408"/>
      <c r="V98" s="408"/>
      <c r="W98" s="408"/>
      <c r="X98" s="408"/>
      <c r="Y98" s="101"/>
      <c r="Z98" s="101"/>
      <c r="AA98" s="408"/>
      <c r="AB98" s="408"/>
      <c r="AC98" s="408"/>
      <c r="AD98" s="408"/>
      <c r="AE98" s="408"/>
      <c r="AF98" s="408"/>
      <c r="AG98" s="408"/>
      <c r="AH98" s="408"/>
      <c r="AI98" s="408"/>
      <c r="AJ98" s="408"/>
      <c r="AK98" s="408"/>
      <c r="AL98" s="408"/>
      <c r="AM98" s="317"/>
      <c r="AN98" s="317"/>
      <c r="AO98" s="317"/>
      <c r="AP98" s="108"/>
      <c r="AQ98" s="317"/>
      <c r="AR98" s="317"/>
      <c r="AS98" s="108"/>
      <c r="AT98" s="108"/>
      <c r="AU98" s="108"/>
      <c r="AV98" s="1"/>
      <c r="AW98" s="1"/>
      <c r="AX98" s="317"/>
      <c r="AY98" s="317"/>
    </row>
    <row r="99" spans="1:51" ht="54" customHeight="1" x14ac:dyDescent="0.25">
      <c r="A99" s="1"/>
      <c r="B99" s="1"/>
      <c r="C99" s="1"/>
      <c r="D99" s="1"/>
      <c r="E99" s="1"/>
      <c r="F99" s="1"/>
      <c r="G99" s="1"/>
      <c r="H99" s="1"/>
      <c r="I99" s="1"/>
      <c r="J99" s="2"/>
      <c r="K99" s="2"/>
      <c r="L99" s="2"/>
      <c r="M99" s="2"/>
      <c r="N99" s="2"/>
      <c r="O99" s="2"/>
      <c r="P99" s="2"/>
      <c r="Q99" s="2"/>
      <c r="R99" s="2"/>
      <c r="S99" s="2"/>
      <c r="T99" s="408"/>
      <c r="U99" s="408"/>
      <c r="V99" s="408"/>
      <c r="W99" s="408"/>
      <c r="X99" s="408"/>
      <c r="Y99" s="101"/>
      <c r="Z99" s="101"/>
      <c r="AA99" s="408"/>
      <c r="AB99" s="408"/>
      <c r="AC99" s="408"/>
      <c r="AD99" s="408"/>
      <c r="AE99" s="408"/>
      <c r="AF99" s="408"/>
      <c r="AG99" s="408"/>
      <c r="AH99" s="408"/>
      <c r="AI99" s="408"/>
      <c r="AJ99" s="408"/>
      <c r="AK99" s="408"/>
      <c r="AL99" s="408"/>
      <c r="AM99" s="317"/>
      <c r="AN99" s="317"/>
      <c r="AO99" s="317"/>
      <c r="AP99" s="108"/>
      <c r="AQ99" s="317"/>
      <c r="AR99" s="317"/>
      <c r="AS99" s="108"/>
      <c r="AT99" s="108"/>
      <c r="AU99" s="108"/>
      <c r="AV99" s="1"/>
      <c r="AW99" s="1"/>
      <c r="AX99" s="317"/>
      <c r="AY99" s="317"/>
    </row>
    <row r="100" spans="1:51" ht="54" customHeight="1" x14ac:dyDescent="0.25">
      <c r="A100" s="1"/>
      <c r="B100" s="1"/>
      <c r="C100" s="1"/>
      <c r="D100" s="1"/>
      <c r="E100" s="1"/>
      <c r="F100" s="1"/>
      <c r="G100" s="1"/>
      <c r="H100" s="1"/>
      <c r="I100" s="1"/>
      <c r="J100" s="2"/>
      <c r="K100" s="2"/>
      <c r="L100" s="2"/>
      <c r="M100" s="2"/>
      <c r="N100" s="2"/>
      <c r="O100" s="2"/>
      <c r="P100" s="2"/>
      <c r="Q100" s="2"/>
      <c r="R100" s="2"/>
      <c r="S100" s="2"/>
      <c r="T100" s="408"/>
      <c r="U100" s="408"/>
      <c r="V100" s="408"/>
      <c r="W100" s="408"/>
      <c r="X100" s="408"/>
      <c r="Y100" s="101"/>
      <c r="Z100" s="101"/>
      <c r="AA100" s="408"/>
      <c r="AB100" s="408"/>
      <c r="AC100" s="408"/>
      <c r="AD100" s="408"/>
      <c r="AE100" s="408"/>
      <c r="AF100" s="408"/>
      <c r="AG100" s="408"/>
      <c r="AH100" s="408"/>
      <c r="AI100" s="408"/>
      <c r="AJ100" s="408"/>
      <c r="AK100" s="408"/>
      <c r="AL100" s="408"/>
      <c r="AM100" s="317"/>
      <c r="AN100" s="317"/>
      <c r="AO100" s="317"/>
      <c r="AP100" s="108"/>
      <c r="AQ100" s="317"/>
      <c r="AR100" s="317"/>
      <c r="AS100" s="108"/>
      <c r="AT100" s="108"/>
      <c r="AU100" s="108"/>
      <c r="AV100" s="1"/>
      <c r="AW100" s="1"/>
      <c r="AX100" s="317"/>
      <c r="AY100" s="317"/>
    </row>
    <row r="101" spans="1:51" ht="54" customHeight="1" x14ac:dyDescent="0.25">
      <c r="A101" s="1"/>
      <c r="B101" s="1"/>
      <c r="C101" s="1"/>
      <c r="D101" s="1"/>
      <c r="E101" s="1"/>
      <c r="F101" s="1"/>
      <c r="G101" s="1"/>
      <c r="H101" s="1"/>
      <c r="I101" s="1"/>
      <c r="J101" s="2"/>
      <c r="K101" s="2"/>
      <c r="L101" s="2"/>
      <c r="M101" s="2"/>
      <c r="N101" s="2"/>
      <c r="O101" s="2"/>
      <c r="P101" s="2"/>
      <c r="Q101" s="2"/>
      <c r="R101" s="2"/>
      <c r="S101" s="2"/>
      <c r="T101" s="408"/>
      <c r="U101" s="408"/>
      <c r="V101" s="408"/>
      <c r="W101" s="408"/>
      <c r="X101" s="408"/>
      <c r="Y101" s="101"/>
      <c r="Z101" s="101"/>
      <c r="AA101" s="408"/>
      <c r="AB101" s="408"/>
      <c r="AC101" s="408"/>
      <c r="AD101" s="408"/>
      <c r="AE101" s="408"/>
      <c r="AF101" s="408"/>
      <c r="AG101" s="408"/>
      <c r="AH101" s="408"/>
      <c r="AI101" s="408"/>
      <c r="AJ101" s="408"/>
      <c r="AK101" s="408"/>
      <c r="AL101" s="408"/>
      <c r="AM101" s="317"/>
      <c r="AN101" s="317"/>
      <c r="AO101" s="317"/>
      <c r="AP101" s="108"/>
      <c r="AQ101" s="317"/>
      <c r="AR101" s="317"/>
      <c r="AS101" s="108"/>
      <c r="AT101" s="108"/>
      <c r="AU101" s="108"/>
      <c r="AV101" s="1"/>
      <c r="AW101" s="1"/>
      <c r="AX101" s="317"/>
      <c r="AY101" s="317"/>
    </row>
    <row r="102" spans="1:51" ht="54" customHeight="1" x14ac:dyDescent="0.25">
      <c r="A102" s="1"/>
      <c r="B102" s="1"/>
      <c r="C102" s="1"/>
      <c r="D102" s="1"/>
      <c r="E102" s="1"/>
      <c r="F102" s="1"/>
      <c r="G102" s="1"/>
      <c r="H102" s="1"/>
      <c r="I102" s="1"/>
      <c r="J102" s="2"/>
      <c r="K102" s="2"/>
      <c r="L102" s="2"/>
      <c r="M102" s="2"/>
      <c r="N102" s="2"/>
      <c r="O102" s="2"/>
      <c r="P102" s="2"/>
      <c r="Q102" s="2"/>
      <c r="R102" s="2"/>
      <c r="S102" s="2"/>
      <c r="T102" s="408"/>
      <c r="U102" s="408"/>
      <c r="V102" s="408"/>
      <c r="W102" s="408"/>
      <c r="X102" s="408"/>
      <c r="Y102" s="101"/>
      <c r="Z102" s="101"/>
      <c r="AA102" s="408"/>
      <c r="AB102" s="408"/>
      <c r="AC102" s="408"/>
      <c r="AD102" s="408"/>
      <c r="AE102" s="408"/>
      <c r="AF102" s="408"/>
      <c r="AG102" s="408"/>
      <c r="AH102" s="408"/>
      <c r="AI102" s="408"/>
      <c r="AJ102" s="408"/>
      <c r="AK102" s="408"/>
      <c r="AL102" s="408"/>
      <c r="AM102" s="317"/>
      <c r="AN102" s="317"/>
      <c r="AO102" s="317"/>
      <c r="AP102" s="108"/>
      <c r="AQ102" s="317"/>
      <c r="AR102" s="317"/>
      <c r="AS102" s="108"/>
      <c r="AT102" s="108"/>
      <c r="AU102" s="108"/>
      <c r="AV102" s="1"/>
      <c r="AW102" s="1"/>
      <c r="AX102" s="317"/>
      <c r="AY102" s="317"/>
    </row>
    <row r="103" spans="1:51" ht="54" customHeight="1" x14ac:dyDescent="0.25">
      <c r="A103" s="1"/>
      <c r="B103" s="1"/>
      <c r="C103" s="1"/>
      <c r="D103" s="1"/>
      <c r="E103" s="1"/>
      <c r="F103" s="1"/>
      <c r="G103" s="1"/>
      <c r="H103" s="1"/>
      <c r="I103" s="1"/>
      <c r="J103" s="2"/>
      <c r="K103" s="2"/>
      <c r="L103" s="2"/>
      <c r="M103" s="2"/>
      <c r="N103" s="2"/>
      <c r="O103" s="2"/>
      <c r="P103" s="2"/>
      <c r="Q103" s="2"/>
      <c r="R103" s="2"/>
      <c r="S103" s="2"/>
      <c r="T103" s="408"/>
      <c r="U103" s="408"/>
      <c r="V103" s="408"/>
      <c r="W103" s="408"/>
      <c r="X103" s="408"/>
      <c r="Y103" s="101"/>
      <c r="Z103" s="101"/>
      <c r="AA103" s="408"/>
      <c r="AB103" s="408"/>
      <c r="AC103" s="408"/>
      <c r="AD103" s="408"/>
      <c r="AE103" s="408"/>
      <c r="AF103" s="408"/>
      <c r="AG103" s="408"/>
      <c r="AH103" s="408"/>
      <c r="AI103" s="408"/>
      <c r="AJ103" s="408"/>
      <c r="AK103" s="408"/>
      <c r="AL103" s="408"/>
      <c r="AM103" s="317"/>
      <c r="AN103" s="317"/>
      <c r="AO103" s="317"/>
      <c r="AP103" s="108"/>
      <c r="AQ103" s="317"/>
      <c r="AR103" s="317"/>
      <c r="AS103" s="108"/>
      <c r="AT103" s="108"/>
      <c r="AU103" s="108"/>
      <c r="AV103" s="1"/>
      <c r="AW103" s="1"/>
      <c r="AX103" s="317"/>
      <c r="AY103" s="317"/>
    </row>
    <row r="104" spans="1:51" ht="54" customHeight="1" x14ac:dyDescent="0.25">
      <c r="A104" s="1"/>
      <c r="B104" s="1"/>
      <c r="C104" s="1"/>
      <c r="D104" s="1"/>
      <c r="E104" s="1"/>
      <c r="F104" s="1"/>
      <c r="G104" s="1"/>
      <c r="H104" s="1"/>
      <c r="I104" s="1"/>
      <c r="J104" s="2"/>
      <c r="K104" s="2"/>
      <c r="L104" s="2"/>
      <c r="M104" s="2"/>
      <c r="N104" s="2"/>
      <c r="O104" s="2"/>
      <c r="P104" s="2"/>
      <c r="Q104" s="2"/>
      <c r="R104" s="2"/>
      <c r="S104" s="2"/>
      <c r="T104" s="408"/>
      <c r="U104" s="408"/>
      <c r="V104" s="408"/>
      <c r="W104" s="408"/>
      <c r="X104" s="408"/>
      <c r="Y104" s="101"/>
      <c r="Z104" s="101"/>
      <c r="AA104" s="408"/>
      <c r="AB104" s="408"/>
      <c r="AC104" s="408"/>
      <c r="AD104" s="408"/>
      <c r="AE104" s="408"/>
      <c r="AF104" s="408"/>
      <c r="AG104" s="408"/>
      <c r="AH104" s="408"/>
      <c r="AI104" s="408"/>
      <c r="AJ104" s="408"/>
      <c r="AK104" s="408"/>
      <c r="AL104" s="408"/>
      <c r="AM104" s="317"/>
      <c r="AN104" s="317"/>
      <c r="AO104" s="317"/>
      <c r="AP104" s="108"/>
      <c r="AQ104" s="317"/>
      <c r="AR104" s="317"/>
      <c r="AS104" s="108"/>
      <c r="AT104" s="108"/>
      <c r="AU104" s="108"/>
      <c r="AV104" s="1"/>
      <c r="AW104" s="1"/>
      <c r="AX104" s="317"/>
      <c r="AY104" s="317"/>
    </row>
    <row r="105" spans="1:51" ht="54" customHeight="1" x14ac:dyDescent="0.25">
      <c r="A105" s="1"/>
      <c r="B105" s="1"/>
      <c r="C105" s="1"/>
      <c r="D105" s="1"/>
      <c r="E105" s="1"/>
      <c r="F105" s="1"/>
      <c r="G105" s="1"/>
      <c r="H105" s="1"/>
      <c r="I105" s="1"/>
      <c r="J105" s="2"/>
      <c r="K105" s="2"/>
      <c r="L105" s="2"/>
      <c r="M105" s="2"/>
      <c r="N105" s="2"/>
      <c r="O105" s="2"/>
      <c r="P105" s="2"/>
      <c r="Q105" s="2"/>
      <c r="R105" s="2"/>
      <c r="S105" s="2"/>
      <c r="T105" s="408"/>
      <c r="U105" s="408"/>
      <c r="V105" s="408"/>
      <c r="W105" s="408"/>
      <c r="X105" s="408"/>
      <c r="Y105" s="101"/>
      <c r="Z105" s="101"/>
      <c r="AA105" s="408"/>
      <c r="AB105" s="408"/>
      <c r="AC105" s="408"/>
      <c r="AD105" s="408"/>
      <c r="AE105" s="408"/>
      <c r="AF105" s="408"/>
      <c r="AG105" s="408"/>
      <c r="AH105" s="408"/>
      <c r="AI105" s="408"/>
      <c r="AJ105" s="408"/>
      <c r="AK105" s="408"/>
      <c r="AL105" s="408"/>
      <c r="AM105" s="317"/>
      <c r="AN105" s="317"/>
      <c r="AO105" s="317"/>
      <c r="AP105" s="108"/>
      <c r="AQ105" s="317"/>
      <c r="AR105" s="317"/>
      <c r="AS105" s="108"/>
      <c r="AT105" s="108"/>
      <c r="AU105" s="108"/>
      <c r="AV105" s="1"/>
      <c r="AW105" s="1"/>
      <c r="AX105" s="317"/>
      <c r="AY105" s="317"/>
    </row>
    <row r="106" spans="1:51" ht="54" customHeight="1" x14ac:dyDescent="0.25">
      <c r="A106" s="1"/>
      <c r="B106" s="1"/>
      <c r="C106" s="1"/>
      <c r="D106" s="1"/>
      <c r="E106" s="1"/>
      <c r="F106" s="1"/>
      <c r="G106" s="1"/>
      <c r="H106" s="1"/>
      <c r="I106" s="1"/>
      <c r="J106" s="2"/>
      <c r="K106" s="2"/>
      <c r="L106" s="2"/>
      <c r="M106" s="2"/>
      <c r="N106" s="2"/>
      <c r="O106" s="2"/>
      <c r="P106" s="2"/>
      <c r="Q106" s="2"/>
      <c r="R106" s="2"/>
      <c r="S106" s="2"/>
      <c r="T106" s="408"/>
      <c r="U106" s="408"/>
      <c r="V106" s="408"/>
      <c r="W106" s="408"/>
      <c r="X106" s="408"/>
      <c r="Y106" s="101"/>
      <c r="Z106" s="101"/>
      <c r="AA106" s="408"/>
      <c r="AB106" s="408"/>
      <c r="AC106" s="408"/>
      <c r="AD106" s="408"/>
      <c r="AE106" s="408"/>
      <c r="AF106" s="408"/>
      <c r="AG106" s="408"/>
      <c r="AH106" s="408"/>
      <c r="AI106" s="408"/>
      <c r="AJ106" s="408"/>
      <c r="AK106" s="408"/>
      <c r="AL106" s="408"/>
      <c r="AM106" s="317"/>
      <c r="AN106" s="317"/>
      <c r="AO106" s="317"/>
      <c r="AP106" s="108"/>
      <c r="AQ106" s="317"/>
      <c r="AR106" s="317"/>
      <c r="AS106" s="108"/>
      <c r="AT106" s="108"/>
      <c r="AU106" s="108"/>
      <c r="AV106" s="1"/>
      <c r="AW106" s="1"/>
      <c r="AX106" s="317"/>
      <c r="AY106" s="317"/>
    </row>
    <row r="107" spans="1:51" ht="54" customHeight="1" x14ac:dyDescent="0.25">
      <c r="A107" s="1"/>
      <c r="B107" s="1"/>
      <c r="C107" s="1"/>
      <c r="D107" s="1"/>
      <c r="E107" s="1"/>
      <c r="F107" s="1"/>
      <c r="G107" s="1"/>
      <c r="H107" s="1"/>
      <c r="I107" s="1"/>
      <c r="J107" s="2"/>
      <c r="K107" s="2"/>
      <c r="L107" s="2"/>
      <c r="M107" s="2"/>
      <c r="N107" s="2"/>
      <c r="O107" s="2"/>
      <c r="P107" s="2"/>
      <c r="Q107" s="2"/>
      <c r="R107" s="2"/>
      <c r="S107" s="2"/>
      <c r="T107" s="408"/>
      <c r="U107" s="408"/>
      <c r="V107" s="408"/>
      <c r="W107" s="408"/>
      <c r="X107" s="408"/>
      <c r="Y107" s="101"/>
      <c r="Z107" s="101"/>
      <c r="AA107" s="408"/>
      <c r="AB107" s="408"/>
      <c r="AC107" s="408"/>
      <c r="AD107" s="408"/>
      <c r="AE107" s="408"/>
      <c r="AF107" s="408"/>
      <c r="AG107" s="408"/>
      <c r="AH107" s="408"/>
      <c r="AI107" s="408"/>
      <c r="AJ107" s="408"/>
      <c r="AK107" s="408"/>
      <c r="AL107" s="408"/>
      <c r="AM107" s="317"/>
      <c r="AN107" s="317"/>
      <c r="AO107" s="317"/>
      <c r="AP107" s="108"/>
      <c r="AQ107" s="317"/>
      <c r="AR107" s="317"/>
      <c r="AS107" s="108"/>
      <c r="AT107" s="108"/>
      <c r="AU107" s="108"/>
      <c r="AV107" s="1"/>
      <c r="AW107" s="1"/>
      <c r="AX107" s="317"/>
      <c r="AY107" s="317"/>
    </row>
    <row r="108" spans="1:51" ht="54" customHeight="1" x14ac:dyDescent="0.25">
      <c r="A108" s="1"/>
      <c r="B108" s="1"/>
      <c r="C108" s="1"/>
      <c r="D108" s="1"/>
      <c r="E108" s="1"/>
      <c r="F108" s="1"/>
      <c r="G108" s="1"/>
      <c r="H108" s="1"/>
      <c r="I108" s="1"/>
      <c r="J108" s="2"/>
      <c r="K108" s="2"/>
      <c r="L108" s="2"/>
      <c r="M108" s="2"/>
      <c r="N108" s="2"/>
      <c r="O108" s="2"/>
      <c r="P108" s="2"/>
      <c r="Q108" s="2"/>
      <c r="R108" s="2"/>
      <c r="S108" s="2"/>
      <c r="T108" s="408"/>
      <c r="U108" s="408"/>
      <c r="V108" s="408"/>
      <c r="W108" s="408"/>
      <c r="X108" s="408"/>
      <c r="Y108" s="101"/>
      <c r="Z108" s="101"/>
      <c r="AA108" s="408"/>
      <c r="AB108" s="408"/>
      <c r="AC108" s="408"/>
      <c r="AD108" s="408"/>
      <c r="AE108" s="408"/>
      <c r="AF108" s="408"/>
      <c r="AG108" s="408"/>
      <c r="AH108" s="408"/>
      <c r="AI108" s="408"/>
      <c r="AJ108" s="408"/>
      <c r="AK108" s="408"/>
      <c r="AL108" s="408"/>
      <c r="AM108" s="317"/>
      <c r="AN108" s="317"/>
      <c r="AO108" s="317"/>
      <c r="AP108" s="108"/>
      <c r="AQ108" s="317"/>
      <c r="AR108" s="317"/>
      <c r="AS108" s="108"/>
      <c r="AT108" s="108"/>
      <c r="AU108" s="108"/>
      <c r="AV108" s="1"/>
      <c r="AW108" s="1"/>
      <c r="AX108" s="317"/>
      <c r="AY108" s="317"/>
    </row>
    <row r="109" spans="1:51" ht="54" customHeight="1" x14ac:dyDescent="0.25">
      <c r="A109" s="1"/>
      <c r="B109" s="1"/>
      <c r="C109" s="1"/>
      <c r="D109" s="1"/>
      <c r="E109" s="1"/>
      <c r="F109" s="1"/>
      <c r="G109" s="1"/>
      <c r="H109" s="1"/>
      <c r="I109" s="1"/>
      <c r="J109" s="2"/>
      <c r="K109" s="2"/>
      <c r="L109" s="2"/>
      <c r="M109" s="2"/>
      <c r="N109" s="2"/>
      <c r="O109" s="2"/>
      <c r="P109" s="2"/>
      <c r="Q109" s="2"/>
      <c r="R109" s="2"/>
      <c r="S109" s="2"/>
      <c r="T109" s="408"/>
      <c r="U109" s="408"/>
      <c r="V109" s="408"/>
      <c r="W109" s="408"/>
      <c r="X109" s="408"/>
      <c r="Y109" s="101"/>
      <c r="Z109" s="101"/>
      <c r="AA109" s="408"/>
      <c r="AB109" s="408"/>
      <c r="AC109" s="408"/>
      <c r="AD109" s="408"/>
      <c r="AE109" s="408"/>
      <c r="AF109" s="408"/>
      <c r="AG109" s="408"/>
      <c r="AH109" s="408"/>
      <c r="AI109" s="408"/>
      <c r="AJ109" s="408"/>
      <c r="AK109" s="408"/>
      <c r="AL109" s="408"/>
      <c r="AM109" s="317"/>
      <c r="AN109" s="317"/>
      <c r="AO109" s="317"/>
      <c r="AP109" s="108"/>
      <c r="AQ109" s="317"/>
      <c r="AR109" s="317"/>
      <c r="AS109" s="108"/>
      <c r="AT109" s="108"/>
      <c r="AU109" s="108"/>
      <c r="AV109" s="1"/>
      <c r="AW109" s="1"/>
      <c r="AX109" s="317"/>
      <c r="AY109" s="317"/>
    </row>
    <row r="110" spans="1:51" ht="54" customHeight="1" x14ac:dyDescent="0.25">
      <c r="A110" s="1"/>
      <c r="B110" s="1"/>
      <c r="C110" s="1"/>
      <c r="D110" s="1"/>
      <c r="E110" s="1"/>
      <c r="F110" s="1"/>
      <c r="G110" s="1"/>
      <c r="H110" s="1"/>
      <c r="I110" s="1"/>
      <c r="J110" s="2"/>
      <c r="K110" s="2"/>
      <c r="L110" s="2"/>
      <c r="M110" s="2"/>
      <c r="N110" s="2"/>
      <c r="O110" s="2"/>
      <c r="P110" s="2"/>
      <c r="Q110" s="2"/>
      <c r="R110" s="2"/>
      <c r="S110" s="2"/>
      <c r="T110" s="408"/>
      <c r="U110" s="408"/>
      <c r="V110" s="408"/>
      <c r="W110" s="408"/>
      <c r="X110" s="408"/>
      <c r="Y110" s="101"/>
      <c r="Z110" s="101"/>
      <c r="AA110" s="408"/>
      <c r="AB110" s="408"/>
      <c r="AC110" s="408"/>
      <c r="AD110" s="408"/>
      <c r="AE110" s="408"/>
      <c r="AF110" s="408"/>
      <c r="AG110" s="408"/>
      <c r="AH110" s="408"/>
      <c r="AI110" s="408"/>
      <c r="AJ110" s="408"/>
      <c r="AK110" s="408"/>
      <c r="AL110" s="408"/>
      <c r="AM110" s="317"/>
      <c r="AN110" s="317"/>
      <c r="AO110" s="317"/>
      <c r="AP110" s="108"/>
      <c r="AQ110" s="317"/>
      <c r="AR110" s="317"/>
      <c r="AS110" s="108"/>
      <c r="AT110" s="108"/>
      <c r="AU110" s="108"/>
      <c r="AV110" s="1"/>
      <c r="AW110" s="1"/>
      <c r="AX110" s="317"/>
      <c r="AY110" s="317"/>
    </row>
    <row r="111" spans="1:51" ht="54" customHeight="1" x14ac:dyDescent="0.25">
      <c r="A111" s="1"/>
      <c r="B111" s="1"/>
      <c r="C111" s="1"/>
      <c r="D111" s="1"/>
      <c r="E111" s="1"/>
      <c r="F111" s="1"/>
      <c r="G111" s="1"/>
      <c r="H111" s="1"/>
      <c r="I111" s="1"/>
      <c r="J111" s="2"/>
      <c r="K111" s="2"/>
      <c r="L111" s="2"/>
      <c r="M111" s="2"/>
      <c r="N111" s="2"/>
      <c r="O111" s="2"/>
      <c r="P111" s="2"/>
      <c r="Q111" s="2"/>
      <c r="R111" s="2"/>
      <c r="S111" s="2"/>
      <c r="T111" s="408"/>
      <c r="U111" s="408"/>
      <c r="V111" s="408"/>
      <c r="W111" s="408"/>
      <c r="X111" s="408"/>
      <c r="Y111" s="101"/>
      <c r="Z111" s="101"/>
      <c r="AA111" s="408"/>
      <c r="AB111" s="408"/>
      <c r="AC111" s="408"/>
      <c r="AD111" s="408"/>
      <c r="AE111" s="408"/>
      <c r="AF111" s="408"/>
      <c r="AG111" s="408"/>
      <c r="AH111" s="408"/>
      <c r="AI111" s="408"/>
      <c r="AJ111" s="408"/>
      <c r="AK111" s="408"/>
      <c r="AL111" s="408"/>
      <c r="AM111" s="317"/>
      <c r="AN111" s="317"/>
      <c r="AO111" s="317"/>
      <c r="AP111" s="108"/>
      <c r="AQ111" s="317"/>
      <c r="AR111" s="317"/>
      <c r="AS111" s="108"/>
      <c r="AT111" s="108"/>
      <c r="AU111" s="108"/>
      <c r="AV111" s="1"/>
      <c r="AW111" s="1"/>
      <c r="AX111" s="317"/>
      <c r="AY111" s="317"/>
    </row>
    <row r="112" spans="1:51" ht="54" customHeight="1" x14ac:dyDescent="0.25">
      <c r="A112" s="1"/>
      <c r="B112" s="1"/>
      <c r="C112" s="1"/>
      <c r="D112" s="1"/>
      <c r="E112" s="1"/>
      <c r="F112" s="1"/>
      <c r="G112" s="1"/>
      <c r="H112" s="1"/>
      <c r="I112" s="1"/>
      <c r="J112" s="2"/>
      <c r="K112" s="2"/>
      <c r="L112" s="2"/>
      <c r="M112" s="2"/>
      <c r="N112" s="2"/>
      <c r="O112" s="2"/>
      <c r="P112" s="2"/>
      <c r="Q112" s="2"/>
      <c r="R112" s="2"/>
      <c r="S112" s="2"/>
      <c r="T112" s="408"/>
      <c r="U112" s="408"/>
      <c r="V112" s="408"/>
      <c r="W112" s="408"/>
      <c r="X112" s="408"/>
      <c r="Y112" s="101"/>
      <c r="Z112" s="101"/>
      <c r="AA112" s="408"/>
      <c r="AB112" s="408"/>
      <c r="AC112" s="408"/>
      <c r="AD112" s="408"/>
      <c r="AE112" s="408"/>
      <c r="AF112" s="408"/>
      <c r="AG112" s="408"/>
      <c r="AH112" s="408"/>
      <c r="AI112" s="408"/>
      <c r="AJ112" s="408"/>
      <c r="AK112" s="408"/>
      <c r="AL112" s="408"/>
      <c r="AM112" s="317"/>
      <c r="AN112" s="317"/>
      <c r="AO112" s="317"/>
      <c r="AP112" s="108"/>
      <c r="AQ112" s="317"/>
      <c r="AR112" s="317"/>
      <c r="AS112" s="108"/>
      <c r="AT112" s="108"/>
      <c r="AU112" s="108"/>
      <c r="AV112" s="1"/>
      <c r="AW112" s="1"/>
      <c r="AX112" s="317"/>
      <c r="AY112" s="317"/>
    </row>
    <row r="113" spans="1:51" ht="54" customHeight="1" x14ac:dyDescent="0.25">
      <c r="A113" s="1"/>
      <c r="B113" s="1"/>
      <c r="C113" s="1"/>
      <c r="D113" s="1"/>
      <c r="E113" s="1"/>
      <c r="F113" s="1"/>
      <c r="G113" s="1"/>
      <c r="H113" s="1"/>
      <c r="I113" s="1"/>
      <c r="J113" s="2"/>
      <c r="K113" s="2"/>
      <c r="L113" s="2"/>
      <c r="M113" s="2"/>
      <c r="N113" s="2"/>
      <c r="O113" s="2"/>
      <c r="P113" s="2"/>
      <c r="Q113" s="2"/>
      <c r="R113" s="2"/>
      <c r="S113" s="2"/>
      <c r="T113" s="408"/>
      <c r="U113" s="408"/>
      <c r="V113" s="408"/>
      <c r="W113" s="408"/>
      <c r="X113" s="408"/>
      <c r="Y113" s="101"/>
      <c r="Z113" s="101"/>
      <c r="AA113" s="408"/>
      <c r="AB113" s="408"/>
      <c r="AC113" s="408"/>
      <c r="AD113" s="408"/>
      <c r="AE113" s="408"/>
      <c r="AF113" s="408"/>
      <c r="AG113" s="408"/>
      <c r="AH113" s="408"/>
      <c r="AI113" s="408"/>
      <c r="AJ113" s="408"/>
      <c r="AK113" s="408"/>
      <c r="AL113" s="408"/>
      <c r="AM113" s="317"/>
      <c r="AN113" s="317"/>
      <c r="AO113" s="317"/>
      <c r="AP113" s="108"/>
      <c r="AQ113" s="317"/>
      <c r="AR113" s="317"/>
      <c r="AS113" s="108"/>
      <c r="AT113" s="108"/>
      <c r="AU113" s="108"/>
      <c r="AV113" s="1"/>
      <c r="AW113" s="1"/>
      <c r="AX113" s="317"/>
      <c r="AY113" s="317"/>
    </row>
    <row r="114" spans="1:51" ht="54" customHeight="1" x14ac:dyDescent="0.25">
      <c r="A114" s="1"/>
      <c r="B114" s="1"/>
      <c r="C114" s="1"/>
      <c r="D114" s="1"/>
      <c r="E114" s="1"/>
      <c r="F114" s="1"/>
      <c r="G114" s="1"/>
      <c r="H114" s="1"/>
      <c r="I114" s="1"/>
      <c r="J114" s="2"/>
      <c r="K114" s="2"/>
      <c r="L114" s="2"/>
      <c r="M114" s="2"/>
      <c r="N114" s="2"/>
      <c r="O114" s="2"/>
      <c r="P114" s="2"/>
      <c r="Q114" s="2"/>
      <c r="R114" s="2"/>
      <c r="S114" s="2"/>
      <c r="T114" s="408"/>
      <c r="U114" s="408"/>
      <c r="V114" s="408"/>
      <c r="W114" s="408"/>
      <c r="X114" s="408"/>
      <c r="Y114" s="101"/>
      <c r="Z114" s="101"/>
      <c r="AA114" s="408"/>
      <c r="AB114" s="408"/>
      <c r="AC114" s="408"/>
      <c r="AD114" s="408"/>
      <c r="AE114" s="408"/>
      <c r="AF114" s="408"/>
      <c r="AG114" s="408"/>
      <c r="AH114" s="408"/>
      <c r="AI114" s="408"/>
      <c r="AJ114" s="408"/>
      <c r="AK114" s="408"/>
      <c r="AL114" s="408"/>
      <c r="AM114" s="317"/>
      <c r="AN114" s="317"/>
      <c r="AO114" s="317"/>
      <c r="AP114" s="108"/>
      <c r="AQ114" s="317"/>
      <c r="AR114" s="317"/>
      <c r="AS114" s="108"/>
      <c r="AT114" s="108"/>
      <c r="AU114" s="108"/>
      <c r="AV114" s="1"/>
      <c r="AW114" s="1"/>
      <c r="AX114" s="317"/>
      <c r="AY114" s="317"/>
    </row>
    <row r="115" spans="1:51" ht="54" customHeight="1" x14ac:dyDescent="0.25">
      <c r="A115" s="1"/>
      <c r="B115" s="1"/>
      <c r="C115" s="1"/>
      <c r="D115" s="1"/>
      <c r="E115" s="1"/>
      <c r="F115" s="1"/>
      <c r="G115" s="1"/>
      <c r="H115" s="1"/>
      <c r="I115" s="1"/>
      <c r="J115" s="2"/>
      <c r="K115" s="2"/>
      <c r="L115" s="2"/>
      <c r="M115" s="2"/>
      <c r="N115" s="2"/>
      <c r="O115" s="2"/>
      <c r="P115" s="2"/>
      <c r="Q115" s="2"/>
      <c r="R115" s="2"/>
      <c r="S115" s="2"/>
      <c r="T115" s="408"/>
      <c r="U115" s="408"/>
      <c r="V115" s="408"/>
      <c r="W115" s="408"/>
      <c r="X115" s="408"/>
      <c r="Y115" s="101"/>
      <c r="Z115" s="101"/>
      <c r="AA115" s="408"/>
      <c r="AB115" s="408"/>
      <c r="AC115" s="408"/>
      <c r="AD115" s="408"/>
      <c r="AE115" s="408"/>
      <c r="AF115" s="408"/>
      <c r="AG115" s="408"/>
      <c r="AH115" s="408"/>
      <c r="AI115" s="408"/>
      <c r="AJ115" s="408"/>
      <c r="AK115" s="408"/>
      <c r="AL115" s="408"/>
      <c r="AM115" s="317"/>
      <c r="AN115" s="317"/>
      <c r="AO115" s="317"/>
      <c r="AP115" s="108"/>
      <c r="AQ115" s="317"/>
      <c r="AR115" s="317"/>
      <c r="AS115" s="108"/>
      <c r="AT115" s="108"/>
      <c r="AU115" s="108"/>
      <c r="AV115" s="1"/>
      <c r="AW115" s="1"/>
      <c r="AX115" s="317"/>
      <c r="AY115" s="317"/>
    </row>
    <row r="116" spans="1:51" ht="54" customHeight="1" x14ac:dyDescent="0.25">
      <c r="A116" s="1"/>
      <c r="B116" s="1"/>
      <c r="C116" s="1"/>
      <c r="D116" s="1"/>
      <c r="E116" s="1"/>
      <c r="F116" s="1"/>
      <c r="G116" s="1"/>
      <c r="H116" s="1"/>
      <c r="I116" s="1"/>
      <c r="J116" s="2"/>
      <c r="K116" s="2"/>
      <c r="L116" s="2"/>
      <c r="M116" s="2"/>
      <c r="N116" s="2"/>
      <c r="O116" s="2"/>
      <c r="P116" s="2"/>
      <c r="Q116" s="2"/>
      <c r="R116" s="2"/>
      <c r="S116" s="2"/>
      <c r="T116" s="408"/>
      <c r="U116" s="408"/>
      <c r="V116" s="408"/>
      <c r="W116" s="408"/>
      <c r="X116" s="408"/>
      <c r="Y116" s="101"/>
      <c r="Z116" s="101"/>
      <c r="AA116" s="408"/>
      <c r="AB116" s="408"/>
      <c r="AC116" s="408"/>
      <c r="AD116" s="408"/>
      <c r="AE116" s="408"/>
      <c r="AF116" s="408"/>
      <c r="AG116" s="408"/>
      <c r="AH116" s="408"/>
      <c r="AI116" s="408"/>
      <c r="AJ116" s="408"/>
      <c r="AK116" s="408"/>
      <c r="AL116" s="408"/>
      <c r="AM116" s="317"/>
      <c r="AN116" s="317"/>
      <c r="AO116" s="317"/>
      <c r="AP116" s="108"/>
      <c r="AQ116" s="317"/>
      <c r="AR116" s="317"/>
      <c r="AS116" s="108"/>
      <c r="AT116" s="108"/>
      <c r="AU116" s="108"/>
      <c r="AV116" s="1"/>
      <c r="AW116" s="1"/>
      <c r="AX116" s="317"/>
      <c r="AY116" s="317"/>
    </row>
    <row r="117" spans="1:51" ht="54" customHeight="1" x14ac:dyDescent="0.25">
      <c r="A117" s="1"/>
      <c r="B117" s="1"/>
      <c r="C117" s="1"/>
      <c r="D117" s="1"/>
      <c r="E117" s="1"/>
      <c r="F117" s="1"/>
      <c r="G117" s="1"/>
      <c r="H117" s="1"/>
      <c r="I117" s="1"/>
      <c r="J117" s="2"/>
      <c r="K117" s="2"/>
      <c r="L117" s="2"/>
      <c r="M117" s="2"/>
      <c r="N117" s="2"/>
      <c r="O117" s="2"/>
      <c r="P117" s="2"/>
      <c r="Q117" s="2"/>
      <c r="R117" s="2"/>
      <c r="S117" s="2"/>
      <c r="T117" s="408"/>
      <c r="U117" s="408"/>
      <c r="V117" s="408"/>
      <c r="W117" s="408"/>
      <c r="X117" s="408"/>
      <c r="Y117" s="101"/>
      <c r="Z117" s="101"/>
      <c r="AA117" s="408"/>
      <c r="AB117" s="408"/>
      <c r="AC117" s="408"/>
      <c r="AD117" s="408"/>
      <c r="AE117" s="408"/>
      <c r="AF117" s="408"/>
      <c r="AG117" s="408"/>
      <c r="AH117" s="408"/>
      <c r="AI117" s="408"/>
      <c r="AJ117" s="408"/>
      <c r="AK117" s="408"/>
      <c r="AL117" s="408"/>
      <c r="AM117" s="317"/>
      <c r="AN117" s="317"/>
      <c r="AO117" s="317"/>
      <c r="AP117" s="108"/>
      <c r="AQ117" s="317"/>
      <c r="AR117" s="317"/>
      <c r="AS117" s="108"/>
      <c r="AT117" s="108"/>
      <c r="AU117" s="108"/>
      <c r="AV117" s="1"/>
      <c r="AW117" s="1"/>
      <c r="AX117" s="317"/>
      <c r="AY117" s="317"/>
    </row>
    <row r="118" spans="1:51" ht="54" customHeight="1" x14ac:dyDescent="0.25">
      <c r="A118" s="1"/>
      <c r="B118" s="1"/>
      <c r="C118" s="1"/>
      <c r="D118" s="1"/>
      <c r="E118" s="1"/>
      <c r="F118" s="1"/>
      <c r="G118" s="1"/>
      <c r="H118" s="1"/>
      <c r="I118" s="1"/>
      <c r="J118" s="2"/>
      <c r="K118" s="2"/>
      <c r="L118" s="2"/>
      <c r="M118" s="2"/>
      <c r="N118" s="2"/>
      <c r="O118" s="2"/>
      <c r="P118" s="2"/>
      <c r="Q118" s="2"/>
      <c r="R118" s="2"/>
      <c r="S118" s="2"/>
      <c r="T118" s="408"/>
      <c r="U118" s="408"/>
      <c r="V118" s="408"/>
      <c r="W118" s="408"/>
      <c r="X118" s="408"/>
      <c r="Y118" s="101"/>
      <c r="Z118" s="101"/>
      <c r="AA118" s="408"/>
      <c r="AB118" s="408"/>
      <c r="AC118" s="408"/>
      <c r="AD118" s="408"/>
      <c r="AE118" s="408"/>
      <c r="AF118" s="408"/>
      <c r="AG118" s="408"/>
      <c r="AH118" s="408"/>
      <c r="AI118" s="408"/>
      <c r="AJ118" s="408"/>
      <c r="AK118" s="408"/>
      <c r="AL118" s="408"/>
      <c r="AM118" s="317"/>
      <c r="AN118" s="317"/>
      <c r="AO118" s="317"/>
      <c r="AP118" s="108"/>
      <c r="AQ118" s="317"/>
      <c r="AR118" s="317"/>
      <c r="AS118" s="108"/>
      <c r="AT118" s="108"/>
      <c r="AU118" s="108"/>
      <c r="AV118" s="1"/>
      <c r="AW118" s="1"/>
      <c r="AX118" s="317"/>
      <c r="AY118" s="317"/>
    </row>
    <row r="119" spans="1:51" ht="54" customHeight="1" x14ac:dyDescent="0.25">
      <c r="A119" s="1"/>
      <c r="B119" s="1"/>
      <c r="C119" s="1"/>
      <c r="D119" s="1"/>
      <c r="E119" s="1"/>
      <c r="F119" s="1"/>
      <c r="G119" s="1"/>
      <c r="H119" s="1"/>
      <c r="I119" s="1"/>
      <c r="J119" s="2"/>
      <c r="K119" s="2"/>
      <c r="L119" s="2"/>
      <c r="M119" s="2"/>
      <c r="N119" s="2"/>
      <c r="O119" s="2"/>
      <c r="P119" s="2"/>
      <c r="Q119" s="2"/>
      <c r="R119" s="2"/>
      <c r="S119" s="2"/>
      <c r="T119" s="408"/>
      <c r="U119" s="408"/>
      <c r="V119" s="408"/>
      <c r="W119" s="408"/>
      <c r="X119" s="408"/>
      <c r="Y119" s="101"/>
      <c r="Z119" s="101"/>
      <c r="AA119" s="408"/>
      <c r="AB119" s="408"/>
      <c r="AC119" s="408"/>
      <c r="AD119" s="408"/>
      <c r="AE119" s="408"/>
      <c r="AF119" s="408"/>
      <c r="AG119" s="408"/>
      <c r="AH119" s="408"/>
      <c r="AI119" s="408"/>
      <c r="AJ119" s="408"/>
      <c r="AK119" s="408"/>
      <c r="AL119" s="408"/>
      <c r="AM119" s="317"/>
      <c r="AN119" s="317"/>
      <c r="AO119" s="317"/>
      <c r="AP119" s="108"/>
      <c r="AQ119" s="317"/>
      <c r="AR119" s="317"/>
      <c r="AS119" s="108"/>
      <c r="AT119" s="108"/>
      <c r="AU119" s="108"/>
      <c r="AV119" s="1"/>
      <c r="AW119" s="1"/>
      <c r="AX119" s="317"/>
      <c r="AY119" s="317"/>
    </row>
    <row r="120" spans="1:51" ht="54" customHeight="1" x14ac:dyDescent="0.25">
      <c r="A120" s="1"/>
      <c r="B120" s="1"/>
      <c r="C120" s="1"/>
      <c r="D120" s="1"/>
      <c r="E120" s="1"/>
      <c r="F120" s="1"/>
      <c r="G120" s="1"/>
      <c r="H120" s="1"/>
      <c r="I120" s="1"/>
      <c r="J120" s="2"/>
      <c r="K120" s="2"/>
      <c r="L120" s="2"/>
      <c r="M120" s="2"/>
      <c r="N120" s="2"/>
      <c r="O120" s="2"/>
      <c r="P120" s="2"/>
      <c r="Q120" s="2"/>
      <c r="R120" s="2"/>
      <c r="S120" s="2"/>
      <c r="T120" s="408"/>
      <c r="U120" s="408"/>
      <c r="V120" s="408"/>
      <c r="W120" s="408"/>
      <c r="X120" s="408"/>
      <c r="Y120" s="101"/>
      <c r="Z120" s="101"/>
      <c r="AA120" s="408"/>
      <c r="AB120" s="408"/>
      <c r="AC120" s="408"/>
      <c r="AD120" s="408"/>
      <c r="AE120" s="408"/>
      <c r="AF120" s="408"/>
      <c r="AG120" s="408"/>
      <c r="AH120" s="408"/>
      <c r="AI120" s="408"/>
      <c r="AJ120" s="408"/>
      <c r="AK120" s="408"/>
      <c r="AL120" s="408"/>
      <c r="AM120" s="317"/>
      <c r="AN120" s="317"/>
      <c r="AO120" s="317"/>
      <c r="AP120" s="108"/>
      <c r="AQ120" s="317"/>
      <c r="AR120" s="317"/>
      <c r="AS120" s="108"/>
      <c r="AT120" s="108"/>
      <c r="AU120" s="108"/>
      <c r="AV120" s="1"/>
      <c r="AW120" s="1"/>
      <c r="AX120" s="317"/>
      <c r="AY120" s="317"/>
    </row>
    <row r="121" spans="1:51" ht="54" customHeight="1" x14ac:dyDescent="0.25">
      <c r="A121" s="1"/>
      <c r="B121" s="1"/>
      <c r="C121" s="1"/>
      <c r="D121" s="1"/>
      <c r="E121" s="1"/>
      <c r="F121" s="1"/>
      <c r="G121" s="1"/>
      <c r="H121" s="1"/>
      <c r="I121" s="1"/>
      <c r="J121" s="2"/>
      <c r="K121" s="2"/>
      <c r="L121" s="2"/>
      <c r="M121" s="2"/>
      <c r="N121" s="2"/>
      <c r="O121" s="2"/>
      <c r="P121" s="2"/>
      <c r="Q121" s="2"/>
      <c r="R121" s="2"/>
      <c r="S121" s="2"/>
      <c r="T121" s="408"/>
      <c r="U121" s="408"/>
      <c r="V121" s="408"/>
      <c r="W121" s="408"/>
      <c r="X121" s="408"/>
      <c r="Y121" s="101"/>
      <c r="Z121" s="101"/>
      <c r="AA121" s="408"/>
      <c r="AB121" s="408"/>
      <c r="AC121" s="408"/>
      <c r="AD121" s="408"/>
      <c r="AE121" s="408"/>
      <c r="AF121" s="408"/>
      <c r="AG121" s="408"/>
      <c r="AH121" s="408"/>
      <c r="AI121" s="408"/>
      <c r="AJ121" s="408"/>
      <c r="AK121" s="408"/>
      <c r="AL121" s="408"/>
      <c r="AM121" s="317"/>
      <c r="AN121" s="317"/>
      <c r="AO121" s="317"/>
      <c r="AP121" s="108"/>
      <c r="AQ121" s="317"/>
      <c r="AR121" s="317"/>
      <c r="AS121" s="108"/>
      <c r="AT121" s="108"/>
      <c r="AU121" s="108"/>
      <c r="AV121" s="1"/>
      <c r="AW121" s="1"/>
      <c r="AX121" s="317"/>
      <c r="AY121" s="317"/>
    </row>
    <row r="122" spans="1:51" ht="54" customHeight="1" x14ac:dyDescent="0.25">
      <c r="A122" s="1"/>
      <c r="B122" s="1"/>
      <c r="C122" s="1"/>
      <c r="D122" s="1"/>
      <c r="E122" s="1"/>
      <c r="F122" s="1"/>
      <c r="G122" s="1"/>
      <c r="H122" s="1"/>
      <c r="I122" s="1"/>
      <c r="J122" s="2"/>
      <c r="K122" s="2"/>
      <c r="L122" s="2"/>
      <c r="M122" s="2"/>
      <c r="N122" s="2"/>
      <c r="O122" s="2"/>
      <c r="P122" s="2"/>
      <c r="Q122" s="2"/>
      <c r="R122" s="2"/>
      <c r="S122" s="2"/>
      <c r="T122" s="408"/>
      <c r="U122" s="408"/>
      <c r="V122" s="408"/>
      <c r="W122" s="408"/>
      <c r="X122" s="408"/>
      <c r="Y122" s="101"/>
      <c r="Z122" s="101"/>
      <c r="AA122" s="408"/>
      <c r="AB122" s="408"/>
      <c r="AC122" s="408"/>
      <c r="AD122" s="408"/>
      <c r="AE122" s="408"/>
      <c r="AF122" s="408"/>
      <c r="AG122" s="408"/>
      <c r="AH122" s="408"/>
      <c r="AI122" s="408"/>
      <c r="AJ122" s="408"/>
      <c r="AK122" s="408"/>
      <c r="AL122" s="408"/>
      <c r="AM122" s="317"/>
      <c r="AN122" s="317"/>
      <c r="AO122" s="317"/>
      <c r="AP122" s="108"/>
      <c r="AQ122" s="317"/>
      <c r="AR122" s="317"/>
      <c r="AS122" s="108"/>
      <c r="AT122" s="108"/>
      <c r="AU122" s="108"/>
      <c r="AV122" s="1"/>
      <c r="AW122" s="1"/>
      <c r="AX122" s="317"/>
      <c r="AY122" s="317"/>
    </row>
    <row r="123" spans="1:51" ht="54" customHeight="1" x14ac:dyDescent="0.25">
      <c r="A123" s="1"/>
      <c r="B123" s="1"/>
      <c r="C123" s="1"/>
      <c r="D123" s="1"/>
      <c r="E123" s="1"/>
      <c r="F123" s="1"/>
      <c r="G123" s="1"/>
      <c r="H123" s="1"/>
      <c r="I123" s="1"/>
      <c r="J123" s="2"/>
      <c r="K123" s="2"/>
      <c r="L123" s="2"/>
      <c r="M123" s="2"/>
      <c r="N123" s="2"/>
      <c r="O123" s="2"/>
      <c r="P123" s="2"/>
      <c r="Q123" s="2"/>
      <c r="R123" s="2"/>
      <c r="S123" s="2"/>
      <c r="T123" s="408"/>
      <c r="U123" s="408"/>
      <c r="V123" s="408"/>
      <c r="W123" s="408"/>
      <c r="X123" s="408"/>
      <c r="Y123" s="101"/>
      <c r="Z123" s="101"/>
      <c r="AA123" s="408"/>
      <c r="AB123" s="408"/>
      <c r="AC123" s="408"/>
      <c r="AD123" s="408"/>
      <c r="AE123" s="408"/>
      <c r="AF123" s="408"/>
      <c r="AG123" s="408"/>
      <c r="AH123" s="408"/>
      <c r="AI123" s="408"/>
      <c r="AJ123" s="408"/>
      <c r="AK123" s="408"/>
      <c r="AL123" s="408"/>
      <c r="AM123" s="317"/>
      <c r="AN123" s="317"/>
      <c r="AO123" s="317"/>
      <c r="AP123" s="108"/>
      <c r="AQ123" s="317"/>
      <c r="AR123" s="317"/>
      <c r="AS123" s="108"/>
      <c r="AT123" s="108"/>
      <c r="AU123" s="108"/>
      <c r="AV123" s="1"/>
      <c r="AW123" s="1"/>
      <c r="AX123" s="317"/>
      <c r="AY123" s="317"/>
    </row>
    <row r="124" spans="1:51" ht="54" customHeight="1" x14ac:dyDescent="0.25">
      <c r="A124" s="1"/>
      <c r="B124" s="1"/>
      <c r="C124" s="1"/>
      <c r="D124" s="1"/>
      <c r="E124" s="1"/>
      <c r="F124" s="1"/>
      <c r="G124" s="1"/>
      <c r="H124" s="1"/>
      <c r="I124" s="1"/>
      <c r="J124" s="2"/>
      <c r="K124" s="2"/>
      <c r="L124" s="2"/>
      <c r="M124" s="2"/>
      <c r="N124" s="2"/>
      <c r="O124" s="2"/>
      <c r="P124" s="2"/>
      <c r="Q124" s="2"/>
      <c r="R124" s="2"/>
      <c r="S124" s="2"/>
      <c r="T124" s="408"/>
      <c r="U124" s="408"/>
      <c r="V124" s="408"/>
      <c r="W124" s="408"/>
      <c r="X124" s="408"/>
      <c r="Y124" s="101"/>
      <c r="Z124" s="101"/>
      <c r="AA124" s="408"/>
      <c r="AB124" s="408"/>
      <c r="AC124" s="408"/>
      <c r="AD124" s="408"/>
      <c r="AE124" s="408"/>
      <c r="AF124" s="408"/>
      <c r="AG124" s="408"/>
      <c r="AH124" s="408"/>
      <c r="AI124" s="408"/>
      <c r="AJ124" s="408"/>
      <c r="AK124" s="408"/>
      <c r="AL124" s="408"/>
      <c r="AM124" s="317"/>
      <c r="AN124" s="317"/>
      <c r="AO124" s="317"/>
      <c r="AP124" s="108"/>
      <c r="AQ124" s="317"/>
      <c r="AR124" s="317"/>
      <c r="AS124" s="108"/>
      <c r="AT124" s="108"/>
      <c r="AU124" s="108"/>
      <c r="AV124" s="1"/>
      <c r="AW124" s="1"/>
      <c r="AX124" s="317"/>
      <c r="AY124" s="317"/>
    </row>
    <row r="125" spans="1:51" ht="54" customHeight="1" x14ac:dyDescent="0.25">
      <c r="A125" s="1"/>
      <c r="B125" s="1"/>
      <c r="C125" s="1"/>
      <c r="D125" s="1"/>
      <c r="E125" s="1"/>
      <c r="F125" s="1"/>
      <c r="G125" s="1"/>
      <c r="H125" s="1"/>
      <c r="I125" s="1"/>
      <c r="J125" s="2"/>
      <c r="K125" s="2"/>
      <c r="L125" s="2"/>
      <c r="M125" s="2"/>
      <c r="N125" s="2"/>
      <c r="O125" s="2"/>
      <c r="P125" s="2"/>
      <c r="Q125" s="2"/>
      <c r="R125" s="2"/>
      <c r="S125" s="2"/>
      <c r="T125" s="408"/>
      <c r="U125" s="408"/>
      <c r="V125" s="408"/>
      <c r="W125" s="408"/>
      <c r="X125" s="408"/>
      <c r="Y125" s="101"/>
      <c r="Z125" s="101"/>
      <c r="AA125" s="408"/>
      <c r="AB125" s="408"/>
      <c r="AC125" s="408"/>
      <c r="AD125" s="408"/>
      <c r="AE125" s="408"/>
      <c r="AF125" s="408"/>
      <c r="AG125" s="408"/>
      <c r="AH125" s="408"/>
      <c r="AI125" s="408"/>
      <c r="AJ125" s="408"/>
      <c r="AK125" s="408"/>
      <c r="AL125" s="408"/>
      <c r="AM125" s="317"/>
      <c r="AN125" s="317"/>
      <c r="AO125" s="317"/>
      <c r="AP125" s="108"/>
      <c r="AQ125" s="317"/>
      <c r="AR125" s="317"/>
      <c r="AS125" s="108"/>
      <c r="AT125" s="108"/>
      <c r="AU125" s="108"/>
      <c r="AV125" s="1"/>
      <c r="AW125" s="1"/>
      <c r="AX125" s="317"/>
      <c r="AY125" s="317"/>
    </row>
    <row r="126" spans="1:51" ht="54" customHeight="1" x14ac:dyDescent="0.25">
      <c r="A126" s="1"/>
      <c r="B126" s="1"/>
      <c r="C126" s="1"/>
      <c r="D126" s="1"/>
      <c r="E126" s="1"/>
      <c r="F126" s="1"/>
      <c r="G126" s="1"/>
      <c r="H126" s="1"/>
      <c r="I126" s="1"/>
      <c r="J126" s="2"/>
      <c r="K126" s="2"/>
      <c r="L126" s="2"/>
      <c r="M126" s="2"/>
      <c r="N126" s="2"/>
      <c r="O126" s="2"/>
      <c r="P126" s="2"/>
      <c r="Q126" s="2"/>
      <c r="R126" s="2"/>
      <c r="S126" s="2"/>
      <c r="T126" s="408"/>
      <c r="U126" s="408"/>
      <c r="V126" s="408"/>
      <c r="W126" s="408"/>
      <c r="X126" s="408"/>
      <c r="Y126" s="101"/>
      <c r="Z126" s="101"/>
      <c r="AA126" s="408"/>
      <c r="AB126" s="408"/>
      <c r="AC126" s="408"/>
      <c r="AD126" s="408"/>
      <c r="AE126" s="408"/>
      <c r="AF126" s="408"/>
      <c r="AG126" s="408"/>
      <c r="AH126" s="408"/>
      <c r="AI126" s="408"/>
      <c r="AJ126" s="408"/>
      <c r="AK126" s="408"/>
      <c r="AL126" s="408"/>
      <c r="AM126" s="317"/>
      <c r="AN126" s="317"/>
      <c r="AO126" s="317"/>
      <c r="AP126" s="108"/>
      <c r="AQ126" s="317"/>
      <c r="AR126" s="317"/>
      <c r="AS126" s="108"/>
      <c r="AT126" s="108"/>
      <c r="AU126" s="108"/>
      <c r="AV126" s="1"/>
      <c r="AW126" s="1"/>
      <c r="AX126" s="317"/>
      <c r="AY126" s="317"/>
    </row>
    <row r="127" spans="1:51" ht="54" customHeight="1" x14ac:dyDescent="0.25">
      <c r="A127" s="1"/>
      <c r="B127" s="1"/>
      <c r="C127" s="1"/>
      <c r="D127" s="1"/>
      <c r="E127" s="1"/>
      <c r="F127" s="1"/>
      <c r="G127" s="1"/>
      <c r="H127" s="1"/>
      <c r="I127" s="1"/>
      <c r="J127" s="2"/>
      <c r="K127" s="2"/>
      <c r="L127" s="2"/>
      <c r="M127" s="2"/>
      <c r="N127" s="2"/>
      <c r="O127" s="2"/>
      <c r="P127" s="2"/>
      <c r="Q127" s="2"/>
      <c r="R127" s="2"/>
      <c r="S127" s="2"/>
      <c r="T127" s="408"/>
      <c r="U127" s="408"/>
      <c r="V127" s="408"/>
      <c r="W127" s="408"/>
      <c r="X127" s="408"/>
      <c r="Y127" s="101"/>
      <c r="Z127" s="101"/>
      <c r="AA127" s="408"/>
      <c r="AB127" s="408"/>
      <c r="AC127" s="408"/>
      <c r="AD127" s="408"/>
      <c r="AE127" s="408"/>
      <c r="AF127" s="408"/>
      <c r="AG127" s="408"/>
      <c r="AH127" s="408"/>
      <c r="AI127" s="408"/>
      <c r="AJ127" s="408"/>
      <c r="AK127" s="408"/>
      <c r="AL127" s="408"/>
      <c r="AM127" s="317"/>
      <c r="AN127" s="317"/>
      <c r="AO127" s="317"/>
      <c r="AP127" s="108"/>
      <c r="AQ127" s="317"/>
      <c r="AR127" s="317"/>
      <c r="AS127" s="108"/>
      <c r="AT127" s="108"/>
      <c r="AU127" s="108"/>
      <c r="AV127" s="1"/>
      <c r="AW127" s="1"/>
      <c r="AX127" s="317"/>
      <c r="AY127" s="317"/>
    </row>
    <row r="128" spans="1:51" ht="54" customHeight="1" x14ac:dyDescent="0.25">
      <c r="A128" s="1"/>
      <c r="B128" s="1"/>
      <c r="C128" s="1"/>
      <c r="D128" s="1"/>
      <c r="E128" s="1"/>
      <c r="F128" s="1"/>
      <c r="G128" s="1"/>
      <c r="H128" s="1"/>
      <c r="I128" s="1"/>
      <c r="J128" s="2"/>
      <c r="K128" s="2"/>
      <c r="L128" s="2"/>
      <c r="M128" s="2"/>
      <c r="N128" s="2"/>
      <c r="O128" s="2"/>
      <c r="P128" s="2"/>
      <c r="Q128" s="2"/>
      <c r="R128" s="2"/>
      <c r="S128" s="2"/>
      <c r="T128" s="408"/>
      <c r="U128" s="408"/>
      <c r="V128" s="408"/>
      <c r="W128" s="408"/>
      <c r="X128" s="408"/>
      <c r="Y128" s="101"/>
      <c r="Z128" s="101"/>
      <c r="AA128" s="408"/>
      <c r="AB128" s="408"/>
      <c r="AC128" s="408"/>
      <c r="AD128" s="408"/>
      <c r="AE128" s="408"/>
      <c r="AF128" s="408"/>
      <c r="AG128" s="408"/>
      <c r="AH128" s="408"/>
      <c r="AI128" s="408"/>
      <c r="AJ128" s="408"/>
      <c r="AK128" s="408"/>
      <c r="AL128" s="408"/>
      <c r="AM128" s="317"/>
      <c r="AN128" s="317"/>
      <c r="AO128" s="317"/>
      <c r="AP128" s="108"/>
      <c r="AQ128" s="317"/>
      <c r="AR128" s="317"/>
      <c r="AS128" s="108"/>
      <c r="AT128" s="108"/>
      <c r="AU128" s="108"/>
      <c r="AV128" s="1"/>
      <c r="AW128" s="1"/>
      <c r="AX128" s="317"/>
      <c r="AY128" s="317"/>
    </row>
    <row r="129" spans="1:51" ht="54" customHeight="1" x14ac:dyDescent="0.25">
      <c r="A129" s="1"/>
      <c r="B129" s="1"/>
      <c r="C129" s="1"/>
      <c r="D129" s="1"/>
      <c r="E129" s="1"/>
      <c r="F129" s="1"/>
      <c r="G129" s="1"/>
      <c r="H129" s="1"/>
      <c r="I129" s="1"/>
      <c r="J129" s="2"/>
      <c r="K129" s="2"/>
      <c r="L129" s="2"/>
      <c r="M129" s="2"/>
      <c r="N129" s="2"/>
      <c r="O129" s="2"/>
      <c r="P129" s="2"/>
      <c r="Q129" s="2"/>
      <c r="R129" s="2"/>
      <c r="S129" s="2"/>
      <c r="T129" s="408"/>
      <c r="U129" s="408"/>
      <c r="V129" s="408"/>
      <c r="W129" s="408"/>
      <c r="X129" s="408"/>
      <c r="Y129" s="101"/>
      <c r="Z129" s="101"/>
      <c r="AA129" s="408"/>
      <c r="AB129" s="408"/>
      <c r="AC129" s="408"/>
      <c r="AD129" s="408"/>
      <c r="AE129" s="408"/>
      <c r="AF129" s="408"/>
      <c r="AG129" s="408"/>
      <c r="AH129" s="408"/>
      <c r="AI129" s="408"/>
      <c r="AJ129" s="408"/>
      <c r="AK129" s="408"/>
      <c r="AL129" s="408"/>
      <c r="AM129" s="317"/>
      <c r="AN129" s="317"/>
      <c r="AO129" s="317"/>
      <c r="AP129" s="108"/>
      <c r="AQ129" s="317"/>
      <c r="AR129" s="317"/>
      <c r="AS129" s="108"/>
      <c r="AT129" s="108"/>
      <c r="AU129" s="108"/>
      <c r="AV129" s="1"/>
      <c r="AW129" s="1"/>
      <c r="AX129" s="317"/>
      <c r="AY129" s="317"/>
    </row>
    <row r="130" spans="1:51" ht="54" customHeight="1" x14ac:dyDescent="0.25">
      <c r="A130" s="1"/>
      <c r="B130" s="1"/>
      <c r="C130" s="1"/>
      <c r="D130" s="1"/>
      <c r="E130" s="1"/>
      <c r="F130" s="1"/>
      <c r="G130" s="1"/>
      <c r="H130" s="1"/>
      <c r="I130" s="1"/>
      <c r="J130" s="2"/>
      <c r="K130" s="2"/>
      <c r="L130" s="2"/>
      <c r="M130" s="2"/>
      <c r="N130" s="2"/>
      <c r="O130" s="2"/>
      <c r="P130" s="2"/>
      <c r="Q130" s="2"/>
      <c r="R130" s="2"/>
      <c r="S130" s="2"/>
      <c r="T130" s="408"/>
      <c r="U130" s="408"/>
      <c r="V130" s="408"/>
      <c r="W130" s="408"/>
      <c r="X130" s="408"/>
      <c r="Y130" s="101"/>
      <c r="Z130" s="101"/>
      <c r="AA130" s="408"/>
      <c r="AB130" s="408"/>
      <c r="AC130" s="408"/>
      <c r="AD130" s="408"/>
      <c r="AE130" s="408"/>
      <c r="AF130" s="408"/>
      <c r="AG130" s="408"/>
      <c r="AH130" s="408"/>
      <c r="AI130" s="408"/>
      <c r="AJ130" s="408"/>
      <c r="AK130" s="408"/>
      <c r="AL130" s="408"/>
      <c r="AM130" s="317"/>
      <c r="AN130" s="317"/>
      <c r="AO130" s="317"/>
      <c r="AP130" s="108"/>
      <c r="AQ130" s="317"/>
      <c r="AR130" s="317"/>
      <c r="AS130" s="108"/>
      <c r="AT130" s="108"/>
      <c r="AU130" s="108"/>
      <c r="AV130" s="1"/>
      <c r="AW130" s="1"/>
      <c r="AX130" s="317"/>
      <c r="AY130" s="317"/>
    </row>
    <row r="131" spans="1:51" ht="54" customHeight="1" x14ac:dyDescent="0.25">
      <c r="A131" s="1"/>
      <c r="B131" s="1"/>
      <c r="C131" s="1"/>
      <c r="D131" s="1"/>
      <c r="E131" s="1"/>
      <c r="F131" s="1"/>
      <c r="G131" s="1"/>
      <c r="H131" s="1"/>
      <c r="I131" s="1"/>
      <c r="J131" s="2"/>
      <c r="K131" s="2"/>
      <c r="L131" s="2"/>
      <c r="M131" s="2"/>
      <c r="N131" s="2"/>
      <c r="O131" s="2"/>
      <c r="P131" s="2"/>
      <c r="Q131" s="2"/>
      <c r="R131" s="2"/>
      <c r="S131" s="2"/>
      <c r="T131" s="408"/>
      <c r="U131" s="408"/>
      <c r="V131" s="408"/>
      <c r="W131" s="408"/>
      <c r="X131" s="408"/>
      <c r="Y131" s="101"/>
      <c r="Z131" s="101"/>
      <c r="AA131" s="408"/>
      <c r="AB131" s="408"/>
      <c r="AC131" s="408"/>
      <c r="AD131" s="408"/>
      <c r="AE131" s="408"/>
      <c r="AF131" s="408"/>
      <c r="AG131" s="408"/>
      <c r="AH131" s="408"/>
      <c r="AI131" s="408"/>
      <c r="AJ131" s="408"/>
      <c r="AK131" s="408"/>
      <c r="AL131" s="408"/>
      <c r="AM131" s="317"/>
      <c r="AN131" s="317"/>
      <c r="AO131" s="317"/>
      <c r="AP131" s="108"/>
      <c r="AQ131" s="317"/>
      <c r="AR131" s="317"/>
      <c r="AS131" s="108"/>
      <c r="AT131" s="108"/>
      <c r="AU131" s="108"/>
      <c r="AV131" s="1"/>
      <c r="AW131" s="1"/>
      <c r="AX131" s="317"/>
      <c r="AY131" s="317"/>
    </row>
    <row r="132" spans="1:51" ht="54" customHeight="1" x14ac:dyDescent="0.25">
      <c r="A132" s="1"/>
      <c r="B132" s="1"/>
      <c r="C132" s="1"/>
      <c r="D132" s="1"/>
      <c r="E132" s="1"/>
      <c r="F132" s="1"/>
      <c r="G132" s="1"/>
      <c r="H132" s="1"/>
      <c r="I132" s="1"/>
      <c r="J132" s="2"/>
      <c r="K132" s="2"/>
      <c r="L132" s="2"/>
      <c r="M132" s="2"/>
      <c r="N132" s="2"/>
      <c r="O132" s="2"/>
      <c r="P132" s="2"/>
      <c r="Q132" s="2"/>
      <c r="R132" s="2"/>
      <c r="S132" s="2"/>
      <c r="T132" s="408"/>
      <c r="U132" s="408"/>
      <c r="V132" s="408"/>
      <c r="W132" s="408"/>
      <c r="X132" s="408"/>
      <c r="Y132" s="101"/>
      <c r="Z132" s="101"/>
      <c r="AA132" s="408"/>
      <c r="AB132" s="408"/>
      <c r="AC132" s="408"/>
      <c r="AD132" s="408"/>
      <c r="AE132" s="408"/>
      <c r="AF132" s="408"/>
      <c r="AG132" s="408"/>
      <c r="AH132" s="408"/>
      <c r="AI132" s="408"/>
      <c r="AJ132" s="408"/>
      <c r="AK132" s="408"/>
      <c r="AL132" s="408"/>
      <c r="AM132" s="317"/>
      <c r="AN132" s="317"/>
      <c r="AO132" s="317"/>
      <c r="AP132" s="108"/>
      <c r="AQ132" s="317"/>
      <c r="AR132" s="317"/>
      <c r="AS132" s="108"/>
      <c r="AT132" s="108"/>
      <c r="AU132" s="108"/>
      <c r="AV132" s="1"/>
      <c r="AW132" s="1"/>
      <c r="AX132" s="317"/>
      <c r="AY132" s="317"/>
    </row>
    <row r="133" spans="1:51" ht="54" customHeight="1" x14ac:dyDescent="0.25">
      <c r="A133" s="1"/>
      <c r="B133" s="1"/>
      <c r="C133" s="1"/>
      <c r="D133" s="1"/>
      <c r="E133" s="1"/>
      <c r="F133" s="1"/>
      <c r="G133" s="1"/>
      <c r="H133" s="1"/>
      <c r="I133" s="1"/>
      <c r="J133" s="2"/>
      <c r="K133" s="2"/>
      <c r="L133" s="2"/>
      <c r="M133" s="2"/>
      <c r="N133" s="2"/>
      <c r="O133" s="2"/>
      <c r="P133" s="2"/>
      <c r="Q133" s="2"/>
      <c r="R133" s="2"/>
      <c r="S133" s="2"/>
      <c r="T133" s="408"/>
      <c r="U133" s="408"/>
      <c r="V133" s="408"/>
      <c r="W133" s="408"/>
      <c r="X133" s="408"/>
      <c r="Y133" s="101"/>
      <c r="Z133" s="101"/>
      <c r="AA133" s="408"/>
      <c r="AB133" s="408"/>
      <c r="AC133" s="408"/>
      <c r="AD133" s="408"/>
      <c r="AE133" s="408"/>
      <c r="AF133" s="408"/>
      <c r="AG133" s="408"/>
      <c r="AH133" s="408"/>
      <c r="AI133" s="408"/>
      <c r="AJ133" s="408"/>
      <c r="AK133" s="408"/>
      <c r="AL133" s="408"/>
      <c r="AM133" s="317"/>
      <c r="AN133" s="317"/>
      <c r="AO133" s="317"/>
      <c r="AP133" s="108"/>
      <c r="AQ133" s="317"/>
      <c r="AR133" s="317"/>
      <c r="AS133" s="108"/>
      <c r="AT133" s="108"/>
      <c r="AU133" s="108"/>
      <c r="AV133" s="1"/>
      <c r="AW133" s="1"/>
      <c r="AX133" s="317"/>
      <c r="AY133" s="317"/>
    </row>
    <row r="134" spans="1:51" ht="54" customHeight="1" x14ac:dyDescent="0.25">
      <c r="A134" s="1"/>
      <c r="B134" s="1"/>
      <c r="C134" s="1"/>
      <c r="D134" s="1"/>
      <c r="E134" s="1"/>
      <c r="F134" s="1"/>
      <c r="G134" s="1"/>
      <c r="H134" s="1"/>
      <c r="I134" s="1"/>
      <c r="J134" s="2"/>
      <c r="K134" s="2"/>
      <c r="L134" s="2"/>
      <c r="M134" s="2"/>
      <c r="N134" s="2"/>
      <c r="O134" s="2"/>
      <c r="P134" s="2"/>
      <c r="Q134" s="2"/>
      <c r="R134" s="2"/>
      <c r="S134" s="2"/>
      <c r="T134" s="408"/>
      <c r="U134" s="408"/>
      <c r="V134" s="408"/>
      <c r="W134" s="408"/>
      <c r="X134" s="408"/>
      <c r="Y134" s="101"/>
      <c r="Z134" s="101"/>
      <c r="AA134" s="408"/>
      <c r="AB134" s="408"/>
      <c r="AC134" s="408"/>
      <c r="AD134" s="408"/>
      <c r="AE134" s="408"/>
      <c r="AF134" s="408"/>
      <c r="AG134" s="408"/>
      <c r="AH134" s="408"/>
      <c r="AI134" s="408"/>
      <c r="AJ134" s="408"/>
      <c r="AK134" s="408"/>
      <c r="AL134" s="408"/>
      <c r="AM134" s="317"/>
      <c r="AN134" s="317"/>
      <c r="AO134" s="317"/>
      <c r="AP134" s="108"/>
      <c r="AQ134" s="317"/>
      <c r="AR134" s="317"/>
      <c r="AS134" s="108"/>
      <c r="AT134" s="108"/>
      <c r="AU134" s="108"/>
      <c r="AV134" s="1"/>
      <c r="AW134" s="1"/>
      <c r="AX134" s="317"/>
      <c r="AY134" s="317"/>
    </row>
    <row r="135" spans="1:51" ht="54" customHeight="1" x14ac:dyDescent="0.25">
      <c r="A135" s="1"/>
      <c r="B135" s="1"/>
      <c r="C135" s="1"/>
      <c r="D135" s="1"/>
      <c r="E135" s="1"/>
      <c r="F135" s="1"/>
      <c r="G135" s="1"/>
      <c r="H135" s="1"/>
      <c r="I135" s="1"/>
      <c r="J135" s="2"/>
      <c r="K135" s="2"/>
      <c r="L135" s="2"/>
      <c r="M135" s="2"/>
      <c r="N135" s="2"/>
      <c r="O135" s="2"/>
      <c r="P135" s="2"/>
      <c r="Q135" s="2"/>
      <c r="R135" s="2"/>
      <c r="S135" s="2"/>
      <c r="T135" s="408"/>
      <c r="U135" s="408"/>
      <c r="V135" s="408"/>
      <c r="W135" s="408"/>
      <c r="X135" s="408"/>
      <c r="Y135" s="101"/>
      <c r="Z135" s="101"/>
      <c r="AA135" s="408"/>
      <c r="AB135" s="408"/>
      <c r="AC135" s="408"/>
      <c r="AD135" s="408"/>
      <c r="AE135" s="408"/>
      <c r="AF135" s="408"/>
      <c r="AG135" s="408"/>
      <c r="AH135" s="408"/>
      <c r="AI135" s="408"/>
      <c r="AJ135" s="408"/>
      <c r="AK135" s="408"/>
      <c r="AL135" s="408"/>
      <c r="AM135" s="317"/>
      <c r="AN135" s="317"/>
      <c r="AO135" s="317"/>
      <c r="AP135" s="108"/>
      <c r="AQ135" s="317"/>
      <c r="AR135" s="317"/>
      <c r="AS135" s="108"/>
      <c r="AT135" s="108"/>
      <c r="AU135" s="108"/>
      <c r="AV135" s="1"/>
      <c r="AW135" s="1"/>
      <c r="AX135" s="317"/>
      <c r="AY135" s="317"/>
    </row>
    <row r="136" spans="1:51" ht="54" customHeight="1" x14ac:dyDescent="0.25">
      <c r="A136" s="1"/>
      <c r="B136" s="1"/>
      <c r="C136" s="1"/>
      <c r="D136" s="1"/>
      <c r="E136" s="1"/>
      <c r="F136" s="1"/>
      <c r="G136" s="1"/>
      <c r="H136" s="1"/>
      <c r="I136" s="1"/>
      <c r="J136" s="2"/>
      <c r="K136" s="2"/>
      <c r="L136" s="2"/>
      <c r="M136" s="2"/>
      <c r="N136" s="2"/>
      <c r="O136" s="2"/>
      <c r="P136" s="2"/>
      <c r="Q136" s="2"/>
      <c r="R136" s="2"/>
      <c r="S136" s="2"/>
      <c r="T136" s="408"/>
      <c r="U136" s="408"/>
      <c r="V136" s="408"/>
      <c r="W136" s="408"/>
      <c r="X136" s="408"/>
      <c r="Y136" s="101"/>
      <c r="Z136" s="101"/>
      <c r="AA136" s="408"/>
      <c r="AB136" s="408"/>
      <c r="AC136" s="408"/>
      <c r="AD136" s="408"/>
      <c r="AE136" s="408"/>
      <c r="AF136" s="408"/>
      <c r="AG136" s="408"/>
      <c r="AH136" s="408"/>
      <c r="AI136" s="408"/>
      <c r="AJ136" s="408"/>
      <c r="AK136" s="408"/>
      <c r="AL136" s="408"/>
      <c r="AM136" s="317"/>
      <c r="AN136" s="317"/>
      <c r="AO136" s="317"/>
      <c r="AP136" s="108"/>
      <c r="AQ136" s="317"/>
      <c r="AR136" s="317"/>
      <c r="AS136" s="108"/>
      <c r="AT136" s="108"/>
      <c r="AU136" s="108"/>
      <c r="AV136" s="1"/>
      <c r="AW136" s="1"/>
      <c r="AX136" s="317"/>
      <c r="AY136" s="317"/>
    </row>
    <row r="137" spans="1:51" ht="54" customHeight="1" x14ac:dyDescent="0.25">
      <c r="A137" s="1"/>
      <c r="B137" s="1"/>
      <c r="C137" s="1"/>
      <c r="D137" s="1"/>
      <c r="E137" s="1"/>
      <c r="F137" s="1"/>
      <c r="G137" s="1"/>
      <c r="H137" s="1"/>
      <c r="I137" s="1"/>
      <c r="J137" s="2"/>
      <c r="K137" s="2"/>
      <c r="L137" s="2"/>
      <c r="M137" s="2"/>
      <c r="N137" s="2"/>
      <c r="O137" s="2"/>
      <c r="P137" s="2"/>
      <c r="Q137" s="2"/>
      <c r="R137" s="2"/>
      <c r="S137" s="2"/>
      <c r="T137" s="408"/>
      <c r="U137" s="408"/>
      <c r="V137" s="408"/>
      <c r="W137" s="408"/>
      <c r="X137" s="408"/>
      <c r="Y137" s="101"/>
      <c r="Z137" s="101"/>
      <c r="AA137" s="408"/>
      <c r="AB137" s="408"/>
      <c r="AC137" s="408"/>
      <c r="AD137" s="408"/>
      <c r="AE137" s="408"/>
      <c r="AF137" s="408"/>
      <c r="AG137" s="408"/>
      <c r="AH137" s="408"/>
      <c r="AI137" s="408"/>
      <c r="AJ137" s="408"/>
      <c r="AK137" s="408"/>
      <c r="AL137" s="408"/>
      <c r="AM137" s="317"/>
      <c r="AN137" s="317"/>
      <c r="AO137" s="317"/>
      <c r="AP137" s="108"/>
      <c r="AQ137" s="317"/>
      <c r="AR137" s="317"/>
      <c r="AS137" s="108"/>
      <c r="AT137" s="108"/>
      <c r="AU137" s="108"/>
      <c r="AV137" s="1"/>
      <c r="AW137" s="1"/>
      <c r="AX137" s="317"/>
      <c r="AY137" s="317"/>
    </row>
    <row r="138" spans="1:51" ht="54" customHeight="1" x14ac:dyDescent="0.25">
      <c r="A138" s="1"/>
      <c r="B138" s="1"/>
      <c r="C138" s="1"/>
      <c r="D138" s="1"/>
      <c r="E138" s="1"/>
      <c r="F138" s="1"/>
      <c r="G138" s="1"/>
      <c r="H138" s="1"/>
      <c r="I138" s="1"/>
      <c r="J138" s="2"/>
      <c r="K138" s="2"/>
      <c r="L138" s="2"/>
      <c r="M138" s="2"/>
      <c r="N138" s="2"/>
      <c r="O138" s="2"/>
      <c r="P138" s="2"/>
      <c r="Q138" s="2"/>
      <c r="R138" s="2"/>
      <c r="S138" s="2"/>
      <c r="T138" s="408"/>
      <c r="U138" s="408"/>
      <c r="V138" s="408"/>
      <c r="W138" s="408"/>
      <c r="X138" s="408"/>
      <c r="Y138" s="101"/>
      <c r="Z138" s="101"/>
      <c r="AA138" s="408"/>
      <c r="AB138" s="408"/>
      <c r="AC138" s="408"/>
      <c r="AD138" s="408"/>
      <c r="AE138" s="408"/>
      <c r="AF138" s="408"/>
      <c r="AG138" s="408"/>
      <c r="AH138" s="408"/>
      <c r="AI138" s="408"/>
      <c r="AJ138" s="408"/>
      <c r="AK138" s="408"/>
      <c r="AL138" s="408"/>
      <c r="AM138" s="317"/>
      <c r="AN138" s="317"/>
      <c r="AO138" s="317"/>
      <c r="AP138" s="108"/>
      <c r="AQ138" s="317"/>
      <c r="AR138" s="317"/>
      <c r="AS138" s="108"/>
      <c r="AT138" s="108"/>
      <c r="AU138" s="108"/>
      <c r="AV138" s="1"/>
      <c r="AW138" s="1"/>
      <c r="AX138" s="317"/>
      <c r="AY138" s="317"/>
    </row>
    <row r="139" spans="1:51" ht="54" customHeight="1" x14ac:dyDescent="0.25">
      <c r="A139" s="1"/>
      <c r="B139" s="1"/>
      <c r="C139" s="1"/>
      <c r="D139" s="1"/>
      <c r="E139" s="1"/>
      <c r="F139" s="1"/>
      <c r="G139" s="1"/>
      <c r="H139" s="1"/>
      <c r="I139" s="1"/>
      <c r="J139" s="2"/>
      <c r="K139" s="2"/>
      <c r="L139" s="2"/>
      <c r="M139" s="2"/>
      <c r="N139" s="2"/>
      <c r="O139" s="2"/>
      <c r="P139" s="2"/>
      <c r="Q139" s="2"/>
      <c r="R139" s="2"/>
      <c r="S139" s="2"/>
      <c r="T139" s="408"/>
      <c r="U139" s="408"/>
      <c r="V139" s="408"/>
      <c r="W139" s="408"/>
      <c r="X139" s="408"/>
      <c r="Y139" s="101"/>
      <c r="Z139" s="101"/>
      <c r="AA139" s="408"/>
      <c r="AB139" s="408"/>
      <c r="AC139" s="408"/>
      <c r="AD139" s="408"/>
      <c r="AE139" s="408"/>
      <c r="AF139" s="408"/>
      <c r="AG139" s="408"/>
      <c r="AH139" s="408"/>
      <c r="AI139" s="408"/>
      <c r="AJ139" s="408"/>
      <c r="AK139" s="408"/>
      <c r="AL139" s="408"/>
      <c r="AM139" s="317"/>
      <c r="AN139" s="317"/>
      <c r="AO139" s="317"/>
      <c r="AP139" s="108"/>
      <c r="AQ139" s="317"/>
      <c r="AR139" s="317"/>
      <c r="AS139" s="108"/>
      <c r="AT139" s="108"/>
      <c r="AU139" s="108"/>
      <c r="AV139" s="1"/>
      <c r="AW139" s="1"/>
      <c r="AX139" s="317"/>
      <c r="AY139" s="317"/>
    </row>
    <row r="140" spans="1:51" ht="54" customHeight="1" x14ac:dyDescent="0.25">
      <c r="A140" s="1"/>
      <c r="B140" s="1"/>
      <c r="C140" s="1"/>
      <c r="D140" s="1"/>
      <c r="E140" s="1"/>
      <c r="F140" s="1"/>
      <c r="G140" s="1"/>
      <c r="H140" s="1"/>
      <c r="I140" s="1"/>
      <c r="J140" s="2"/>
      <c r="K140" s="2"/>
      <c r="L140" s="2"/>
      <c r="M140" s="2"/>
      <c r="N140" s="2"/>
      <c r="O140" s="2"/>
      <c r="P140" s="2"/>
      <c r="Q140" s="2"/>
      <c r="R140" s="2"/>
      <c r="S140" s="2"/>
      <c r="T140" s="408"/>
      <c r="U140" s="408"/>
      <c r="V140" s="408"/>
      <c r="W140" s="408"/>
      <c r="X140" s="408"/>
      <c r="Y140" s="101"/>
      <c r="Z140" s="101"/>
      <c r="AA140" s="408"/>
      <c r="AB140" s="408"/>
      <c r="AC140" s="408"/>
      <c r="AD140" s="408"/>
      <c r="AE140" s="408"/>
      <c r="AF140" s="408"/>
      <c r="AG140" s="408"/>
      <c r="AH140" s="408"/>
      <c r="AI140" s="408"/>
      <c r="AJ140" s="408"/>
      <c r="AK140" s="408"/>
      <c r="AL140" s="408"/>
      <c r="AM140" s="317"/>
      <c r="AN140" s="317"/>
      <c r="AO140" s="317"/>
      <c r="AP140" s="108"/>
      <c r="AQ140" s="317"/>
      <c r="AR140" s="317"/>
      <c r="AS140" s="108"/>
      <c r="AT140" s="108"/>
      <c r="AU140" s="108"/>
      <c r="AV140" s="1"/>
      <c r="AW140" s="1"/>
      <c r="AX140" s="317"/>
      <c r="AY140" s="317"/>
    </row>
    <row r="141" spans="1:51" ht="54" customHeight="1" x14ac:dyDescent="0.25">
      <c r="A141" s="1"/>
      <c r="B141" s="1"/>
      <c r="C141" s="1"/>
      <c r="D141" s="1"/>
      <c r="E141" s="1"/>
      <c r="F141" s="1"/>
      <c r="G141" s="1"/>
      <c r="H141" s="1"/>
      <c r="I141" s="1"/>
      <c r="J141" s="2"/>
      <c r="K141" s="2"/>
      <c r="L141" s="2"/>
      <c r="M141" s="2"/>
      <c r="N141" s="2"/>
      <c r="O141" s="2"/>
      <c r="P141" s="2"/>
      <c r="Q141" s="2"/>
      <c r="R141" s="2"/>
      <c r="S141" s="2"/>
      <c r="T141" s="408"/>
      <c r="U141" s="408"/>
      <c r="V141" s="408"/>
      <c r="W141" s="408"/>
      <c r="X141" s="408"/>
      <c r="Y141" s="101"/>
      <c r="Z141" s="101"/>
      <c r="AA141" s="408"/>
      <c r="AB141" s="408"/>
      <c r="AC141" s="408"/>
      <c r="AD141" s="408"/>
      <c r="AE141" s="408"/>
      <c r="AF141" s="408"/>
      <c r="AG141" s="408"/>
      <c r="AH141" s="408"/>
      <c r="AI141" s="408"/>
      <c r="AJ141" s="408"/>
      <c r="AK141" s="408"/>
      <c r="AL141" s="408"/>
      <c r="AM141" s="317"/>
      <c r="AN141" s="317"/>
      <c r="AO141" s="317"/>
      <c r="AP141" s="108"/>
      <c r="AQ141" s="317"/>
      <c r="AR141" s="317"/>
      <c r="AS141" s="108"/>
      <c r="AT141" s="108"/>
      <c r="AU141" s="108"/>
      <c r="AV141" s="1"/>
      <c r="AW141" s="1"/>
      <c r="AX141" s="317"/>
      <c r="AY141" s="317"/>
    </row>
    <row r="142" spans="1:51" ht="54" customHeight="1" x14ac:dyDescent="0.25">
      <c r="A142" s="1"/>
      <c r="B142" s="1"/>
      <c r="C142" s="1"/>
      <c r="D142" s="1"/>
      <c r="E142" s="1"/>
      <c r="F142" s="1"/>
      <c r="G142" s="1"/>
      <c r="H142" s="1"/>
      <c r="I142" s="1"/>
      <c r="J142" s="2"/>
      <c r="K142" s="2"/>
      <c r="L142" s="2"/>
      <c r="M142" s="2"/>
      <c r="N142" s="2"/>
      <c r="O142" s="2"/>
      <c r="P142" s="2"/>
      <c r="Q142" s="2"/>
      <c r="R142" s="2"/>
      <c r="S142" s="2"/>
      <c r="T142" s="408"/>
      <c r="U142" s="408"/>
      <c r="V142" s="408"/>
      <c r="W142" s="408"/>
      <c r="X142" s="408"/>
      <c r="Y142" s="101"/>
      <c r="Z142" s="101"/>
      <c r="AA142" s="408"/>
      <c r="AB142" s="408"/>
      <c r="AC142" s="408"/>
      <c r="AD142" s="408"/>
      <c r="AE142" s="408"/>
      <c r="AF142" s="408"/>
      <c r="AG142" s="408"/>
      <c r="AH142" s="408"/>
      <c r="AI142" s="408"/>
      <c r="AJ142" s="408"/>
      <c r="AK142" s="408"/>
      <c r="AL142" s="408"/>
      <c r="AM142" s="317"/>
      <c r="AN142" s="317"/>
      <c r="AO142" s="317"/>
      <c r="AP142" s="108"/>
      <c r="AQ142" s="317"/>
      <c r="AR142" s="317"/>
      <c r="AS142" s="108"/>
      <c r="AT142" s="108"/>
      <c r="AU142" s="108"/>
      <c r="AV142" s="1"/>
      <c r="AW142" s="1"/>
      <c r="AX142" s="317"/>
      <c r="AY142" s="317"/>
    </row>
    <row r="143" spans="1:51" ht="54" customHeight="1" x14ac:dyDescent="0.25">
      <c r="A143" s="1"/>
      <c r="B143" s="1"/>
      <c r="C143" s="1"/>
      <c r="D143" s="1"/>
      <c r="E143" s="1"/>
      <c r="F143" s="1"/>
      <c r="G143" s="1"/>
      <c r="H143" s="1"/>
      <c r="I143" s="1"/>
      <c r="J143" s="2"/>
      <c r="K143" s="2"/>
      <c r="L143" s="2"/>
      <c r="M143" s="2"/>
      <c r="N143" s="2"/>
      <c r="O143" s="2"/>
      <c r="P143" s="2"/>
      <c r="Q143" s="2"/>
      <c r="R143" s="2"/>
      <c r="S143" s="2"/>
      <c r="T143" s="408"/>
      <c r="U143" s="408"/>
      <c r="V143" s="408"/>
      <c r="W143" s="408"/>
      <c r="X143" s="408"/>
      <c r="Y143" s="101"/>
      <c r="Z143" s="101"/>
      <c r="AA143" s="408"/>
      <c r="AB143" s="408"/>
      <c r="AC143" s="408"/>
      <c r="AD143" s="408"/>
      <c r="AE143" s="408"/>
      <c r="AF143" s="408"/>
      <c r="AG143" s="408"/>
      <c r="AH143" s="408"/>
      <c r="AI143" s="408"/>
      <c r="AJ143" s="408"/>
      <c r="AK143" s="408"/>
      <c r="AL143" s="408"/>
      <c r="AM143" s="317"/>
      <c r="AN143" s="317"/>
      <c r="AO143" s="317"/>
      <c r="AP143" s="108"/>
      <c r="AQ143" s="317"/>
      <c r="AR143" s="317"/>
      <c r="AS143" s="108"/>
      <c r="AT143" s="108"/>
      <c r="AU143" s="108"/>
      <c r="AV143" s="1"/>
      <c r="AW143" s="1"/>
      <c r="AX143" s="317"/>
      <c r="AY143" s="317"/>
    </row>
    <row r="144" spans="1:51" ht="54" customHeight="1" x14ac:dyDescent="0.25">
      <c r="A144" s="1"/>
      <c r="B144" s="1"/>
      <c r="C144" s="1"/>
      <c r="D144" s="1"/>
      <c r="E144" s="1"/>
      <c r="F144" s="1"/>
      <c r="G144" s="1"/>
      <c r="H144" s="1"/>
      <c r="I144" s="1"/>
      <c r="J144" s="2"/>
      <c r="K144" s="2"/>
      <c r="L144" s="2"/>
      <c r="M144" s="2"/>
      <c r="N144" s="2"/>
      <c r="O144" s="2"/>
      <c r="P144" s="2"/>
      <c r="Q144" s="2"/>
      <c r="R144" s="2"/>
      <c r="S144" s="2"/>
      <c r="T144" s="408"/>
      <c r="U144" s="408"/>
      <c r="V144" s="408"/>
      <c r="W144" s="408"/>
      <c r="X144" s="408"/>
      <c r="Y144" s="101"/>
      <c r="Z144" s="101"/>
      <c r="AA144" s="408"/>
      <c r="AB144" s="408"/>
      <c r="AC144" s="408"/>
      <c r="AD144" s="408"/>
      <c r="AE144" s="408"/>
      <c r="AF144" s="408"/>
      <c r="AG144" s="408"/>
      <c r="AH144" s="408"/>
      <c r="AI144" s="408"/>
      <c r="AJ144" s="408"/>
      <c r="AK144" s="408"/>
      <c r="AL144" s="408"/>
      <c r="AM144" s="317"/>
      <c r="AN144" s="317"/>
      <c r="AO144" s="317"/>
      <c r="AP144" s="108"/>
      <c r="AQ144" s="317"/>
      <c r="AR144" s="317"/>
      <c r="AS144" s="108"/>
      <c r="AT144" s="108"/>
      <c r="AU144" s="108"/>
      <c r="AV144" s="1"/>
      <c r="AW144" s="1"/>
      <c r="AX144" s="317"/>
      <c r="AY144" s="317"/>
    </row>
    <row r="145" spans="1:51" ht="54" customHeight="1" x14ac:dyDescent="0.25">
      <c r="A145" s="1"/>
      <c r="B145" s="1"/>
      <c r="C145" s="1"/>
      <c r="D145" s="1"/>
      <c r="E145" s="1"/>
      <c r="F145" s="1"/>
      <c r="G145" s="1"/>
      <c r="H145" s="1"/>
      <c r="I145" s="1"/>
      <c r="J145" s="2"/>
      <c r="K145" s="2"/>
      <c r="L145" s="2"/>
      <c r="M145" s="2"/>
      <c r="N145" s="2"/>
      <c r="O145" s="2"/>
      <c r="P145" s="2"/>
      <c r="Q145" s="2"/>
      <c r="R145" s="2"/>
      <c r="S145" s="2"/>
      <c r="T145" s="408"/>
      <c r="U145" s="408"/>
      <c r="V145" s="408"/>
      <c r="W145" s="408"/>
      <c r="X145" s="408"/>
      <c r="Y145" s="101"/>
      <c r="Z145" s="101"/>
      <c r="AA145" s="408"/>
      <c r="AB145" s="408"/>
      <c r="AC145" s="408"/>
      <c r="AD145" s="408"/>
      <c r="AE145" s="408"/>
      <c r="AF145" s="408"/>
      <c r="AG145" s="408"/>
      <c r="AH145" s="408"/>
      <c r="AI145" s="408"/>
      <c r="AJ145" s="408"/>
      <c r="AK145" s="408"/>
      <c r="AL145" s="408"/>
      <c r="AM145" s="317"/>
      <c r="AN145" s="317"/>
      <c r="AO145" s="317"/>
      <c r="AP145" s="108"/>
      <c r="AQ145" s="317"/>
      <c r="AR145" s="317"/>
      <c r="AS145" s="108"/>
      <c r="AT145" s="108"/>
      <c r="AU145" s="108"/>
      <c r="AV145" s="1"/>
      <c r="AW145" s="1"/>
      <c r="AX145" s="317"/>
      <c r="AY145" s="317"/>
    </row>
    <row r="146" spans="1:51" ht="54" customHeight="1" x14ac:dyDescent="0.25">
      <c r="A146" s="1"/>
      <c r="B146" s="1"/>
      <c r="C146" s="1"/>
      <c r="D146" s="1"/>
      <c r="E146" s="1"/>
      <c r="F146" s="1"/>
      <c r="G146" s="1"/>
      <c r="H146" s="1"/>
      <c r="I146" s="1"/>
      <c r="J146" s="2"/>
      <c r="K146" s="2"/>
      <c r="L146" s="2"/>
      <c r="M146" s="2"/>
      <c r="N146" s="2"/>
      <c r="O146" s="2"/>
      <c r="P146" s="2"/>
      <c r="Q146" s="2"/>
      <c r="R146" s="2"/>
      <c r="S146" s="2"/>
      <c r="T146" s="408"/>
      <c r="U146" s="408"/>
      <c r="V146" s="408"/>
      <c r="W146" s="408"/>
      <c r="X146" s="408"/>
      <c r="Y146" s="101"/>
      <c r="Z146" s="101"/>
      <c r="AA146" s="408"/>
      <c r="AB146" s="408"/>
      <c r="AC146" s="408"/>
      <c r="AD146" s="408"/>
      <c r="AE146" s="408"/>
      <c r="AF146" s="408"/>
      <c r="AG146" s="408"/>
      <c r="AH146" s="408"/>
      <c r="AI146" s="408"/>
      <c r="AJ146" s="408"/>
      <c r="AK146" s="408"/>
      <c r="AL146" s="408"/>
      <c r="AM146" s="317"/>
      <c r="AN146" s="317"/>
      <c r="AO146" s="317"/>
      <c r="AP146" s="108"/>
      <c r="AQ146" s="317"/>
      <c r="AR146" s="317"/>
      <c r="AS146" s="108"/>
      <c r="AT146" s="108"/>
      <c r="AU146" s="108"/>
      <c r="AV146" s="1"/>
      <c r="AW146" s="1"/>
      <c r="AX146" s="317"/>
      <c r="AY146" s="317"/>
    </row>
    <row r="147" spans="1:51" ht="54" customHeight="1" x14ac:dyDescent="0.25">
      <c r="A147" s="1"/>
      <c r="B147" s="1"/>
      <c r="C147" s="1"/>
      <c r="D147" s="1"/>
      <c r="E147" s="1"/>
      <c r="F147" s="1"/>
      <c r="G147" s="1"/>
      <c r="H147" s="1"/>
      <c r="I147" s="1"/>
      <c r="J147" s="2"/>
      <c r="K147" s="2"/>
      <c r="L147" s="2"/>
      <c r="M147" s="2"/>
      <c r="N147" s="2"/>
      <c r="O147" s="2"/>
      <c r="P147" s="2"/>
      <c r="Q147" s="2"/>
      <c r="R147" s="2"/>
      <c r="S147" s="2"/>
      <c r="T147" s="408"/>
      <c r="U147" s="408"/>
      <c r="V147" s="408"/>
      <c r="W147" s="408"/>
      <c r="X147" s="408"/>
      <c r="Y147" s="101"/>
      <c r="Z147" s="101"/>
      <c r="AA147" s="408"/>
      <c r="AB147" s="408"/>
      <c r="AC147" s="408"/>
      <c r="AD147" s="408"/>
      <c r="AE147" s="408"/>
      <c r="AF147" s="408"/>
      <c r="AG147" s="408"/>
      <c r="AH147" s="408"/>
      <c r="AI147" s="408"/>
      <c r="AJ147" s="408"/>
      <c r="AK147" s="408"/>
      <c r="AL147" s="408"/>
      <c r="AM147" s="317"/>
      <c r="AN147" s="317"/>
      <c r="AO147" s="317"/>
      <c r="AP147" s="108"/>
      <c r="AQ147" s="317"/>
      <c r="AR147" s="317"/>
      <c r="AS147" s="108"/>
      <c r="AT147" s="108"/>
      <c r="AU147" s="108"/>
      <c r="AV147" s="1"/>
      <c r="AW147" s="1"/>
      <c r="AX147" s="317"/>
      <c r="AY147" s="317"/>
    </row>
    <row r="148" spans="1:51" ht="54" customHeight="1" x14ac:dyDescent="0.25">
      <c r="A148" s="1"/>
      <c r="B148" s="1"/>
      <c r="C148" s="1"/>
      <c r="D148" s="1"/>
      <c r="E148" s="1"/>
      <c r="F148" s="1"/>
      <c r="G148" s="1"/>
      <c r="H148" s="1"/>
      <c r="I148" s="1"/>
      <c r="J148" s="2"/>
      <c r="K148" s="2"/>
      <c r="L148" s="2"/>
      <c r="M148" s="2"/>
      <c r="N148" s="2"/>
      <c r="O148" s="2"/>
      <c r="P148" s="2"/>
      <c r="Q148" s="2"/>
      <c r="R148" s="2"/>
      <c r="S148" s="2"/>
      <c r="T148" s="408"/>
      <c r="U148" s="408"/>
      <c r="V148" s="408"/>
      <c r="W148" s="408"/>
      <c r="X148" s="408"/>
      <c r="Y148" s="101"/>
      <c r="Z148" s="101"/>
      <c r="AA148" s="408"/>
      <c r="AB148" s="408"/>
      <c r="AC148" s="408"/>
      <c r="AD148" s="408"/>
      <c r="AE148" s="408"/>
      <c r="AF148" s="408"/>
      <c r="AG148" s="408"/>
      <c r="AH148" s="408"/>
      <c r="AI148" s="408"/>
      <c r="AJ148" s="408"/>
      <c r="AK148" s="408"/>
      <c r="AL148" s="408"/>
      <c r="AM148" s="317"/>
      <c r="AN148" s="317"/>
      <c r="AO148" s="317"/>
      <c r="AP148" s="108"/>
      <c r="AQ148" s="317"/>
      <c r="AR148" s="317"/>
      <c r="AS148" s="108"/>
      <c r="AT148" s="108"/>
      <c r="AU148" s="108"/>
      <c r="AV148" s="1"/>
      <c r="AW148" s="1"/>
      <c r="AX148" s="317"/>
      <c r="AY148" s="317"/>
    </row>
    <row r="149" spans="1:51" ht="54" customHeight="1" x14ac:dyDescent="0.25">
      <c r="A149" s="1"/>
      <c r="B149" s="1"/>
      <c r="C149" s="1"/>
      <c r="D149" s="1"/>
      <c r="E149" s="1"/>
      <c r="F149" s="1"/>
      <c r="G149" s="1"/>
      <c r="H149" s="1"/>
      <c r="I149" s="1"/>
      <c r="J149" s="2"/>
      <c r="K149" s="2"/>
      <c r="L149" s="2"/>
      <c r="M149" s="2"/>
      <c r="N149" s="2"/>
      <c r="O149" s="2"/>
      <c r="P149" s="2"/>
      <c r="Q149" s="2"/>
      <c r="R149" s="2"/>
      <c r="S149" s="2"/>
      <c r="T149" s="408"/>
      <c r="U149" s="408"/>
      <c r="V149" s="408"/>
      <c r="W149" s="408"/>
      <c r="X149" s="408"/>
      <c r="Y149" s="101"/>
      <c r="Z149" s="101"/>
      <c r="AA149" s="408"/>
      <c r="AB149" s="408"/>
      <c r="AC149" s="408"/>
      <c r="AD149" s="408"/>
      <c r="AE149" s="408"/>
      <c r="AF149" s="408"/>
      <c r="AG149" s="408"/>
      <c r="AH149" s="408"/>
      <c r="AI149" s="408"/>
      <c r="AJ149" s="408"/>
      <c r="AK149" s="408"/>
      <c r="AL149" s="408"/>
      <c r="AM149" s="317"/>
      <c r="AN149" s="317"/>
      <c r="AO149" s="317"/>
      <c r="AP149" s="108"/>
      <c r="AQ149" s="317"/>
      <c r="AR149" s="317"/>
      <c r="AS149" s="108"/>
      <c r="AT149" s="108"/>
      <c r="AU149" s="108"/>
      <c r="AV149" s="1"/>
      <c r="AW149" s="1"/>
      <c r="AX149" s="317"/>
      <c r="AY149" s="317"/>
    </row>
    <row r="150" spans="1:51" ht="54" customHeight="1" x14ac:dyDescent="0.25">
      <c r="A150" s="1"/>
      <c r="B150" s="1"/>
      <c r="C150" s="1"/>
      <c r="D150" s="1"/>
      <c r="E150" s="1"/>
      <c r="F150" s="1"/>
      <c r="G150" s="1"/>
      <c r="H150" s="1"/>
      <c r="I150" s="1"/>
      <c r="J150" s="2"/>
      <c r="K150" s="2"/>
      <c r="L150" s="2"/>
      <c r="M150" s="2"/>
      <c r="N150" s="2"/>
      <c r="O150" s="2"/>
      <c r="P150" s="2"/>
      <c r="Q150" s="2"/>
      <c r="R150" s="2"/>
      <c r="S150" s="2"/>
      <c r="T150" s="408"/>
      <c r="U150" s="408"/>
      <c r="V150" s="408"/>
      <c r="W150" s="408"/>
      <c r="X150" s="408"/>
      <c r="Y150" s="101"/>
      <c r="Z150" s="101"/>
      <c r="AA150" s="408"/>
      <c r="AB150" s="408"/>
      <c r="AC150" s="408"/>
      <c r="AD150" s="408"/>
      <c r="AE150" s="408"/>
      <c r="AF150" s="408"/>
      <c r="AG150" s="408"/>
      <c r="AH150" s="408"/>
      <c r="AI150" s="408"/>
      <c r="AJ150" s="408"/>
      <c r="AK150" s="408"/>
      <c r="AL150" s="408"/>
      <c r="AM150" s="317"/>
      <c r="AN150" s="317"/>
      <c r="AO150" s="317"/>
      <c r="AP150" s="108"/>
      <c r="AQ150" s="317"/>
      <c r="AR150" s="317"/>
      <c r="AS150" s="108"/>
      <c r="AT150" s="108"/>
      <c r="AU150" s="108"/>
      <c r="AV150" s="1"/>
      <c r="AW150" s="1"/>
      <c r="AX150" s="317"/>
      <c r="AY150" s="317"/>
    </row>
    <row r="151" spans="1:51" ht="54" customHeight="1" x14ac:dyDescent="0.25">
      <c r="A151" s="1"/>
      <c r="B151" s="1"/>
      <c r="C151" s="1"/>
      <c r="D151" s="1"/>
      <c r="E151" s="1"/>
      <c r="F151" s="1"/>
      <c r="G151" s="1"/>
      <c r="H151" s="1"/>
      <c r="I151" s="1"/>
      <c r="J151" s="2"/>
      <c r="K151" s="2"/>
      <c r="L151" s="2"/>
      <c r="M151" s="2"/>
      <c r="N151" s="2"/>
      <c r="O151" s="2"/>
      <c r="P151" s="2"/>
      <c r="Q151" s="2"/>
      <c r="R151" s="2"/>
      <c r="S151" s="2"/>
      <c r="T151" s="408"/>
      <c r="U151" s="408"/>
      <c r="V151" s="408"/>
      <c r="W151" s="408"/>
      <c r="X151" s="408"/>
      <c r="Y151" s="101"/>
      <c r="Z151" s="101"/>
      <c r="AA151" s="408"/>
      <c r="AB151" s="408"/>
      <c r="AC151" s="408"/>
      <c r="AD151" s="408"/>
      <c r="AE151" s="408"/>
      <c r="AF151" s="408"/>
      <c r="AG151" s="408"/>
      <c r="AH151" s="408"/>
      <c r="AI151" s="408"/>
      <c r="AJ151" s="408"/>
      <c r="AK151" s="408"/>
      <c r="AL151" s="408"/>
      <c r="AM151" s="317"/>
      <c r="AN151" s="317"/>
      <c r="AO151" s="317"/>
      <c r="AP151" s="108"/>
      <c r="AQ151" s="317"/>
      <c r="AR151" s="317"/>
      <c r="AS151" s="108"/>
      <c r="AT151" s="108"/>
      <c r="AU151" s="108"/>
      <c r="AV151" s="1"/>
      <c r="AW151" s="1"/>
      <c r="AX151" s="317"/>
      <c r="AY151" s="317"/>
    </row>
    <row r="152" spans="1:51" ht="54" customHeight="1" x14ac:dyDescent="0.25">
      <c r="A152" s="1"/>
      <c r="B152" s="1"/>
      <c r="C152" s="1"/>
      <c r="D152" s="1"/>
      <c r="E152" s="1"/>
      <c r="F152" s="1"/>
      <c r="G152" s="1"/>
      <c r="H152" s="1"/>
      <c r="I152" s="1"/>
      <c r="J152" s="2"/>
      <c r="K152" s="2"/>
      <c r="L152" s="2"/>
      <c r="M152" s="2"/>
      <c r="N152" s="2"/>
      <c r="O152" s="2"/>
      <c r="P152" s="2"/>
      <c r="Q152" s="2"/>
      <c r="R152" s="2"/>
      <c r="S152" s="2"/>
      <c r="T152" s="408"/>
      <c r="U152" s="408"/>
      <c r="V152" s="408"/>
      <c r="W152" s="408"/>
      <c r="X152" s="408"/>
      <c r="Y152" s="101"/>
      <c r="Z152" s="101"/>
      <c r="AA152" s="408"/>
      <c r="AB152" s="408"/>
      <c r="AC152" s="408"/>
      <c r="AD152" s="408"/>
      <c r="AE152" s="408"/>
      <c r="AF152" s="408"/>
      <c r="AG152" s="408"/>
      <c r="AH152" s="408"/>
      <c r="AI152" s="408"/>
      <c r="AJ152" s="408"/>
      <c r="AK152" s="408"/>
      <c r="AL152" s="408"/>
      <c r="AM152" s="317"/>
      <c r="AN152" s="317"/>
      <c r="AO152" s="317"/>
      <c r="AP152" s="108"/>
      <c r="AQ152" s="317"/>
      <c r="AR152" s="317"/>
      <c r="AS152" s="108"/>
      <c r="AT152" s="108"/>
      <c r="AU152" s="108"/>
      <c r="AV152" s="1"/>
      <c r="AW152" s="1"/>
      <c r="AX152" s="317"/>
      <c r="AY152" s="317"/>
    </row>
    <row r="153" spans="1:51" ht="54" customHeight="1" x14ac:dyDescent="0.25">
      <c r="A153" s="1"/>
      <c r="B153" s="1"/>
      <c r="C153" s="1"/>
      <c r="D153" s="1"/>
      <c r="E153" s="1"/>
      <c r="F153" s="1"/>
      <c r="G153" s="1"/>
      <c r="H153" s="1"/>
      <c r="I153" s="1"/>
      <c r="J153" s="2"/>
      <c r="K153" s="2"/>
      <c r="L153" s="2"/>
      <c r="M153" s="2"/>
      <c r="N153" s="2"/>
      <c r="O153" s="2"/>
      <c r="P153" s="2"/>
      <c r="Q153" s="2"/>
      <c r="R153" s="2"/>
      <c r="S153" s="2"/>
      <c r="T153" s="408"/>
      <c r="U153" s="408"/>
      <c r="V153" s="408"/>
      <c r="W153" s="408"/>
      <c r="X153" s="408"/>
      <c r="Y153" s="101"/>
      <c r="Z153" s="101"/>
      <c r="AA153" s="408"/>
      <c r="AB153" s="408"/>
      <c r="AC153" s="408"/>
      <c r="AD153" s="408"/>
      <c r="AE153" s="408"/>
      <c r="AF153" s="408"/>
      <c r="AG153" s="408"/>
      <c r="AH153" s="408"/>
      <c r="AI153" s="408"/>
      <c r="AJ153" s="408"/>
      <c r="AK153" s="408"/>
      <c r="AL153" s="408"/>
      <c r="AM153" s="317"/>
      <c r="AN153" s="317"/>
      <c r="AO153" s="317"/>
      <c r="AP153" s="108"/>
      <c r="AQ153" s="317"/>
      <c r="AR153" s="317"/>
      <c r="AS153" s="108"/>
      <c r="AT153" s="108"/>
      <c r="AU153" s="108"/>
      <c r="AV153" s="1"/>
      <c r="AW153" s="1"/>
      <c r="AX153" s="317"/>
      <c r="AY153" s="317"/>
    </row>
    <row r="154" spans="1:51" ht="54" customHeight="1" x14ac:dyDescent="0.25">
      <c r="A154" s="1"/>
      <c r="B154" s="1"/>
      <c r="C154" s="1"/>
      <c r="D154" s="1"/>
      <c r="E154" s="1"/>
      <c r="F154" s="1"/>
      <c r="G154" s="1"/>
      <c r="H154" s="1"/>
      <c r="I154" s="1"/>
      <c r="J154" s="2"/>
      <c r="K154" s="2"/>
      <c r="L154" s="2"/>
      <c r="M154" s="2"/>
      <c r="N154" s="2"/>
      <c r="O154" s="2"/>
      <c r="P154" s="2"/>
      <c r="Q154" s="2"/>
      <c r="R154" s="2"/>
      <c r="S154" s="2"/>
      <c r="T154" s="408"/>
      <c r="U154" s="408"/>
      <c r="V154" s="408"/>
      <c r="W154" s="408"/>
      <c r="X154" s="408"/>
      <c r="Y154" s="101"/>
      <c r="Z154" s="101"/>
      <c r="AA154" s="408"/>
      <c r="AB154" s="408"/>
      <c r="AC154" s="408"/>
      <c r="AD154" s="408"/>
      <c r="AE154" s="408"/>
      <c r="AF154" s="408"/>
      <c r="AG154" s="408"/>
      <c r="AH154" s="408"/>
      <c r="AI154" s="408"/>
      <c r="AJ154" s="408"/>
      <c r="AK154" s="408"/>
      <c r="AL154" s="408"/>
      <c r="AM154" s="317"/>
      <c r="AN154" s="317"/>
      <c r="AO154" s="317"/>
      <c r="AP154" s="108"/>
      <c r="AQ154" s="317"/>
      <c r="AR154" s="317"/>
      <c r="AS154" s="108"/>
      <c r="AT154" s="108"/>
      <c r="AU154" s="108"/>
      <c r="AV154" s="1"/>
      <c r="AW154" s="1"/>
      <c r="AX154" s="317"/>
      <c r="AY154" s="317"/>
    </row>
    <row r="155" spans="1:51" ht="54" customHeight="1" x14ac:dyDescent="0.25">
      <c r="A155" s="1"/>
      <c r="B155" s="1"/>
      <c r="C155" s="1"/>
      <c r="D155" s="1"/>
      <c r="E155" s="1"/>
      <c r="F155" s="1"/>
      <c r="G155" s="1"/>
      <c r="H155" s="1"/>
      <c r="I155" s="1"/>
      <c r="J155" s="2"/>
      <c r="K155" s="2"/>
      <c r="L155" s="2"/>
      <c r="M155" s="2"/>
      <c r="N155" s="2"/>
      <c r="O155" s="2"/>
      <c r="P155" s="2"/>
      <c r="Q155" s="2"/>
      <c r="R155" s="2"/>
      <c r="S155" s="2"/>
      <c r="T155" s="408"/>
      <c r="U155" s="408"/>
      <c r="V155" s="408"/>
      <c r="W155" s="408"/>
      <c r="X155" s="408"/>
      <c r="Y155" s="101"/>
      <c r="Z155" s="101"/>
      <c r="AA155" s="408"/>
      <c r="AB155" s="408"/>
      <c r="AC155" s="408"/>
      <c r="AD155" s="408"/>
      <c r="AE155" s="408"/>
      <c r="AF155" s="408"/>
      <c r="AG155" s="408"/>
      <c r="AH155" s="408"/>
      <c r="AI155" s="408"/>
      <c r="AJ155" s="408"/>
      <c r="AK155" s="408"/>
      <c r="AL155" s="408"/>
      <c r="AM155" s="317"/>
      <c r="AN155" s="317"/>
      <c r="AO155" s="317"/>
      <c r="AP155" s="108"/>
      <c r="AQ155" s="317"/>
      <c r="AR155" s="317"/>
      <c r="AS155" s="108"/>
      <c r="AT155" s="108"/>
      <c r="AU155" s="108"/>
      <c r="AV155" s="1"/>
      <c r="AW155" s="1"/>
      <c r="AX155" s="317"/>
      <c r="AY155" s="317"/>
    </row>
    <row r="156" spans="1:51" ht="54" customHeight="1" x14ac:dyDescent="0.25">
      <c r="A156" s="1"/>
      <c r="B156" s="1"/>
      <c r="C156" s="1"/>
      <c r="D156" s="1"/>
      <c r="E156" s="1"/>
      <c r="F156" s="1"/>
      <c r="G156" s="1"/>
      <c r="H156" s="1"/>
      <c r="I156" s="1"/>
      <c r="J156" s="2"/>
      <c r="K156" s="2"/>
      <c r="L156" s="2"/>
      <c r="M156" s="2"/>
      <c r="N156" s="2"/>
      <c r="O156" s="2"/>
      <c r="P156" s="2"/>
      <c r="Q156" s="2"/>
      <c r="R156" s="2"/>
      <c r="S156" s="2"/>
      <c r="T156" s="408"/>
      <c r="U156" s="408"/>
      <c r="V156" s="408"/>
      <c r="W156" s="408"/>
      <c r="X156" s="408"/>
      <c r="Y156" s="101"/>
      <c r="Z156" s="101"/>
      <c r="AA156" s="408"/>
      <c r="AB156" s="408"/>
      <c r="AC156" s="408"/>
      <c r="AD156" s="408"/>
      <c r="AE156" s="408"/>
      <c r="AF156" s="408"/>
      <c r="AG156" s="408"/>
      <c r="AH156" s="408"/>
      <c r="AI156" s="408"/>
      <c r="AJ156" s="408"/>
      <c r="AK156" s="408"/>
      <c r="AL156" s="408"/>
      <c r="AM156" s="317"/>
      <c r="AN156" s="317"/>
      <c r="AO156" s="317"/>
      <c r="AP156" s="108"/>
      <c r="AQ156" s="317"/>
      <c r="AR156" s="317"/>
      <c r="AS156" s="108"/>
      <c r="AT156" s="108"/>
      <c r="AU156" s="108"/>
      <c r="AV156" s="1"/>
      <c r="AW156" s="1"/>
      <c r="AX156" s="317"/>
      <c r="AY156" s="317"/>
    </row>
    <row r="157" spans="1:51" ht="54" customHeight="1" x14ac:dyDescent="0.25">
      <c r="A157" s="1"/>
      <c r="B157" s="1"/>
      <c r="C157" s="1"/>
      <c r="D157" s="1"/>
      <c r="E157" s="1"/>
      <c r="F157" s="1"/>
      <c r="G157" s="1"/>
      <c r="H157" s="1"/>
      <c r="I157" s="1"/>
      <c r="J157" s="2"/>
      <c r="K157" s="2"/>
      <c r="L157" s="2"/>
      <c r="M157" s="2"/>
      <c r="N157" s="2"/>
      <c r="O157" s="2"/>
      <c r="P157" s="2"/>
      <c r="Q157" s="2"/>
      <c r="R157" s="2"/>
      <c r="S157" s="2"/>
      <c r="T157" s="408"/>
      <c r="U157" s="408"/>
      <c r="V157" s="408"/>
      <c r="W157" s="408"/>
      <c r="X157" s="408"/>
      <c r="Y157" s="101"/>
      <c r="Z157" s="101"/>
      <c r="AA157" s="408"/>
      <c r="AB157" s="408"/>
      <c r="AC157" s="408"/>
      <c r="AD157" s="408"/>
      <c r="AE157" s="408"/>
      <c r="AF157" s="408"/>
      <c r="AG157" s="408"/>
      <c r="AH157" s="408"/>
      <c r="AI157" s="408"/>
      <c r="AJ157" s="408"/>
      <c r="AK157" s="408"/>
      <c r="AL157" s="408"/>
      <c r="AM157" s="317"/>
      <c r="AN157" s="317"/>
      <c r="AO157" s="317"/>
      <c r="AP157" s="108"/>
      <c r="AQ157" s="317"/>
      <c r="AR157" s="317"/>
      <c r="AS157" s="108"/>
      <c r="AT157" s="108"/>
      <c r="AU157" s="108"/>
      <c r="AV157" s="1"/>
      <c r="AW157" s="1"/>
      <c r="AX157" s="317"/>
      <c r="AY157" s="317"/>
    </row>
    <row r="158" spans="1:51" ht="54" customHeight="1" x14ac:dyDescent="0.25">
      <c r="A158" s="1"/>
      <c r="B158" s="1"/>
      <c r="C158" s="1"/>
      <c r="D158" s="1"/>
      <c r="E158" s="1"/>
      <c r="F158" s="1"/>
      <c r="G158" s="1"/>
      <c r="H158" s="1"/>
      <c r="I158" s="1"/>
      <c r="J158" s="2"/>
      <c r="K158" s="2"/>
      <c r="L158" s="2"/>
      <c r="M158" s="2"/>
      <c r="N158" s="2"/>
      <c r="O158" s="2"/>
      <c r="P158" s="2"/>
      <c r="Q158" s="2"/>
      <c r="R158" s="2"/>
      <c r="S158" s="2"/>
      <c r="T158" s="408"/>
      <c r="U158" s="408"/>
      <c r="V158" s="408"/>
      <c r="W158" s="408"/>
      <c r="X158" s="408"/>
      <c r="Y158" s="101"/>
      <c r="Z158" s="101"/>
      <c r="AA158" s="408"/>
      <c r="AB158" s="408"/>
      <c r="AC158" s="408"/>
      <c r="AD158" s="408"/>
      <c r="AE158" s="408"/>
      <c r="AF158" s="408"/>
      <c r="AG158" s="408"/>
      <c r="AH158" s="408"/>
      <c r="AI158" s="408"/>
      <c r="AJ158" s="408"/>
      <c r="AK158" s="408"/>
      <c r="AL158" s="408"/>
      <c r="AM158" s="317"/>
      <c r="AN158" s="317"/>
      <c r="AO158" s="317"/>
      <c r="AP158" s="108"/>
      <c r="AQ158" s="317"/>
      <c r="AR158" s="317"/>
      <c r="AS158" s="108"/>
      <c r="AT158" s="108"/>
      <c r="AU158" s="108"/>
      <c r="AV158" s="1"/>
      <c r="AW158" s="1"/>
      <c r="AX158" s="317"/>
      <c r="AY158" s="317"/>
    </row>
    <row r="159" spans="1:51" ht="54" customHeight="1" x14ac:dyDescent="0.25">
      <c r="A159" s="1"/>
      <c r="B159" s="1"/>
      <c r="C159" s="1"/>
      <c r="D159" s="1"/>
      <c r="E159" s="1"/>
      <c r="F159" s="1"/>
      <c r="G159" s="1"/>
      <c r="H159" s="1"/>
      <c r="I159" s="1"/>
      <c r="J159" s="2"/>
      <c r="K159" s="2"/>
      <c r="L159" s="2"/>
      <c r="M159" s="2"/>
      <c r="N159" s="2"/>
      <c r="O159" s="2"/>
      <c r="P159" s="2"/>
      <c r="Q159" s="2"/>
      <c r="R159" s="2"/>
      <c r="S159" s="2"/>
      <c r="T159" s="408"/>
      <c r="U159" s="408"/>
      <c r="V159" s="408"/>
      <c r="W159" s="408"/>
      <c r="X159" s="408"/>
      <c r="Y159" s="101"/>
      <c r="Z159" s="101"/>
      <c r="AA159" s="408"/>
      <c r="AB159" s="408"/>
      <c r="AC159" s="408"/>
      <c r="AD159" s="408"/>
      <c r="AE159" s="408"/>
      <c r="AF159" s="408"/>
      <c r="AG159" s="408"/>
      <c r="AH159" s="408"/>
      <c r="AI159" s="408"/>
      <c r="AJ159" s="408"/>
      <c r="AK159" s="408"/>
      <c r="AL159" s="408"/>
      <c r="AM159" s="317"/>
      <c r="AN159" s="317"/>
      <c r="AO159" s="317"/>
      <c r="AP159" s="108"/>
      <c r="AQ159" s="317"/>
      <c r="AR159" s="317"/>
      <c r="AS159" s="108"/>
      <c r="AT159" s="108"/>
      <c r="AU159" s="108"/>
      <c r="AV159" s="1"/>
      <c r="AW159" s="1"/>
      <c r="AX159" s="317"/>
      <c r="AY159" s="317"/>
    </row>
    <row r="160" spans="1:51" ht="54" customHeight="1" x14ac:dyDescent="0.25">
      <c r="A160" s="1"/>
      <c r="B160" s="1"/>
      <c r="C160" s="1"/>
      <c r="D160" s="1"/>
      <c r="E160" s="1"/>
      <c r="F160" s="1"/>
      <c r="G160" s="1"/>
      <c r="H160" s="1"/>
      <c r="I160" s="1"/>
      <c r="J160" s="2"/>
      <c r="K160" s="2"/>
      <c r="L160" s="2"/>
      <c r="M160" s="2"/>
      <c r="N160" s="2"/>
      <c r="O160" s="2"/>
      <c r="P160" s="2"/>
      <c r="Q160" s="2"/>
      <c r="R160" s="2"/>
      <c r="S160" s="2"/>
      <c r="T160" s="408"/>
      <c r="U160" s="408"/>
      <c r="V160" s="408"/>
      <c r="W160" s="408"/>
      <c r="X160" s="408"/>
      <c r="Y160" s="101"/>
      <c r="Z160" s="101"/>
      <c r="AA160" s="408"/>
      <c r="AB160" s="408"/>
      <c r="AC160" s="408"/>
      <c r="AD160" s="408"/>
      <c r="AE160" s="408"/>
      <c r="AF160" s="408"/>
      <c r="AG160" s="408"/>
      <c r="AH160" s="408"/>
      <c r="AI160" s="408"/>
      <c r="AJ160" s="408"/>
      <c r="AK160" s="408"/>
      <c r="AL160" s="408"/>
      <c r="AM160" s="317"/>
      <c r="AN160" s="317"/>
      <c r="AO160" s="317"/>
      <c r="AP160" s="108"/>
      <c r="AQ160" s="317"/>
      <c r="AR160" s="317"/>
      <c r="AS160" s="108"/>
      <c r="AT160" s="108"/>
      <c r="AU160" s="108"/>
      <c r="AV160" s="1"/>
      <c r="AW160" s="1"/>
      <c r="AX160" s="317"/>
      <c r="AY160" s="317"/>
    </row>
    <row r="161" spans="1:51" ht="54" customHeight="1" x14ac:dyDescent="0.25">
      <c r="A161" s="1"/>
      <c r="B161" s="1"/>
      <c r="C161" s="1"/>
      <c r="D161" s="1"/>
      <c r="E161" s="1"/>
      <c r="F161" s="1"/>
      <c r="G161" s="1"/>
      <c r="H161" s="1"/>
      <c r="I161" s="1"/>
      <c r="J161" s="2"/>
      <c r="K161" s="2"/>
      <c r="L161" s="2"/>
      <c r="M161" s="2"/>
      <c r="N161" s="2"/>
      <c r="O161" s="2"/>
      <c r="P161" s="2"/>
      <c r="Q161" s="2"/>
      <c r="R161" s="2"/>
      <c r="S161" s="2"/>
      <c r="T161" s="408"/>
      <c r="U161" s="408"/>
      <c r="V161" s="408"/>
      <c r="W161" s="408"/>
      <c r="X161" s="408"/>
      <c r="Y161" s="101"/>
      <c r="Z161" s="101"/>
      <c r="AA161" s="408"/>
      <c r="AB161" s="408"/>
      <c r="AC161" s="408"/>
      <c r="AD161" s="408"/>
      <c r="AE161" s="408"/>
      <c r="AF161" s="408"/>
      <c r="AG161" s="408"/>
      <c r="AH161" s="408"/>
      <c r="AI161" s="408"/>
      <c r="AJ161" s="408"/>
      <c r="AK161" s="408"/>
      <c r="AL161" s="408"/>
      <c r="AM161" s="317"/>
      <c r="AN161" s="317"/>
      <c r="AO161" s="317"/>
      <c r="AP161" s="108"/>
      <c r="AQ161" s="317"/>
      <c r="AR161" s="317"/>
      <c r="AS161" s="108"/>
      <c r="AT161" s="108"/>
      <c r="AU161" s="108"/>
      <c r="AV161" s="1"/>
      <c r="AW161" s="1"/>
      <c r="AX161" s="317"/>
      <c r="AY161" s="317"/>
    </row>
    <row r="162" spans="1:51" ht="54" customHeight="1" x14ac:dyDescent="0.25">
      <c r="A162" s="1"/>
      <c r="B162" s="1"/>
      <c r="C162" s="1"/>
      <c r="D162" s="1"/>
      <c r="E162" s="1"/>
      <c r="F162" s="1"/>
      <c r="G162" s="1"/>
      <c r="H162" s="1"/>
      <c r="I162" s="1"/>
      <c r="J162" s="2"/>
      <c r="K162" s="2"/>
      <c r="L162" s="2"/>
      <c r="M162" s="2"/>
      <c r="N162" s="2"/>
      <c r="O162" s="2"/>
      <c r="P162" s="2"/>
      <c r="Q162" s="2"/>
      <c r="R162" s="2"/>
      <c r="S162" s="2"/>
      <c r="T162" s="408"/>
      <c r="U162" s="408"/>
      <c r="V162" s="408"/>
      <c r="W162" s="408"/>
      <c r="X162" s="408"/>
      <c r="Y162" s="101"/>
      <c r="Z162" s="101"/>
      <c r="AA162" s="408"/>
      <c r="AB162" s="408"/>
      <c r="AC162" s="408"/>
      <c r="AD162" s="408"/>
      <c r="AE162" s="408"/>
      <c r="AF162" s="408"/>
      <c r="AG162" s="408"/>
      <c r="AH162" s="408"/>
      <c r="AI162" s="408"/>
      <c r="AJ162" s="408"/>
      <c r="AK162" s="408"/>
      <c r="AL162" s="408"/>
      <c r="AM162" s="317"/>
      <c r="AN162" s="317"/>
      <c r="AO162" s="317"/>
      <c r="AP162" s="108"/>
      <c r="AQ162" s="317"/>
      <c r="AR162" s="317"/>
      <c r="AS162" s="108"/>
      <c r="AT162" s="108"/>
      <c r="AU162" s="108"/>
      <c r="AV162" s="1"/>
      <c r="AW162" s="1"/>
      <c r="AX162" s="317"/>
      <c r="AY162" s="317"/>
    </row>
    <row r="163" spans="1:51" ht="54" customHeight="1" x14ac:dyDescent="0.25">
      <c r="A163" s="1"/>
      <c r="B163" s="1"/>
      <c r="C163" s="1"/>
      <c r="D163" s="1"/>
      <c r="E163" s="1"/>
      <c r="F163" s="1"/>
      <c r="G163" s="1"/>
      <c r="H163" s="1"/>
      <c r="I163" s="1"/>
      <c r="J163" s="2"/>
      <c r="K163" s="2"/>
      <c r="L163" s="2"/>
      <c r="M163" s="2"/>
      <c r="N163" s="2"/>
      <c r="O163" s="2"/>
      <c r="P163" s="2"/>
      <c r="Q163" s="2"/>
      <c r="R163" s="2"/>
      <c r="S163" s="2"/>
      <c r="T163" s="408"/>
      <c r="U163" s="408"/>
      <c r="V163" s="408"/>
      <c r="W163" s="408"/>
      <c r="X163" s="408"/>
      <c r="Y163" s="101"/>
      <c r="Z163" s="101"/>
      <c r="AA163" s="408"/>
      <c r="AB163" s="408"/>
      <c r="AC163" s="408"/>
      <c r="AD163" s="408"/>
      <c r="AE163" s="408"/>
      <c r="AF163" s="408"/>
      <c r="AG163" s="408"/>
      <c r="AH163" s="408"/>
      <c r="AI163" s="408"/>
      <c r="AJ163" s="408"/>
      <c r="AK163" s="408"/>
      <c r="AL163" s="408"/>
      <c r="AM163" s="317"/>
      <c r="AN163" s="317"/>
      <c r="AO163" s="317"/>
      <c r="AP163" s="108"/>
      <c r="AQ163" s="317"/>
      <c r="AR163" s="317"/>
      <c r="AS163" s="108"/>
      <c r="AT163" s="108"/>
      <c r="AU163" s="108"/>
      <c r="AV163" s="1"/>
      <c r="AW163" s="1"/>
      <c r="AX163" s="317"/>
      <c r="AY163" s="317"/>
    </row>
    <row r="164" spans="1:51" ht="54" customHeight="1" x14ac:dyDescent="0.25">
      <c r="A164" s="1"/>
      <c r="B164" s="1"/>
      <c r="C164" s="1"/>
      <c r="D164" s="1"/>
      <c r="E164" s="1"/>
      <c r="F164" s="1"/>
      <c r="G164" s="1"/>
      <c r="H164" s="1"/>
      <c r="I164" s="1"/>
      <c r="J164" s="2"/>
      <c r="K164" s="2"/>
      <c r="L164" s="2"/>
      <c r="M164" s="2"/>
      <c r="N164" s="2"/>
      <c r="O164" s="2"/>
      <c r="P164" s="2"/>
      <c r="Q164" s="2"/>
      <c r="R164" s="2"/>
      <c r="S164" s="2"/>
      <c r="T164" s="408"/>
      <c r="U164" s="408"/>
      <c r="V164" s="408"/>
      <c r="W164" s="408"/>
      <c r="X164" s="408"/>
      <c r="Y164" s="101"/>
      <c r="Z164" s="101"/>
      <c r="AA164" s="408"/>
      <c r="AB164" s="408"/>
      <c r="AC164" s="408"/>
      <c r="AD164" s="408"/>
      <c r="AE164" s="408"/>
      <c r="AF164" s="408"/>
      <c r="AG164" s="408"/>
      <c r="AH164" s="408"/>
      <c r="AI164" s="408"/>
      <c r="AJ164" s="408"/>
      <c r="AK164" s="408"/>
      <c r="AL164" s="408"/>
      <c r="AM164" s="317"/>
      <c r="AN164" s="317"/>
      <c r="AO164" s="317"/>
      <c r="AP164" s="108"/>
      <c r="AQ164" s="317"/>
      <c r="AR164" s="317"/>
      <c r="AS164" s="108"/>
      <c r="AT164" s="108"/>
      <c r="AU164" s="108"/>
      <c r="AV164" s="1"/>
      <c r="AW164" s="1"/>
      <c r="AX164" s="317"/>
      <c r="AY164" s="317"/>
    </row>
    <row r="165" spans="1:51" ht="54" customHeight="1" x14ac:dyDescent="0.25">
      <c r="A165" s="1"/>
      <c r="B165" s="1"/>
      <c r="C165" s="1"/>
      <c r="D165" s="1"/>
      <c r="E165" s="1"/>
      <c r="F165" s="1"/>
      <c r="G165" s="1"/>
      <c r="H165" s="1"/>
      <c r="I165" s="1"/>
      <c r="J165" s="2"/>
      <c r="K165" s="2"/>
      <c r="L165" s="2"/>
      <c r="M165" s="2"/>
      <c r="N165" s="2"/>
      <c r="O165" s="2"/>
      <c r="P165" s="2"/>
      <c r="Q165" s="2"/>
      <c r="R165" s="2"/>
      <c r="S165" s="2"/>
      <c r="T165" s="408"/>
      <c r="U165" s="408"/>
      <c r="V165" s="408"/>
      <c r="W165" s="408"/>
      <c r="X165" s="408"/>
      <c r="Y165" s="101"/>
      <c r="Z165" s="101"/>
      <c r="AA165" s="408"/>
      <c r="AB165" s="408"/>
      <c r="AC165" s="408"/>
      <c r="AD165" s="408"/>
      <c r="AE165" s="408"/>
      <c r="AF165" s="408"/>
      <c r="AG165" s="408"/>
      <c r="AH165" s="408"/>
      <c r="AI165" s="408"/>
      <c r="AJ165" s="408"/>
      <c r="AK165" s="408"/>
      <c r="AL165" s="408"/>
      <c r="AM165" s="317"/>
      <c r="AN165" s="317"/>
      <c r="AO165" s="317"/>
      <c r="AP165" s="108"/>
      <c r="AQ165" s="317"/>
      <c r="AR165" s="317"/>
      <c r="AS165" s="108"/>
      <c r="AT165" s="108"/>
      <c r="AU165" s="108"/>
      <c r="AV165" s="1"/>
      <c r="AW165" s="1"/>
      <c r="AX165" s="317"/>
      <c r="AY165" s="317"/>
    </row>
    <row r="166" spans="1:51" ht="54" customHeight="1" x14ac:dyDescent="0.25">
      <c r="A166" s="1"/>
      <c r="B166" s="1"/>
      <c r="C166" s="1"/>
      <c r="D166" s="1"/>
      <c r="E166" s="1"/>
      <c r="F166" s="1"/>
      <c r="G166" s="1"/>
      <c r="H166" s="1"/>
      <c r="I166" s="1"/>
      <c r="J166" s="2"/>
      <c r="K166" s="2"/>
      <c r="L166" s="2"/>
      <c r="M166" s="2"/>
      <c r="N166" s="2"/>
      <c r="O166" s="2"/>
      <c r="P166" s="2"/>
      <c r="Q166" s="2"/>
      <c r="R166" s="2"/>
      <c r="S166" s="2"/>
      <c r="T166" s="408"/>
      <c r="U166" s="408"/>
      <c r="V166" s="408"/>
      <c r="W166" s="408"/>
      <c r="X166" s="408"/>
      <c r="Y166" s="101"/>
      <c r="Z166" s="101"/>
      <c r="AA166" s="408"/>
      <c r="AB166" s="408"/>
      <c r="AC166" s="408"/>
      <c r="AD166" s="408"/>
      <c r="AE166" s="408"/>
      <c r="AF166" s="408"/>
      <c r="AG166" s="408"/>
      <c r="AH166" s="408"/>
      <c r="AI166" s="408"/>
      <c r="AJ166" s="408"/>
      <c r="AK166" s="408"/>
      <c r="AL166" s="408"/>
      <c r="AM166" s="317"/>
      <c r="AN166" s="317"/>
      <c r="AO166" s="317"/>
      <c r="AP166" s="108"/>
      <c r="AQ166" s="317"/>
      <c r="AR166" s="317"/>
      <c r="AS166" s="108"/>
      <c r="AT166" s="108"/>
      <c r="AU166" s="108"/>
      <c r="AV166" s="1"/>
      <c r="AW166" s="1"/>
      <c r="AX166" s="317"/>
      <c r="AY166" s="317"/>
    </row>
    <row r="167" spans="1:51" ht="54" customHeight="1" x14ac:dyDescent="0.25">
      <c r="A167" s="1"/>
      <c r="B167" s="1"/>
      <c r="C167" s="1"/>
      <c r="D167" s="1"/>
      <c r="E167" s="1"/>
      <c r="F167" s="1"/>
      <c r="G167" s="1"/>
      <c r="H167" s="1"/>
      <c r="I167" s="1"/>
      <c r="J167" s="2"/>
      <c r="K167" s="2"/>
      <c r="L167" s="2"/>
      <c r="M167" s="2"/>
      <c r="N167" s="2"/>
      <c r="O167" s="2"/>
      <c r="P167" s="2"/>
      <c r="Q167" s="2"/>
      <c r="R167" s="2"/>
      <c r="S167" s="2"/>
      <c r="T167" s="408"/>
      <c r="U167" s="408"/>
      <c r="V167" s="408"/>
      <c r="W167" s="408"/>
      <c r="X167" s="408"/>
      <c r="Y167" s="101"/>
      <c r="Z167" s="101"/>
      <c r="AA167" s="408"/>
      <c r="AB167" s="408"/>
      <c r="AC167" s="408"/>
      <c r="AD167" s="408"/>
      <c r="AE167" s="408"/>
      <c r="AF167" s="408"/>
      <c r="AG167" s="408"/>
      <c r="AH167" s="408"/>
      <c r="AI167" s="408"/>
      <c r="AJ167" s="408"/>
      <c r="AK167" s="408"/>
      <c r="AL167" s="408"/>
      <c r="AM167" s="317"/>
      <c r="AN167" s="317"/>
      <c r="AO167" s="317"/>
      <c r="AP167" s="108"/>
      <c r="AQ167" s="317"/>
      <c r="AR167" s="317"/>
      <c r="AS167" s="108"/>
      <c r="AT167" s="108"/>
      <c r="AU167" s="108"/>
      <c r="AV167" s="1"/>
      <c r="AW167" s="1"/>
      <c r="AX167" s="317"/>
      <c r="AY167" s="317"/>
    </row>
    <row r="168" spans="1:51" ht="54" customHeight="1" x14ac:dyDescent="0.25">
      <c r="A168" s="1"/>
      <c r="B168" s="1"/>
      <c r="C168" s="1"/>
      <c r="D168" s="1"/>
      <c r="E168" s="1"/>
      <c r="F168" s="1"/>
      <c r="G168" s="1"/>
      <c r="H168" s="1"/>
      <c r="I168" s="1"/>
      <c r="J168" s="2"/>
      <c r="K168" s="2"/>
      <c r="L168" s="2"/>
      <c r="M168" s="2"/>
      <c r="N168" s="2"/>
      <c r="O168" s="2"/>
      <c r="P168" s="2"/>
      <c r="Q168" s="2"/>
      <c r="R168" s="2"/>
      <c r="S168" s="2"/>
      <c r="T168" s="408"/>
      <c r="U168" s="408"/>
      <c r="V168" s="408"/>
      <c r="W168" s="408"/>
      <c r="X168" s="408"/>
      <c r="Y168" s="101"/>
      <c r="Z168" s="101"/>
      <c r="AA168" s="408"/>
      <c r="AB168" s="408"/>
      <c r="AC168" s="408"/>
      <c r="AD168" s="408"/>
      <c r="AE168" s="408"/>
      <c r="AF168" s="408"/>
      <c r="AG168" s="408"/>
      <c r="AH168" s="408"/>
      <c r="AI168" s="408"/>
      <c r="AJ168" s="408"/>
      <c r="AK168" s="408"/>
      <c r="AL168" s="408"/>
      <c r="AM168" s="317"/>
      <c r="AN168" s="317"/>
      <c r="AO168" s="317"/>
      <c r="AP168" s="108"/>
      <c r="AQ168" s="317"/>
      <c r="AR168" s="317"/>
      <c r="AS168" s="108"/>
      <c r="AT168" s="108"/>
      <c r="AU168" s="108"/>
      <c r="AV168" s="1"/>
      <c r="AW168" s="1"/>
      <c r="AX168" s="317"/>
      <c r="AY168" s="317"/>
    </row>
    <row r="169" spans="1:51" ht="54" customHeight="1" x14ac:dyDescent="0.25">
      <c r="A169" s="1"/>
      <c r="B169" s="1"/>
      <c r="C169" s="1"/>
      <c r="D169" s="1"/>
      <c r="E169" s="1"/>
      <c r="F169" s="1"/>
      <c r="G169" s="1"/>
      <c r="H169" s="1"/>
      <c r="I169" s="1"/>
      <c r="J169" s="2"/>
      <c r="K169" s="2"/>
      <c r="L169" s="2"/>
      <c r="M169" s="2"/>
      <c r="N169" s="2"/>
      <c r="O169" s="2"/>
      <c r="P169" s="2"/>
      <c r="Q169" s="2"/>
      <c r="R169" s="2"/>
      <c r="S169" s="2"/>
      <c r="T169" s="408"/>
      <c r="U169" s="408"/>
      <c r="V169" s="408"/>
      <c r="W169" s="408"/>
      <c r="X169" s="408"/>
      <c r="Y169" s="101"/>
      <c r="Z169" s="101"/>
      <c r="AA169" s="408"/>
      <c r="AB169" s="408"/>
      <c r="AC169" s="408"/>
      <c r="AD169" s="408"/>
      <c r="AE169" s="408"/>
      <c r="AF169" s="408"/>
      <c r="AG169" s="408"/>
      <c r="AH169" s="408"/>
      <c r="AI169" s="408"/>
      <c r="AJ169" s="408"/>
      <c r="AK169" s="408"/>
      <c r="AL169" s="408"/>
      <c r="AM169" s="317"/>
      <c r="AN169" s="317"/>
      <c r="AO169" s="317"/>
      <c r="AP169" s="108"/>
      <c r="AQ169" s="317"/>
      <c r="AR169" s="317"/>
      <c r="AS169" s="108"/>
      <c r="AT169" s="108"/>
      <c r="AU169" s="108"/>
      <c r="AV169" s="1"/>
      <c r="AW169" s="1"/>
      <c r="AX169" s="317"/>
      <c r="AY169" s="317"/>
    </row>
    <row r="170" spans="1:51" ht="54" customHeight="1" x14ac:dyDescent="0.25">
      <c r="A170" s="1"/>
      <c r="B170" s="1"/>
      <c r="C170" s="1"/>
      <c r="D170" s="1"/>
      <c r="E170" s="1"/>
      <c r="F170" s="1"/>
      <c r="G170" s="1"/>
      <c r="H170" s="1"/>
      <c r="I170" s="1"/>
      <c r="J170" s="2"/>
      <c r="K170" s="2"/>
      <c r="L170" s="2"/>
      <c r="M170" s="2"/>
      <c r="N170" s="2"/>
      <c r="O170" s="2"/>
      <c r="P170" s="2"/>
      <c r="Q170" s="2"/>
      <c r="R170" s="2"/>
      <c r="S170" s="2"/>
      <c r="T170" s="408"/>
      <c r="U170" s="408"/>
      <c r="V170" s="408"/>
      <c r="W170" s="408"/>
      <c r="X170" s="408"/>
      <c r="Y170" s="101"/>
      <c r="Z170" s="101"/>
      <c r="AA170" s="408"/>
      <c r="AB170" s="408"/>
      <c r="AC170" s="408"/>
      <c r="AD170" s="408"/>
      <c r="AE170" s="408"/>
      <c r="AF170" s="408"/>
      <c r="AG170" s="408"/>
      <c r="AH170" s="408"/>
      <c r="AI170" s="408"/>
      <c r="AJ170" s="408"/>
      <c r="AK170" s="408"/>
      <c r="AL170" s="408"/>
      <c r="AM170" s="317"/>
      <c r="AN170" s="317"/>
      <c r="AO170" s="317"/>
      <c r="AP170" s="108"/>
      <c r="AQ170" s="317"/>
      <c r="AR170" s="317"/>
      <c r="AS170" s="108"/>
      <c r="AT170" s="108"/>
      <c r="AU170" s="108"/>
      <c r="AV170" s="1"/>
      <c r="AW170" s="1"/>
      <c r="AX170" s="317"/>
      <c r="AY170" s="317"/>
    </row>
    <row r="171" spans="1:51" ht="54" customHeight="1" x14ac:dyDescent="0.25">
      <c r="A171" s="1"/>
      <c r="B171" s="1"/>
      <c r="C171" s="1"/>
      <c r="D171" s="1"/>
      <c r="E171" s="1"/>
      <c r="F171" s="1"/>
      <c r="G171" s="1"/>
      <c r="H171" s="1"/>
      <c r="I171" s="1"/>
      <c r="J171" s="2"/>
      <c r="K171" s="2"/>
      <c r="L171" s="2"/>
      <c r="M171" s="2"/>
      <c r="N171" s="2"/>
      <c r="O171" s="2"/>
      <c r="P171" s="2"/>
      <c r="Q171" s="2"/>
      <c r="R171" s="2"/>
      <c r="S171" s="2"/>
      <c r="T171" s="408"/>
      <c r="U171" s="408"/>
      <c r="V171" s="408"/>
      <c r="W171" s="408"/>
      <c r="X171" s="408"/>
      <c r="Y171" s="101"/>
      <c r="Z171" s="101"/>
      <c r="AA171" s="408"/>
      <c r="AB171" s="408"/>
      <c r="AC171" s="408"/>
      <c r="AD171" s="408"/>
      <c r="AE171" s="408"/>
      <c r="AF171" s="408"/>
      <c r="AG171" s="408"/>
      <c r="AH171" s="408"/>
      <c r="AI171" s="408"/>
      <c r="AJ171" s="408"/>
      <c r="AK171" s="408"/>
      <c r="AL171" s="408"/>
      <c r="AM171" s="317"/>
      <c r="AN171" s="317"/>
      <c r="AO171" s="317"/>
      <c r="AP171" s="108"/>
      <c r="AQ171" s="317"/>
      <c r="AR171" s="317"/>
      <c r="AS171" s="108"/>
      <c r="AT171" s="108"/>
      <c r="AU171" s="108"/>
      <c r="AV171" s="1"/>
      <c r="AW171" s="1"/>
      <c r="AX171" s="317"/>
      <c r="AY171" s="317"/>
    </row>
    <row r="172" spans="1:51" ht="54" customHeight="1" x14ac:dyDescent="0.25">
      <c r="A172" s="1"/>
      <c r="B172" s="1"/>
      <c r="C172" s="1"/>
      <c r="D172" s="1"/>
      <c r="E172" s="1"/>
      <c r="F172" s="1"/>
      <c r="G172" s="1"/>
      <c r="H172" s="1"/>
      <c r="I172" s="1"/>
      <c r="J172" s="2"/>
      <c r="K172" s="2"/>
      <c r="L172" s="2"/>
      <c r="M172" s="2"/>
      <c r="N172" s="2"/>
      <c r="O172" s="2"/>
      <c r="P172" s="2"/>
      <c r="Q172" s="2"/>
      <c r="R172" s="2"/>
      <c r="S172" s="2"/>
      <c r="T172" s="408"/>
      <c r="U172" s="408"/>
      <c r="V172" s="408"/>
      <c r="W172" s="408"/>
      <c r="X172" s="408"/>
      <c r="Y172" s="101"/>
      <c r="Z172" s="101"/>
      <c r="AA172" s="408"/>
      <c r="AB172" s="408"/>
      <c r="AC172" s="408"/>
      <c r="AD172" s="408"/>
      <c r="AE172" s="408"/>
      <c r="AF172" s="408"/>
      <c r="AG172" s="408"/>
      <c r="AH172" s="408"/>
      <c r="AI172" s="408"/>
      <c r="AJ172" s="408"/>
      <c r="AK172" s="408"/>
      <c r="AL172" s="408"/>
      <c r="AM172" s="317"/>
      <c r="AN172" s="317"/>
      <c r="AO172" s="317"/>
      <c r="AP172" s="108"/>
      <c r="AQ172" s="317"/>
      <c r="AR172" s="317"/>
      <c r="AS172" s="108"/>
      <c r="AT172" s="108"/>
      <c r="AU172" s="108"/>
      <c r="AV172" s="1"/>
      <c r="AW172" s="1"/>
      <c r="AX172" s="317"/>
      <c r="AY172" s="317"/>
    </row>
    <row r="173" spans="1:51" ht="54" customHeight="1" x14ac:dyDescent="0.25">
      <c r="A173" s="1"/>
      <c r="B173" s="1"/>
      <c r="C173" s="1"/>
      <c r="D173" s="1"/>
      <c r="E173" s="1"/>
      <c r="F173" s="1"/>
      <c r="G173" s="1"/>
      <c r="H173" s="1"/>
      <c r="I173" s="1"/>
      <c r="J173" s="2"/>
      <c r="K173" s="2"/>
      <c r="L173" s="2"/>
      <c r="M173" s="2"/>
      <c r="N173" s="2"/>
      <c r="O173" s="2"/>
      <c r="P173" s="2"/>
      <c r="Q173" s="2"/>
      <c r="R173" s="2"/>
      <c r="S173" s="2"/>
      <c r="T173" s="408"/>
      <c r="U173" s="408"/>
      <c r="V173" s="408"/>
      <c r="W173" s="408"/>
      <c r="X173" s="408"/>
      <c r="Y173" s="101"/>
      <c r="Z173" s="101"/>
      <c r="AA173" s="408"/>
      <c r="AB173" s="408"/>
      <c r="AC173" s="408"/>
      <c r="AD173" s="408"/>
      <c r="AE173" s="408"/>
      <c r="AF173" s="408"/>
      <c r="AG173" s="408"/>
      <c r="AH173" s="408"/>
      <c r="AI173" s="408"/>
      <c r="AJ173" s="408"/>
      <c r="AK173" s="408"/>
      <c r="AL173" s="408"/>
      <c r="AM173" s="317"/>
      <c r="AN173" s="317"/>
      <c r="AO173" s="317"/>
      <c r="AP173" s="108"/>
      <c r="AQ173" s="317"/>
      <c r="AR173" s="317"/>
      <c r="AS173" s="108"/>
      <c r="AT173" s="108"/>
      <c r="AU173" s="108"/>
      <c r="AV173" s="1"/>
      <c r="AW173" s="1"/>
      <c r="AX173" s="317"/>
      <c r="AY173" s="317"/>
    </row>
    <row r="174" spans="1:51" ht="54" customHeight="1" x14ac:dyDescent="0.25">
      <c r="A174" s="1"/>
      <c r="B174" s="1"/>
      <c r="C174" s="1"/>
      <c r="D174" s="1"/>
      <c r="E174" s="1"/>
      <c r="F174" s="1"/>
      <c r="G174" s="1"/>
      <c r="H174" s="1"/>
      <c r="I174" s="1"/>
      <c r="J174" s="2"/>
      <c r="K174" s="2"/>
      <c r="L174" s="2"/>
      <c r="M174" s="2"/>
      <c r="N174" s="2"/>
      <c r="O174" s="2"/>
      <c r="P174" s="2"/>
      <c r="Q174" s="2"/>
      <c r="R174" s="2"/>
      <c r="S174" s="2"/>
      <c r="T174" s="408"/>
      <c r="U174" s="408"/>
      <c r="V174" s="408"/>
      <c r="W174" s="408"/>
      <c r="X174" s="408"/>
      <c r="Y174" s="101"/>
      <c r="Z174" s="101"/>
      <c r="AA174" s="408"/>
      <c r="AB174" s="408"/>
      <c r="AC174" s="408"/>
      <c r="AD174" s="408"/>
      <c r="AE174" s="408"/>
      <c r="AF174" s="408"/>
      <c r="AG174" s="408"/>
      <c r="AH174" s="408"/>
      <c r="AI174" s="408"/>
      <c r="AJ174" s="408"/>
      <c r="AK174" s="408"/>
      <c r="AL174" s="408"/>
      <c r="AM174" s="317"/>
      <c r="AN174" s="317"/>
      <c r="AO174" s="317"/>
      <c r="AP174" s="108"/>
      <c r="AQ174" s="317"/>
      <c r="AR174" s="317"/>
      <c r="AS174" s="108"/>
      <c r="AT174" s="108"/>
      <c r="AU174" s="108"/>
      <c r="AV174" s="1"/>
      <c r="AW174" s="1"/>
      <c r="AX174" s="317"/>
      <c r="AY174" s="317"/>
    </row>
    <row r="175" spans="1:51" ht="54" customHeight="1" x14ac:dyDescent="0.25">
      <c r="A175" s="1"/>
      <c r="B175" s="1"/>
      <c r="C175" s="1"/>
      <c r="D175" s="1"/>
      <c r="E175" s="1"/>
      <c r="F175" s="1"/>
      <c r="G175" s="1"/>
      <c r="H175" s="1"/>
      <c r="I175" s="1"/>
      <c r="J175" s="2"/>
      <c r="K175" s="2"/>
      <c r="L175" s="2"/>
      <c r="M175" s="2"/>
      <c r="N175" s="2"/>
      <c r="O175" s="2"/>
      <c r="P175" s="2"/>
      <c r="Q175" s="2"/>
      <c r="R175" s="2"/>
      <c r="S175" s="2"/>
      <c r="T175" s="408"/>
      <c r="U175" s="408"/>
      <c r="V175" s="408"/>
      <c r="W175" s="408"/>
      <c r="X175" s="408"/>
      <c r="Y175" s="101"/>
      <c r="Z175" s="101"/>
      <c r="AA175" s="408"/>
      <c r="AB175" s="408"/>
      <c r="AC175" s="408"/>
      <c r="AD175" s="408"/>
      <c r="AE175" s="408"/>
      <c r="AF175" s="408"/>
      <c r="AG175" s="408"/>
      <c r="AH175" s="408"/>
      <c r="AI175" s="408"/>
      <c r="AJ175" s="408"/>
      <c r="AK175" s="408"/>
      <c r="AL175" s="408"/>
      <c r="AM175" s="317"/>
      <c r="AN175" s="317"/>
      <c r="AO175" s="317"/>
      <c r="AP175" s="108"/>
      <c r="AQ175" s="317"/>
      <c r="AR175" s="317"/>
      <c r="AS175" s="108"/>
      <c r="AT175" s="108"/>
      <c r="AU175" s="108"/>
      <c r="AV175" s="1"/>
      <c r="AW175" s="1"/>
      <c r="AX175" s="317"/>
      <c r="AY175" s="317"/>
    </row>
    <row r="176" spans="1:51" ht="54" customHeight="1" x14ac:dyDescent="0.25">
      <c r="A176" s="1"/>
      <c r="B176" s="1"/>
      <c r="C176" s="1"/>
      <c r="D176" s="1"/>
      <c r="E176" s="1"/>
      <c r="F176" s="1"/>
      <c r="G176" s="1"/>
      <c r="H176" s="1"/>
      <c r="I176" s="1"/>
      <c r="J176" s="2"/>
      <c r="K176" s="2"/>
      <c r="L176" s="2"/>
      <c r="M176" s="2"/>
      <c r="N176" s="2"/>
      <c r="O176" s="2"/>
      <c r="P176" s="2"/>
      <c r="Q176" s="2"/>
      <c r="R176" s="2"/>
      <c r="S176" s="2"/>
      <c r="T176" s="408"/>
      <c r="U176" s="408"/>
      <c r="V176" s="408"/>
      <c r="W176" s="408"/>
      <c r="X176" s="408"/>
      <c r="Y176" s="101"/>
      <c r="Z176" s="101"/>
      <c r="AA176" s="408"/>
      <c r="AB176" s="408"/>
      <c r="AC176" s="408"/>
      <c r="AD176" s="408"/>
      <c r="AE176" s="408"/>
      <c r="AF176" s="408"/>
      <c r="AG176" s="408"/>
      <c r="AH176" s="408"/>
      <c r="AI176" s="408"/>
      <c r="AJ176" s="408"/>
      <c r="AK176" s="408"/>
      <c r="AL176" s="408"/>
      <c r="AM176" s="317"/>
      <c r="AN176" s="317"/>
      <c r="AO176" s="317"/>
      <c r="AP176" s="108"/>
      <c r="AQ176" s="317"/>
      <c r="AR176" s="317"/>
      <c r="AS176" s="108"/>
      <c r="AT176" s="108"/>
      <c r="AU176" s="108"/>
      <c r="AV176" s="1"/>
      <c r="AW176" s="1"/>
      <c r="AX176" s="317"/>
      <c r="AY176" s="317"/>
    </row>
    <row r="177" spans="1:51" ht="54" customHeight="1" x14ac:dyDescent="0.25">
      <c r="A177" s="1"/>
      <c r="B177" s="1"/>
      <c r="C177" s="1"/>
      <c r="D177" s="1"/>
      <c r="E177" s="1"/>
      <c r="F177" s="1"/>
      <c r="G177" s="1"/>
      <c r="H177" s="1"/>
      <c r="I177" s="1"/>
      <c r="J177" s="2"/>
      <c r="K177" s="2"/>
      <c r="L177" s="2"/>
      <c r="M177" s="2"/>
      <c r="N177" s="2"/>
      <c r="O177" s="2"/>
      <c r="P177" s="2"/>
      <c r="Q177" s="2"/>
      <c r="R177" s="2"/>
      <c r="S177" s="2"/>
      <c r="T177" s="408"/>
      <c r="U177" s="408"/>
      <c r="V177" s="408"/>
      <c r="W177" s="408"/>
      <c r="X177" s="408"/>
      <c r="Y177" s="101"/>
      <c r="Z177" s="101"/>
      <c r="AA177" s="408"/>
      <c r="AB177" s="408"/>
      <c r="AC177" s="408"/>
      <c r="AD177" s="408"/>
      <c r="AE177" s="408"/>
      <c r="AF177" s="408"/>
      <c r="AG177" s="408"/>
      <c r="AH177" s="408"/>
      <c r="AI177" s="408"/>
      <c r="AJ177" s="408"/>
      <c r="AK177" s="408"/>
      <c r="AL177" s="408"/>
      <c r="AM177" s="317"/>
      <c r="AN177" s="317"/>
      <c r="AO177" s="317"/>
      <c r="AP177" s="108"/>
      <c r="AQ177" s="317"/>
      <c r="AR177" s="317"/>
      <c r="AS177" s="108"/>
      <c r="AT177" s="108"/>
      <c r="AU177" s="108"/>
      <c r="AV177" s="1"/>
      <c r="AW177" s="1"/>
      <c r="AX177" s="317"/>
      <c r="AY177" s="317"/>
    </row>
    <row r="178" spans="1:51" ht="54" customHeight="1" x14ac:dyDescent="0.25">
      <c r="A178" s="1"/>
      <c r="B178" s="1"/>
      <c r="C178" s="1"/>
      <c r="D178" s="1"/>
      <c r="E178" s="1"/>
      <c r="F178" s="1"/>
      <c r="G178" s="1"/>
      <c r="H178" s="1"/>
      <c r="I178" s="1"/>
      <c r="J178" s="2"/>
      <c r="K178" s="2"/>
      <c r="L178" s="2"/>
      <c r="M178" s="2"/>
      <c r="N178" s="2"/>
      <c r="O178" s="2"/>
      <c r="P178" s="2"/>
      <c r="Q178" s="2"/>
      <c r="R178" s="2"/>
      <c r="S178" s="2"/>
      <c r="T178" s="408"/>
      <c r="U178" s="408"/>
      <c r="V178" s="408"/>
      <c r="W178" s="408"/>
      <c r="X178" s="408"/>
      <c r="Y178" s="101"/>
      <c r="Z178" s="101"/>
      <c r="AA178" s="408"/>
      <c r="AB178" s="408"/>
      <c r="AC178" s="408"/>
      <c r="AD178" s="408"/>
      <c r="AE178" s="408"/>
      <c r="AF178" s="408"/>
      <c r="AG178" s="408"/>
      <c r="AH178" s="408"/>
      <c r="AI178" s="408"/>
      <c r="AJ178" s="408"/>
      <c r="AK178" s="408"/>
      <c r="AL178" s="408"/>
      <c r="AM178" s="317"/>
      <c r="AN178" s="317"/>
      <c r="AO178" s="317"/>
      <c r="AP178" s="108"/>
      <c r="AQ178" s="317"/>
      <c r="AR178" s="317"/>
      <c r="AS178" s="108"/>
      <c r="AT178" s="108"/>
      <c r="AU178" s="108"/>
      <c r="AV178" s="1"/>
      <c r="AW178" s="1"/>
      <c r="AX178" s="317"/>
      <c r="AY178" s="317"/>
    </row>
    <row r="179" spans="1:51" ht="54" customHeight="1" x14ac:dyDescent="0.25">
      <c r="A179" s="1"/>
      <c r="B179" s="1"/>
      <c r="C179" s="1"/>
      <c r="D179" s="1"/>
      <c r="E179" s="1"/>
      <c r="F179" s="1"/>
      <c r="G179" s="1"/>
      <c r="H179" s="1"/>
      <c r="I179" s="1"/>
      <c r="J179" s="2"/>
      <c r="K179" s="2"/>
      <c r="L179" s="2"/>
      <c r="M179" s="2"/>
      <c r="N179" s="2"/>
      <c r="O179" s="2"/>
      <c r="P179" s="2"/>
      <c r="Q179" s="2"/>
      <c r="R179" s="2"/>
      <c r="S179" s="2"/>
      <c r="T179" s="408"/>
      <c r="U179" s="408"/>
      <c r="V179" s="408"/>
      <c r="W179" s="408"/>
      <c r="X179" s="408"/>
      <c r="Y179" s="101"/>
      <c r="Z179" s="101"/>
      <c r="AA179" s="408"/>
      <c r="AB179" s="408"/>
      <c r="AC179" s="408"/>
      <c r="AD179" s="408"/>
      <c r="AE179" s="408"/>
      <c r="AF179" s="408"/>
      <c r="AG179" s="408"/>
      <c r="AH179" s="408"/>
      <c r="AI179" s="408"/>
      <c r="AJ179" s="408"/>
      <c r="AK179" s="408"/>
      <c r="AL179" s="408"/>
      <c r="AM179" s="317"/>
      <c r="AN179" s="317"/>
      <c r="AO179" s="317"/>
      <c r="AP179" s="108"/>
      <c r="AQ179" s="317"/>
      <c r="AR179" s="317"/>
      <c r="AS179" s="108"/>
      <c r="AT179" s="108"/>
      <c r="AU179" s="108"/>
      <c r="AV179" s="1"/>
      <c r="AW179" s="1"/>
      <c r="AX179" s="317"/>
      <c r="AY179" s="317"/>
    </row>
    <row r="180" spans="1:51" ht="54" customHeight="1" x14ac:dyDescent="0.25">
      <c r="A180" s="1"/>
      <c r="B180" s="1"/>
      <c r="C180" s="1"/>
      <c r="D180" s="1"/>
      <c r="E180" s="1"/>
      <c r="F180" s="1"/>
      <c r="G180" s="1"/>
      <c r="H180" s="1"/>
      <c r="I180" s="1"/>
      <c r="J180" s="2"/>
      <c r="K180" s="2"/>
      <c r="L180" s="2"/>
      <c r="M180" s="2"/>
      <c r="N180" s="2"/>
      <c r="O180" s="2"/>
      <c r="P180" s="2"/>
      <c r="Q180" s="2"/>
      <c r="R180" s="2"/>
      <c r="S180" s="2"/>
      <c r="T180" s="408"/>
      <c r="U180" s="408"/>
      <c r="V180" s="408"/>
      <c r="W180" s="408"/>
      <c r="X180" s="408"/>
      <c r="Y180" s="101"/>
      <c r="Z180" s="101"/>
      <c r="AA180" s="408"/>
      <c r="AB180" s="408"/>
      <c r="AC180" s="408"/>
      <c r="AD180" s="408"/>
      <c r="AE180" s="408"/>
      <c r="AF180" s="408"/>
      <c r="AG180" s="408"/>
      <c r="AH180" s="408"/>
      <c r="AI180" s="408"/>
      <c r="AJ180" s="408"/>
      <c r="AK180" s="408"/>
      <c r="AL180" s="408"/>
      <c r="AM180" s="317"/>
      <c r="AN180" s="317"/>
      <c r="AO180" s="317"/>
      <c r="AP180" s="108"/>
      <c r="AQ180" s="317"/>
      <c r="AR180" s="317"/>
      <c r="AS180" s="108"/>
      <c r="AT180" s="108"/>
      <c r="AU180" s="108"/>
      <c r="AV180" s="1"/>
      <c r="AW180" s="1"/>
      <c r="AX180" s="317"/>
      <c r="AY180" s="317"/>
    </row>
    <row r="181" spans="1:51" ht="54" customHeight="1" x14ac:dyDescent="0.25">
      <c r="A181" s="1"/>
      <c r="B181" s="1"/>
      <c r="C181" s="1"/>
      <c r="D181" s="1"/>
      <c r="E181" s="1"/>
      <c r="F181" s="1"/>
      <c r="G181" s="1"/>
      <c r="H181" s="1"/>
      <c r="I181" s="1"/>
      <c r="J181" s="2"/>
      <c r="K181" s="2"/>
      <c r="L181" s="2"/>
      <c r="M181" s="2"/>
      <c r="N181" s="2"/>
      <c r="O181" s="2"/>
      <c r="P181" s="2"/>
      <c r="Q181" s="2"/>
      <c r="R181" s="2"/>
      <c r="S181" s="2"/>
      <c r="T181" s="408"/>
      <c r="U181" s="408"/>
      <c r="V181" s="408"/>
      <c r="W181" s="408"/>
      <c r="X181" s="408"/>
      <c r="Y181" s="101"/>
      <c r="Z181" s="101"/>
      <c r="AA181" s="408"/>
      <c r="AB181" s="408"/>
      <c r="AC181" s="408"/>
      <c r="AD181" s="408"/>
      <c r="AE181" s="408"/>
      <c r="AF181" s="408"/>
      <c r="AG181" s="408"/>
      <c r="AH181" s="408"/>
      <c r="AI181" s="408"/>
      <c r="AJ181" s="408"/>
      <c r="AK181" s="408"/>
      <c r="AL181" s="408"/>
      <c r="AM181" s="317"/>
      <c r="AN181" s="317"/>
      <c r="AO181" s="317"/>
      <c r="AP181" s="108"/>
      <c r="AQ181" s="317"/>
      <c r="AR181" s="317"/>
      <c r="AS181" s="108"/>
      <c r="AT181" s="108"/>
      <c r="AU181" s="108"/>
      <c r="AV181" s="1"/>
      <c r="AW181" s="1"/>
      <c r="AX181" s="317"/>
      <c r="AY181" s="317"/>
    </row>
    <row r="182" spans="1:51" ht="54" customHeight="1" x14ac:dyDescent="0.25">
      <c r="A182" s="1"/>
      <c r="B182" s="1"/>
      <c r="C182" s="1"/>
      <c r="D182" s="1"/>
      <c r="E182" s="1"/>
      <c r="F182" s="1"/>
      <c r="G182" s="1"/>
      <c r="H182" s="1"/>
      <c r="I182" s="1"/>
      <c r="J182" s="2"/>
      <c r="K182" s="2"/>
      <c r="L182" s="2"/>
      <c r="M182" s="2"/>
      <c r="N182" s="2"/>
      <c r="O182" s="2"/>
      <c r="P182" s="2"/>
      <c r="Q182" s="2"/>
      <c r="R182" s="2"/>
      <c r="S182" s="2"/>
      <c r="T182" s="408"/>
      <c r="U182" s="408"/>
      <c r="V182" s="408"/>
      <c r="W182" s="408"/>
      <c r="X182" s="408"/>
      <c r="Y182" s="101"/>
      <c r="Z182" s="101"/>
      <c r="AA182" s="408"/>
      <c r="AB182" s="408"/>
      <c r="AC182" s="408"/>
      <c r="AD182" s="408"/>
      <c r="AE182" s="408"/>
      <c r="AF182" s="408"/>
      <c r="AG182" s="408"/>
      <c r="AH182" s="408"/>
      <c r="AI182" s="408"/>
      <c r="AJ182" s="408"/>
      <c r="AK182" s="408"/>
      <c r="AL182" s="408"/>
      <c r="AM182" s="317"/>
      <c r="AN182" s="317"/>
      <c r="AO182" s="317"/>
      <c r="AP182" s="108"/>
      <c r="AQ182" s="317"/>
      <c r="AR182" s="317"/>
      <c r="AS182" s="108"/>
      <c r="AT182" s="108"/>
      <c r="AU182" s="108"/>
      <c r="AV182" s="1"/>
      <c r="AW182" s="1"/>
      <c r="AX182" s="317"/>
      <c r="AY182" s="317"/>
    </row>
    <row r="183" spans="1:51" ht="54" customHeight="1" x14ac:dyDescent="0.25">
      <c r="A183" s="1"/>
      <c r="B183" s="1"/>
      <c r="C183" s="1"/>
      <c r="D183" s="1"/>
      <c r="E183" s="1"/>
      <c r="F183" s="1"/>
      <c r="G183" s="1"/>
      <c r="H183" s="1"/>
      <c r="I183" s="1"/>
      <c r="J183" s="2"/>
      <c r="K183" s="2"/>
      <c r="L183" s="2"/>
      <c r="M183" s="2"/>
      <c r="N183" s="2"/>
      <c r="O183" s="2"/>
      <c r="P183" s="2"/>
      <c r="Q183" s="2"/>
      <c r="R183" s="2"/>
      <c r="S183" s="2"/>
      <c r="T183" s="408"/>
      <c r="U183" s="408"/>
      <c r="V183" s="408"/>
      <c r="W183" s="408"/>
      <c r="X183" s="408"/>
      <c r="Y183" s="101"/>
      <c r="Z183" s="101"/>
      <c r="AA183" s="408"/>
      <c r="AB183" s="408"/>
      <c r="AC183" s="408"/>
      <c r="AD183" s="408"/>
      <c r="AE183" s="408"/>
      <c r="AF183" s="408"/>
      <c r="AG183" s="408"/>
      <c r="AH183" s="408"/>
      <c r="AI183" s="408"/>
      <c r="AJ183" s="408"/>
      <c r="AK183" s="408"/>
      <c r="AL183" s="408"/>
      <c r="AM183" s="317"/>
      <c r="AN183" s="317"/>
      <c r="AO183" s="317"/>
      <c r="AP183" s="108"/>
      <c r="AQ183" s="317"/>
      <c r="AR183" s="317"/>
      <c r="AS183" s="108"/>
      <c r="AT183" s="108"/>
      <c r="AU183" s="108"/>
      <c r="AV183" s="1"/>
      <c r="AW183" s="1"/>
      <c r="AX183" s="317"/>
      <c r="AY183" s="317"/>
    </row>
    <row r="184" spans="1:51" ht="54" customHeight="1" x14ac:dyDescent="0.25">
      <c r="A184" s="1"/>
      <c r="B184" s="1"/>
      <c r="C184" s="1"/>
      <c r="D184" s="1"/>
      <c r="E184" s="1"/>
      <c r="F184" s="1"/>
      <c r="G184" s="1"/>
      <c r="H184" s="1"/>
      <c r="I184" s="1"/>
      <c r="J184" s="2"/>
      <c r="K184" s="2"/>
      <c r="L184" s="2"/>
      <c r="M184" s="2"/>
      <c r="N184" s="2"/>
      <c r="O184" s="2"/>
      <c r="P184" s="2"/>
      <c r="Q184" s="2"/>
      <c r="R184" s="2"/>
      <c r="S184" s="2"/>
      <c r="T184" s="408"/>
      <c r="U184" s="408"/>
      <c r="V184" s="408"/>
      <c r="W184" s="408"/>
      <c r="X184" s="408"/>
      <c r="Y184" s="101"/>
      <c r="Z184" s="101"/>
      <c r="AA184" s="408"/>
      <c r="AB184" s="408"/>
      <c r="AC184" s="408"/>
      <c r="AD184" s="408"/>
      <c r="AE184" s="408"/>
      <c r="AF184" s="408"/>
      <c r="AG184" s="408"/>
      <c r="AH184" s="408"/>
      <c r="AI184" s="408"/>
      <c r="AJ184" s="408"/>
      <c r="AK184" s="408"/>
      <c r="AL184" s="408"/>
      <c r="AM184" s="317"/>
      <c r="AN184" s="317"/>
      <c r="AO184" s="317"/>
      <c r="AP184" s="108"/>
      <c r="AQ184" s="317"/>
      <c r="AR184" s="317"/>
      <c r="AS184" s="108"/>
      <c r="AT184" s="108"/>
      <c r="AU184" s="108"/>
      <c r="AV184" s="1"/>
      <c r="AW184" s="1"/>
      <c r="AX184" s="317"/>
      <c r="AY184" s="317"/>
    </row>
    <row r="185" spans="1:51" ht="54" customHeight="1" x14ac:dyDescent="0.25">
      <c r="A185" s="1"/>
      <c r="B185" s="1"/>
      <c r="C185" s="1"/>
      <c r="D185" s="1"/>
      <c r="E185" s="1"/>
      <c r="F185" s="1"/>
      <c r="G185" s="1"/>
      <c r="H185" s="1"/>
      <c r="I185" s="1"/>
      <c r="J185" s="2"/>
      <c r="K185" s="2"/>
      <c r="L185" s="2"/>
      <c r="M185" s="2"/>
      <c r="N185" s="2"/>
      <c r="O185" s="2"/>
      <c r="P185" s="2"/>
      <c r="Q185" s="2"/>
      <c r="R185" s="2"/>
      <c r="S185" s="2"/>
      <c r="T185" s="408"/>
      <c r="U185" s="408"/>
      <c r="V185" s="408"/>
      <c r="W185" s="408"/>
      <c r="X185" s="408"/>
      <c r="Y185" s="101"/>
      <c r="Z185" s="101"/>
      <c r="AA185" s="408"/>
      <c r="AB185" s="408"/>
      <c r="AC185" s="408"/>
      <c r="AD185" s="408"/>
      <c r="AE185" s="408"/>
      <c r="AF185" s="408"/>
      <c r="AG185" s="408"/>
      <c r="AH185" s="408"/>
      <c r="AI185" s="408"/>
      <c r="AJ185" s="408"/>
      <c r="AK185" s="408"/>
      <c r="AL185" s="408"/>
      <c r="AM185" s="317"/>
      <c r="AN185" s="317"/>
      <c r="AO185" s="317"/>
      <c r="AP185" s="108"/>
      <c r="AQ185" s="317"/>
      <c r="AR185" s="317"/>
      <c r="AS185" s="108"/>
      <c r="AT185" s="108"/>
      <c r="AU185" s="108"/>
      <c r="AV185" s="1"/>
      <c r="AW185" s="1"/>
      <c r="AX185" s="317"/>
      <c r="AY185" s="317"/>
    </row>
    <row r="186" spans="1:51" ht="54" customHeight="1" x14ac:dyDescent="0.25">
      <c r="A186" s="1"/>
      <c r="B186" s="1"/>
      <c r="C186" s="1"/>
      <c r="D186" s="1"/>
      <c r="E186" s="1"/>
      <c r="F186" s="1"/>
      <c r="G186" s="1"/>
      <c r="H186" s="1"/>
      <c r="I186" s="1"/>
      <c r="J186" s="2"/>
      <c r="K186" s="2"/>
      <c r="L186" s="2"/>
      <c r="M186" s="2"/>
      <c r="N186" s="2"/>
      <c r="O186" s="2"/>
      <c r="P186" s="2"/>
      <c r="Q186" s="2"/>
      <c r="R186" s="2"/>
      <c r="S186" s="2"/>
      <c r="T186" s="408"/>
      <c r="U186" s="408"/>
      <c r="V186" s="408"/>
      <c r="W186" s="408"/>
      <c r="X186" s="408"/>
      <c r="Y186" s="101"/>
      <c r="Z186" s="101"/>
      <c r="AA186" s="408"/>
      <c r="AB186" s="408"/>
      <c r="AC186" s="408"/>
      <c r="AD186" s="408"/>
      <c r="AE186" s="408"/>
      <c r="AF186" s="408"/>
      <c r="AG186" s="408"/>
      <c r="AH186" s="408"/>
      <c r="AI186" s="408"/>
      <c r="AJ186" s="408"/>
      <c r="AK186" s="408"/>
      <c r="AL186" s="408"/>
      <c r="AM186" s="317"/>
      <c r="AN186" s="317"/>
      <c r="AO186" s="317"/>
      <c r="AP186" s="108"/>
      <c r="AQ186" s="317"/>
      <c r="AR186" s="317"/>
      <c r="AS186" s="108"/>
      <c r="AT186" s="108"/>
      <c r="AU186" s="108"/>
      <c r="AV186" s="1"/>
      <c r="AW186" s="1"/>
      <c r="AX186" s="317"/>
      <c r="AY186" s="317"/>
    </row>
    <row r="187" spans="1:51" ht="54" customHeight="1" x14ac:dyDescent="0.25">
      <c r="A187" s="1"/>
      <c r="B187" s="1"/>
      <c r="C187" s="1"/>
      <c r="D187" s="1"/>
      <c r="E187" s="1"/>
      <c r="F187" s="1"/>
      <c r="G187" s="1"/>
      <c r="H187" s="1"/>
      <c r="I187" s="1"/>
      <c r="J187" s="2"/>
      <c r="K187" s="2"/>
      <c r="L187" s="2"/>
      <c r="M187" s="2"/>
      <c r="N187" s="2"/>
      <c r="O187" s="2"/>
      <c r="P187" s="2"/>
      <c r="Q187" s="2"/>
      <c r="R187" s="2"/>
      <c r="S187" s="2"/>
      <c r="T187" s="408"/>
      <c r="U187" s="408"/>
      <c r="V187" s="408"/>
      <c r="W187" s="408"/>
      <c r="X187" s="408"/>
      <c r="Y187" s="101"/>
      <c r="Z187" s="101"/>
      <c r="AA187" s="408"/>
      <c r="AB187" s="408"/>
      <c r="AC187" s="408"/>
      <c r="AD187" s="408"/>
      <c r="AE187" s="408"/>
      <c r="AF187" s="408"/>
      <c r="AG187" s="408"/>
      <c r="AH187" s="408"/>
      <c r="AI187" s="408"/>
      <c r="AJ187" s="408"/>
      <c r="AK187" s="408"/>
      <c r="AL187" s="408"/>
      <c r="AM187" s="317"/>
      <c r="AN187" s="317"/>
      <c r="AO187" s="317"/>
      <c r="AP187" s="108"/>
      <c r="AQ187" s="317"/>
      <c r="AR187" s="317"/>
      <c r="AS187" s="108"/>
      <c r="AT187" s="108"/>
      <c r="AU187" s="108"/>
      <c r="AV187" s="1"/>
      <c r="AW187" s="1"/>
      <c r="AX187" s="317"/>
      <c r="AY187" s="317"/>
    </row>
    <row r="188" spans="1:51" ht="54" customHeight="1" x14ac:dyDescent="0.25">
      <c r="A188" s="1"/>
      <c r="B188" s="1"/>
      <c r="C188" s="1"/>
      <c r="D188" s="1"/>
      <c r="E188" s="1"/>
      <c r="F188" s="1"/>
      <c r="G188" s="1"/>
      <c r="H188" s="1"/>
      <c r="I188" s="1"/>
      <c r="J188" s="2"/>
      <c r="K188" s="2"/>
      <c r="L188" s="2"/>
      <c r="M188" s="2"/>
      <c r="N188" s="2"/>
      <c r="O188" s="2"/>
      <c r="P188" s="2"/>
      <c r="Q188" s="2"/>
      <c r="R188" s="2"/>
      <c r="S188" s="2"/>
      <c r="T188" s="408"/>
      <c r="U188" s="408"/>
      <c r="V188" s="408"/>
      <c r="W188" s="408"/>
      <c r="X188" s="408"/>
      <c r="Y188" s="101"/>
      <c r="Z188" s="101"/>
      <c r="AA188" s="408"/>
      <c r="AB188" s="408"/>
      <c r="AC188" s="408"/>
      <c r="AD188" s="408"/>
      <c r="AE188" s="408"/>
      <c r="AF188" s="408"/>
      <c r="AG188" s="408"/>
      <c r="AH188" s="408"/>
      <c r="AI188" s="408"/>
      <c r="AJ188" s="408"/>
      <c r="AK188" s="408"/>
      <c r="AL188" s="408"/>
      <c r="AM188" s="317"/>
      <c r="AN188" s="317"/>
      <c r="AO188" s="317"/>
      <c r="AP188" s="108"/>
      <c r="AQ188" s="317"/>
      <c r="AR188" s="317"/>
      <c r="AS188" s="108"/>
      <c r="AT188" s="108"/>
      <c r="AU188" s="108"/>
      <c r="AV188" s="1"/>
      <c r="AW188" s="1"/>
      <c r="AX188" s="317"/>
      <c r="AY188" s="317"/>
    </row>
    <row r="189" spans="1:51" ht="54" customHeight="1" x14ac:dyDescent="0.25">
      <c r="A189" s="1"/>
      <c r="B189" s="1"/>
      <c r="C189" s="1"/>
      <c r="D189" s="1"/>
      <c r="E189" s="1"/>
      <c r="F189" s="1"/>
      <c r="G189" s="1"/>
      <c r="H189" s="1"/>
      <c r="I189" s="1"/>
      <c r="J189" s="2"/>
      <c r="K189" s="2"/>
      <c r="L189" s="2"/>
      <c r="M189" s="2"/>
      <c r="N189" s="2"/>
      <c r="O189" s="2"/>
      <c r="P189" s="2"/>
      <c r="Q189" s="2"/>
      <c r="R189" s="2"/>
      <c r="S189" s="2"/>
      <c r="T189" s="408"/>
      <c r="U189" s="408"/>
      <c r="V189" s="408"/>
      <c r="W189" s="408"/>
      <c r="X189" s="408"/>
      <c r="Y189" s="101"/>
      <c r="Z189" s="101"/>
      <c r="AA189" s="408"/>
      <c r="AB189" s="408"/>
      <c r="AC189" s="408"/>
      <c r="AD189" s="408"/>
      <c r="AE189" s="408"/>
      <c r="AF189" s="408"/>
      <c r="AG189" s="408"/>
      <c r="AH189" s="408"/>
      <c r="AI189" s="408"/>
      <c r="AJ189" s="408"/>
      <c r="AK189" s="408"/>
      <c r="AL189" s="408"/>
      <c r="AM189" s="317"/>
      <c r="AN189" s="317"/>
      <c r="AO189" s="317"/>
      <c r="AP189" s="108"/>
      <c r="AQ189" s="317"/>
      <c r="AR189" s="317"/>
      <c r="AS189" s="108"/>
      <c r="AT189" s="108"/>
      <c r="AU189" s="108"/>
      <c r="AV189" s="1"/>
      <c r="AW189" s="1"/>
      <c r="AX189" s="317"/>
      <c r="AY189" s="317"/>
    </row>
    <row r="190" spans="1:51" ht="54" customHeight="1" x14ac:dyDescent="0.25">
      <c r="A190" s="1"/>
      <c r="B190" s="1"/>
      <c r="C190" s="1"/>
      <c r="D190" s="1"/>
      <c r="E190" s="1"/>
      <c r="F190" s="1"/>
      <c r="G190" s="1"/>
      <c r="H190" s="1"/>
      <c r="I190" s="1"/>
      <c r="J190" s="2"/>
      <c r="K190" s="2"/>
      <c r="L190" s="2"/>
      <c r="M190" s="2"/>
      <c r="N190" s="2"/>
      <c r="O190" s="2"/>
      <c r="P190" s="2"/>
      <c r="Q190" s="2"/>
      <c r="R190" s="2"/>
      <c r="S190" s="2"/>
      <c r="T190" s="408"/>
      <c r="U190" s="408"/>
      <c r="V190" s="408"/>
      <c r="W190" s="408"/>
      <c r="X190" s="408"/>
      <c r="Y190" s="101"/>
      <c r="Z190" s="101"/>
      <c r="AA190" s="408"/>
      <c r="AB190" s="408"/>
      <c r="AC190" s="408"/>
      <c r="AD190" s="408"/>
      <c r="AE190" s="408"/>
      <c r="AF190" s="408"/>
      <c r="AG190" s="408"/>
      <c r="AH190" s="408"/>
      <c r="AI190" s="408"/>
      <c r="AJ190" s="408"/>
      <c r="AK190" s="408"/>
      <c r="AL190" s="408"/>
      <c r="AM190" s="317"/>
      <c r="AN190" s="317"/>
      <c r="AO190" s="317"/>
      <c r="AP190" s="108"/>
      <c r="AQ190" s="317"/>
      <c r="AR190" s="317"/>
      <c r="AS190" s="108"/>
      <c r="AT190" s="108"/>
      <c r="AU190" s="108"/>
      <c r="AV190" s="1"/>
      <c r="AW190" s="1"/>
      <c r="AX190" s="317"/>
      <c r="AY190" s="317"/>
    </row>
    <row r="191" spans="1:51" ht="54" customHeight="1" x14ac:dyDescent="0.25">
      <c r="A191" s="1"/>
      <c r="B191" s="1"/>
      <c r="C191" s="1"/>
      <c r="D191" s="1"/>
      <c r="E191" s="1"/>
      <c r="F191" s="1"/>
      <c r="G191" s="1"/>
      <c r="H191" s="1"/>
      <c r="I191" s="1"/>
      <c r="J191" s="2"/>
      <c r="K191" s="2"/>
      <c r="L191" s="2"/>
      <c r="M191" s="2"/>
      <c r="N191" s="2"/>
      <c r="O191" s="2"/>
      <c r="P191" s="2"/>
      <c r="Q191" s="2"/>
      <c r="R191" s="2"/>
      <c r="S191" s="2"/>
      <c r="T191" s="408"/>
      <c r="U191" s="408"/>
      <c r="V191" s="408"/>
      <c r="W191" s="408"/>
      <c r="X191" s="408"/>
      <c r="Y191" s="101"/>
      <c r="Z191" s="101"/>
      <c r="AA191" s="408"/>
      <c r="AB191" s="408"/>
      <c r="AC191" s="408"/>
      <c r="AD191" s="408"/>
      <c r="AE191" s="408"/>
      <c r="AF191" s="408"/>
      <c r="AG191" s="408"/>
      <c r="AH191" s="408"/>
      <c r="AI191" s="408"/>
      <c r="AJ191" s="408"/>
      <c r="AK191" s="408"/>
      <c r="AL191" s="408"/>
      <c r="AM191" s="317"/>
      <c r="AN191" s="317"/>
      <c r="AO191" s="317"/>
      <c r="AP191" s="108"/>
      <c r="AQ191" s="317"/>
      <c r="AR191" s="317"/>
      <c r="AS191" s="108"/>
      <c r="AT191" s="108"/>
      <c r="AU191" s="108"/>
      <c r="AV191" s="1"/>
      <c r="AW191" s="1"/>
      <c r="AX191" s="317"/>
      <c r="AY191" s="317"/>
    </row>
    <row r="192" spans="1:51" ht="54" customHeight="1" x14ac:dyDescent="0.25">
      <c r="A192" s="1"/>
      <c r="B192" s="1"/>
      <c r="C192" s="1"/>
      <c r="D192" s="1"/>
      <c r="E192" s="1"/>
      <c r="F192" s="1"/>
      <c r="G192" s="1"/>
      <c r="H192" s="1"/>
      <c r="I192" s="1"/>
      <c r="J192" s="2"/>
      <c r="K192" s="2"/>
      <c r="L192" s="2"/>
      <c r="M192" s="2"/>
      <c r="N192" s="2"/>
      <c r="O192" s="2"/>
      <c r="P192" s="2"/>
      <c r="Q192" s="2"/>
      <c r="R192" s="2"/>
      <c r="S192" s="2"/>
      <c r="T192" s="408"/>
      <c r="U192" s="408"/>
      <c r="V192" s="408"/>
      <c r="W192" s="408"/>
      <c r="X192" s="408"/>
      <c r="Y192" s="101"/>
      <c r="Z192" s="101"/>
      <c r="AA192" s="408"/>
      <c r="AB192" s="408"/>
      <c r="AC192" s="408"/>
      <c r="AD192" s="408"/>
      <c r="AE192" s="408"/>
      <c r="AF192" s="408"/>
      <c r="AG192" s="408"/>
      <c r="AH192" s="408"/>
      <c r="AI192" s="408"/>
      <c r="AJ192" s="408"/>
      <c r="AK192" s="408"/>
      <c r="AL192" s="408"/>
      <c r="AM192" s="317"/>
      <c r="AN192" s="317"/>
      <c r="AO192" s="317"/>
      <c r="AP192" s="108"/>
      <c r="AQ192" s="317"/>
      <c r="AR192" s="317"/>
      <c r="AS192" s="108"/>
      <c r="AT192" s="108"/>
      <c r="AU192" s="108"/>
      <c r="AV192" s="1"/>
      <c r="AW192" s="1"/>
      <c r="AX192" s="317"/>
      <c r="AY192" s="317"/>
    </row>
    <row r="193" spans="1:51" ht="54" customHeight="1" x14ac:dyDescent="0.25">
      <c r="A193" s="1"/>
      <c r="B193" s="1"/>
      <c r="C193" s="1"/>
      <c r="D193" s="1"/>
      <c r="E193" s="1"/>
      <c r="F193" s="1"/>
      <c r="G193" s="1"/>
      <c r="H193" s="1"/>
      <c r="I193" s="1"/>
      <c r="J193" s="2"/>
      <c r="K193" s="2"/>
      <c r="L193" s="2"/>
      <c r="M193" s="2"/>
      <c r="N193" s="2"/>
      <c r="O193" s="2"/>
      <c r="P193" s="2"/>
      <c r="Q193" s="2"/>
      <c r="R193" s="2"/>
      <c r="S193" s="2"/>
      <c r="T193" s="408"/>
      <c r="U193" s="408"/>
      <c r="V193" s="408"/>
      <c r="W193" s="408"/>
      <c r="X193" s="408"/>
      <c r="Y193" s="101"/>
      <c r="Z193" s="101"/>
      <c r="AA193" s="408"/>
      <c r="AB193" s="408"/>
      <c r="AC193" s="408"/>
      <c r="AD193" s="408"/>
      <c r="AE193" s="408"/>
      <c r="AF193" s="408"/>
      <c r="AG193" s="408"/>
      <c r="AH193" s="408"/>
      <c r="AI193" s="408"/>
      <c r="AJ193" s="408"/>
      <c r="AK193" s="408"/>
      <c r="AL193" s="408"/>
      <c r="AM193" s="317"/>
      <c r="AN193" s="317"/>
      <c r="AO193" s="317"/>
      <c r="AP193" s="108"/>
      <c r="AQ193" s="317"/>
      <c r="AR193" s="317"/>
      <c r="AS193" s="108"/>
      <c r="AT193" s="108"/>
      <c r="AU193" s="108"/>
      <c r="AV193" s="1"/>
      <c r="AW193" s="1"/>
      <c r="AX193" s="317"/>
      <c r="AY193" s="317"/>
    </row>
    <row r="194" spans="1:51" ht="54" customHeight="1" x14ac:dyDescent="0.25">
      <c r="A194" s="1"/>
      <c r="B194" s="1"/>
      <c r="C194" s="1"/>
      <c r="D194" s="1"/>
      <c r="E194" s="1"/>
      <c r="F194" s="1"/>
      <c r="G194" s="1"/>
      <c r="H194" s="1"/>
      <c r="I194" s="1"/>
      <c r="J194" s="2"/>
      <c r="K194" s="2"/>
      <c r="L194" s="2"/>
      <c r="M194" s="2"/>
      <c r="N194" s="2"/>
      <c r="O194" s="2"/>
      <c r="P194" s="2"/>
      <c r="Q194" s="2"/>
      <c r="R194" s="2"/>
      <c r="S194" s="2"/>
      <c r="T194" s="408"/>
      <c r="U194" s="408"/>
      <c r="V194" s="408"/>
      <c r="W194" s="408"/>
      <c r="X194" s="408"/>
      <c r="Y194" s="101"/>
      <c r="Z194" s="101"/>
      <c r="AA194" s="408"/>
      <c r="AB194" s="408"/>
      <c r="AC194" s="408"/>
      <c r="AD194" s="408"/>
      <c r="AE194" s="408"/>
      <c r="AF194" s="408"/>
      <c r="AG194" s="408"/>
      <c r="AH194" s="408"/>
      <c r="AI194" s="408"/>
      <c r="AJ194" s="408"/>
      <c r="AK194" s="408"/>
      <c r="AL194" s="408"/>
      <c r="AM194" s="317"/>
      <c r="AN194" s="317"/>
      <c r="AO194" s="317"/>
      <c r="AP194" s="108"/>
      <c r="AQ194" s="317"/>
      <c r="AR194" s="317"/>
      <c r="AS194" s="108"/>
      <c r="AT194" s="108"/>
      <c r="AU194" s="108"/>
      <c r="AV194" s="1"/>
      <c r="AW194" s="1"/>
      <c r="AX194" s="317"/>
      <c r="AY194" s="317"/>
    </row>
    <row r="195" spans="1:51" ht="54" customHeight="1" x14ac:dyDescent="0.25">
      <c r="A195" s="1"/>
      <c r="B195" s="1"/>
      <c r="C195" s="1"/>
      <c r="D195" s="1"/>
      <c r="E195" s="1"/>
      <c r="F195" s="1"/>
      <c r="G195" s="1"/>
      <c r="H195" s="1"/>
      <c r="I195" s="1"/>
      <c r="J195" s="2"/>
      <c r="K195" s="2"/>
      <c r="L195" s="2"/>
      <c r="M195" s="2"/>
      <c r="N195" s="2"/>
      <c r="O195" s="2"/>
      <c r="P195" s="2"/>
      <c r="Q195" s="2"/>
      <c r="R195" s="2"/>
      <c r="S195" s="2"/>
      <c r="T195" s="408"/>
      <c r="U195" s="408"/>
      <c r="V195" s="408"/>
      <c r="W195" s="408"/>
      <c r="X195" s="408"/>
      <c r="Y195" s="101"/>
      <c r="Z195" s="101"/>
      <c r="AA195" s="408"/>
      <c r="AB195" s="408"/>
      <c r="AC195" s="408"/>
      <c r="AD195" s="408"/>
      <c r="AE195" s="408"/>
      <c r="AF195" s="408"/>
      <c r="AG195" s="408"/>
      <c r="AH195" s="408"/>
      <c r="AI195" s="408"/>
      <c r="AJ195" s="408"/>
      <c r="AK195" s="408"/>
      <c r="AL195" s="408"/>
      <c r="AM195" s="317"/>
      <c r="AN195" s="317"/>
      <c r="AO195" s="317"/>
      <c r="AP195" s="108"/>
      <c r="AQ195" s="317"/>
      <c r="AR195" s="317"/>
      <c r="AS195" s="108"/>
      <c r="AT195" s="108"/>
      <c r="AU195" s="108"/>
      <c r="AV195" s="1"/>
      <c r="AW195" s="1"/>
      <c r="AX195" s="317"/>
      <c r="AY195" s="317"/>
    </row>
    <row r="196" spans="1:51" ht="54" customHeight="1" x14ac:dyDescent="0.25">
      <c r="A196" s="1"/>
      <c r="B196" s="1"/>
      <c r="C196" s="1"/>
      <c r="D196" s="1"/>
      <c r="E196" s="1"/>
      <c r="F196" s="1"/>
      <c r="G196" s="1"/>
      <c r="H196" s="1"/>
      <c r="I196" s="1"/>
      <c r="J196" s="2"/>
      <c r="K196" s="2"/>
      <c r="L196" s="2"/>
      <c r="M196" s="2"/>
      <c r="N196" s="2"/>
      <c r="O196" s="2"/>
      <c r="P196" s="2"/>
      <c r="Q196" s="2"/>
      <c r="R196" s="2"/>
      <c r="S196" s="2"/>
      <c r="T196" s="408"/>
      <c r="U196" s="408"/>
      <c r="V196" s="408"/>
      <c r="W196" s="408"/>
      <c r="X196" s="408"/>
      <c r="Y196" s="101"/>
      <c r="Z196" s="101"/>
      <c r="AA196" s="408"/>
      <c r="AB196" s="408"/>
      <c r="AC196" s="408"/>
      <c r="AD196" s="408"/>
      <c r="AE196" s="408"/>
      <c r="AF196" s="408"/>
      <c r="AG196" s="408"/>
      <c r="AH196" s="408"/>
      <c r="AI196" s="408"/>
      <c r="AJ196" s="408"/>
      <c r="AK196" s="408"/>
      <c r="AL196" s="408"/>
      <c r="AM196" s="317"/>
      <c r="AN196" s="317"/>
      <c r="AO196" s="317"/>
      <c r="AP196" s="108"/>
      <c r="AQ196" s="317"/>
      <c r="AR196" s="317"/>
      <c r="AS196" s="108"/>
      <c r="AT196" s="108"/>
      <c r="AU196" s="108"/>
      <c r="AV196" s="1"/>
      <c r="AW196" s="1"/>
      <c r="AX196" s="317"/>
      <c r="AY196" s="317"/>
    </row>
    <row r="197" spans="1:51" ht="54" customHeight="1" x14ac:dyDescent="0.25">
      <c r="A197" s="1"/>
      <c r="B197" s="1"/>
      <c r="C197" s="1"/>
      <c r="D197" s="1"/>
      <c r="E197" s="1"/>
      <c r="F197" s="1"/>
      <c r="G197" s="1"/>
      <c r="H197" s="1"/>
      <c r="I197" s="1"/>
      <c r="J197" s="2"/>
      <c r="K197" s="2"/>
      <c r="L197" s="2"/>
      <c r="M197" s="2"/>
      <c r="N197" s="2"/>
      <c r="O197" s="2"/>
      <c r="P197" s="2"/>
      <c r="Q197" s="2"/>
      <c r="R197" s="2"/>
      <c r="S197" s="2"/>
      <c r="T197" s="408"/>
      <c r="U197" s="408"/>
      <c r="V197" s="408"/>
      <c r="W197" s="408"/>
      <c r="X197" s="408"/>
      <c r="Y197" s="101"/>
      <c r="Z197" s="101"/>
      <c r="AA197" s="408"/>
      <c r="AB197" s="408"/>
      <c r="AC197" s="408"/>
      <c r="AD197" s="408"/>
      <c r="AE197" s="408"/>
      <c r="AF197" s="408"/>
      <c r="AG197" s="408"/>
      <c r="AH197" s="408"/>
      <c r="AI197" s="408"/>
      <c r="AJ197" s="408"/>
      <c r="AK197" s="408"/>
      <c r="AL197" s="408"/>
      <c r="AM197" s="317"/>
      <c r="AN197" s="317"/>
      <c r="AO197" s="317"/>
      <c r="AP197" s="108"/>
      <c r="AQ197" s="317"/>
      <c r="AR197" s="317"/>
      <c r="AS197" s="108"/>
      <c r="AT197" s="108"/>
      <c r="AU197" s="108"/>
      <c r="AV197" s="1"/>
      <c r="AW197" s="1"/>
      <c r="AX197" s="317"/>
      <c r="AY197" s="317"/>
    </row>
    <row r="198" spans="1:51" ht="54" customHeight="1" x14ac:dyDescent="0.25">
      <c r="A198" s="1"/>
      <c r="B198" s="1"/>
      <c r="C198" s="1"/>
      <c r="D198" s="1"/>
      <c r="E198" s="1"/>
      <c r="F198" s="1"/>
      <c r="G198" s="1"/>
      <c r="H198" s="1"/>
      <c r="I198" s="1"/>
      <c r="J198" s="2"/>
      <c r="K198" s="2"/>
      <c r="L198" s="2"/>
      <c r="M198" s="2"/>
      <c r="N198" s="2"/>
      <c r="O198" s="2"/>
      <c r="P198" s="2"/>
      <c r="Q198" s="2"/>
      <c r="R198" s="2"/>
      <c r="S198" s="2"/>
      <c r="T198" s="408"/>
      <c r="U198" s="408"/>
      <c r="V198" s="408"/>
      <c r="W198" s="408"/>
      <c r="X198" s="408"/>
      <c r="Y198" s="101"/>
      <c r="Z198" s="101"/>
      <c r="AA198" s="408"/>
      <c r="AB198" s="408"/>
      <c r="AC198" s="408"/>
      <c r="AD198" s="408"/>
      <c r="AE198" s="408"/>
      <c r="AF198" s="408"/>
      <c r="AG198" s="408"/>
      <c r="AH198" s="408"/>
      <c r="AI198" s="408"/>
      <c r="AJ198" s="408"/>
      <c r="AK198" s="408"/>
      <c r="AL198" s="408"/>
      <c r="AM198" s="317"/>
      <c r="AN198" s="317"/>
      <c r="AO198" s="317"/>
      <c r="AP198" s="108"/>
      <c r="AQ198" s="317"/>
      <c r="AR198" s="317"/>
      <c r="AS198" s="108"/>
      <c r="AT198" s="108"/>
      <c r="AU198" s="108"/>
      <c r="AV198" s="1"/>
      <c r="AW198" s="1"/>
      <c r="AX198" s="317"/>
      <c r="AY198" s="317"/>
    </row>
    <row r="199" spans="1:51" ht="54" customHeight="1" x14ac:dyDescent="0.25">
      <c r="A199" s="1"/>
      <c r="B199" s="1"/>
      <c r="C199" s="1"/>
      <c r="D199" s="1"/>
      <c r="E199" s="1"/>
      <c r="F199" s="1"/>
      <c r="G199" s="1"/>
      <c r="H199" s="1"/>
      <c r="I199" s="1"/>
      <c r="J199" s="2"/>
      <c r="K199" s="2"/>
      <c r="L199" s="2"/>
      <c r="M199" s="2"/>
      <c r="N199" s="2"/>
      <c r="O199" s="2"/>
      <c r="P199" s="2"/>
      <c r="Q199" s="2"/>
      <c r="R199" s="2"/>
      <c r="S199" s="2"/>
      <c r="T199" s="408"/>
      <c r="U199" s="408"/>
      <c r="V199" s="408"/>
      <c r="W199" s="408"/>
      <c r="X199" s="408"/>
      <c r="Y199" s="101"/>
      <c r="Z199" s="101"/>
      <c r="AA199" s="408"/>
      <c r="AB199" s="408"/>
      <c r="AC199" s="408"/>
      <c r="AD199" s="408"/>
      <c r="AE199" s="408"/>
      <c r="AF199" s="408"/>
      <c r="AG199" s="408"/>
      <c r="AH199" s="408"/>
      <c r="AI199" s="408"/>
      <c r="AJ199" s="408"/>
      <c r="AK199" s="408"/>
      <c r="AL199" s="408"/>
      <c r="AM199" s="317"/>
      <c r="AN199" s="317"/>
      <c r="AO199" s="317"/>
      <c r="AP199" s="108"/>
      <c r="AQ199" s="317"/>
      <c r="AR199" s="317"/>
      <c r="AS199" s="108"/>
      <c r="AT199" s="108"/>
      <c r="AU199" s="108"/>
      <c r="AV199" s="1"/>
      <c r="AW199" s="1"/>
      <c r="AX199" s="317"/>
      <c r="AY199" s="317"/>
    </row>
    <row r="200" spans="1:51" ht="54" customHeight="1" x14ac:dyDescent="0.25">
      <c r="A200" s="1"/>
      <c r="B200" s="1"/>
      <c r="C200" s="1"/>
      <c r="D200" s="1"/>
      <c r="E200" s="1"/>
      <c r="F200" s="1"/>
      <c r="G200" s="1"/>
      <c r="H200" s="1"/>
      <c r="I200" s="1"/>
      <c r="J200" s="2"/>
      <c r="K200" s="2"/>
      <c r="L200" s="2"/>
      <c r="M200" s="2"/>
      <c r="N200" s="2"/>
      <c r="O200" s="2"/>
      <c r="P200" s="2"/>
      <c r="Q200" s="2"/>
      <c r="R200" s="2"/>
      <c r="S200" s="2"/>
      <c r="T200" s="408"/>
      <c r="U200" s="408"/>
      <c r="V200" s="408"/>
      <c r="W200" s="408"/>
      <c r="X200" s="408"/>
      <c r="Y200" s="101"/>
      <c r="Z200" s="101"/>
      <c r="AA200" s="408"/>
      <c r="AB200" s="408"/>
      <c r="AC200" s="408"/>
      <c r="AD200" s="408"/>
      <c r="AE200" s="408"/>
      <c r="AF200" s="408"/>
      <c r="AG200" s="408"/>
      <c r="AH200" s="408"/>
      <c r="AI200" s="408"/>
      <c r="AJ200" s="408"/>
      <c r="AK200" s="408"/>
      <c r="AL200" s="408"/>
      <c r="AM200" s="317"/>
      <c r="AN200" s="317"/>
      <c r="AO200" s="317"/>
      <c r="AP200" s="108"/>
      <c r="AQ200" s="317"/>
      <c r="AR200" s="317"/>
      <c r="AS200" s="108"/>
      <c r="AT200" s="108"/>
      <c r="AU200" s="108"/>
      <c r="AV200" s="1"/>
      <c r="AW200" s="1"/>
      <c r="AX200" s="317"/>
      <c r="AY200" s="317"/>
    </row>
    <row r="201" spans="1:51" ht="54" customHeight="1" x14ac:dyDescent="0.25">
      <c r="A201" s="1"/>
      <c r="B201" s="1"/>
      <c r="C201" s="1"/>
      <c r="D201" s="1"/>
      <c r="E201" s="1"/>
      <c r="F201" s="1"/>
      <c r="G201" s="1"/>
      <c r="H201" s="1"/>
      <c r="I201" s="1"/>
      <c r="J201" s="2"/>
      <c r="K201" s="2"/>
      <c r="L201" s="2"/>
      <c r="M201" s="2"/>
      <c r="N201" s="2"/>
      <c r="O201" s="2"/>
      <c r="P201" s="2"/>
      <c r="Q201" s="2"/>
      <c r="R201" s="2"/>
      <c r="S201" s="2"/>
      <c r="T201" s="408"/>
      <c r="U201" s="408"/>
      <c r="V201" s="408"/>
      <c r="W201" s="408"/>
      <c r="X201" s="408"/>
      <c r="Y201" s="101"/>
      <c r="Z201" s="101"/>
      <c r="AA201" s="408"/>
      <c r="AB201" s="408"/>
      <c r="AC201" s="408"/>
      <c r="AD201" s="408"/>
      <c r="AE201" s="408"/>
      <c r="AF201" s="408"/>
      <c r="AG201" s="408"/>
      <c r="AH201" s="408"/>
      <c r="AI201" s="408"/>
      <c r="AJ201" s="408"/>
      <c r="AK201" s="408"/>
      <c r="AL201" s="408"/>
      <c r="AM201" s="317"/>
      <c r="AN201" s="317"/>
      <c r="AO201" s="317"/>
      <c r="AP201" s="108"/>
      <c r="AQ201" s="317"/>
      <c r="AR201" s="317"/>
      <c r="AS201" s="108"/>
      <c r="AT201" s="108"/>
      <c r="AU201" s="108"/>
      <c r="AV201" s="1"/>
      <c r="AW201" s="1"/>
      <c r="AX201" s="317"/>
      <c r="AY201" s="317"/>
    </row>
    <row r="202" spans="1:51" ht="54" customHeight="1" x14ac:dyDescent="0.25">
      <c r="A202" s="1"/>
      <c r="B202" s="1"/>
      <c r="C202" s="1"/>
      <c r="D202" s="1"/>
      <c r="E202" s="1"/>
      <c r="F202" s="1"/>
      <c r="G202" s="1"/>
      <c r="H202" s="1"/>
      <c r="I202" s="1"/>
      <c r="J202" s="2"/>
      <c r="K202" s="2"/>
      <c r="L202" s="2"/>
      <c r="M202" s="2"/>
      <c r="N202" s="2"/>
      <c r="O202" s="2"/>
      <c r="P202" s="2"/>
      <c r="Q202" s="2"/>
      <c r="R202" s="2"/>
      <c r="S202" s="2"/>
      <c r="T202" s="408"/>
      <c r="U202" s="408"/>
      <c r="V202" s="408"/>
      <c r="W202" s="408"/>
      <c r="X202" s="408"/>
      <c r="Y202" s="101"/>
      <c r="Z202" s="101"/>
      <c r="AA202" s="408"/>
      <c r="AB202" s="408"/>
      <c r="AC202" s="408"/>
      <c r="AD202" s="408"/>
      <c r="AE202" s="408"/>
      <c r="AF202" s="408"/>
      <c r="AG202" s="408"/>
      <c r="AH202" s="408"/>
      <c r="AI202" s="408"/>
      <c r="AJ202" s="408"/>
      <c r="AK202" s="408"/>
      <c r="AL202" s="408"/>
      <c r="AM202" s="317"/>
      <c r="AN202" s="317"/>
      <c r="AO202" s="317"/>
      <c r="AP202" s="108"/>
      <c r="AQ202" s="317"/>
      <c r="AR202" s="317"/>
      <c r="AS202" s="108"/>
      <c r="AT202" s="108"/>
      <c r="AU202" s="108"/>
      <c r="AV202" s="1"/>
      <c r="AW202" s="1"/>
      <c r="AX202" s="317"/>
      <c r="AY202" s="317"/>
    </row>
    <row r="203" spans="1:51" ht="54" customHeight="1" x14ac:dyDescent="0.25">
      <c r="A203" s="1"/>
      <c r="B203" s="1"/>
      <c r="C203" s="1"/>
      <c r="D203" s="1"/>
      <c r="E203" s="1"/>
      <c r="F203" s="1"/>
      <c r="G203" s="1"/>
      <c r="H203" s="1"/>
      <c r="I203" s="1"/>
      <c r="J203" s="2"/>
      <c r="K203" s="2"/>
      <c r="L203" s="2"/>
      <c r="M203" s="2"/>
      <c r="N203" s="2"/>
      <c r="O203" s="2"/>
      <c r="P203" s="2"/>
      <c r="Q203" s="2"/>
      <c r="R203" s="2"/>
      <c r="S203" s="2"/>
      <c r="T203" s="408"/>
      <c r="U203" s="408"/>
      <c r="V203" s="408"/>
      <c r="W203" s="408"/>
      <c r="X203" s="408"/>
      <c r="Y203" s="101"/>
      <c r="Z203" s="101"/>
      <c r="AA203" s="408"/>
      <c r="AB203" s="408"/>
      <c r="AC203" s="408"/>
      <c r="AD203" s="408"/>
      <c r="AE203" s="408"/>
      <c r="AF203" s="408"/>
      <c r="AG203" s="408"/>
      <c r="AH203" s="408"/>
      <c r="AI203" s="408"/>
      <c r="AJ203" s="408"/>
      <c r="AK203" s="408"/>
      <c r="AL203" s="408"/>
      <c r="AM203" s="317"/>
      <c r="AN203" s="317"/>
      <c r="AO203" s="317"/>
      <c r="AP203" s="108"/>
      <c r="AQ203" s="317"/>
      <c r="AR203" s="317"/>
      <c r="AS203" s="108"/>
      <c r="AT203" s="108"/>
      <c r="AU203" s="108"/>
      <c r="AV203" s="1"/>
      <c r="AW203" s="1"/>
      <c r="AX203" s="317"/>
      <c r="AY203" s="317"/>
    </row>
    <row r="204" spans="1:51" ht="54" customHeight="1" x14ac:dyDescent="0.25">
      <c r="A204" s="1"/>
      <c r="B204" s="1"/>
      <c r="C204" s="1"/>
      <c r="D204" s="1"/>
      <c r="E204" s="1"/>
      <c r="F204" s="1"/>
      <c r="G204" s="1"/>
      <c r="H204" s="1"/>
      <c r="I204" s="1"/>
      <c r="J204" s="2"/>
      <c r="K204" s="2"/>
      <c r="L204" s="2"/>
      <c r="M204" s="2"/>
      <c r="N204" s="2"/>
      <c r="O204" s="2"/>
      <c r="P204" s="2"/>
      <c r="Q204" s="2"/>
      <c r="R204" s="2"/>
      <c r="S204" s="2"/>
      <c r="T204" s="408"/>
      <c r="U204" s="408"/>
      <c r="V204" s="408"/>
      <c r="W204" s="408"/>
      <c r="X204" s="408"/>
      <c r="Y204" s="101"/>
      <c r="Z204" s="101"/>
      <c r="AA204" s="408"/>
      <c r="AB204" s="408"/>
      <c r="AC204" s="408"/>
      <c r="AD204" s="408"/>
      <c r="AE204" s="408"/>
      <c r="AF204" s="408"/>
      <c r="AG204" s="408"/>
      <c r="AH204" s="408"/>
      <c r="AI204" s="408"/>
      <c r="AJ204" s="408"/>
      <c r="AK204" s="408"/>
      <c r="AL204" s="408"/>
      <c r="AM204" s="317"/>
      <c r="AN204" s="317"/>
      <c r="AO204" s="317"/>
      <c r="AP204" s="108"/>
      <c r="AQ204" s="317"/>
      <c r="AR204" s="317"/>
      <c r="AS204" s="108"/>
      <c r="AT204" s="108"/>
      <c r="AU204" s="108"/>
      <c r="AV204" s="1"/>
      <c r="AW204" s="1"/>
      <c r="AX204" s="317"/>
      <c r="AY204" s="317"/>
    </row>
    <row r="205" spans="1:51" ht="54" customHeight="1" x14ac:dyDescent="0.25">
      <c r="A205" s="1"/>
      <c r="B205" s="1"/>
      <c r="C205" s="1"/>
      <c r="D205" s="1"/>
      <c r="E205" s="1"/>
      <c r="F205" s="1"/>
      <c r="G205" s="1"/>
      <c r="H205" s="1"/>
      <c r="I205" s="1"/>
      <c r="J205" s="2"/>
      <c r="K205" s="2"/>
      <c r="L205" s="2"/>
      <c r="M205" s="2"/>
      <c r="N205" s="2"/>
      <c r="O205" s="2"/>
      <c r="P205" s="2"/>
      <c r="Q205" s="2"/>
      <c r="R205" s="2"/>
      <c r="S205" s="2"/>
      <c r="T205" s="408"/>
      <c r="U205" s="408"/>
      <c r="V205" s="408"/>
      <c r="W205" s="408"/>
      <c r="X205" s="408"/>
      <c r="Y205" s="101"/>
      <c r="Z205" s="101"/>
      <c r="AA205" s="408"/>
      <c r="AB205" s="408"/>
      <c r="AC205" s="408"/>
      <c r="AD205" s="408"/>
      <c r="AE205" s="408"/>
      <c r="AF205" s="408"/>
      <c r="AG205" s="408"/>
      <c r="AH205" s="408"/>
      <c r="AI205" s="408"/>
      <c r="AJ205" s="408"/>
      <c r="AK205" s="408"/>
      <c r="AL205" s="408"/>
      <c r="AM205" s="317"/>
      <c r="AN205" s="317"/>
      <c r="AO205" s="317"/>
      <c r="AP205" s="108"/>
      <c r="AQ205" s="317"/>
      <c r="AR205" s="317"/>
      <c r="AS205" s="108"/>
      <c r="AT205" s="108"/>
      <c r="AU205" s="108"/>
      <c r="AV205" s="1"/>
      <c r="AW205" s="1"/>
      <c r="AX205" s="317"/>
      <c r="AY205" s="317"/>
    </row>
    <row r="206" spans="1:51" ht="54" customHeight="1" x14ac:dyDescent="0.25">
      <c r="A206" s="1"/>
      <c r="B206" s="1"/>
      <c r="C206" s="1"/>
      <c r="D206" s="1"/>
      <c r="E206" s="1"/>
      <c r="F206" s="1"/>
      <c r="G206" s="1"/>
      <c r="H206" s="1"/>
      <c r="I206" s="1"/>
      <c r="J206" s="2"/>
      <c r="K206" s="2"/>
      <c r="L206" s="2"/>
      <c r="M206" s="2"/>
      <c r="N206" s="2"/>
      <c r="O206" s="2"/>
      <c r="P206" s="2"/>
      <c r="Q206" s="2"/>
      <c r="R206" s="2"/>
      <c r="S206" s="2"/>
      <c r="T206" s="408"/>
      <c r="U206" s="408"/>
      <c r="V206" s="408"/>
      <c r="W206" s="408"/>
      <c r="X206" s="408"/>
      <c r="Y206" s="101"/>
      <c r="Z206" s="101"/>
      <c r="AA206" s="408"/>
      <c r="AB206" s="408"/>
      <c r="AC206" s="408"/>
      <c r="AD206" s="408"/>
      <c r="AE206" s="408"/>
      <c r="AF206" s="408"/>
      <c r="AG206" s="408"/>
      <c r="AH206" s="408"/>
      <c r="AI206" s="408"/>
      <c r="AJ206" s="408"/>
      <c r="AK206" s="408"/>
      <c r="AL206" s="408"/>
      <c r="AM206" s="317"/>
      <c r="AN206" s="317"/>
      <c r="AO206" s="317"/>
      <c r="AP206" s="108"/>
      <c r="AQ206" s="317"/>
      <c r="AR206" s="317"/>
      <c r="AS206" s="108"/>
      <c r="AT206" s="108"/>
      <c r="AU206" s="108"/>
      <c r="AV206" s="1"/>
      <c r="AW206" s="1"/>
      <c r="AX206" s="317"/>
      <c r="AY206" s="317"/>
    </row>
    <row r="207" spans="1:51" ht="54" customHeight="1" x14ac:dyDescent="0.25">
      <c r="A207" s="1"/>
      <c r="B207" s="1"/>
      <c r="C207" s="1"/>
      <c r="D207" s="1"/>
      <c r="E207" s="1"/>
      <c r="F207" s="1"/>
      <c r="G207" s="1"/>
      <c r="H207" s="1"/>
      <c r="I207" s="1"/>
      <c r="J207" s="2"/>
      <c r="K207" s="2"/>
      <c r="L207" s="2"/>
      <c r="M207" s="2"/>
      <c r="N207" s="2"/>
      <c r="O207" s="2"/>
      <c r="P207" s="2"/>
      <c r="Q207" s="2"/>
      <c r="R207" s="2"/>
      <c r="S207" s="2"/>
      <c r="T207" s="408"/>
      <c r="U207" s="408"/>
      <c r="V207" s="408"/>
      <c r="W207" s="408"/>
      <c r="X207" s="408"/>
      <c r="Y207" s="101"/>
      <c r="Z207" s="101"/>
      <c r="AA207" s="408"/>
      <c r="AB207" s="408"/>
      <c r="AC207" s="408"/>
      <c r="AD207" s="408"/>
      <c r="AE207" s="408"/>
      <c r="AF207" s="408"/>
      <c r="AG207" s="408"/>
      <c r="AH207" s="408"/>
      <c r="AI207" s="408"/>
      <c r="AJ207" s="408"/>
      <c r="AK207" s="408"/>
      <c r="AL207" s="408"/>
      <c r="AM207" s="317"/>
      <c r="AN207" s="317"/>
      <c r="AO207" s="317"/>
      <c r="AP207" s="108"/>
      <c r="AQ207" s="317"/>
      <c r="AR207" s="317"/>
      <c r="AS207" s="108"/>
      <c r="AT207" s="108"/>
      <c r="AU207" s="108"/>
      <c r="AV207" s="1"/>
      <c r="AW207" s="1"/>
      <c r="AX207" s="317"/>
      <c r="AY207" s="317"/>
    </row>
    <row r="208" spans="1:51" ht="54" customHeight="1" x14ac:dyDescent="0.25">
      <c r="A208" s="1"/>
      <c r="B208" s="1"/>
      <c r="C208" s="1"/>
      <c r="D208" s="1"/>
      <c r="E208" s="1"/>
      <c r="F208" s="1"/>
      <c r="G208" s="1"/>
      <c r="H208" s="1"/>
      <c r="I208" s="1"/>
      <c r="J208" s="2"/>
      <c r="K208" s="2"/>
      <c r="L208" s="2"/>
      <c r="M208" s="2"/>
      <c r="N208" s="2"/>
      <c r="O208" s="2"/>
      <c r="P208" s="2"/>
      <c r="Q208" s="2"/>
      <c r="R208" s="2"/>
      <c r="S208" s="2"/>
      <c r="T208" s="408"/>
      <c r="U208" s="408"/>
      <c r="V208" s="408"/>
      <c r="W208" s="408"/>
      <c r="X208" s="408"/>
      <c r="Y208" s="101"/>
      <c r="Z208" s="101"/>
      <c r="AA208" s="408"/>
      <c r="AB208" s="408"/>
      <c r="AC208" s="408"/>
      <c r="AD208" s="408"/>
      <c r="AE208" s="408"/>
      <c r="AF208" s="408"/>
      <c r="AG208" s="408"/>
      <c r="AH208" s="408"/>
      <c r="AI208" s="408"/>
      <c r="AJ208" s="408"/>
      <c r="AK208" s="408"/>
      <c r="AL208" s="408"/>
      <c r="AM208" s="317"/>
      <c r="AN208" s="317"/>
      <c r="AO208" s="317"/>
      <c r="AP208" s="108"/>
      <c r="AQ208" s="317"/>
      <c r="AR208" s="317"/>
      <c r="AS208" s="108"/>
      <c r="AT208" s="108"/>
      <c r="AU208" s="108"/>
      <c r="AV208" s="1"/>
      <c r="AW208" s="1"/>
      <c r="AX208" s="317"/>
      <c r="AY208" s="317"/>
    </row>
    <row r="209" spans="1:51" ht="54" customHeight="1" x14ac:dyDescent="0.25">
      <c r="A209" s="1"/>
      <c r="B209" s="1"/>
      <c r="C209" s="1"/>
      <c r="D209" s="1"/>
      <c r="E209" s="1"/>
      <c r="F209" s="1"/>
      <c r="G209" s="1"/>
      <c r="H209" s="1"/>
      <c r="I209" s="1"/>
      <c r="J209" s="2"/>
      <c r="K209" s="2"/>
      <c r="L209" s="2"/>
      <c r="M209" s="2"/>
      <c r="N209" s="2"/>
      <c r="O209" s="2"/>
      <c r="P209" s="2"/>
      <c r="Q209" s="2"/>
      <c r="R209" s="2"/>
      <c r="S209" s="2"/>
      <c r="T209" s="408"/>
      <c r="U209" s="408"/>
      <c r="V209" s="408"/>
      <c r="W209" s="408"/>
      <c r="X209" s="408"/>
      <c r="Y209" s="101"/>
      <c r="Z209" s="101"/>
      <c r="AA209" s="408"/>
      <c r="AB209" s="408"/>
      <c r="AC209" s="408"/>
      <c r="AD209" s="408"/>
      <c r="AE209" s="408"/>
      <c r="AF209" s="408"/>
      <c r="AG209" s="408"/>
      <c r="AH209" s="408"/>
      <c r="AI209" s="408"/>
      <c r="AJ209" s="408"/>
      <c r="AK209" s="408"/>
      <c r="AL209" s="408"/>
      <c r="AM209" s="317"/>
      <c r="AN209" s="317"/>
      <c r="AO209" s="317"/>
      <c r="AP209" s="108"/>
      <c r="AQ209" s="317"/>
      <c r="AR209" s="317"/>
      <c r="AS209" s="108"/>
      <c r="AT209" s="108"/>
      <c r="AU209" s="108"/>
      <c r="AV209" s="1"/>
      <c r="AW209" s="1"/>
      <c r="AX209" s="317"/>
      <c r="AY209" s="317"/>
    </row>
    <row r="210" spans="1:51" ht="54" customHeight="1" x14ac:dyDescent="0.25">
      <c r="A210" s="1"/>
      <c r="B210" s="1"/>
      <c r="C210" s="1"/>
      <c r="D210" s="1"/>
      <c r="E210" s="1"/>
      <c r="F210" s="1"/>
      <c r="G210" s="1"/>
      <c r="H210" s="1"/>
      <c r="I210" s="1"/>
      <c r="J210" s="2"/>
      <c r="K210" s="2"/>
      <c r="L210" s="2"/>
      <c r="M210" s="2"/>
      <c r="N210" s="2"/>
      <c r="O210" s="2"/>
      <c r="P210" s="2"/>
      <c r="Q210" s="2"/>
      <c r="R210" s="2"/>
      <c r="S210" s="2"/>
      <c r="T210" s="408"/>
      <c r="U210" s="408"/>
      <c r="V210" s="408"/>
      <c r="W210" s="408"/>
      <c r="X210" s="408"/>
      <c r="Y210" s="101"/>
      <c r="Z210" s="101"/>
      <c r="AA210" s="408"/>
      <c r="AB210" s="408"/>
      <c r="AC210" s="408"/>
      <c r="AD210" s="408"/>
      <c r="AE210" s="408"/>
      <c r="AF210" s="408"/>
      <c r="AG210" s="408"/>
      <c r="AH210" s="408"/>
      <c r="AI210" s="408"/>
      <c r="AJ210" s="408"/>
      <c r="AK210" s="408"/>
      <c r="AL210" s="408"/>
      <c r="AM210" s="317"/>
      <c r="AN210" s="317"/>
      <c r="AO210" s="317"/>
      <c r="AP210" s="108"/>
      <c r="AQ210" s="317"/>
      <c r="AR210" s="317"/>
      <c r="AS210" s="108"/>
      <c r="AT210" s="108"/>
      <c r="AU210" s="108"/>
      <c r="AV210" s="1"/>
      <c r="AW210" s="1"/>
      <c r="AX210" s="317"/>
      <c r="AY210" s="317"/>
    </row>
    <row r="211" spans="1:51" ht="54" customHeight="1" x14ac:dyDescent="0.25">
      <c r="A211" s="1"/>
      <c r="B211" s="1"/>
      <c r="C211" s="1"/>
      <c r="D211" s="1"/>
      <c r="E211" s="1"/>
      <c r="F211" s="1"/>
      <c r="G211" s="1"/>
      <c r="H211" s="1"/>
      <c r="I211" s="1"/>
      <c r="J211" s="2"/>
      <c r="K211" s="2"/>
      <c r="L211" s="2"/>
      <c r="M211" s="2"/>
      <c r="N211" s="2"/>
      <c r="O211" s="2"/>
      <c r="P211" s="2"/>
      <c r="Q211" s="2"/>
      <c r="R211" s="2"/>
      <c r="S211" s="2"/>
      <c r="T211" s="408"/>
      <c r="U211" s="408"/>
      <c r="V211" s="408"/>
      <c r="W211" s="408"/>
      <c r="X211" s="408"/>
      <c r="Y211" s="101"/>
      <c r="Z211" s="101"/>
      <c r="AA211" s="408"/>
      <c r="AB211" s="408"/>
      <c r="AC211" s="408"/>
      <c r="AD211" s="408"/>
      <c r="AE211" s="408"/>
      <c r="AF211" s="408"/>
      <c r="AG211" s="408"/>
      <c r="AH211" s="408"/>
      <c r="AI211" s="408"/>
      <c r="AJ211" s="408"/>
      <c r="AK211" s="408"/>
      <c r="AL211" s="408"/>
      <c r="AM211" s="317"/>
      <c r="AN211" s="317"/>
      <c r="AO211" s="317"/>
      <c r="AP211" s="108"/>
      <c r="AQ211" s="317"/>
      <c r="AR211" s="317"/>
      <c r="AS211" s="108"/>
      <c r="AT211" s="108"/>
      <c r="AU211" s="108"/>
      <c r="AV211" s="1"/>
      <c r="AW211" s="1"/>
      <c r="AX211" s="317"/>
      <c r="AY211" s="317"/>
    </row>
    <row r="212" spans="1:51" ht="54" customHeight="1" x14ac:dyDescent="0.25">
      <c r="A212" s="1"/>
      <c r="B212" s="1"/>
      <c r="C212" s="1"/>
      <c r="D212" s="1"/>
      <c r="E212" s="1"/>
      <c r="F212" s="1"/>
      <c r="G212" s="1"/>
      <c r="H212" s="1"/>
      <c r="I212" s="1"/>
      <c r="J212" s="2"/>
      <c r="K212" s="2"/>
      <c r="L212" s="2"/>
      <c r="M212" s="2"/>
      <c r="N212" s="2"/>
      <c r="O212" s="2"/>
      <c r="P212" s="2"/>
      <c r="Q212" s="2"/>
      <c r="R212" s="2"/>
      <c r="S212" s="2"/>
      <c r="T212" s="408"/>
      <c r="U212" s="408"/>
      <c r="V212" s="408"/>
      <c r="W212" s="408"/>
      <c r="X212" s="408"/>
      <c r="Y212" s="101"/>
      <c r="Z212" s="101"/>
      <c r="AA212" s="408"/>
      <c r="AB212" s="408"/>
      <c r="AC212" s="408"/>
      <c r="AD212" s="408"/>
      <c r="AE212" s="408"/>
      <c r="AF212" s="408"/>
      <c r="AG212" s="408"/>
      <c r="AH212" s="408"/>
      <c r="AI212" s="408"/>
      <c r="AJ212" s="408"/>
      <c r="AK212" s="408"/>
      <c r="AL212" s="408"/>
      <c r="AM212" s="317"/>
      <c r="AN212" s="317"/>
      <c r="AO212" s="317"/>
      <c r="AP212" s="108"/>
      <c r="AQ212" s="317"/>
      <c r="AR212" s="317"/>
      <c r="AS212" s="108"/>
      <c r="AT212" s="108"/>
      <c r="AU212" s="108"/>
      <c r="AV212" s="1"/>
      <c r="AW212" s="1"/>
      <c r="AX212" s="317"/>
      <c r="AY212" s="317"/>
    </row>
    <row r="213" spans="1:51" ht="54" customHeight="1" x14ac:dyDescent="0.25">
      <c r="A213" s="1"/>
      <c r="B213" s="1"/>
      <c r="C213" s="1"/>
      <c r="D213" s="1"/>
      <c r="E213" s="1"/>
      <c r="F213" s="1"/>
      <c r="G213" s="1"/>
      <c r="H213" s="1"/>
      <c r="I213" s="1"/>
      <c r="J213" s="2"/>
      <c r="K213" s="2"/>
      <c r="L213" s="2"/>
      <c r="M213" s="2"/>
      <c r="N213" s="2"/>
      <c r="O213" s="2"/>
      <c r="P213" s="2"/>
      <c r="Q213" s="2"/>
      <c r="R213" s="2"/>
      <c r="S213" s="2"/>
      <c r="T213" s="408"/>
      <c r="U213" s="408"/>
      <c r="V213" s="408"/>
      <c r="W213" s="408"/>
      <c r="X213" s="408"/>
      <c r="Y213" s="101"/>
      <c r="Z213" s="101"/>
      <c r="AA213" s="408"/>
      <c r="AB213" s="408"/>
      <c r="AC213" s="408"/>
      <c r="AD213" s="408"/>
      <c r="AE213" s="408"/>
      <c r="AF213" s="408"/>
      <c r="AG213" s="408"/>
      <c r="AH213" s="408"/>
      <c r="AI213" s="408"/>
      <c r="AJ213" s="408"/>
      <c r="AK213" s="408"/>
      <c r="AL213" s="408"/>
      <c r="AM213" s="317"/>
      <c r="AN213" s="317"/>
      <c r="AO213" s="317"/>
      <c r="AP213" s="108"/>
      <c r="AQ213" s="317"/>
      <c r="AR213" s="317"/>
      <c r="AS213" s="108"/>
      <c r="AT213" s="108"/>
      <c r="AU213" s="108"/>
      <c r="AV213" s="1"/>
      <c r="AW213" s="1"/>
      <c r="AX213" s="317"/>
      <c r="AY213" s="317"/>
    </row>
    <row r="214" spans="1:51" ht="54" customHeight="1" x14ac:dyDescent="0.25">
      <c r="A214" s="1"/>
      <c r="B214" s="1"/>
      <c r="C214" s="1"/>
      <c r="D214" s="1"/>
      <c r="E214" s="1"/>
      <c r="F214" s="1"/>
      <c r="G214" s="1"/>
      <c r="H214" s="1"/>
      <c r="I214" s="1"/>
      <c r="J214" s="2"/>
      <c r="K214" s="2"/>
      <c r="L214" s="2"/>
      <c r="M214" s="2"/>
      <c r="N214" s="2"/>
      <c r="O214" s="2"/>
      <c r="P214" s="2"/>
      <c r="Q214" s="2"/>
      <c r="R214" s="2"/>
      <c r="S214" s="2"/>
      <c r="T214" s="408"/>
      <c r="U214" s="408"/>
      <c r="V214" s="408"/>
      <c r="W214" s="408"/>
      <c r="X214" s="408"/>
      <c r="Y214" s="101"/>
      <c r="Z214" s="101"/>
      <c r="AA214" s="408"/>
      <c r="AB214" s="408"/>
      <c r="AC214" s="408"/>
      <c r="AD214" s="408"/>
      <c r="AE214" s="408"/>
      <c r="AF214" s="408"/>
      <c r="AG214" s="408"/>
      <c r="AH214" s="408"/>
      <c r="AI214" s="408"/>
      <c r="AJ214" s="408"/>
      <c r="AK214" s="408"/>
      <c r="AL214" s="408"/>
      <c r="AM214" s="317"/>
      <c r="AN214" s="317"/>
      <c r="AO214" s="317"/>
      <c r="AP214" s="108"/>
      <c r="AQ214" s="317"/>
      <c r="AR214" s="317"/>
      <c r="AS214" s="108"/>
      <c r="AT214" s="108"/>
      <c r="AU214" s="108"/>
      <c r="AV214" s="1"/>
      <c r="AW214" s="1"/>
      <c r="AX214" s="317"/>
      <c r="AY214" s="317"/>
    </row>
    <row r="215" spans="1:51" ht="54" customHeight="1" x14ac:dyDescent="0.25">
      <c r="A215" s="1"/>
      <c r="B215" s="1"/>
      <c r="C215" s="1"/>
      <c r="D215" s="1"/>
      <c r="E215" s="1"/>
      <c r="F215" s="1"/>
      <c r="G215" s="1"/>
      <c r="H215" s="1"/>
      <c r="I215" s="1"/>
      <c r="J215" s="2"/>
      <c r="K215" s="2"/>
      <c r="L215" s="2"/>
      <c r="M215" s="2"/>
      <c r="N215" s="2"/>
      <c r="O215" s="2"/>
      <c r="P215" s="2"/>
      <c r="Q215" s="2"/>
      <c r="R215" s="2"/>
      <c r="S215" s="2"/>
      <c r="T215" s="408"/>
      <c r="U215" s="408"/>
      <c r="V215" s="408"/>
      <c r="W215" s="408"/>
      <c r="X215" s="408"/>
      <c r="Y215" s="101"/>
      <c r="Z215" s="101"/>
      <c r="AA215" s="408"/>
      <c r="AB215" s="408"/>
      <c r="AC215" s="408"/>
      <c r="AD215" s="408"/>
      <c r="AE215" s="408"/>
      <c r="AF215" s="408"/>
      <c r="AG215" s="408"/>
      <c r="AH215" s="408"/>
      <c r="AI215" s="408"/>
      <c r="AJ215" s="408"/>
      <c r="AK215" s="408"/>
      <c r="AL215" s="408"/>
      <c r="AM215" s="317"/>
      <c r="AN215" s="317"/>
      <c r="AO215" s="317"/>
      <c r="AP215" s="108"/>
      <c r="AQ215" s="317"/>
      <c r="AR215" s="317"/>
      <c r="AS215" s="108"/>
      <c r="AT215" s="108"/>
      <c r="AU215" s="108"/>
      <c r="AV215" s="1"/>
      <c r="AW215" s="1"/>
      <c r="AX215" s="317"/>
      <c r="AY215" s="317"/>
    </row>
    <row r="216" spans="1:51" ht="54" customHeight="1" x14ac:dyDescent="0.25">
      <c r="A216" s="1"/>
      <c r="B216" s="1"/>
      <c r="C216" s="1"/>
      <c r="D216" s="1"/>
      <c r="E216" s="1"/>
      <c r="F216" s="1"/>
      <c r="G216" s="1"/>
      <c r="H216" s="1"/>
      <c r="I216" s="1"/>
      <c r="J216" s="2"/>
      <c r="K216" s="2"/>
      <c r="L216" s="2"/>
      <c r="M216" s="2"/>
      <c r="N216" s="2"/>
      <c r="O216" s="2"/>
      <c r="P216" s="2"/>
      <c r="Q216" s="2"/>
      <c r="R216" s="2"/>
      <c r="S216" s="2"/>
      <c r="T216" s="408"/>
      <c r="U216" s="408"/>
      <c r="V216" s="408"/>
      <c r="W216" s="408"/>
      <c r="X216" s="408"/>
      <c r="Y216" s="101"/>
      <c r="Z216" s="101"/>
      <c r="AA216" s="408"/>
      <c r="AB216" s="408"/>
      <c r="AC216" s="408"/>
      <c r="AD216" s="408"/>
      <c r="AE216" s="408"/>
      <c r="AF216" s="408"/>
      <c r="AG216" s="408"/>
      <c r="AH216" s="408"/>
      <c r="AI216" s="408"/>
      <c r="AJ216" s="408"/>
      <c r="AK216" s="408"/>
      <c r="AL216" s="408"/>
      <c r="AM216" s="317"/>
      <c r="AN216" s="317"/>
      <c r="AO216" s="317"/>
      <c r="AP216" s="108"/>
      <c r="AQ216" s="317"/>
      <c r="AR216" s="317"/>
      <c r="AS216" s="108"/>
      <c r="AT216" s="108"/>
      <c r="AU216" s="108"/>
      <c r="AV216" s="1"/>
      <c r="AW216" s="1"/>
      <c r="AX216" s="317"/>
      <c r="AY216" s="317"/>
    </row>
    <row r="217" spans="1:51" ht="54" customHeight="1" x14ac:dyDescent="0.25">
      <c r="A217" s="1"/>
      <c r="B217" s="1"/>
      <c r="C217" s="1"/>
      <c r="D217" s="1"/>
      <c r="E217" s="1"/>
      <c r="F217" s="1"/>
      <c r="G217" s="1"/>
      <c r="H217" s="1"/>
      <c r="I217" s="1"/>
      <c r="J217" s="2"/>
      <c r="K217" s="2"/>
      <c r="L217" s="2"/>
      <c r="M217" s="2"/>
      <c r="N217" s="2"/>
      <c r="O217" s="2"/>
      <c r="P217" s="2"/>
      <c r="Q217" s="2"/>
      <c r="R217" s="2"/>
      <c r="S217" s="2"/>
      <c r="T217" s="408"/>
      <c r="U217" s="408"/>
      <c r="V217" s="408"/>
      <c r="W217" s="408"/>
      <c r="X217" s="408"/>
      <c r="Y217" s="101"/>
      <c r="Z217" s="101"/>
      <c r="AA217" s="408"/>
      <c r="AB217" s="408"/>
      <c r="AC217" s="408"/>
      <c r="AD217" s="408"/>
      <c r="AE217" s="408"/>
      <c r="AF217" s="408"/>
      <c r="AG217" s="408"/>
      <c r="AH217" s="408"/>
      <c r="AI217" s="408"/>
      <c r="AJ217" s="408"/>
      <c r="AK217" s="408"/>
      <c r="AL217" s="408"/>
      <c r="AM217" s="317"/>
      <c r="AN217" s="317"/>
      <c r="AO217" s="317"/>
      <c r="AP217" s="108"/>
      <c r="AQ217" s="317"/>
      <c r="AR217" s="317"/>
      <c r="AS217" s="108"/>
      <c r="AT217" s="108"/>
      <c r="AU217" s="108"/>
      <c r="AV217" s="1"/>
      <c r="AW217" s="1"/>
      <c r="AX217" s="317"/>
      <c r="AY217" s="317"/>
    </row>
    <row r="218" spans="1:51" ht="54" customHeight="1" x14ac:dyDescent="0.25">
      <c r="A218" s="1"/>
      <c r="B218" s="1"/>
      <c r="C218" s="1"/>
      <c r="D218" s="1"/>
      <c r="E218" s="1"/>
      <c r="F218" s="1"/>
      <c r="G218" s="1"/>
      <c r="H218" s="1"/>
      <c r="I218" s="1"/>
      <c r="J218" s="2"/>
      <c r="K218" s="2"/>
      <c r="L218" s="2"/>
      <c r="M218" s="2"/>
      <c r="N218" s="2"/>
      <c r="O218" s="2"/>
      <c r="P218" s="2"/>
      <c r="Q218" s="2"/>
      <c r="R218" s="2"/>
      <c r="S218" s="2"/>
      <c r="T218" s="408"/>
      <c r="U218" s="408"/>
      <c r="V218" s="408"/>
      <c r="W218" s="408"/>
      <c r="X218" s="408"/>
      <c r="Y218" s="101"/>
      <c r="Z218" s="101"/>
      <c r="AA218" s="408"/>
      <c r="AB218" s="408"/>
      <c r="AC218" s="408"/>
      <c r="AD218" s="408"/>
      <c r="AE218" s="408"/>
      <c r="AF218" s="408"/>
      <c r="AG218" s="408"/>
      <c r="AH218" s="408"/>
      <c r="AI218" s="408"/>
      <c r="AJ218" s="408"/>
      <c r="AK218" s="408"/>
      <c r="AL218" s="408"/>
      <c r="AM218" s="317"/>
      <c r="AN218" s="317"/>
      <c r="AO218" s="317"/>
      <c r="AP218" s="108"/>
      <c r="AQ218" s="317"/>
      <c r="AR218" s="317"/>
      <c r="AS218" s="108"/>
      <c r="AT218" s="108"/>
      <c r="AU218" s="108"/>
      <c r="AV218" s="1"/>
      <c r="AW218" s="1"/>
      <c r="AX218" s="317"/>
      <c r="AY218" s="317"/>
    </row>
    <row r="219" spans="1:51" ht="54" customHeight="1" x14ac:dyDescent="0.25">
      <c r="A219" s="1"/>
      <c r="B219" s="1"/>
      <c r="C219" s="1"/>
      <c r="D219" s="1"/>
      <c r="E219" s="1"/>
      <c r="F219" s="1"/>
      <c r="G219" s="1"/>
      <c r="H219" s="1"/>
      <c r="I219" s="1"/>
      <c r="J219" s="2"/>
      <c r="K219" s="2"/>
      <c r="L219" s="2"/>
      <c r="M219" s="2"/>
      <c r="N219" s="2"/>
      <c r="O219" s="2"/>
      <c r="P219" s="2"/>
      <c r="Q219" s="2"/>
      <c r="R219" s="2"/>
      <c r="S219" s="2"/>
      <c r="T219" s="408"/>
      <c r="U219" s="408"/>
      <c r="V219" s="408"/>
      <c r="W219" s="408"/>
      <c r="X219" s="408"/>
      <c r="Y219" s="101"/>
      <c r="Z219" s="101"/>
      <c r="AA219" s="408"/>
      <c r="AB219" s="408"/>
      <c r="AC219" s="408"/>
      <c r="AD219" s="408"/>
      <c r="AE219" s="408"/>
      <c r="AF219" s="408"/>
      <c r="AG219" s="408"/>
      <c r="AH219" s="408"/>
      <c r="AI219" s="408"/>
      <c r="AJ219" s="408"/>
      <c r="AK219" s="408"/>
      <c r="AL219" s="408"/>
      <c r="AM219" s="317"/>
      <c r="AN219" s="317"/>
      <c r="AO219" s="317"/>
      <c r="AP219" s="108"/>
      <c r="AQ219" s="317"/>
      <c r="AR219" s="317"/>
      <c r="AS219" s="108"/>
      <c r="AT219" s="108"/>
      <c r="AU219" s="108"/>
      <c r="AV219" s="1"/>
      <c r="AW219" s="1"/>
      <c r="AX219" s="317"/>
      <c r="AY219" s="317"/>
    </row>
    <row r="220" spans="1:51" ht="54" customHeight="1" x14ac:dyDescent="0.25">
      <c r="A220" s="1"/>
      <c r="B220" s="1"/>
      <c r="C220" s="1"/>
      <c r="D220" s="1"/>
      <c r="E220" s="1"/>
      <c r="F220" s="1"/>
      <c r="G220" s="1"/>
      <c r="H220" s="1"/>
      <c r="I220" s="1"/>
      <c r="J220" s="2"/>
      <c r="K220" s="2"/>
      <c r="L220" s="2"/>
      <c r="M220" s="2"/>
      <c r="N220" s="2"/>
      <c r="O220" s="2"/>
      <c r="P220" s="2"/>
      <c r="Q220" s="2"/>
      <c r="R220" s="2"/>
      <c r="S220" s="2"/>
      <c r="T220" s="408"/>
      <c r="U220" s="408"/>
      <c r="V220" s="408"/>
      <c r="W220" s="408"/>
      <c r="X220" s="408"/>
      <c r="Y220" s="101"/>
      <c r="Z220" s="101"/>
      <c r="AA220" s="408"/>
      <c r="AB220" s="408"/>
      <c r="AC220" s="408"/>
      <c r="AD220" s="408"/>
      <c r="AE220" s="408"/>
      <c r="AF220" s="408"/>
      <c r="AG220" s="408"/>
      <c r="AH220" s="408"/>
      <c r="AI220" s="408"/>
      <c r="AJ220" s="408"/>
      <c r="AK220" s="408"/>
      <c r="AL220" s="408"/>
      <c r="AM220" s="317"/>
      <c r="AN220" s="317"/>
      <c r="AO220" s="317"/>
      <c r="AP220" s="108"/>
      <c r="AQ220" s="317"/>
      <c r="AR220" s="317"/>
      <c r="AS220" s="108"/>
      <c r="AT220" s="108"/>
      <c r="AU220" s="108"/>
      <c r="AV220" s="1"/>
      <c r="AW220" s="1"/>
      <c r="AX220" s="317"/>
      <c r="AY220" s="317"/>
    </row>
    <row r="221" spans="1:51" ht="54" customHeight="1" x14ac:dyDescent="0.25">
      <c r="A221" s="1"/>
      <c r="B221" s="1"/>
      <c r="C221" s="1"/>
      <c r="D221" s="1"/>
      <c r="E221" s="1"/>
      <c r="F221" s="1"/>
      <c r="G221" s="1"/>
      <c r="H221" s="1"/>
      <c r="I221" s="1"/>
      <c r="J221" s="2"/>
      <c r="K221" s="2"/>
      <c r="L221" s="2"/>
      <c r="M221" s="2"/>
      <c r="N221" s="2"/>
      <c r="O221" s="2"/>
      <c r="P221" s="2"/>
      <c r="Q221" s="2"/>
      <c r="R221" s="2"/>
      <c r="S221" s="2"/>
      <c r="T221" s="408"/>
      <c r="U221" s="408"/>
      <c r="V221" s="408"/>
      <c r="W221" s="408"/>
      <c r="X221" s="408"/>
      <c r="Y221" s="101"/>
      <c r="Z221" s="101"/>
      <c r="AA221" s="408"/>
      <c r="AB221" s="408"/>
      <c r="AC221" s="408"/>
      <c r="AD221" s="408"/>
      <c r="AE221" s="408"/>
      <c r="AF221" s="408"/>
      <c r="AG221" s="408"/>
      <c r="AH221" s="408"/>
      <c r="AI221" s="408"/>
      <c r="AJ221" s="408"/>
      <c r="AK221" s="408"/>
      <c r="AL221" s="408"/>
      <c r="AM221" s="317"/>
      <c r="AN221" s="317"/>
      <c r="AO221" s="317"/>
      <c r="AP221" s="108"/>
      <c r="AQ221" s="317"/>
      <c r="AR221" s="317"/>
      <c r="AS221" s="108"/>
      <c r="AT221" s="108"/>
      <c r="AU221" s="108"/>
      <c r="AV221" s="1"/>
      <c r="AW221" s="1"/>
      <c r="AX221" s="317"/>
      <c r="AY221" s="317"/>
    </row>
    <row r="222" spans="1:51" ht="54" customHeight="1" x14ac:dyDescent="0.25">
      <c r="A222" s="1"/>
      <c r="B222" s="1"/>
      <c r="C222" s="1"/>
      <c r="D222" s="1"/>
      <c r="E222" s="1"/>
      <c r="F222" s="1"/>
      <c r="G222" s="1"/>
      <c r="H222" s="1"/>
      <c r="I222" s="1"/>
      <c r="J222" s="2"/>
      <c r="K222" s="2"/>
      <c r="L222" s="2"/>
      <c r="M222" s="2"/>
      <c r="N222" s="2"/>
      <c r="O222" s="2"/>
      <c r="P222" s="2"/>
      <c r="Q222" s="2"/>
      <c r="R222" s="2"/>
      <c r="S222" s="2"/>
      <c r="T222" s="408"/>
      <c r="U222" s="408"/>
      <c r="V222" s="408"/>
      <c r="W222" s="408"/>
      <c r="X222" s="408"/>
      <c r="Y222" s="101"/>
      <c r="Z222" s="101"/>
      <c r="AA222" s="408"/>
      <c r="AB222" s="408"/>
      <c r="AC222" s="408"/>
      <c r="AD222" s="408"/>
      <c r="AE222" s="408"/>
      <c r="AF222" s="408"/>
      <c r="AG222" s="408"/>
      <c r="AH222" s="408"/>
      <c r="AI222" s="408"/>
      <c r="AJ222" s="408"/>
      <c r="AK222" s="408"/>
      <c r="AL222" s="408"/>
      <c r="AM222" s="317"/>
      <c r="AN222" s="317"/>
      <c r="AO222" s="317"/>
      <c r="AP222" s="108"/>
      <c r="AQ222" s="317"/>
      <c r="AR222" s="317"/>
      <c r="AS222" s="108"/>
      <c r="AT222" s="108"/>
      <c r="AU222" s="108"/>
      <c r="AV222" s="1"/>
      <c r="AW222" s="1"/>
      <c r="AX222" s="317"/>
      <c r="AY222" s="317"/>
    </row>
    <row r="223" spans="1:51" ht="54" customHeight="1" x14ac:dyDescent="0.25">
      <c r="A223" s="1"/>
      <c r="B223" s="1"/>
      <c r="C223" s="1"/>
      <c r="D223" s="1"/>
      <c r="E223" s="1"/>
      <c r="F223" s="1"/>
      <c r="G223" s="1"/>
      <c r="H223" s="1"/>
      <c r="I223" s="1"/>
      <c r="J223" s="2"/>
      <c r="K223" s="2"/>
      <c r="L223" s="2"/>
      <c r="M223" s="2"/>
      <c r="N223" s="2"/>
      <c r="O223" s="2"/>
      <c r="P223" s="2"/>
      <c r="Q223" s="2"/>
      <c r="R223" s="2"/>
      <c r="S223" s="2"/>
      <c r="T223" s="408"/>
      <c r="U223" s="408"/>
      <c r="V223" s="408"/>
      <c r="W223" s="408"/>
      <c r="X223" s="408"/>
      <c r="Y223" s="101"/>
      <c r="Z223" s="101"/>
      <c r="AA223" s="408"/>
      <c r="AB223" s="408"/>
      <c r="AC223" s="408"/>
      <c r="AD223" s="408"/>
      <c r="AE223" s="408"/>
      <c r="AF223" s="408"/>
      <c r="AG223" s="408"/>
      <c r="AH223" s="408"/>
      <c r="AI223" s="408"/>
      <c r="AJ223" s="408"/>
      <c r="AK223" s="408"/>
      <c r="AL223" s="408"/>
      <c r="AM223" s="317"/>
      <c r="AN223" s="317"/>
      <c r="AO223" s="317"/>
      <c r="AP223" s="108"/>
      <c r="AQ223" s="317"/>
      <c r="AR223" s="317"/>
      <c r="AS223" s="108"/>
      <c r="AT223" s="108"/>
      <c r="AU223" s="108"/>
      <c r="AV223" s="1"/>
      <c r="AW223" s="1"/>
      <c r="AX223" s="317"/>
      <c r="AY223" s="317"/>
    </row>
    <row r="224" spans="1:51" ht="54" customHeight="1" x14ac:dyDescent="0.25">
      <c r="A224" s="1"/>
      <c r="B224" s="1"/>
      <c r="C224" s="1"/>
      <c r="D224" s="1"/>
      <c r="E224" s="1"/>
      <c r="F224" s="1"/>
      <c r="G224" s="1"/>
      <c r="H224" s="1"/>
      <c r="I224" s="1"/>
      <c r="J224" s="2"/>
      <c r="K224" s="2"/>
      <c r="L224" s="2"/>
      <c r="M224" s="2"/>
      <c r="N224" s="2"/>
      <c r="O224" s="2"/>
      <c r="P224" s="2"/>
      <c r="Q224" s="2"/>
      <c r="R224" s="2"/>
      <c r="S224" s="2"/>
      <c r="T224" s="408"/>
      <c r="U224" s="408"/>
      <c r="V224" s="408"/>
      <c r="W224" s="408"/>
      <c r="X224" s="408"/>
      <c r="Y224" s="101"/>
      <c r="Z224" s="101"/>
      <c r="AA224" s="408"/>
      <c r="AB224" s="408"/>
      <c r="AC224" s="408"/>
      <c r="AD224" s="408"/>
      <c r="AE224" s="408"/>
      <c r="AF224" s="408"/>
      <c r="AG224" s="408"/>
      <c r="AH224" s="408"/>
      <c r="AI224" s="408"/>
      <c r="AJ224" s="408"/>
      <c r="AK224" s="408"/>
      <c r="AL224" s="408"/>
      <c r="AM224" s="317"/>
      <c r="AN224" s="317"/>
      <c r="AO224" s="317"/>
      <c r="AP224" s="108"/>
      <c r="AQ224" s="317"/>
      <c r="AR224" s="317"/>
      <c r="AS224" s="108"/>
      <c r="AT224" s="108"/>
      <c r="AU224" s="108"/>
      <c r="AV224" s="1"/>
      <c r="AW224" s="1"/>
      <c r="AX224" s="317"/>
      <c r="AY224" s="317"/>
    </row>
    <row r="225" spans="1:51" ht="54" customHeight="1" x14ac:dyDescent="0.25">
      <c r="A225" s="1"/>
      <c r="B225" s="1"/>
      <c r="C225" s="1"/>
      <c r="D225" s="1"/>
      <c r="E225" s="1"/>
      <c r="F225" s="1"/>
      <c r="G225" s="1"/>
      <c r="H225" s="1"/>
      <c r="I225" s="1"/>
      <c r="J225" s="2"/>
      <c r="K225" s="2"/>
      <c r="L225" s="2"/>
      <c r="M225" s="2"/>
      <c r="N225" s="2"/>
      <c r="O225" s="2"/>
      <c r="P225" s="2"/>
      <c r="Q225" s="2"/>
      <c r="R225" s="2"/>
      <c r="S225" s="2"/>
      <c r="T225" s="408"/>
      <c r="U225" s="408"/>
      <c r="V225" s="408"/>
      <c r="W225" s="408"/>
      <c r="X225" s="408"/>
      <c r="Y225" s="101"/>
      <c r="Z225" s="101"/>
      <c r="AA225" s="408"/>
      <c r="AB225" s="408"/>
      <c r="AC225" s="408"/>
      <c r="AD225" s="408"/>
      <c r="AE225" s="408"/>
      <c r="AF225" s="408"/>
      <c r="AG225" s="408"/>
      <c r="AH225" s="408"/>
      <c r="AI225" s="408"/>
      <c r="AJ225" s="408"/>
      <c r="AK225" s="408"/>
      <c r="AL225" s="408"/>
      <c r="AM225" s="317"/>
      <c r="AN225" s="317"/>
      <c r="AO225" s="317"/>
      <c r="AP225" s="108"/>
      <c r="AQ225" s="317"/>
      <c r="AR225" s="317"/>
      <c r="AS225" s="108"/>
      <c r="AT225" s="108"/>
      <c r="AU225" s="108"/>
      <c r="AV225" s="1"/>
      <c r="AW225" s="1"/>
      <c r="AX225" s="317"/>
      <c r="AY225" s="317"/>
    </row>
    <row r="226" spans="1:51" ht="54" customHeight="1" x14ac:dyDescent="0.25">
      <c r="A226" s="1"/>
      <c r="B226" s="1"/>
      <c r="C226" s="1"/>
      <c r="D226" s="1"/>
      <c r="E226" s="1"/>
      <c r="F226" s="1"/>
      <c r="G226" s="1"/>
      <c r="H226" s="1"/>
      <c r="I226" s="1"/>
      <c r="J226" s="2"/>
      <c r="K226" s="2"/>
      <c r="L226" s="2"/>
      <c r="M226" s="2"/>
      <c r="N226" s="2"/>
      <c r="O226" s="2"/>
      <c r="P226" s="2"/>
      <c r="Q226" s="2"/>
      <c r="R226" s="2"/>
      <c r="S226" s="2"/>
      <c r="T226" s="408"/>
      <c r="U226" s="408"/>
      <c r="V226" s="408"/>
      <c r="W226" s="408"/>
      <c r="X226" s="408"/>
      <c r="Y226" s="101"/>
      <c r="Z226" s="101"/>
      <c r="AA226" s="408"/>
      <c r="AB226" s="408"/>
      <c r="AC226" s="408"/>
      <c r="AD226" s="408"/>
      <c r="AE226" s="408"/>
      <c r="AF226" s="408"/>
      <c r="AG226" s="408"/>
      <c r="AH226" s="408"/>
      <c r="AI226" s="408"/>
      <c r="AJ226" s="408"/>
      <c r="AK226" s="408"/>
      <c r="AL226" s="408"/>
      <c r="AM226" s="317"/>
      <c r="AN226" s="317"/>
      <c r="AO226" s="317"/>
      <c r="AP226" s="108"/>
      <c r="AQ226" s="317"/>
      <c r="AR226" s="317"/>
      <c r="AS226" s="108"/>
      <c r="AT226" s="108"/>
      <c r="AU226" s="108"/>
      <c r="AV226" s="1"/>
      <c r="AW226" s="1"/>
      <c r="AX226" s="317"/>
      <c r="AY226" s="317"/>
    </row>
    <row r="227" spans="1:51" ht="54" customHeight="1" x14ac:dyDescent="0.25">
      <c r="A227" s="1"/>
      <c r="B227" s="1"/>
      <c r="C227" s="1"/>
      <c r="D227" s="1"/>
      <c r="E227" s="1"/>
      <c r="F227" s="1"/>
      <c r="G227" s="1"/>
      <c r="H227" s="1"/>
      <c r="I227" s="1"/>
      <c r="J227" s="2"/>
      <c r="K227" s="2"/>
      <c r="L227" s="2"/>
      <c r="M227" s="2"/>
      <c r="N227" s="2"/>
      <c r="O227" s="2"/>
      <c r="P227" s="2"/>
      <c r="Q227" s="2"/>
      <c r="R227" s="2"/>
      <c r="S227" s="2"/>
      <c r="T227" s="408"/>
      <c r="U227" s="408"/>
      <c r="V227" s="408"/>
      <c r="W227" s="408"/>
      <c r="X227" s="408"/>
      <c r="Y227" s="101"/>
      <c r="Z227" s="101"/>
      <c r="AA227" s="408"/>
      <c r="AB227" s="408"/>
      <c r="AC227" s="408"/>
      <c r="AD227" s="408"/>
      <c r="AE227" s="408"/>
      <c r="AF227" s="408"/>
      <c r="AG227" s="408"/>
      <c r="AH227" s="408"/>
      <c r="AI227" s="408"/>
      <c r="AJ227" s="408"/>
      <c r="AK227" s="408"/>
      <c r="AL227" s="408"/>
      <c r="AM227" s="317"/>
      <c r="AN227" s="317"/>
      <c r="AO227" s="317"/>
      <c r="AP227" s="108"/>
      <c r="AQ227" s="317"/>
      <c r="AR227" s="317"/>
      <c r="AS227" s="108"/>
      <c r="AT227" s="108"/>
      <c r="AU227" s="108"/>
      <c r="AV227" s="1"/>
      <c r="AW227" s="1"/>
      <c r="AX227" s="317"/>
      <c r="AY227" s="317"/>
    </row>
    <row r="228" spans="1:51" ht="54" customHeight="1" x14ac:dyDescent="0.25">
      <c r="A228" s="1"/>
      <c r="B228" s="1"/>
      <c r="C228" s="1"/>
      <c r="D228" s="1"/>
      <c r="E228" s="1"/>
      <c r="F228" s="1"/>
      <c r="G228" s="1"/>
      <c r="H228" s="1"/>
      <c r="I228" s="1"/>
      <c r="J228" s="2"/>
      <c r="K228" s="2"/>
      <c r="L228" s="2"/>
      <c r="M228" s="2"/>
      <c r="N228" s="2"/>
      <c r="O228" s="2"/>
      <c r="P228" s="2"/>
      <c r="Q228" s="2"/>
      <c r="R228" s="2"/>
      <c r="S228" s="2"/>
      <c r="T228" s="408"/>
      <c r="U228" s="408"/>
      <c r="V228" s="408"/>
      <c r="W228" s="408"/>
      <c r="X228" s="408"/>
      <c r="Y228" s="101"/>
      <c r="Z228" s="101"/>
      <c r="AA228" s="408"/>
      <c r="AB228" s="408"/>
      <c r="AC228" s="408"/>
      <c r="AD228" s="408"/>
      <c r="AE228" s="408"/>
      <c r="AF228" s="408"/>
      <c r="AG228" s="408"/>
      <c r="AH228" s="408"/>
      <c r="AI228" s="408"/>
      <c r="AJ228" s="408"/>
      <c r="AK228" s="408"/>
      <c r="AL228" s="408"/>
      <c r="AM228" s="317"/>
      <c r="AN228" s="317"/>
      <c r="AO228" s="317"/>
      <c r="AP228" s="108"/>
      <c r="AQ228" s="317"/>
      <c r="AR228" s="317"/>
      <c r="AS228" s="108"/>
      <c r="AT228" s="108"/>
      <c r="AU228" s="108"/>
      <c r="AV228" s="1"/>
      <c r="AW228" s="1"/>
      <c r="AX228" s="317"/>
      <c r="AY228" s="317"/>
    </row>
    <row r="229" spans="1:51" ht="54" customHeight="1" x14ac:dyDescent="0.25">
      <c r="A229" s="1"/>
      <c r="B229" s="1"/>
      <c r="C229" s="1"/>
      <c r="D229" s="1"/>
      <c r="E229" s="1"/>
      <c r="F229" s="1"/>
      <c r="G229" s="1"/>
      <c r="H229" s="1"/>
      <c r="I229" s="1"/>
      <c r="J229" s="2"/>
      <c r="K229" s="2"/>
      <c r="L229" s="2"/>
      <c r="M229" s="2"/>
      <c r="N229" s="2"/>
      <c r="O229" s="2"/>
      <c r="P229" s="2"/>
      <c r="Q229" s="2"/>
      <c r="R229" s="2"/>
      <c r="S229" s="2"/>
      <c r="T229" s="408"/>
      <c r="U229" s="408"/>
      <c r="V229" s="408"/>
      <c r="W229" s="408"/>
      <c r="X229" s="408"/>
      <c r="Y229" s="101"/>
      <c r="Z229" s="101"/>
      <c r="AA229" s="408"/>
      <c r="AB229" s="408"/>
      <c r="AC229" s="408"/>
      <c r="AD229" s="408"/>
      <c r="AE229" s="408"/>
      <c r="AF229" s="408"/>
      <c r="AG229" s="408"/>
      <c r="AH229" s="408"/>
      <c r="AI229" s="408"/>
      <c r="AJ229" s="408"/>
      <c r="AK229" s="408"/>
      <c r="AL229" s="408"/>
      <c r="AM229" s="317"/>
      <c r="AN229" s="317"/>
      <c r="AO229" s="317"/>
      <c r="AP229" s="108"/>
      <c r="AQ229" s="317"/>
      <c r="AR229" s="317"/>
      <c r="AS229" s="108"/>
      <c r="AT229" s="108"/>
      <c r="AU229" s="108"/>
      <c r="AV229" s="1"/>
      <c r="AW229" s="1"/>
      <c r="AX229" s="317"/>
      <c r="AY229" s="317"/>
    </row>
    <row r="230" spans="1:51" ht="54" customHeight="1" x14ac:dyDescent="0.25">
      <c r="A230" s="1"/>
      <c r="B230" s="1"/>
      <c r="C230" s="1"/>
      <c r="D230" s="1"/>
      <c r="E230" s="1"/>
      <c r="F230" s="1"/>
      <c r="G230" s="1"/>
      <c r="H230" s="1"/>
      <c r="I230" s="1"/>
      <c r="J230" s="2"/>
      <c r="K230" s="2"/>
      <c r="L230" s="2"/>
      <c r="M230" s="2"/>
      <c r="N230" s="2"/>
      <c r="O230" s="2"/>
      <c r="P230" s="2"/>
      <c r="Q230" s="2"/>
      <c r="R230" s="2"/>
      <c r="S230" s="2"/>
      <c r="T230" s="408"/>
      <c r="U230" s="408"/>
      <c r="V230" s="408"/>
      <c r="W230" s="408"/>
      <c r="X230" s="408"/>
      <c r="Y230" s="101"/>
      <c r="Z230" s="101"/>
      <c r="AA230" s="408"/>
      <c r="AB230" s="408"/>
      <c r="AC230" s="408"/>
      <c r="AD230" s="408"/>
      <c r="AE230" s="408"/>
      <c r="AF230" s="408"/>
      <c r="AG230" s="408"/>
      <c r="AH230" s="408"/>
      <c r="AI230" s="408"/>
      <c r="AJ230" s="408"/>
      <c r="AK230" s="408"/>
      <c r="AL230" s="408"/>
      <c r="AM230" s="317"/>
      <c r="AN230" s="317"/>
      <c r="AO230" s="317"/>
      <c r="AP230" s="108"/>
      <c r="AQ230" s="317"/>
      <c r="AR230" s="317"/>
      <c r="AS230" s="108"/>
      <c r="AT230" s="108"/>
      <c r="AU230" s="108"/>
      <c r="AV230" s="1"/>
      <c r="AW230" s="1"/>
      <c r="AX230" s="317"/>
      <c r="AY230" s="317"/>
    </row>
    <row r="231" spans="1:51" ht="54" customHeight="1" x14ac:dyDescent="0.25">
      <c r="A231" s="1"/>
      <c r="B231" s="1"/>
      <c r="C231" s="1"/>
      <c r="D231" s="1"/>
      <c r="E231" s="1"/>
      <c r="F231" s="1"/>
      <c r="G231" s="1"/>
      <c r="H231" s="1"/>
      <c r="I231" s="1"/>
      <c r="J231" s="2"/>
      <c r="K231" s="2"/>
      <c r="L231" s="2"/>
      <c r="M231" s="2"/>
      <c r="N231" s="2"/>
      <c r="O231" s="2"/>
      <c r="P231" s="2"/>
      <c r="Q231" s="2"/>
      <c r="R231" s="2"/>
      <c r="S231" s="2"/>
      <c r="T231" s="408"/>
      <c r="U231" s="408"/>
      <c r="V231" s="408"/>
      <c r="W231" s="408"/>
      <c r="X231" s="408"/>
      <c r="Y231" s="101"/>
      <c r="Z231" s="101"/>
      <c r="AA231" s="408"/>
      <c r="AB231" s="408"/>
      <c r="AC231" s="408"/>
      <c r="AD231" s="408"/>
      <c r="AE231" s="408"/>
      <c r="AF231" s="408"/>
      <c r="AG231" s="408"/>
      <c r="AH231" s="408"/>
      <c r="AI231" s="408"/>
      <c r="AJ231" s="408"/>
      <c r="AK231" s="408"/>
      <c r="AL231" s="408"/>
      <c r="AM231" s="317"/>
      <c r="AN231" s="317"/>
      <c r="AO231" s="317"/>
      <c r="AP231" s="108"/>
      <c r="AQ231" s="317"/>
      <c r="AR231" s="317"/>
      <c r="AS231" s="108"/>
      <c r="AT231" s="108"/>
      <c r="AU231" s="108"/>
      <c r="AV231" s="1"/>
      <c r="AW231" s="1"/>
      <c r="AX231" s="317"/>
      <c r="AY231" s="317"/>
    </row>
    <row r="232" spans="1:51" ht="54" customHeight="1" x14ac:dyDescent="0.25">
      <c r="A232" s="1"/>
      <c r="B232" s="1"/>
      <c r="C232" s="1"/>
      <c r="D232" s="1"/>
      <c r="E232" s="1"/>
      <c r="F232" s="1"/>
      <c r="G232" s="1"/>
      <c r="H232" s="1"/>
      <c r="I232" s="1"/>
      <c r="J232" s="2"/>
      <c r="K232" s="2"/>
      <c r="L232" s="2"/>
      <c r="M232" s="2"/>
      <c r="N232" s="2"/>
      <c r="O232" s="2"/>
      <c r="P232" s="2"/>
      <c r="Q232" s="2"/>
      <c r="R232" s="2"/>
      <c r="S232" s="2"/>
      <c r="T232" s="408"/>
      <c r="U232" s="408"/>
      <c r="V232" s="408"/>
      <c r="W232" s="408"/>
      <c r="X232" s="408"/>
      <c r="Y232" s="101"/>
      <c r="Z232" s="101"/>
      <c r="AA232" s="408"/>
      <c r="AB232" s="408"/>
      <c r="AC232" s="408"/>
      <c r="AD232" s="408"/>
      <c r="AE232" s="408"/>
      <c r="AF232" s="408"/>
      <c r="AG232" s="408"/>
      <c r="AH232" s="408"/>
      <c r="AI232" s="408"/>
      <c r="AJ232" s="408"/>
      <c r="AK232" s="408"/>
      <c r="AL232" s="408"/>
      <c r="AM232" s="317"/>
      <c r="AN232" s="317"/>
      <c r="AO232" s="317"/>
      <c r="AP232" s="108"/>
      <c r="AQ232" s="317"/>
      <c r="AR232" s="317"/>
      <c r="AS232" s="108"/>
      <c r="AT232" s="108"/>
      <c r="AU232" s="108"/>
      <c r="AV232" s="1"/>
      <c r="AW232" s="1"/>
      <c r="AX232" s="317"/>
      <c r="AY232" s="317"/>
    </row>
    <row r="233" spans="1:51" ht="54" customHeight="1" x14ac:dyDescent="0.25">
      <c r="A233" s="1"/>
      <c r="B233" s="1"/>
      <c r="C233" s="1"/>
      <c r="D233" s="1"/>
      <c r="E233" s="1"/>
      <c r="F233" s="1"/>
      <c r="G233" s="1"/>
      <c r="H233" s="1"/>
      <c r="I233" s="1"/>
      <c r="J233" s="2"/>
      <c r="K233" s="2"/>
      <c r="L233" s="2"/>
      <c r="M233" s="2"/>
      <c r="N233" s="2"/>
      <c r="O233" s="2"/>
      <c r="P233" s="2"/>
      <c r="Q233" s="2"/>
      <c r="R233" s="2"/>
      <c r="S233" s="2"/>
      <c r="T233" s="408"/>
      <c r="U233" s="408"/>
      <c r="V233" s="408"/>
      <c r="W233" s="408"/>
      <c r="X233" s="408"/>
      <c r="Y233" s="101"/>
      <c r="Z233" s="101"/>
      <c r="AA233" s="408"/>
      <c r="AB233" s="408"/>
      <c r="AC233" s="408"/>
      <c r="AD233" s="408"/>
      <c r="AE233" s="408"/>
      <c r="AF233" s="408"/>
      <c r="AG233" s="408"/>
      <c r="AH233" s="408"/>
      <c r="AI233" s="408"/>
      <c r="AJ233" s="408"/>
      <c r="AK233" s="408"/>
      <c r="AL233" s="408"/>
      <c r="AM233" s="317"/>
      <c r="AN233" s="317"/>
      <c r="AO233" s="317"/>
      <c r="AP233" s="108"/>
      <c r="AQ233" s="317"/>
      <c r="AR233" s="317"/>
      <c r="AS233" s="108"/>
      <c r="AT233" s="108"/>
      <c r="AU233" s="108"/>
      <c r="AV233" s="1"/>
      <c r="AW233" s="1"/>
      <c r="AX233" s="317"/>
      <c r="AY233" s="317"/>
    </row>
    <row r="234" spans="1:51" ht="54" customHeight="1" x14ac:dyDescent="0.25">
      <c r="A234" s="1"/>
      <c r="B234" s="1"/>
      <c r="C234" s="1"/>
      <c r="D234" s="1"/>
      <c r="E234" s="1"/>
      <c r="F234" s="1"/>
      <c r="G234" s="1"/>
      <c r="H234" s="1"/>
      <c r="I234" s="1"/>
      <c r="J234" s="2"/>
      <c r="K234" s="2"/>
      <c r="L234" s="2"/>
      <c r="M234" s="2"/>
      <c r="N234" s="2"/>
      <c r="O234" s="2"/>
      <c r="P234" s="2"/>
      <c r="Q234" s="2"/>
      <c r="R234" s="2"/>
      <c r="S234" s="2"/>
      <c r="T234" s="408"/>
      <c r="U234" s="408"/>
      <c r="V234" s="408"/>
      <c r="W234" s="408"/>
      <c r="X234" s="408"/>
      <c r="Y234" s="101"/>
      <c r="Z234" s="101"/>
      <c r="AA234" s="408"/>
      <c r="AB234" s="408"/>
      <c r="AC234" s="408"/>
      <c r="AD234" s="408"/>
      <c r="AE234" s="408"/>
      <c r="AF234" s="408"/>
      <c r="AG234" s="408"/>
      <c r="AH234" s="408"/>
      <c r="AI234" s="408"/>
      <c r="AJ234" s="408"/>
      <c r="AK234" s="408"/>
      <c r="AL234" s="408"/>
      <c r="AM234" s="317"/>
      <c r="AN234" s="317"/>
      <c r="AO234" s="317"/>
      <c r="AP234" s="108"/>
      <c r="AQ234" s="317"/>
      <c r="AR234" s="317"/>
      <c r="AS234" s="108"/>
      <c r="AT234" s="108"/>
      <c r="AU234" s="108"/>
      <c r="AV234" s="1"/>
      <c r="AW234" s="1"/>
      <c r="AX234" s="317"/>
      <c r="AY234" s="317"/>
    </row>
    <row r="235" spans="1:51" ht="54" customHeight="1" x14ac:dyDescent="0.25">
      <c r="A235" s="1"/>
      <c r="B235" s="1"/>
      <c r="C235" s="1"/>
      <c r="D235" s="1"/>
      <c r="E235" s="1"/>
      <c r="F235" s="1"/>
      <c r="G235" s="1"/>
      <c r="H235" s="1"/>
      <c r="I235" s="1"/>
      <c r="J235" s="2"/>
      <c r="K235" s="2"/>
      <c r="L235" s="2"/>
      <c r="M235" s="2"/>
      <c r="N235" s="2"/>
      <c r="O235" s="2"/>
      <c r="P235" s="2"/>
      <c r="Q235" s="2"/>
      <c r="R235" s="2"/>
      <c r="S235" s="2"/>
      <c r="T235" s="408"/>
      <c r="U235" s="408"/>
      <c r="V235" s="408"/>
      <c r="W235" s="408"/>
      <c r="X235" s="408"/>
      <c r="Y235" s="101"/>
      <c r="Z235" s="101"/>
      <c r="AA235" s="408"/>
      <c r="AB235" s="408"/>
      <c r="AC235" s="408"/>
      <c r="AD235" s="408"/>
      <c r="AE235" s="408"/>
      <c r="AF235" s="408"/>
      <c r="AG235" s="408"/>
      <c r="AH235" s="408"/>
      <c r="AI235" s="408"/>
      <c r="AJ235" s="408"/>
      <c r="AK235" s="408"/>
      <c r="AL235" s="408"/>
      <c r="AM235" s="317"/>
      <c r="AN235" s="317"/>
      <c r="AO235" s="317"/>
      <c r="AP235" s="108"/>
      <c r="AQ235" s="317"/>
      <c r="AR235" s="317"/>
      <c r="AS235" s="108"/>
      <c r="AT235" s="108"/>
      <c r="AU235" s="108"/>
      <c r="AV235" s="1"/>
      <c r="AW235" s="1"/>
      <c r="AX235" s="317"/>
      <c r="AY235" s="317"/>
    </row>
    <row r="236" spans="1:51" ht="54" customHeight="1" x14ac:dyDescent="0.25">
      <c r="A236" s="1"/>
      <c r="B236" s="1"/>
      <c r="C236" s="1"/>
      <c r="D236" s="1"/>
      <c r="E236" s="1"/>
      <c r="F236" s="1"/>
      <c r="G236" s="1"/>
      <c r="H236" s="1"/>
      <c r="I236" s="1"/>
      <c r="J236" s="2"/>
      <c r="K236" s="2"/>
      <c r="L236" s="2"/>
      <c r="M236" s="2"/>
      <c r="N236" s="2"/>
      <c r="O236" s="2"/>
      <c r="P236" s="2"/>
      <c r="Q236" s="2"/>
      <c r="R236" s="2"/>
      <c r="S236" s="2"/>
      <c r="T236" s="408"/>
      <c r="U236" s="408"/>
      <c r="V236" s="408"/>
      <c r="W236" s="408"/>
      <c r="X236" s="408"/>
      <c r="Y236" s="101"/>
      <c r="Z236" s="101"/>
      <c r="AA236" s="408"/>
      <c r="AB236" s="408"/>
      <c r="AC236" s="408"/>
      <c r="AD236" s="408"/>
      <c r="AE236" s="408"/>
      <c r="AF236" s="408"/>
      <c r="AG236" s="408"/>
      <c r="AH236" s="408"/>
      <c r="AI236" s="408"/>
      <c r="AJ236" s="408"/>
      <c r="AK236" s="408"/>
      <c r="AL236" s="408"/>
      <c r="AM236" s="317"/>
      <c r="AN236" s="317"/>
      <c r="AO236" s="317"/>
      <c r="AP236" s="108"/>
      <c r="AQ236" s="317"/>
      <c r="AR236" s="317"/>
      <c r="AS236" s="108"/>
      <c r="AT236" s="108"/>
      <c r="AU236" s="108"/>
      <c r="AV236" s="1"/>
      <c r="AW236" s="1"/>
      <c r="AX236" s="317"/>
      <c r="AY236" s="317"/>
    </row>
    <row r="237" spans="1:51" ht="54" customHeight="1" x14ac:dyDescent="0.25">
      <c r="Y237" s="77"/>
      <c r="Z237" s="77"/>
      <c r="AP237" s="77"/>
      <c r="AS237" s="77"/>
      <c r="AT237" s="77"/>
      <c r="AU237" s="77"/>
    </row>
    <row r="238" spans="1:51" ht="54" customHeight="1" x14ac:dyDescent="0.25">
      <c r="Y238" s="77"/>
      <c r="Z238" s="77"/>
      <c r="AP238" s="77"/>
      <c r="AS238" s="77"/>
      <c r="AT238" s="77"/>
      <c r="AU238" s="77"/>
    </row>
    <row r="239" spans="1:51" ht="54" customHeight="1" x14ac:dyDescent="0.25">
      <c r="Y239" s="77"/>
      <c r="Z239" s="77"/>
      <c r="AP239" s="77"/>
      <c r="AS239" s="77"/>
      <c r="AT239" s="77"/>
      <c r="AU239" s="77"/>
    </row>
    <row r="240" spans="1:51" ht="54" customHeight="1" x14ac:dyDescent="0.25">
      <c r="Y240" s="77"/>
      <c r="Z240" s="77"/>
      <c r="AP240" s="77"/>
      <c r="AS240" s="77"/>
      <c r="AT240" s="77"/>
      <c r="AU240" s="77"/>
    </row>
    <row r="241" spans="25:47" ht="54" customHeight="1" x14ac:dyDescent="0.25">
      <c r="Y241" s="77"/>
      <c r="Z241" s="77"/>
      <c r="AP241" s="77"/>
      <c r="AS241" s="77"/>
      <c r="AT241" s="77"/>
      <c r="AU241" s="77"/>
    </row>
    <row r="242" spans="25:47" ht="54" customHeight="1" x14ac:dyDescent="0.25">
      <c r="Y242" s="77"/>
      <c r="Z242" s="77"/>
      <c r="AP242" s="77"/>
      <c r="AS242" s="77"/>
      <c r="AT242" s="77"/>
      <c r="AU242" s="77"/>
    </row>
    <row r="243" spans="25:47" ht="54" customHeight="1" x14ac:dyDescent="0.25">
      <c r="Y243" s="77"/>
      <c r="Z243" s="77"/>
      <c r="AP243" s="77"/>
      <c r="AS243" s="77"/>
      <c r="AT243" s="77"/>
      <c r="AU243" s="77"/>
    </row>
    <row r="244" spans="25:47" ht="54" customHeight="1" x14ac:dyDescent="0.25">
      <c r="Y244" s="77"/>
      <c r="Z244" s="77"/>
      <c r="AP244" s="77"/>
      <c r="AS244" s="77"/>
      <c r="AT244" s="77"/>
      <c r="AU244" s="77"/>
    </row>
    <row r="245" spans="25:47" ht="54" customHeight="1" x14ac:dyDescent="0.25">
      <c r="Y245" s="77"/>
      <c r="Z245" s="77"/>
      <c r="AP245" s="77"/>
      <c r="AS245" s="77"/>
      <c r="AT245" s="77"/>
      <c r="AU245" s="77"/>
    </row>
    <row r="246" spans="25:47" ht="54" customHeight="1" x14ac:dyDescent="0.25">
      <c r="Y246" s="77"/>
      <c r="Z246" s="77"/>
      <c r="AP246" s="77"/>
      <c r="AS246" s="77"/>
      <c r="AT246" s="77"/>
      <c r="AU246" s="77"/>
    </row>
    <row r="247" spans="25:47" ht="54" customHeight="1" x14ac:dyDescent="0.25">
      <c r="Y247" s="77"/>
      <c r="Z247" s="77"/>
      <c r="AP247" s="77"/>
      <c r="AS247" s="77"/>
      <c r="AT247" s="77"/>
      <c r="AU247" s="77"/>
    </row>
    <row r="248" spans="25:47" ht="54" customHeight="1" x14ac:dyDescent="0.25">
      <c r="Y248" s="77"/>
      <c r="Z248" s="77"/>
      <c r="AP248" s="77"/>
      <c r="AS248" s="77"/>
      <c r="AT248" s="77"/>
      <c r="AU248" s="77"/>
    </row>
    <row r="249" spans="25:47" ht="54" customHeight="1" x14ac:dyDescent="0.25">
      <c r="Y249" s="77"/>
      <c r="Z249" s="77"/>
      <c r="AP249" s="77"/>
      <c r="AS249" s="77"/>
      <c r="AT249" s="77"/>
      <c r="AU249" s="77"/>
    </row>
    <row r="250" spans="25:47" ht="54" customHeight="1" x14ac:dyDescent="0.25">
      <c r="Y250" s="77"/>
      <c r="Z250" s="77"/>
      <c r="AP250" s="77"/>
      <c r="AS250" s="77"/>
      <c r="AT250" s="77"/>
      <c r="AU250" s="77"/>
    </row>
    <row r="251" spans="25:47" ht="54" customHeight="1" x14ac:dyDescent="0.25">
      <c r="Y251" s="77"/>
      <c r="Z251" s="77"/>
      <c r="AP251" s="77"/>
      <c r="AS251" s="77"/>
      <c r="AT251" s="77"/>
      <c r="AU251" s="77"/>
    </row>
    <row r="252" spans="25:47" ht="54" customHeight="1" x14ac:dyDescent="0.25">
      <c r="Y252" s="77"/>
      <c r="Z252" s="77"/>
      <c r="AP252" s="77"/>
      <c r="AS252" s="77"/>
      <c r="AT252" s="77"/>
      <c r="AU252" s="77"/>
    </row>
    <row r="253" spans="25:47" ht="54" customHeight="1" x14ac:dyDescent="0.25">
      <c r="Y253" s="77"/>
      <c r="Z253" s="77"/>
      <c r="AP253" s="77"/>
      <c r="AS253" s="77"/>
      <c r="AT253" s="77"/>
      <c r="AU253" s="77"/>
    </row>
    <row r="254" spans="25:47" ht="54" customHeight="1" x14ac:dyDescent="0.25">
      <c r="Y254" s="77"/>
      <c r="Z254" s="77"/>
      <c r="AP254" s="77"/>
      <c r="AS254" s="77"/>
      <c r="AT254" s="77"/>
      <c r="AU254" s="77"/>
    </row>
    <row r="255" spans="25:47" ht="54" customHeight="1" x14ac:dyDescent="0.25">
      <c r="Y255" s="77"/>
      <c r="Z255" s="77"/>
      <c r="AP255" s="77"/>
      <c r="AS255" s="77"/>
      <c r="AT255" s="77"/>
      <c r="AU255" s="77"/>
    </row>
    <row r="256" spans="25:47" ht="54" customHeight="1" x14ac:dyDescent="0.25">
      <c r="Y256" s="77"/>
      <c r="Z256" s="77"/>
      <c r="AP256" s="77"/>
      <c r="AS256" s="77"/>
      <c r="AT256" s="77"/>
      <c r="AU256" s="77"/>
    </row>
    <row r="257" spans="25:47" ht="54" customHeight="1" x14ac:dyDescent="0.25">
      <c r="Y257" s="77"/>
      <c r="Z257" s="77"/>
      <c r="AP257" s="77"/>
      <c r="AS257" s="77"/>
      <c r="AT257" s="77"/>
      <c r="AU257" s="77"/>
    </row>
    <row r="258" spans="25:47" ht="54" customHeight="1" x14ac:dyDescent="0.25">
      <c r="Y258" s="77"/>
      <c r="Z258" s="77"/>
      <c r="AP258" s="77"/>
      <c r="AS258" s="77"/>
      <c r="AT258" s="77"/>
      <c r="AU258" s="77"/>
    </row>
    <row r="259" spans="25:47" ht="54" customHeight="1" x14ac:dyDescent="0.25">
      <c r="Y259" s="77"/>
      <c r="Z259" s="77"/>
      <c r="AP259" s="77"/>
      <c r="AS259" s="77"/>
      <c r="AT259" s="77"/>
      <c r="AU259" s="77"/>
    </row>
    <row r="260" spans="25:47" ht="54" customHeight="1" x14ac:dyDescent="0.25">
      <c r="Y260" s="77"/>
      <c r="Z260" s="77"/>
      <c r="AP260" s="77"/>
      <c r="AS260" s="77"/>
      <c r="AT260" s="77"/>
      <c r="AU260" s="77"/>
    </row>
    <row r="261" spans="25:47" ht="54" customHeight="1" x14ac:dyDescent="0.25">
      <c r="Y261" s="77"/>
      <c r="Z261" s="77"/>
      <c r="AP261" s="77"/>
      <c r="AS261" s="77"/>
      <c r="AT261" s="77"/>
      <c r="AU261" s="77"/>
    </row>
    <row r="262" spans="25:47" ht="54" customHeight="1" x14ac:dyDescent="0.25">
      <c r="Y262" s="77"/>
      <c r="Z262" s="77"/>
      <c r="AP262" s="77"/>
      <c r="AS262" s="77"/>
      <c r="AT262" s="77"/>
      <c r="AU262" s="77"/>
    </row>
    <row r="263" spans="25:47" ht="54" customHeight="1" x14ac:dyDescent="0.25">
      <c r="Y263" s="77"/>
      <c r="Z263" s="77"/>
      <c r="AP263" s="77"/>
      <c r="AS263" s="77"/>
      <c r="AT263" s="77"/>
      <c r="AU263" s="77"/>
    </row>
    <row r="264" spans="25:47" ht="54" customHeight="1" x14ac:dyDescent="0.25">
      <c r="Y264" s="77"/>
      <c r="Z264" s="77"/>
      <c r="AP264" s="77"/>
      <c r="AS264" s="77"/>
      <c r="AT264" s="77"/>
      <c r="AU264" s="77"/>
    </row>
    <row r="265" spans="25:47" ht="54" customHeight="1" x14ac:dyDescent="0.25">
      <c r="Y265" s="77"/>
      <c r="Z265" s="77"/>
      <c r="AP265" s="77"/>
      <c r="AS265" s="77"/>
      <c r="AT265" s="77"/>
      <c r="AU265" s="77"/>
    </row>
    <row r="266" spans="25:47" ht="54" customHeight="1" x14ac:dyDescent="0.25">
      <c r="Y266" s="77"/>
      <c r="Z266" s="77"/>
      <c r="AP266" s="77"/>
      <c r="AS266" s="77"/>
      <c r="AT266" s="77"/>
      <c r="AU266" s="77"/>
    </row>
    <row r="267" spans="25:47" ht="54" customHeight="1" x14ac:dyDescent="0.25">
      <c r="Y267" s="77"/>
      <c r="Z267" s="77"/>
      <c r="AP267" s="77"/>
      <c r="AS267" s="77"/>
      <c r="AT267" s="77"/>
      <c r="AU267" s="77"/>
    </row>
    <row r="268" spans="25:47" ht="54" customHeight="1" x14ac:dyDescent="0.25">
      <c r="Y268" s="77"/>
      <c r="Z268" s="77"/>
      <c r="AP268" s="77"/>
      <c r="AS268" s="77"/>
      <c r="AT268" s="77"/>
      <c r="AU268" s="77"/>
    </row>
    <row r="269" spans="25:47" ht="54" customHeight="1" x14ac:dyDescent="0.25">
      <c r="Y269" s="77"/>
      <c r="Z269" s="77"/>
      <c r="AP269" s="77"/>
      <c r="AS269" s="77"/>
      <c r="AT269" s="77"/>
      <c r="AU269" s="77"/>
    </row>
    <row r="270" spans="25:47" ht="54" customHeight="1" x14ac:dyDescent="0.25">
      <c r="Y270" s="77"/>
      <c r="Z270" s="77"/>
      <c r="AP270" s="77"/>
      <c r="AS270" s="77"/>
      <c r="AT270" s="77"/>
      <c r="AU270" s="77"/>
    </row>
    <row r="271" spans="25:47" ht="54" customHeight="1" x14ac:dyDescent="0.25">
      <c r="Y271" s="77"/>
      <c r="Z271" s="77"/>
      <c r="AP271" s="77"/>
      <c r="AS271" s="77"/>
      <c r="AT271" s="77"/>
      <c r="AU271" s="77"/>
    </row>
    <row r="272" spans="25:47" ht="54" customHeight="1" x14ac:dyDescent="0.25">
      <c r="Y272" s="77"/>
      <c r="Z272" s="77"/>
      <c r="AP272" s="77"/>
      <c r="AS272" s="77"/>
      <c r="AT272" s="77"/>
      <c r="AU272" s="77"/>
    </row>
    <row r="273" spans="25:47" ht="54" customHeight="1" x14ac:dyDescent="0.25">
      <c r="Y273" s="77"/>
      <c r="Z273" s="77"/>
      <c r="AP273" s="77"/>
      <c r="AS273" s="77"/>
      <c r="AT273" s="77"/>
      <c r="AU273" s="77"/>
    </row>
    <row r="274" spans="25:47" ht="54" customHeight="1" x14ac:dyDescent="0.25">
      <c r="Y274" s="77"/>
      <c r="Z274" s="77"/>
      <c r="AP274" s="77"/>
      <c r="AS274" s="77"/>
      <c r="AT274" s="77"/>
      <c r="AU274" s="77"/>
    </row>
    <row r="275" spans="25:47" ht="54" customHeight="1" x14ac:dyDescent="0.25">
      <c r="Y275" s="77"/>
      <c r="Z275" s="77"/>
      <c r="AP275" s="77"/>
      <c r="AS275" s="77"/>
      <c r="AT275" s="77"/>
      <c r="AU275" s="77"/>
    </row>
    <row r="276" spans="25:47" ht="54" customHeight="1" x14ac:dyDescent="0.25">
      <c r="Y276" s="77"/>
      <c r="Z276" s="77"/>
      <c r="AP276" s="77"/>
      <c r="AS276" s="77"/>
      <c r="AT276" s="77"/>
      <c r="AU276" s="77"/>
    </row>
    <row r="277" spans="25:47" ht="54" customHeight="1" x14ac:dyDescent="0.25">
      <c r="Y277" s="77"/>
      <c r="Z277" s="77"/>
      <c r="AP277" s="77"/>
      <c r="AS277" s="77"/>
      <c r="AT277" s="77"/>
      <c r="AU277" s="77"/>
    </row>
    <row r="278" spans="25:47" ht="54" customHeight="1" x14ac:dyDescent="0.25">
      <c r="Y278" s="77"/>
      <c r="Z278" s="77"/>
      <c r="AP278" s="77"/>
      <c r="AS278" s="77"/>
      <c r="AT278" s="77"/>
      <c r="AU278" s="77"/>
    </row>
    <row r="279" spans="25:47" ht="54" customHeight="1" x14ac:dyDescent="0.25">
      <c r="Y279" s="77"/>
      <c r="Z279" s="77"/>
      <c r="AP279" s="77"/>
      <c r="AS279" s="77"/>
      <c r="AT279" s="77"/>
      <c r="AU279" s="77"/>
    </row>
    <row r="280" spans="25:47" ht="54" customHeight="1" x14ac:dyDescent="0.25">
      <c r="Y280" s="77"/>
      <c r="Z280" s="77"/>
      <c r="AP280" s="77"/>
      <c r="AS280" s="77"/>
      <c r="AT280" s="77"/>
      <c r="AU280" s="77"/>
    </row>
    <row r="281" spans="25:47" ht="54" customHeight="1" x14ac:dyDescent="0.25">
      <c r="Y281" s="77"/>
      <c r="Z281" s="77"/>
      <c r="AP281" s="77"/>
      <c r="AS281" s="77"/>
      <c r="AT281" s="77"/>
      <c r="AU281" s="77"/>
    </row>
    <row r="282" spans="25:47" ht="54" customHeight="1" x14ac:dyDescent="0.25">
      <c r="Y282" s="77"/>
      <c r="Z282" s="77"/>
      <c r="AP282" s="77"/>
      <c r="AS282" s="77"/>
      <c r="AT282" s="77"/>
      <c r="AU282" s="77"/>
    </row>
    <row r="283" spans="25:47" ht="54" customHeight="1" x14ac:dyDescent="0.25">
      <c r="Y283" s="77"/>
      <c r="Z283" s="77"/>
      <c r="AP283" s="77"/>
      <c r="AS283" s="77"/>
      <c r="AT283" s="77"/>
      <c r="AU283" s="77"/>
    </row>
    <row r="284" spans="25:47" ht="54" customHeight="1" x14ac:dyDescent="0.25">
      <c r="Y284" s="77"/>
      <c r="Z284" s="77"/>
      <c r="AP284" s="77"/>
      <c r="AS284" s="77"/>
      <c r="AT284" s="77"/>
      <c r="AU284" s="77"/>
    </row>
    <row r="285" spans="25:47" ht="54" customHeight="1" x14ac:dyDescent="0.25">
      <c r="Y285" s="77"/>
      <c r="Z285" s="77"/>
      <c r="AP285" s="77"/>
      <c r="AS285" s="77"/>
      <c r="AT285" s="77"/>
      <c r="AU285" s="77"/>
    </row>
    <row r="286" spans="25:47" ht="54" customHeight="1" x14ac:dyDescent="0.25">
      <c r="Y286" s="77"/>
      <c r="Z286" s="77"/>
      <c r="AP286" s="77"/>
      <c r="AS286" s="77"/>
      <c r="AT286" s="77"/>
      <c r="AU286" s="77"/>
    </row>
    <row r="287" spans="25:47" ht="54" customHeight="1" x14ac:dyDescent="0.25">
      <c r="Y287" s="77"/>
      <c r="Z287" s="77"/>
      <c r="AP287" s="77"/>
      <c r="AS287" s="77"/>
      <c r="AT287" s="77"/>
      <c r="AU287" s="77"/>
    </row>
    <row r="288" spans="25:47" ht="54" customHeight="1" x14ac:dyDescent="0.25">
      <c r="Y288" s="77"/>
      <c r="Z288" s="77"/>
      <c r="AP288" s="77"/>
      <c r="AS288" s="77"/>
      <c r="AT288" s="77"/>
      <c r="AU288" s="77"/>
    </row>
    <row r="289" spans="25:47" ht="54" customHeight="1" x14ac:dyDescent="0.25">
      <c r="Y289" s="77"/>
      <c r="Z289" s="77"/>
      <c r="AP289" s="77"/>
      <c r="AS289" s="77"/>
      <c r="AT289" s="77"/>
      <c r="AU289" s="77"/>
    </row>
    <row r="290" spans="25:47" ht="54" customHeight="1" x14ac:dyDescent="0.25">
      <c r="Y290" s="77"/>
      <c r="Z290" s="77"/>
      <c r="AP290" s="77"/>
      <c r="AS290" s="77"/>
      <c r="AT290" s="77"/>
      <c r="AU290" s="77"/>
    </row>
    <row r="291" spans="25:47" ht="54" customHeight="1" x14ac:dyDescent="0.25">
      <c r="Y291" s="77"/>
      <c r="Z291" s="77"/>
      <c r="AP291" s="77"/>
      <c r="AS291" s="77"/>
      <c r="AT291" s="77"/>
      <c r="AU291" s="77"/>
    </row>
    <row r="292" spans="25:47" ht="54" customHeight="1" x14ac:dyDescent="0.25">
      <c r="Y292" s="77"/>
      <c r="Z292" s="77"/>
      <c r="AP292" s="77"/>
      <c r="AS292" s="77"/>
      <c r="AT292" s="77"/>
      <c r="AU292" s="77"/>
    </row>
    <row r="293" spans="25:47" ht="54" customHeight="1" x14ac:dyDescent="0.25">
      <c r="Y293" s="77"/>
      <c r="Z293" s="77"/>
      <c r="AP293" s="77"/>
      <c r="AS293" s="77"/>
      <c r="AT293" s="77"/>
      <c r="AU293" s="77"/>
    </row>
    <row r="294" spans="25:47" ht="54" customHeight="1" x14ac:dyDescent="0.25">
      <c r="Y294" s="77"/>
      <c r="Z294" s="77"/>
      <c r="AP294" s="77"/>
      <c r="AS294" s="77"/>
      <c r="AT294" s="77"/>
      <c r="AU294" s="77"/>
    </row>
    <row r="295" spans="25:47" ht="54" customHeight="1" x14ac:dyDescent="0.25">
      <c r="Y295" s="77"/>
      <c r="Z295" s="77"/>
      <c r="AP295" s="77"/>
      <c r="AS295" s="77"/>
      <c r="AT295" s="77"/>
      <c r="AU295" s="77"/>
    </row>
    <row r="296" spans="25:47" ht="54" customHeight="1" x14ac:dyDescent="0.25">
      <c r="Y296" s="77"/>
      <c r="Z296" s="77"/>
      <c r="AP296" s="77"/>
      <c r="AS296" s="77"/>
      <c r="AT296" s="77"/>
      <c r="AU296" s="77"/>
    </row>
    <row r="297" spans="25:47" ht="54" customHeight="1" x14ac:dyDescent="0.25">
      <c r="Y297" s="77"/>
      <c r="Z297" s="77"/>
      <c r="AP297" s="77"/>
      <c r="AS297" s="77"/>
      <c r="AT297" s="77"/>
      <c r="AU297" s="77"/>
    </row>
    <row r="298" spans="25:47" ht="54" customHeight="1" x14ac:dyDescent="0.25">
      <c r="Y298" s="77"/>
      <c r="Z298" s="77"/>
      <c r="AP298" s="77"/>
      <c r="AS298" s="77"/>
      <c r="AT298" s="77"/>
      <c r="AU298" s="77"/>
    </row>
    <row r="299" spans="25:47" ht="54" customHeight="1" x14ac:dyDescent="0.25">
      <c r="Y299" s="77"/>
      <c r="Z299" s="77"/>
      <c r="AP299" s="77"/>
      <c r="AS299" s="77"/>
      <c r="AT299" s="77"/>
      <c r="AU299" s="77"/>
    </row>
    <row r="300" spans="25:47" ht="54" customHeight="1" x14ac:dyDescent="0.25">
      <c r="Y300" s="77"/>
      <c r="Z300" s="77"/>
      <c r="AP300" s="77"/>
      <c r="AS300" s="77"/>
      <c r="AT300" s="77"/>
      <c r="AU300" s="77"/>
    </row>
    <row r="301" spans="25:47" ht="54" customHeight="1" x14ac:dyDescent="0.25">
      <c r="Y301" s="77"/>
      <c r="Z301" s="77"/>
      <c r="AP301" s="77"/>
      <c r="AS301" s="77"/>
      <c r="AT301" s="77"/>
      <c r="AU301" s="77"/>
    </row>
    <row r="302" spans="25:47" ht="54" customHeight="1" x14ac:dyDescent="0.25">
      <c r="Y302" s="77"/>
      <c r="Z302" s="77"/>
      <c r="AP302" s="77"/>
      <c r="AS302" s="77"/>
      <c r="AT302" s="77"/>
      <c r="AU302" s="77"/>
    </row>
    <row r="303" spans="25:47" ht="54" customHeight="1" x14ac:dyDescent="0.25">
      <c r="Y303" s="77"/>
      <c r="Z303" s="77"/>
      <c r="AP303" s="77"/>
      <c r="AS303" s="77"/>
      <c r="AT303" s="77"/>
      <c r="AU303" s="77"/>
    </row>
    <row r="304" spans="25:47" ht="54" customHeight="1" x14ac:dyDescent="0.25">
      <c r="Y304" s="77"/>
      <c r="Z304" s="77"/>
      <c r="AP304" s="77"/>
      <c r="AS304" s="77"/>
      <c r="AT304" s="77"/>
      <c r="AU304" s="77"/>
    </row>
    <row r="305" spans="25:47" ht="54" customHeight="1" x14ac:dyDescent="0.25">
      <c r="Y305" s="77"/>
      <c r="Z305" s="77"/>
      <c r="AP305" s="77"/>
      <c r="AS305" s="77"/>
      <c r="AT305" s="77"/>
      <c r="AU305" s="77"/>
    </row>
    <row r="306" spans="25:47" ht="54" customHeight="1" x14ac:dyDescent="0.25">
      <c r="Y306" s="77"/>
      <c r="Z306" s="77"/>
      <c r="AP306" s="77"/>
      <c r="AS306" s="77"/>
      <c r="AT306" s="77"/>
      <c r="AU306" s="77"/>
    </row>
    <row r="307" spans="25:47" ht="54" customHeight="1" x14ac:dyDescent="0.25">
      <c r="Y307" s="77"/>
      <c r="Z307" s="77"/>
      <c r="AP307" s="77"/>
      <c r="AS307" s="77"/>
      <c r="AT307" s="77"/>
      <c r="AU307" s="77"/>
    </row>
    <row r="308" spans="25:47" ht="54" customHeight="1" x14ac:dyDescent="0.25">
      <c r="Y308" s="77"/>
      <c r="Z308" s="77"/>
      <c r="AP308" s="77"/>
      <c r="AS308" s="77"/>
      <c r="AT308" s="77"/>
      <c r="AU308" s="77"/>
    </row>
    <row r="309" spans="25:47" ht="54" customHeight="1" x14ac:dyDescent="0.25">
      <c r="Y309" s="77"/>
      <c r="Z309" s="77"/>
      <c r="AP309" s="77"/>
      <c r="AS309" s="77"/>
      <c r="AT309" s="77"/>
      <c r="AU309" s="77"/>
    </row>
    <row r="310" spans="25:47" ht="54" customHeight="1" x14ac:dyDescent="0.25">
      <c r="Y310" s="77"/>
      <c r="Z310" s="77"/>
      <c r="AP310" s="77"/>
      <c r="AS310" s="77"/>
      <c r="AT310" s="77"/>
      <c r="AU310" s="77"/>
    </row>
    <row r="311" spans="25:47" ht="54" customHeight="1" x14ac:dyDescent="0.25">
      <c r="Y311" s="77"/>
      <c r="Z311" s="77"/>
      <c r="AP311" s="77"/>
      <c r="AS311" s="77"/>
      <c r="AT311" s="77"/>
      <c r="AU311" s="77"/>
    </row>
    <row r="312" spans="25:47" ht="54" customHeight="1" x14ac:dyDescent="0.25">
      <c r="Y312" s="77"/>
      <c r="Z312" s="77"/>
      <c r="AP312" s="77"/>
      <c r="AS312" s="77"/>
      <c r="AT312" s="77"/>
      <c r="AU312" s="77"/>
    </row>
    <row r="313" spans="25:47" ht="54" customHeight="1" x14ac:dyDescent="0.25">
      <c r="Y313" s="77"/>
      <c r="Z313" s="77"/>
      <c r="AP313" s="77"/>
      <c r="AS313" s="77"/>
      <c r="AT313" s="77"/>
      <c r="AU313" s="77"/>
    </row>
    <row r="314" spans="25:47" ht="54" customHeight="1" x14ac:dyDescent="0.25">
      <c r="Y314" s="77"/>
      <c r="Z314" s="77"/>
      <c r="AP314" s="77"/>
      <c r="AS314" s="77"/>
      <c r="AT314" s="77"/>
      <c r="AU314" s="77"/>
    </row>
    <row r="315" spans="25:47" ht="54" customHeight="1" x14ac:dyDescent="0.25">
      <c r="Y315" s="77"/>
      <c r="Z315" s="77"/>
      <c r="AP315" s="77"/>
      <c r="AS315" s="77"/>
      <c r="AT315" s="77"/>
      <c r="AU315" s="77"/>
    </row>
    <row r="316" spans="25:47" ht="54" customHeight="1" x14ac:dyDescent="0.25">
      <c r="Y316" s="77"/>
      <c r="Z316" s="77"/>
      <c r="AP316" s="77"/>
      <c r="AS316" s="77"/>
      <c r="AT316" s="77"/>
      <c r="AU316" s="77"/>
    </row>
    <row r="317" spans="25:47" ht="54" customHeight="1" x14ac:dyDescent="0.25">
      <c r="Y317" s="77"/>
      <c r="Z317" s="77"/>
      <c r="AP317" s="77"/>
      <c r="AS317" s="77"/>
      <c r="AT317" s="77"/>
      <c r="AU317" s="77"/>
    </row>
    <row r="318" spans="25:47" ht="54" customHeight="1" x14ac:dyDescent="0.25">
      <c r="Y318" s="77"/>
      <c r="Z318" s="77"/>
      <c r="AP318" s="77"/>
      <c r="AS318" s="77"/>
      <c r="AT318" s="77"/>
      <c r="AU318" s="77"/>
    </row>
    <row r="319" spans="25:47" ht="54" customHeight="1" x14ac:dyDescent="0.25">
      <c r="Y319" s="77"/>
      <c r="Z319" s="77"/>
      <c r="AP319" s="77"/>
      <c r="AS319" s="77"/>
      <c r="AT319" s="77"/>
      <c r="AU319" s="77"/>
    </row>
    <row r="320" spans="25:47" ht="54" customHeight="1" x14ac:dyDescent="0.25">
      <c r="Y320" s="77"/>
      <c r="Z320" s="77"/>
      <c r="AP320" s="77"/>
      <c r="AS320" s="77"/>
      <c r="AT320" s="77"/>
      <c r="AU320" s="77"/>
    </row>
    <row r="321" spans="25:47" ht="54" customHeight="1" x14ac:dyDescent="0.25">
      <c r="Y321" s="77"/>
      <c r="Z321" s="77"/>
      <c r="AP321" s="77"/>
      <c r="AS321" s="77"/>
      <c r="AT321" s="77"/>
      <c r="AU321" s="77"/>
    </row>
    <row r="322" spans="25:47" ht="54" customHeight="1" x14ac:dyDescent="0.25">
      <c r="Y322" s="77"/>
      <c r="Z322" s="77"/>
      <c r="AP322" s="77"/>
      <c r="AS322" s="77"/>
      <c r="AT322" s="77"/>
      <c r="AU322" s="77"/>
    </row>
    <row r="323" spans="25:47" ht="54" customHeight="1" x14ac:dyDescent="0.25">
      <c r="Y323" s="77"/>
      <c r="Z323" s="77"/>
      <c r="AP323" s="77"/>
      <c r="AS323" s="77"/>
      <c r="AT323" s="77"/>
      <c r="AU323" s="77"/>
    </row>
    <row r="324" spans="25:47" ht="54" customHeight="1" x14ac:dyDescent="0.25">
      <c r="Y324" s="77"/>
      <c r="Z324" s="77"/>
      <c r="AP324" s="77"/>
      <c r="AS324" s="77"/>
      <c r="AT324" s="77"/>
      <c r="AU324" s="77"/>
    </row>
    <row r="325" spans="25:47" ht="54" customHeight="1" x14ac:dyDescent="0.25">
      <c r="Y325" s="77"/>
      <c r="Z325" s="77"/>
      <c r="AP325" s="77"/>
      <c r="AS325" s="77"/>
      <c r="AT325" s="77"/>
      <c r="AU325" s="77"/>
    </row>
    <row r="326" spans="25:47" ht="54" customHeight="1" x14ac:dyDescent="0.25">
      <c r="Y326" s="77"/>
      <c r="Z326" s="77"/>
      <c r="AP326" s="77"/>
      <c r="AS326" s="77"/>
      <c r="AT326" s="77"/>
      <c r="AU326" s="77"/>
    </row>
    <row r="327" spans="25:47" ht="54" customHeight="1" x14ac:dyDescent="0.25">
      <c r="Y327" s="77"/>
      <c r="Z327" s="77"/>
      <c r="AP327" s="77"/>
      <c r="AS327" s="77"/>
      <c r="AT327" s="77"/>
      <c r="AU327" s="77"/>
    </row>
    <row r="328" spans="25:47" ht="54" customHeight="1" x14ac:dyDescent="0.25">
      <c r="Y328" s="77"/>
      <c r="Z328" s="77"/>
      <c r="AP328" s="77"/>
      <c r="AS328" s="77"/>
      <c r="AT328" s="77"/>
      <c r="AU328" s="77"/>
    </row>
    <row r="329" spans="25:47" ht="54" customHeight="1" x14ac:dyDescent="0.25">
      <c r="Y329" s="77"/>
      <c r="Z329" s="77"/>
      <c r="AP329" s="77"/>
      <c r="AS329" s="77"/>
      <c r="AT329" s="77"/>
      <c r="AU329" s="77"/>
    </row>
    <row r="330" spans="25:47" ht="54" customHeight="1" x14ac:dyDescent="0.25">
      <c r="Y330" s="77"/>
      <c r="Z330" s="77"/>
      <c r="AP330" s="77"/>
      <c r="AS330" s="77"/>
      <c r="AT330" s="77"/>
      <c r="AU330" s="77"/>
    </row>
    <row r="331" spans="25:47" ht="54" customHeight="1" x14ac:dyDescent="0.25">
      <c r="Y331" s="77"/>
      <c r="Z331" s="77"/>
      <c r="AP331" s="77"/>
      <c r="AS331" s="77"/>
      <c r="AT331" s="77"/>
      <c r="AU331" s="77"/>
    </row>
    <row r="332" spans="25:47" ht="54" customHeight="1" x14ac:dyDescent="0.25">
      <c r="Y332" s="77"/>
      <c r="Z332" s="77"/>
      <c r="AP332" s="77"/>
      <c r="AS332" s="77"/>
      <c r="AT332" s="77"/>
      <c r="AU332" s="77"/>
    </row>
    <row r="333" spans="25:47" ht="54" customHeight="1" x14ac:dyDescent="0.25">
      <c r="Y333" s="77"/>
      <c r="Z333" s="77"/>
      <c r="AP333" s="77"/>
      <c r="AS333" s="77"/>
      <c r="AT333" s="77"/>
      <c r="AU333" s="77"/>
    </row>
    <row r="334" spans="25:47" ht="54" customHeight="1" x14ac:dyDescent="0.25">
      <c r="Y334" s="77"/>
      <c r="Z334" s="77"/>
      <c r="AP334" s="77"/>
      <c r="AS334" s="77"/>
      <c r="AT334" s="77"/>
      <c r="AU334" s="77"/>
    </row>
    <row r="335" spans="25:47" ht="54" customHeight="1" x14ac:dyDescent="0.25">
      <c r="Y335" s="77"/>
      <c r="Z335" s="77"/>
      <c r="AP335" s="77"/>
      <c r="AS335" s="77"/>
      <c r="AT335" s="77"/>
      <c r="AU335" s="77"/>
    </row>
    <row r="336" spans="25:47" ht="54" customHeight="1" x14ac:dyDescent="0.25">
      <c r="Y336" s="77"/>
      <c r="Z336" s="77"/>
      <c r="AP336" s="77"/>
      <c r="AS336" s="77"/>
      <c r="AT336" s="77"/>
      <c r="AU336" s="77"/>
    </row>
    <row r="337" spans="25:47" ht="54" customHeight="1" x14ac:dyDescent="0.25">
      <c r="Y337" s="77"/>
      <c r="Z337" s="77"/>
      <c r="AP337" s="77"/>
      <c r="AS337" s="77"/>
      <c r="AT337" s="77"/>
      <c r="AU337" s="77"/>
    </row>
    <row r="338" spans="25:47" ht="54" customHeight="1" x14ac:dyDescent="0.25">
      <c r="Y338" s="77"/>
      <c r="Z338" s="77"/>
      <c r="AP338" s="77"/>
      <c r="AS338" s="77"/>
      <c r="AT338" s="77"/>
      <c r="AU338" s="77"/>
    </row>
    <row r="339" spans="25:47" ht="54" customHeight="1" x14ac:dyDescent="0.25">
      <c r="Y339" s="77"/>
      <c r="Z339" s="77"/>
      <c r="AP339" s="77"/>
      <c r="AS339" s="77"/>
      <c r="AT339" s="77"/>
      <c r="AU339" s="77"/>
    </row>
    <row r="340" spans="25:47" ht="54" customHeight="1" x14ac:dyDescent="0.25">
      <c r="Y340" s="77"/>
      <c r="Z340" s="77"/>
      <c r="AP340" s="77"/>
      <c r="AS340" s="77"/>
      <c r="AT340" s="77"/>
      <c r="AU340" s="77"/>
    </row>
    <row r="341" spans="25:47" ht="54" customHeight="1" x14ac:dyDescent="0.25">
      <c r="Y341" s="77"/>
      <c r="Z341" s="77"/>
      <c r="AP341" s="77"/>
      <c r="AS341" s="77"/>
      <c r="AT341" s="77"/>
      <c r="AU341" s="77"/>
    </row>
    <row r="342" spans="25:47" ht="54" customHeight="1" x14ac:dyDescent="0.25">
      <c r="Y342" s="77"/>
      <c r="Z342" s="77"/>
      <c r="AP342" s="77"/>
      <c r="AS342" s="77"/>
      <c r="AT342" s="77"/>
      <c r="AU342" s="77"/>
    </row>
    <row r="343" spans="25:47" ht="54" customHeight="1" x14ac:dyDescent="0.25">
      <c r="Y343" s="77"/>
      <c r="Z343" s="77"/>
      <c r="AP343" s="77"/>
      <c r="AS343" s="77"/>
      <c r="AT343" s="77"/>
      <c r="AU343" s="77"/>
    </row>
    <row r="344" spans="25:47" ht="54" customHeight="1" x14ac:dyDescent="0.25">
      <c r="Y344" s="77"/>
      <c r="Z344" s="77"/>
      <c r="AP344" s="77"/>
      <c r="AS344" s="77"/>
      <c r="AT344" s="77"/>
      <c r="AU344" s="77"/>
    </row>
    <row r="345" spans="25:47" ht="54" customHeight="1" x14ac:dyDescent="0.25">
      <c r="Y345" s="77"/>
      <c r="Z345" s="77"/>
      <c r="AP345" s="77"/>
      <c r="AS345" s="77"/>
      <c r="AT345" s="77"/>
      <c r="AU345" s="77"/>
    </row>
    <row r="346" spans="25:47" ht="54" customHeight="1" x14ac:dyDescent="0.25">
      <c r="Y346" s="77"/>
      <c r="Z346" s="77"/>
      <c r="AP346" s="77"/>
      <c r="AS346" s="77"/>
      <c r="AT346" s="77"/>
      <c r="AU346" s="77"/>
    </row>
    <row r="347" spans="25:47" ht="54" customHeight="1" x14ac:dyDescent="0.25">
      <c r="Y347" s="77"/>
      <c r="Z347" s="77"/>
      <c r="AP347" s="77"/>
      <c r="AS347" s="77"/>
      <c r="AT347" s="77"/>
      <c r="AU347" s="77"/>
    </row>
    <row r="348" spans="25:47" ht="54" customHeight="1" x14ac:dyDescent="0.25">
      <c r="Y348" s="77"/>
      <c r="Z348" s="77"/>
      <c r="AP348" s="77"/>
      <c r="AS348" s="77"/>
      <c r="AT348" s="77"/>
      <c r="AU348" s="77"/>
    </row>
    <row r="349" spans="25:47" ht="54" customHeight="1" x14ac:dyDescent="0.25">
      <c r="Y349" s="77"/>
      <c r="Z349" s="77"/>
      <c r="AP349" s="77"/>
      <c r="AS349" s="77"/>
      <c r="AT349" s="77"/>
      <c r="AU349" s="77"/>
    </row>
    <row r="350" spans="25:47" ht="54" customHeight="1" x14ac:dyDescent="0.25">
      <c r="Y350" s="77"/>
      <c r="Z350" s="77"/>
      <c r="AP350" s="77"/>
      <c r="AS350" s="77"/>
      <c r="AT350" s="77"/>
      <c r="AU350" s="77"/>
    </row>
    <row r="351" spans="25:47" ht="54" customHeight="1" x14ac:dyDescent="0.25">
      <c r="Y351" s="77"/>
      <c r="Z351" s="77"/>
      <c r="AP351" s="77"/>
      <c r="AS351" s="77"/>
      <c r="AT351" s="77"/>
      <c r="AU351" s="77"/>
    </row>
    <row r="352" spans="25:47" ht="54" customHeight="1" x14ac:dyDescent="0.25">
      <c r="Y352" s="77"/>
      <c r="Z352" s="77"/>
      <c r="AP352" s="77"/>
      <c r="AS352" s="77"/>
      <c r="AT352" s="77"/>
      <c r="AU352" s="77"/>
    </row>
    <row r="353" spans="25:47" ht="54" customHeight="1" x14ac:dyDescent="0.25">
      <c r="Y353" s="77"/>
      <c r="Z353" s="77"/>
      <c r="AP353" s="77"/>
      <c r="AS353" s="77"/>
      <c r="AT353" s="77"/>
      <c r="AU353" s="77"/>
    </row>
    <row r="354" spans="25:47" ht="54" customHeight="1" x14ac:dyDescent="0.25">
      <c r="Y354" s="77"/>
      <c r="Z354" s="77"/>
      <c r="AP354" s="77"/>
      <c r="AS354" s="77"/>
      <c r="AT354" s="77"/>
      <c r="AU354" s="77"/>
    </row>
    <row r="355" spans="25:47" ht="54" customHeight="1" x14ac:dyDescent="0.25">
      <c r="Y355" s="77"/>
      <c r="Z355" s="77"/>
      <c r="AP355" s="77"/>
      <c r="AS355" s="77"/>
      <c r="AT355" s="77"/>
      <c r="AU355" s="77"/>
    </row>
    <row r="356" spans="25:47" ht="54" customHeight="1" x14ac:dyDescent="0.25">
      <c r="Y356" s="77"/>
      <c r="Z356" s="77"/>
      <c r="AP356" s="77"/>
      <c r="AS356" s="77"/>
      <c r="AT356" s="77"/>
      <c r="AU356" s="77"/>
    </row>
    <row r="357" spans="25:47" ht="54" customHeight="1" x14ac:dyDescent="0.25">
      <c r="Y357" s="77"/>
      <c r="Z357" s="77"/>
      <c r="AP357" s="77"/>
      <c r="AS357" s="77"/>
      <c r="AT357" s="77"/>
      <c r="AU357" s="77"/>
    </row>
    <row r="358" spans="25:47" ht="54" customHeight="1" x14ac:dyDescent="0.25">
      <c r="Y358" s="77"/>
      <c r="Z358" s="77"/>
      <c r="AP358" s="77"/>
      <c r="AS358" s="77"/>
      <c r="AT358" s="77"/>
      <c r="AU358" s="77"/>
    </row>
    <row r="359" spans="25:47" ht="54" customHeight="1" x14ac:dyDescent="0.25">
      <c r="Y359" s="77"/>
      <c r="Z359" s="77"/>
      <c r="AP359" s="77"/>
      <c r="AS359" s="77"/>
      <c r="AT359" s="77"/>
      <c r="AU359" s="77"/>
    </row>
    <row r="360" spans="25:47" ht="54" customHeight="1" x14ac:dyDescent="0.25">
      <c r="Y360" s="77"/>
      <c r="Z360" s="77"/>
      <c r="AP360" s="77"/>
      <c r="AS360" s="77"/>
      <c r="AT360" s="77"/>
      <c r="AU360" s="77"/>
    </row>
    <row r="361" spans="25:47" ht="54" customHeight="1" x14ac:dyDescent="0.25">
      <c r="Y361" s="77"/>
      <c r="Z361" s="77"/>
      <c r="AP361" s="77"/>
      <c r="AS361" s="77"/>
      <c r="AT361" s="77"/>
      <c r="AU361" s="77"/>
    </row>
    <row r="362" spans="25:47" ht="54" customHeight="1" x14ac:dyDescent="0.25">
      <c r="Y362" s="77"/>
      <c r="Z362" s="77"/>
      <c r="AP362" s="77"/>
      <c r="AS362" s="77"/>
      <c r="AT362" s="77"/>
      <c r="AU362" s="77"/>
    </row>
    <row r="363" spans="25:47" ht="54" customHeight="1" x14ac:dyDescent="0.25">
      <c r="Y363" s="77"/>
      <c r="Z363" s="77"/>
      <c r="AP363" s="77"/>
      <c r="AS363" s="77"/>
      <c r="AT363" s="77"/>
      <c r="AU363" s="77"/>
    </row>
    <row r="364" spans="25:47" ht="54" customHeight="1" x14ac:dyDescent="0.25">
      <c r="Y364" s="77"/>
      <c r="Z364" s="77"/>
      <c r="AP364" s="77"/>
      <c r="AS364" s="77"/>
      <c r="AT364" s="77"/>
      <c r="AU364" s="77"/>
    </row>
    <row r="365" spans="25:47" ht="54" customHeight="1" x14ac:dyDescent="0.25">
      <c r="Y365" s="77"/>
      <c r="Z365" s="77"/>
      <c r="AP365" s="77"/>
      <c r="AS365" s="77"/>
      <c r="AT365" s="77"/>
      <c r="AU365" s="77"/>
    </row>
    <row r="366" spans="25:47" ht="54" customHeight="1" x14ac:dyDescent="0.25">
      <c r="Y366" s="77"/>
      <c r="Z366" s="77"/>
      <c r="AP366" s="77"/>
      <c r="AS366" s="77"/>
      <c r="AT366" s="77"/>
      <c r="AU366" s="77"/>
    </row>
    <row r="367" spans="25:47" ht="54" customHeight="1" x14ac:dyDescent="0.25">
      <c r="Y367" s="77"/>
      <c r="Z367" s="77"/>
      <c r="AP367" s="77"/>
      <c r="AS367" s="77"/>
      <c r="AT367" s="77"/>
      <c r="AU367" s="77"/>
    </row>
    <row r="368" spans="25:47" ht="54" customHeight="1" x14ac:dyDescent="0.25">
      <c r="Y368" s="77"/>
      <c r="Z368" s="77"/>
      <c r="AP368" s="77"/>
      <c r="AS368" s="77"/>
      <c r="AT368" s="77"/>
      <c r="AU368" s="77"/>
    </row>
    <row r="369" spans="25:47" ht="54" customHeight="1" x14ac:dyDescent="0.25">
      <c r="Y369" s="77"/>
      <c r="Z369" s="77"/>
      <c r="AP369" s="77"/>
      <c r="AS369" s="77"/>
      <c r="AT369" s="77"/>
      <c r="AU369" s="77"/>
    </row>
    <row r="370" spans="25:47" ht="54" customHeight="1" x14ac:dyDescent="0.25">
      <c r="Y370" s="77"/>
      <c r="Z370" s="77"/>
      <c r="AP370" s="77"/>
      <c r="AS370" s="77"/>
      <c r="AT370" s="77"/>
      <c r="AU370" s="77"/>
    </row>
    <row r="371" spans="25:47" ht="54" customHeight="1" x14ac:dyDescent="0.25">
      <c r="Y371" s="77"/>
      <c r="Z371" s="77"/>
      <c r="AP371" s="77"/>
      <c r="AS371" s="77"/>
      <c r="AT371" s="77"/>
      <c r="AU371" s="77"/>
    </row>
    <row r="372" spans="25:47" ht="54" customHeight="1" x14ac:dyDescent="0.25">
      <c r="Y372" s="77"/>
      <c r="Z372" s="77"/>
      <c r="AP372" s="77"/>
      <c r="AS372" s="77"/>
      <c r="AT372" s="77"/>
      <c r="AU372" s="77"/>
    </row>
    <row r="373" spans="25:47" ht="54" customHeight="1" x14ac:dyDescent="0.25">
      <c r="Y373" s="77"/>
      <c r="Z373" s="77"/>
      <c r="AP373" s="77"/>
      <c r="AS373" s="77"/>
      <c r="AT373" s="77"/>
      <c r="AU373" s="77"/>
    </row>
    <row r="374" spans="25:47" ht="54" customHeight="1" x14ac:dyDescent="0.25">
      <c r="Y374" s="77"/>
      <c r="Z374" s="77"/>
      <c r="AP374" s="77"/>
      <c r="AS374" s="77"/>
      <c r="AT374" s="77"/>
      <c r="AU374" s="77"/>
    </row>
    <row r="375" spans="25:47" ht="54" customHeight="1" x14ac:dyDescent="0.25">
      <c r="Y375" s="77"/>
      <c r="Z375" s="77"/>
      <c r="AP375" s="77"/>
      <c r="AS375" s="77"/>
      <c r="AT375" s="77"/>
      <c r="AU375" s="77"/>
    </row>
    <row r="376" spans="25:47" ht="54" customHeight="1" x14ac:dyDescent="0.25">
      <c r="Y376" s="77"/>
      <c r="Z376" s="77"/>
      <c r="AP376" s="77"/>
      <c r="AS376" s="77"/>
      <c r="AT376" s="77"/>
      <c r="AU376" s="77"/>
    </row>
    <row r="377" spans="25:47" ht="54" customHeight="1" x14ac:dyDescent="0.25">
      <c r="Y377" s="77"/>
      <c r="Z377" s="77"/>
      <c r="AP377" s="77"/>
      <c r="AS377" s="77"/>
      <c r="AT377" s="77"/>
      <c r="AU377" s="77"/>
    </row>
    <row r="378" spans="25:47" ht="54" customHeight="1" x14ac:dyDescent="0.25">
      <c r="Y378" s="77"/>
      <c r="Z378" s="77"/>
      <c r="AP378" s="77"/>
      <c r="AS378" s="77"/>
      <c r="AT378" s="77"/>
      <c r="AU378" s="77"/>
    </row>
    <row r="379" spans="25:47" ht="54" customHeight="1" x14ac:dyDescent="0.25">
      <c r="Y379" s="77"/>
      <c r="Z379" s="77"/>
      <c r="AP379" s="77"/>
      <c r="AS379" s="77"/>
      <c r="AT379" s="77"/>
      <c r="AU379" s="77"/>
    </row>
    <row r="380" spans="25:47" ht="54" customHeight="1" x14ac:dyDescent="0.25">
      <c r="Y380" s="77"/>
      <c r="Z380" s="77"/>
      <c r="AP380" s="77"/>
      <c r="AS380" s="77"/>
      <c r="AT380" s="77"/>
      <c r="AU380" s="77"/>
    </row>
    <row r="381" spans="25:47" ht="54" customHeight="1" x14ac:dyDescent="0.25">
      <c r="Y381" s="77"/>
      <c r="Z381" s="77"/>
      <c r="AP381" s="77"/>
      <c r="AS381" s="77"/>
      <c r="AT381" s="77"/>
      <c r="AU381" s="77"/>
    </row>
    <row r="382" spans="25:47" ht="54" customHeight="1" x14ac:dyDescent="0.25">
      <c r="Y382" s="77"/>
      <c r="Z382" s="77"/>
      <c r="AP382" s="77"/>
      <c r="AS382" s="77"/>
      <c r="AT382" s="77"/>
      <c r="AU382" s="77"/>
    </row>
    <row r="383" spans="25:47" ht="54" customHeight="1" x14ac:dyDescent="0.25">
      <c r="Y383" s="77"/>
      <c r="Z383" s="77"/>
      <c r="AP383" s="77"/>
      <c r="AS383" s="77"/>
      <c r="AT383" s="77"/>
      <c r="AU383" s="77"/>
    </row>
    <row r="384" spans="25:47" ht="54" customHeight="1" x14ac:dyDescent="0.25">
      <c r="Y384" s="77"/>
      <c r="Z384" s="77"/>
      <c r="AP384" s="77"/>
      <c r="AS384" s="77"/>
      <c r="AT384" s="77"/>
      <c r="AU384" s="77"/>
    </row>
    <row r="385" spans="25:47" ht="54" customHeight="1" x14ac:dyDescent="0.25">
      <c r="Y385" s="77"/>
      <c r="Z385" s="77"/>
      <c r="AP385" s="77"/>
      <c r="AS385" s="77"/>
      <c r="AT385" s="77"/>
      <c r="AU385" s="77"/>
    </row>
    <row r="386" spans="25:47" ht="54" customHeight="1" x14ac:dyDescent="0.25">
      <c r="Y386" s="77"/>
      <c r="Z386" s="77"/>
      <c r="AP386" s="77"/>
      <c r="AS386" s="77"/>
      <c r="AT386" s="77"/>
      <c r="AU386" s="77"/>
    </row>
    <row r="387" spans="25:47" ht="54" customHeight="1" x14ac:dyDescent="0.25">
      <c r="Y387" s="77"/>
      <c r="Z387" s="77"/>
      <c r="AP387" s="77"/>
      <c r="AS387" s="77"/>
      <c r="AT387" s="77"/>
      <c r="AU387" s="77"/>
    </row>
    <row r="388" spans="25:47" ht="54" customHeight="1" x14ac:dyDescent="0.25">
      <c r="Y388" s="77"/>
      <c r="Z388" s="77"/>
      <c r="AP388" s="77"/>
      <c r="AS388" s="77"/>
      <c r="AT388" s="77"/>
      <c r="AU388" s="77"/>
    </row>
    <row r="389" spans="25:47" ht="54" customHeight="1" x14ac:dyDescent="0.25">
      <c r="Y389" s="77"/>
      <c r="Z389" s="77"/>
      <c r="AP389" s="77"/>
      <c r="AS389" s="77"/>
      <c r="AT389" s="77"/>
      <c r="AU389" s="77"/>
    </row>
    <row r="390" spans="25:47" ht="54" customHeight="1" x14ac:dyDescent="0.25">
      <c r="Y390" s="77"/>
      <c r="Z390" s="77"/>
      <c r="AP390" s="77"/>
      <c r="AS390" s="77"/>
      <c r="AT390" s="77"/>
      <c r="AU390" s="77"/>
    </row>
    <row r="391" spans="25:47" ht="54" customHeight="1" x14ac:dyDescent="0.25">
      <c r="Y391" s="77"/>
      <c r="Z391" s="77"/>
      <c r="AP391" s="77"/>
      <c r="AS391" s="77"/>
      <c r="AT391" s="77"/>
      <c r="AU391" s="77"/>
    </row>
    <row r="392" spans="25:47" ht="54" customHeight="1" x14ac:dyDescent="0.25">
      <c r="Y392" s="77"/>
      <c r="Z392" s="77"/>
      <c r="AP392" s="77"/>
      <c r="AS392" s="77"/>
      <c r="AT392" s="77"/>
      <c r="AU392" s="77"/>
    </row>
    <row r="393" spans="25:47" ht="54" customHeight="1" x14ac:dyDescent="0.25">
      <c r="Y393" s="77"/>
      <c r="Z393" s="77"/>
      <c r="AP393" s="77"/>
      <c r="AS393" s="77"/>
      <c r="AT393" s="77"/>
      <c r="AU393" s="77"/>
    </row>
    <row r="394" spans="25:47" ht="54" customHeight="1" x14ac:dyDescent="0.25">
      <c r="Y394" s="77"/>
      <c r="Z394" s="77"/>
      <c r="AP394" s="77"/>
      <c r="AS394" s="77"/>
      <c r="AT394" s="77"/>
      <c r="AU394" s="77"/>
    </row>
    <row r="395" spans="25:47" ht="54" customHeight="1" x14ac:dyDescent="0.25">
      <c r="Y395" s="77"/>
      <c r="Z395" s="77"/>
      <c r="AP395" s="77"/>
      <c r="AS395" s="77"/>
      <c r="AT395" s="77"/>
      <c r="AU395" s="77"/>
    </row>
    <row r="396" spans="25:47" ht="54" customHeight="1" x14ac:dyDescent="0.25">
      <c r="Y396" s="77"/>
      <c r="Z396" s="77"/>
      <c r="AP396" s="77"/>
      <c r="AS396" s="77"/>
      <c r="AT396" s="77"/>
      <c r="AU396" s="77"/>
    </row>
    <row r="397" spans="25:47" ht="54" customHeight="1" x14ac:dyDescent="0.25">
      <c r="Y397" s="77"/>
      <c r="Z397" s="77"/>
      <c r="AP397" s="77"/>
      <c r="AS397" s="77"/>
      <c r="AT397" s="77"/>
      <c r="AU397" s="77"/>
    </row>
    <row r="398" spans="25:47" ht="54" customHeight="1" x14ac:dyDescent="0.25">
      <c r="Y398" s="77"/>
      <c r="Z398" s="77"/>
      <c r="AP398" s="77"/>
      <c r="AS398" s="77"/>
      <c r="AT398" s="77"/>
      <c r="AU398" s="77"/>
    </row>
    <row r="399" spans="25:47" ht="54" customHeight="1" x14ac:dyDescent="0.25">
      <c r="Y399" s="77"/>
      <c r="Z399" s="77"/>
      <c r="AP399" s="77"/>
      <c r="AS399" s="77"/>
      <c r="AT399" s="77"/>
      <c r="AU399" s="77"/>
    </row>
    <row r="400" spans="25:47" ht="54" customHeight="1" x14ac:dyDescent="0.25">
      <c r="Y400" s="77"/>
      <c r="Z400" s="77"/>
      <c r="AP400" s="77"/>
      <c r="AS400" s="77"/>
      <c r="AT400" s="77"/>
      <c r="AU400" s="77"/>
    </row>
    <row r="401" spans="25:47" ht="54" customHeight="1" x14ac:dyDescent="0.25">
      <c r="Y401" s="77"/>
      <c r="Z401" s="77"/>
      <c r="AP401" s="77"/>
      <c r="AS401" s="77"/>
      <c r="AT401" s="77"/>
      <c r="AU401" s="77"/>
    </row>
    <row r="402" spans="25:47" ht="54" customHeight="1" x14ac:dyDescent="0.25">
      <c r="Y402" s="77"/>
      <c r="Z402" s="77"/>
      <c r="AP402" s="77"/>
      <c r="AS402" s="77"/>
      <c r="AT402" s="77"/>
      <c r="AU402" s="77"/>
    </row>
    <row r="403" spans="25:47" ht="54" customHeight="1" x14ac:dyDescent="0.25">
      <c r="Y403" s="77"/>
      <c r="Z403" s="77"/>
      <c r="AP403" s="77"/>
      <c r="AS403" s="77"/>
      <c r="AT403" s="77"/>
      <c r="AU403" s="77"/>
    </row>
    <row r="404" spans="25:47" ht="54" customHeight="1" x14ac:dyDescent="0.25">
      <c r="Y404" s="77"/>
      <c r="Z404" s="77"/>
      <c r="AP404" s="77"/>
      <c r="AS404" s="77"/>
      <c r="AT404" s="77"/>
      <c r="AU404" s="77"/>
    </row>
    <row r="405" spans="25:47" ht="54" customHeight="1" x14ac:dyDescent="0.25">
      <c r="Y405" s="77"/>
      <c r="Z405" s="77"/>
      <c r="AP405" s="77"/>
      <c r="AS405" s="77"/>
      <c r="AT405" s="77"/>
      <c r="AU405" s="77"/>
    </row>
    <row r="406" spans="25:47" ht="54" customHeight="1" x14ac:dyDescent="0.25">
      <c r="Y406" s="77"/>
      <c r="Z406" s="77"/>
      <c r="AP406" s="77"/>
      <c r="AS406" s="77"/>
      <c r="AT406" s="77"/>
      <c r="AU406" s="77"/>
    </row>
    <row r="407" spans="25:47" ht="54" customHeight="1" x14ac:dyDescent="0.25">
      <c r="Y407" s="77"/>
      <c r="Z407" s="77"/>
      <c r="AP407" s="77"/>
      <c r="AS407" s="77"/>
      <c r="AT407" s="77"/>
      <c r="AU407" s="77"/>
    </row>
    <row r="408" spans="25:47" ht="54" customHeight="1" x14ac:dyDescent="0.25">
      <c r="Y408" s="77"/>
      <c r="Z408" s="77"/>
      <c r="AP408" s="77"/>
      <c r="AS408" s="77"/>
      <c r="AT408" s="77"/>
      <c r="AU408" s="77"/>
    </row>
    <row r="409" spans="25:47" ht="54" customHeight="1" x14ac:dyDescent="0.25">
      <c r="Y409" s="77"/>
      <c r="Z409" s="77"/>
      <c r="AP409" s="77"/>
      <c r="AS409" s="77"/>
      <c r="AT409" s="77"/>
      <c r="AU409" s="77"/>
    </row>
    <row r="410" spans="25:47" ht="54" customHeight="1" x14ac:dyDescent="0.25">
      <c r="Y410" s="77"/>
      <c r="Z410" s="77"/>
      <c r="AP410" s="77"/>
      <c r="AS410" s="77"/>
      <c r="AT410" s="77"/>
      <c r="AU410" s="77"/>
    </row>
    <row r="411" spans="25:47" ht="54" customHeight="1" x14ac:dyDescent="0.25">
      <c r="Y411" s="77"/>
      <c r="Z411" s="77"/>
      <c r="AP411" s="77"/>
      <c r="AS411" s="77"/>
      <c r="AT411" s="77"/>
      <c r="AU411" s="77"/>
    </row>
    <row r="412" spans="25:47" ht="54" customHeight="1" x14ac:dyDescent="0.25">
      <c r="Y412" s="77"/>
      <c r="Z412" s="77"/>
      <c r="AP412" s="77"/>
      <c r="AS412" s="77"/>
      <c r="AT412" s="77"/>
      <c r="AU412" s="77"/>
    </row>
    <row r="413" spans="25:47" ht="54" customHeight="1" x14ac:dyDescent="0.25">
      <c r="Y413" s="77"/>
      <c r="Z413" s="77"/>
      <c r="AP413" s="77"/>
      <c r="AS413" s="77"/>
      <c r="AT413" s="77"/>
      <c r="AU413" s="77"/>
    </row>
    <row r="414" spans="25:47" ht="54" customHeight="1" x14ac:dyDescent="0.25">
      <c r="Y414" s="77"/>
      <c r="Z414" s="77"/>
      <c r="AP414" s="77"/>
      <c r="AS414" s="77"/>
      <c r="AT414" s="77"/>
      <c r="AU414" s="77"/>
    </row>
    <row r="415" spans="25:47" ht="54" customHeight="1" x14ac:dyDescent="0.25">
      <c r="Y415" s="77"/>
      <c r="Z415" s="77"/>
      <c r="AP415" s="77"/>
      <c r="AS415" s="77"/>
      <c r="AT415" s="77"/>
      <c r="AU415" s="77"/>
    </row>
    <row r="416" spans="25:47" ht="54" customHeight="1" x14ac:dyDescent="0.25">
      <c r="Y416" s="77"/>
      <c r="Z416" s="77"/>
      <c r="AP416" s="77"/>
      <c r="AS416" s="77"/>
      <c r="AT416" s="77"/>
      <c r="AU416" s="77"/>
    </row>
    <row r="417" spans="25:47" ht="54" customHeight="1" x14ac:dyDescent="0.25">
      <c r="Y417" s="77"/>
      <c r="Z417" s="77"/>
      <c r="AP417" s="77"/>
      <c r="AS417" s="77"/>
      <c r="AT417" s="77"/>
      <c r="AU417" s="77"/>
    </row>
    <row r="418" spans="25:47" ht="54" customHeight="1" x14ac:dyDescent="0.25">
      <c r="Y418" s="77"/>
      <c r="Z418" s="77"/>
      <c r="AP418" s="77"/>
      <c r="AS418" s="77"/>
      <c r="AT418" s="77"/>
      <c r="AU418" s="77"/>
    </row>
    <row r="419" spans="25:47" ht="54" customHeight="1" x14ac:dyDescent="0.25">
      <c r="Y419" s="77"/>
      <c r="Z419" s="77"/>
      <c r="AP419" s="77"/>
      <c r="AS419" s="77"/>
      <c r="AT419" s="77"/>
      <c r="AU419" s="77"/>
    </row>
    <row r="420" spans="25:47" ht="54" customHeight="1" x14ac:dyDescent="0.25">
      <c r="Y420" s="77"/>
      <c r="Z420" s="77"/>
      <c r="AP420" s="77"/>
      <c r="AS420" s="77"/>
      <c r="AT420" s="77"/>
      <c r="AU420" s="77"/>
    </row>
    <row r="421" spans="25:47" ht="54" customHeight="1" x14ac:dyDescent="0.25">
      <c r="Y421" s="77"/>
      <c r="Z421" s="77"/>
      <c r="AP421" s="77"/>
      <c r="AS421" s="77"/>
      <c r="AT421" s="77"/>
      <c r="AU421" s="77"/>
    </row>
    <row r="422" spans="25:47" ht="54" customHeight="1" x14ac:dyDescent="0.25">
      <c r="Y422" s="77"/>
      <c r="Z422" s="77"/>
      <c r="AP422" s="77"/>
      <c r="AS422" s="77"/>
      <c r="AT422" s="77"/>
      <c r="AU422" s="77"/>
    </row>
    <row r="423" spans="25:47" ht="54" customHeight="1" x14ac:dyDescent="0.25">
      <c r="Y423" s="77"/>
      <c r="Z423" s="77"/>
      <c r="AP423" s="77"/>
      <c r="AS423" s="77"/>
      <c r="AT423" s="77"/>
      <c r="AU423" s="77"/>
    </row>
    <row r="424" spans="25:47" ht="54" customHeight="1" x14ac:dyDescent="0.25">
      <c r="Y424" s="77"/>
      <c r="Z424" s="77"/>
      <c r="AP424" s="77"/>
      <c r="AS424" s="77"/>
      <c r="AT424" s="77"/>
      <c r="AU424" s="77"/>
    </row>
    <row r="425" spans="25:47" ht="54" customHeight="1" x14ac:dyDescent="0.25">
      <c r="Y425" s="77"/>
      <c r="Z425" s="77"/>
      <c r="AP425" s="77"/>
      <c r="AS425" s="77"/>
      <c r="AT425" s="77"/>
      <c r="AU425" s="77"/>
    </row>
    <row r="426" spans="25:47" ht="54" customHeight="1" x14ac:dyDescent="0.25">
      <c r="Y426" s="77"/>
      <c r="Z426" s="77"/>
      <c r="AP426" s="77"/>
      <c r="AS426" s="77"/>
      <c r="AT426" s="77"/>
      <c r="AU426" s="77"/>
    </row>
    <row r="427" spans="25:47" ht="54" customHeight="1" x14ac:dyDescent="0.25">
      <c r="Y427" s="77"/>
      <c r="Z427" s="77"/>
      <c r="AP427" s="77"/>
      <c r="AS427" s="77"/>
      <c r="AT427" s="77"/>
      <c r="AU427" s="77"/>
    </row>
    <row r="428" spans="25:47" ht="54" customHeight="1" x14ac:dyDescent="0.25">
      <c r="Y428" s="77"/>
      <c r="Z428" s="77"/>
      <c r="AP428" s="77"/>
      <c r="AS428" s="77"/>
      <c r="AT428" s="77"/>
      <c r="AU428" s="77"/>
    </row>
    <row r="429" spans="25:47" ht="54" customHeight="1" x14ac:dyDescent="0.25">
      <c r="Y429" s="77"/>
      <c r="Z429" s="77"/>
      <c r="AP429" s="77"/>
      <c r="AS429" s="77"/>
      <c r="AT429" s="77"/>
      <c r="AU429" s="77"/>
    </row>
    <row r="430" spans="25:47" ht="54" customHeight="1" x14ac:dyDescent="0.25">
      <c r="Y430" s="77"/>
      <c r="Z430" s="77"/>
      <c r="AP430" s="77"/>
      <c r="AS430" s="77"/>
      <c r="AT430" s="77"/>
      <c r="AU430" s="77"/>
    </row>
    <row r="431" spans="25:47" ht="54" customHeight="1" x14ac:dyDescent="0.25">
      <c r="Y431" s="77"/>
      <c r="Z431" s="77"/>
      <c r="AP431" s="77"/>
      <c r="AS431" s="77"/>
      <c r="AT431" s="77"/>
      <c r="AU431" s="77"/>
    </row>
    <row r="432" spans="25:47" ht="54" customHeight="1" x14ac:dyDescent="0.25">
      <c r="Y432" s="77"/>
      <c r="Z432" s="77"/>
      <c r="AP432" s="77"/>
      <c r="AS432" s="77"/>
      <c r="AT432" s="77"/>
      <c r="AU432" s="77"/>
    </row>
    <row r="433" spans="25:47" ht="54" customHeight="1" x14ac:dyDescent="0.25">
      <c r="Y433" s="77"/>
      <c r="Z433" s="77"/>
      <c r="AP433" s="77"/>
      <c r="AS433" s="77"/>
      <c r="AT433" s="77"/>
      <c r="AU433" s="77"/>
    </row>
    <row r="434" spans="25:47" ht="54" customHeight="1" x14ac:dyDescent="0.25">
      <c r="Y434" s="77"/>
      <c r="Z434" s="77"/>
      <c r="AP434" s="77"/>
      <c r="AS434" s="77"/>
      <c r="AT434" s="77"/>
      <c r="AU434" s="77"/>
    </row>
    <row r="435" spans="25:47" ht="54" customHeight="1" x14ac:dyDescent="0.25">
      <c r="Y435" s="77"/>
      <c r="Z435" s="77"/>
      <c r="AP435" s="77"/>
      <c r="AS435" s="77"/>
      <c r="AT435" s="77"/>
      <c r="AU435" s="77"/>
    </row>
    <row r="436" spans="25:47" ht="54" customHeight="1" x14ac:dyDescent="0.25">
      <c r="Y436" s="77"/>
      <c r="Z436" s="77"/>
      <c r="AP436" s="77"/>
      <c r="AS436" s="77"/>
      <c r="AT436" s="77"/>
      <c r="AU436" s="77"/>
    </row>
    <row r="437" spans="25:47" ht="54" customHeight="1" x14ac:dyDescent="0.25">
      <c r="Y437" s="77"/>
      <c r="Z437" s="77"/>
      <c r="AP437" s="77"/>
      <c r="AS437" s="77"/>
      <c r="AT437" s="77"/>
      <c r="AU437" s="77"/>
    </row>
    <row r="438" spans="25:47" ht="54" customHeight="1" x14ac:dyDescent="0.25">
      <c r="Y438" s="77"/>
      <c r="Z438" s="77"/>
      <c r="AP438" s="77"/>
      <c r="AS438" s="77"/>
      <c r="AT438" s="77"/>
      <c r="AU438" s="77"/>
    </row>
    <row r="439" spans="25:47" ht="54" customHeight="1" x14ac:dyDescent="0.25">
      <c r="Y439" s="77"/>
      <c r="Z439" s="77"/>
      <c r="AP439" s="77"/>
      <c r="AS439" s="77"/>
      <c r="AT439" s="77"/>
      <c r="AU439" s="77"/>
    </row>
    <row r="440" spans="25:47" ht="54" customHeight="1" x14ac:dyDescent="0.25">
      <c r="Y440" s="77"/>
      <c r="Z440" s="77"/>
      <c r="AP440" s="77"/>
      <c r="AS440" s="77"/>
      <c r="AT440" s="77"/>
      <c r="AU440" s="77"/>
    </row>
    <row r="441" spans="25:47" ht="54" customHeight="1" x14ac:dyDescent="0.25">
      <c r="Y441" s="77"/>
      <c r="Z441" s="77"/>
      <c r="AP441" s="77"/>
      <c r="AS441" s="77"/>
      <c r="AT441" s="77"/>
      <c r="AU441" s="77"/>
    </row>
    <row r="442" spans="25:47" ht="54" customHeight="1" x14ac:dyDescent="0.25">
      <c r="Y442" s="77"/>
      <c r="Z442" s="77"/>
      <c r="AP442" s="77"/>
      <c r="AS442" s="77"/>
      <c r="AT442" s="77"/>
      <c r="AU442" s="77"/>
    </row>
    <row r="443" spans="25:47" ht="54" customHeight="1" x14ac:dyDescent="0.25">
      <c r="Y443" s="77"/>
      <c r="Z443" s="77"/>
      <c r="AP443" s="77"/>
      <c r="AS443" s="77"/>
      <c r="AT443" s="77"/>
      <c r="AU443" s="77"/>
    </row>
    <row r="444" spans="25:47" ht="54" customHeight="1" x14ac:dyDescent="0.25">
      <c r="Y444" s="77"/>
      <c r="Z444" s="77"/>
      <c r="AP444" s="77"/>
      <c r="AS444" s="77"/>
      <c r="AT444" s="77"/>
      <c r="AU444" s="77"/>
    </row>
    <row r="445" spans="25:47" ht="54" customHeight="1" x14ac:dyDescent="0.25">
      <c r="Y445" s="77"/>
      <c r="Z445" s="77"/>
      <c r="AP445" s="77"/>
      <c r="AS445" s="77"/>
      <c r="AT445" s="77"/>
      <c r="AU445" s="77"/>
    </row>
    <row r="446" spans="25:47" ht="54" customHeight="1" x14ac:dyDescent="0.25">
      <c r="Y446" s="77"/>
      <c r="Z446" s="77"/>
      <c r="AP446" s="77"/>
      <c r="AS446" s="77"/>
      <c r="AT446" s="77"/>
      <c r="AU446" s="77"/>
    </row>
    <row r="447" spans="25:47" ht="54" customHeight="1" x14ac:dyDescent="0.25">
      <c r="Y447" s="77"/>
      <c r="Z447" s="77"/>
      <c r="AP447" s="77"/>
      <c r="AS447" s="77"/>
      <c r="AT447" s="77"/>
      <c r="AU447" s="77"/>
    </row>
    <row r="448" spans="25:47" ht="54" customHeight="1" x14ac:dyDescent="0.25">
      <c r="Y448" s="77"/>
      <c r="Z448" s="77"/>
      <c r="AP448" s="77"/>
      <c r="AS448" s="77"/>
      <c r="AT448" s="77"/>
      <c r="AU448" s="77"/>
    </row>
    <row r="449" spans="25:47" ht="54" customHeight="1" x14ac:dyDescent="0.25">
      <c r="Y449" s="77"/>
      <c r="Z449" s="77"/>
      <c r="AP449" s="77"/>
      <c r="AS449" s="77"/>
      <c r="AT449" s="77"/>
      <c r="AU449" s="77"/>
    </row>
    <row r="450" spans="25:47" ht="54" customHeight="1" x14ac:dyDescent="0.25">
      <c r="Y450" s="77"/>
      <c r="Z450" s="77"/>
      <c r="AP450" s="77"/>
      <c r="AS450" s="77"/>
      <c r="AT450" s="77"/>
      <c r="AU450" s="77"/>
    </row>
    <row r="451" spans="25:47" ht="54" customHeight="1" x14ac:dyDescent="0.25">
      <c r="Y451" s="77"/>
      <c r="Z451" s="77"/>
      <c r="AP451" s="77"/>
      <c r="AS451" s="77"/>
      <c r="AT451" s="77"/>
      <c r="AU451" s="77"/>
    </row>
    <row r="452" spans="25:47" ht="54" customHeight="1" x14ac:dyDescent="0.25">
      <c r="Y452" s="77"/>
      <c r="Z452" s="77"/>
      <c r="AP452" s="77"/>
      <c r="AS452" s="77"/>
      <c r="AT452" s="77"/>
      <c r="AU452" s="77"/>
    </row>
    <row r="453" spans="25:47" ht="54" customHeight="1" x14ac:dyDescent="0.25">
      <c r="Y453" s="77"/>
      <c r="Z453" s="77"/>
      <c r="AP453" s="77"/>
      <c r="AS453" s="77"/>
      <c r="AT453" s="77"/>
      <c r="AU453" s="77"/>
    </row>
    <row r="454" spans="25:47" ht="54" customHeight="1" x14ac:dyDescent="0.25">
      <c r="Y454" s="77"/>
      <c r="Z454" s="77"/>
      <c r="AP454" s="77"/>
      <c r="AS454" s="77"/>
      <c r="AT454" s="77"/>
      <c r="AU454" s="77"/>
    </row>
    <row r="455" spans="25:47" ht="54" customHeight="1" x14ac:dyDescent="0.25">
      <c r="Y455" s="77"/>
      <c r="Z455" s="77"/>
      <c r="AP455" s="77"/>
      <c r="AS455" s="77"/>
      <c r="AT455" s="77"/>
      <c r="AU455" s="77"/>
    </row>
    <row r="456" spans="25:47" ht="54" customHeight="1" x14ac:dyDescent="0.25">
      <c r="Y456" s="77"/>
      <c r="Z456" s="77"/>
      <c r="AP456" s="77"/>
      <c r="AS456" s="77"/>
      <c r="AT456" s="77"/>
      <c r="AU456" s="77"/>
    </row>
    <row r="457" spans="25:47" ht="54" customHeight="1" x14ac:dyDescent="0.25">
      <c r="Y457" s="77"/>
      <c r="Z457" s="77"/>
      <c r="AP457" s="77"/>
      <c r="AS457" s="77"/>
      <c r="AT457" s="77"/>
      <c r="AU457" s="77"/>
    </row>
    <row r="458" spans="25:47" ht="54" customHeight="1" x14ac:dyDescent="0.25">
      <c r="Y458" s="77"/>
      <c r="Z458" s="77"/>
      <c r="AP458" s="77"/>
      <c r="AS458" s="77"/>
      <c r="AT458" s="77"/>
      <c r="AU458" s="77"/>
    </row>
    <row r="459" spans="25:47" ht="54" customHeight="1" x14ac:dyDescent="0.25">
      <c r="Y459" s="77"/>
      <c r="Z459" s="77"/>
      <c r="AP459" s="77"/>
      <c r="AS459" s="77"/>
      <c r="AT459" s="77"/>
      <c r="AU459" s="77"/>
    </row>
    <row r="460" spans="25:47" ht="54" customHeight="1" x14ac:dyDescent="0.25">
      <c r="Y460" s="77"/>
      <c r="Z460" s="77"/>
      <c r="AP460" s="77"/>
      <c r="AS460" s="77"/>
      <c r="AT460" s="77"/>
      <c r="AU460" s="77"/>
    </row>
    <row r="461" spans="25:47" ht="54" customHeight="1" x14ac:dyDescent="0.25">
      <c r="Y461" s="77"/>
      <c r="Z461" s="77"/>
      <c r="AP461" s="77"/>
      <c r="AS461" s="77"/>
      <c r="AT461" s="77"/>
      <c r="AU461" s="77"/>
    </row>
    <row r="462" spans="25:47" ht="54" customHeight="1" x14ac:dyDescent="0.25">
      <c r="Y462" s="77"/>
      <c r="Z462" s="77"/>
      <c r="AP462" s="77"/>
      <c r="AS462" s="77"/>
      <c r="AT462" s="77"/>
      <c r="AU462" s="77"/>
    </row>
    <row r="463" spans="25:47" ht="54" customHeight="1" x14ac:dyDescent="0.25">
      <c r="Y463" s="77"/>
      <c r="Z463" s="77"/>
      <c r="AP463" s="77"/>
      <c r="AS463" s="77"/>
      <c r="AT463" s="77"/>
      <c r="AU463" s="77"/>
    </row>
    <row r="464" spans="25:47" ht="54" customHeight="1" x14ac:dyDescent="0.25">
      <c r="Y464" s="77"/>
      <c r="Z464" s="77"/>
      <c r="AP464" s="77"/>
      <c r="AS464" s="77"/>
      <c r="AT464" s="77"/>
      <c r="AU464" s="77"/>
    </row>
    <row r="465" spans="25:47" ht="54" customHeight="1" x14ac:dyDescent="0.25">
      <c r="Y465" s="77"/>
      <c r="Z465" s="77"/>
      <c r="AP465" s="77"/>
      <c r="AS465" s="77"/>
      <c r="AT465" s="77"/>
      <c r="AU465" s="77"/>
    </row>
    <row r="466" spans="25:47" ht="54" customHeight="1" x14ac:dyDescent="0.25">
      <c r="Y466" s="77"/>
      <c r="Z466" s="77"/>
      <c r="AP466" s="77"/>
      <c r="AS466" s="77"/>
      <c r="AT466" s="77"/>
      <c r="AU466" s="77"/>
    </row>
    <row r="467" spans="25:47" ht="54" customHeight="1" x14ac:dyDescent="0.25">
      <c r="Y467" s="77"/>
      <c r="Z467" s="77"/>
      <c r="AP467" s="77"/>
      <c r="AS467" s="77"/>
      <c r="AT467" s="77"/>
      <c r="AU467" s="77"/>
    </row>
    <row r="468" spans="25:47" ht="54" customHeight="1" x14ac:dyDescent="0.25">
      <c r="Y468" s="77"/>
      <c r="Z468" s="77"/>
      <c r="AP468" s="77"/>
      <c r="AS468" s="77"/>
      <c r="AT468" s="77"/>
      <c r="AU468" s="77"/>
    </row>
    <row r="469" spans="25:47" ht="54" customHeight="1" x14ac:dyDescent="0.25">
      <c r="Y469" s="77"/>
      <c r="Z469" s="77"/>
      <c r="AP469" s="77"/>
      <c r="AS469" s="77"/>
      <c r="AT469" s="77"/>
      <c r="AU469" s="77"/>
    </row>
    <row r="470" spans="25:47" ht="54" customHeight="1" x14ac:dyDescent="0.25">
      <c r="Y470" s="77"/>
      <c r="Z470" s="77"/>
      <c r="AP470" s="77"/>
      <c r="AS470" s="77"/>
      <c r="AT470" s="77"/>
      <c r="AU470" s="77"/>
    </row>
    <row r="471" spans="25:47" ht="54" customHeight="1" x14ac:dyDescent="0.25">
      <c r="Y471" s="77"/>
      <c r="Z471" s="77"/>
      <c r="AP471" s="77"/>
      <c r="AS471" s="77"/>
      <c r="AT471" s="77"/>
      <c r="AU471" s="77"/>
    </row>
    <row r="472" spans="25:47" ht="54" customHeight="1" x14ac:dyDescent="0.25">
      <c r="Y472" s="77"/>
      <c r="Z472" s="77"/>
      <c r="AP472" s="77"/>
      <c r="AS472" s="77"/>
      <c r="AT472" s="77"/>
      <c r="AU472" s="77"/>
    </row>
    <row r="473" spans="25:47" ht="54" customHeight="1" x14ac:dyDescent="0.25">
      <c r="Y473" s="77"/>
      <c r="Z473" s="77"/>
      <c r="AP473" s="77"/>
      <c r="AS473" s="77"/>
      <c r="AT473" s="77"/>
      <c r="AU473" s="77"/>
    </row>
    <row r="474" spans="25:47" ht="54" customHeight="1" x14ac:dyDescent="0.25">
      <c r="Y474" s="77"/>
      <c r="Z474" s="77"/>
      <c r="AP474" s="77"/>
      <c r="AS474" s="77"/>
      <c r="AT474" s="77"/>
      <c r="AU474" s="77"/>
    </row>
    <row r="475" spans="25:47" ht="54" customHeight="1" x14ac:dyDescent="0.25">
      <c r="Y475" s="77"/>
      <c r="Z475" s="77"/>
      <c r="AP475" s="77"/>
      <c r="AS475" s="77"/>
      <c r="AT475" s="77"/>
      <c r="AU475" s="77"/>
    </row>
    <row r="476" spans="25:47" ht="54" customHeight="1" x14ac:dyDescent="0.25">
      <c r="Y476" s="77"/>
      <c r="Z476" s="77"/>
      <c r="AP476" s="77"/>
      <c r="AS476" s="77"/>
      <c r="AT476" s="77"/>
      <c r="AU476" s="77"/>
    </row>
    <row r="477" spans="25:47" ht="54" customHeight="1" x14ac:dyDescent="0.25">
      <c r="Y477" s="77"/>
      <c r="Z477" s="77"/>
      <c r="AP477" s="77"/>
      <c r="AS477" s="77"/>
      <c r="AT477" s="77"/>
      <c r="AU477" s="77"/>
    </row>
    <row r="478" spans="25:47" ht="54" customHeight="1" x14ac:dyDescent="0.25">
      <c r="Y478" s="77"/>
      <c r="Z478" s="77"/>
      <c r="AP478" s="77"/>
      <c r="AS478" s="77"/>
      <c r="AT478" s="77"/>
      <c r="AU478" s="77"/>
    </row>
    <row r="479" spans="25:47" ht="54" customHeight="1" x14ac:dyDescent="0.25">
      <c r="Y479" s="77"/>
      <c r="Z479" s="77"/>
      <c r="AP479" s="77"/>
      <c r="AS479" s="77"/>
      <c r="AT479" s="77"/>
      <c r="AU479" s="77"/>
    </row>
    <row r="480" spans="25:47" ht="54" customHeight="1" x14ac:dyDescent="0.25">
      <c r="Y480" s="77"/>
      <c r="Z480" s="77"/>
      <c r="AP480" s="77"/>
      <c r="AS480" s="77"/>
      <c r="AT480" s="77"/>
      <c r="AU480" s="77"/>
    </row>
    <row r="481" spans="25:47" ht="54" customHeight="1" x14ac:dyDescent="0.25">
      <c r="Y481" s="77"/>
      <c r="Z481" s="77"/>
      <c r="AP481" s="77"/>
      <c r="AS481" s="77"/>
      <c r="AT481" s="77"/>
      <c r="AU481" s="77"/>
    </row>
    <row r="482" spans="25:47" ht="54" customHeight="1" x14ac:dyDescent="0.25">
      <c r="Y482" s="77"/>
      <c r="Z482" s="77"/>
      <c r="AP482" s="77"/>
      <c r="AS482" s="77"/>
      <c r="AT482" s="77"/>
      <c r="AU482" s="77"/>
    </row>
    <row r="483" spans="25:47" ht="54" customHeight="1" x14ac:dyDescent="0.25">
      <c r="Y483" s="77"/>
      <c r="Z483" s="77"/>
      <c r="AP483" s="77"/>
      <c r="AS483" s="77"/>
      <c r="AT483" s="77"/>
      <c r="AU483" s="77"/>
    </row>
    <row r="484" spans="25:47" ht="54" customHeight="1" x14ac:dyDescent="0.25">
      <c r="Y484" s="77"/>
      <c r="Z484" s="77"/>
      <c r="AP484" s="77"/>
      <c r="AS484" s="77"/>
      <c r="AT484" s="77"/>
      <c r="AU484" s="77"/>
    </row>
    <row r="485" spans="25:47" ht="54" customHeight="1" x14ac:dyDescent="0.25">
      <c r="Y485" s="77"/>
      <c r="Z485" s="77"/>
      <c r="AP485" s="77"/>
      <c r="AS485" s="77"/>
      <c r="AT485" s="77"/>
      <c r="AU485" s="77"/>
    </row>
    <row r="486" spans="25:47" ht="54" customHeight="1" x14ac:dyDescent="0.25">
      <c r="Y486" s="77"/>
      <c r="Z486" s="77"/>
      <c r="AP486" s="77"/>
      <c r="AS486" s="77"/>
      <c r="AT486" s="77"/>
      <c r="AU486" s="77"/>
    </row>
    <row r="487" spans="25:47" ht="54" customHeight="1" x14ac:dyDescent="0.25">
      <c r="Y487" s="77"/>
      <c r="Z487" s="77"/>
      <c r="AP487" s="77"/>
      <c r="AS487" s="77"/>
      <c r="AT487" s="77"/>
      <c r="AU487" s="77"/>
    </row>
    <row r="488" spans="25:47" ht="54" customHeight="1" x14ac:dyDescent="0.25">
      <c r="Y488" s="77"/>
      <c r="Z488" s="77"/>
      <c r="AP488" s="77"/>
      <c r="AS488" s="77"/>
      <c r="AT488" s="77"/>
      <c r="AU488" s="77"/>
    </row>
    <row r="489" spans="25:47" ht="54" customHeight="1" x14ac:dyDescent="0.25">
      <c r="Y489" s="77"/>
      <c r="Z489" s="77"/>
      <c r="AP489" s="77"/>
      <c r="AS489" s="77"/>
      <c r="AT489" s="77"/>
      <c r="AU489" s="77"/>
    </row>
    <row r="490" spans="25:47" ht="54" customHeight="1" x14ac:dyDescent="0.25">
      <c r="Y490" s="77"/>
      <c r="Z490" s="77"/>
      <c r="AP490" s="77"/>
      <c r="AS490" s="77"/>
      <c r="AT490" s="77"/>
      <c r="AU490" s="77"/>
    </row>
    <row r="491" spans="25:47" ht="54" customHeight="1" x14ac:dyDescent="0.25">
      <c r="Y491" s="77"/>
      <c r="Z491" s="77"/>
      <c r="AP491" s="77"/>
      <c r="AS491" s="77"/>
      <c r="AT491" s="77"/>
      <c r="AU491" s="77"/>
    </row>
    <row r="492" spans="25:47" ht="54" customHeight="1" x14ac:dyDescent="0.25">
      <c r="Y492" s="77"/>
      <c r="Z492" s="77"/>
      <c r="AP492" s="77"/>
      <c r="AS492" s="77"/>
      <c r="AT492" s="77"/>
      <c r="AU492" s="77"/>
    </row>
    <row r="493" spans="25:47" ht="54" customHeight="1" x14ac:dyDescent="0.25">
      <c r="Y493" s="77"/>
      <c r="Z493" s="77"/>
      <c r="AP493" s="77"/>
      <c r="AS493" s="77"/>
      <c r="AT493" s="77"/>
      <c r="AU493" s="77"/>
    </row>
    <row r="494" spans="25:47" ht="54" customHeight="1" x14ac:dyDescent="0.25">
      <c r="Y494" s="77"/>
      <c r="Z494" s="77"/>
      <c r="AP494" s="77"/>
      <c r="AS494" s="77"/>
      <c r="AT494" s="77"/>
      <c r="AU494" s="77"/>
    </row>
    <row r="495" spans="25:47" ht="54" customHeight="1" x14ac:dyDescent="0.25">
      <c r="Y495" s="77"/>
      <c r="Z495" s="77"/>
      <c r="AP495" s="77"/>
      <c r="AS495" s="77"/>
      <c r="AT495" s="77"/>
      <c r="AU495" s="77"/>
    </row>
    <row r="496" spans="25:47" ht="54" customHeight="1" x14ac:dyDescent="0.25">
      <c r="Y496" s="77"/>
      <c r="Z496" s="77"/>
      <c r="AP496" s="77"/>
      <c r="AS496" s="77"/>
      <c r="AT496" s="77"/>
      <c r="AU496" s="77"/>
    </row>
    <row r="497" spans="25:47" ht="54" customHeight="1" x14ac:dyDescent="0.25">
      <c r="Y497" s="77"/>
      <c r="Z497" s="77"/>
      <c r="AP497" s="77"/>
      <c r="AS497" s="77"/>
      <c r="AT497" s="77"/>
      <c r="AU497" s="77"/>
    </row>
    <row r="498" spans="25:47" ht="54" customHeight="1" x14ac:dyDescent="0.25">
      <c r="Y498" s="77"/>
      <c r="Z498" s="77"/>
      <c r="AP498" s="77"/>
      <c r="AS498" s="77"/>
      <c r="AT498" s="77"/>
      <c r="AU498" s="77"/>
    </row>
    <row r="499" spans="25:47" ht="54" customHeight="1" x14ac:dyDescent="0.25">
      <c r="Y499" s="77"/>
      <c r="Z499" s="77"/>
      <c r="AP499" s="77"/>
      <c r="AS499" s="77"/>
      <c r="AT499" s="77"/>
      <c r="AU499" s="77"/>
    </row>
    <row r="500" spans="25:47" ht="54" customHeight="1" x14ac:dyDescent="0.25">
      <c r="Y500" s="77"/>
      <c r="Z500" s="77"/>
      <c r="AP500" s="77"/>
      <c r="AS500" s="77"/>
      <c r="AT500" s="77"/>
      <c r="AU500" s="77"/>
    </row>
    <row r="501" spans="25:47" ht="54" customHeight="1" x14ac:dyDescent="0.25">
      <c r="Y501" s="77"/>
      <c r="Z501" s="77"/>
      <c r="AP501" s="77"/>
      <c r="AS501" s="77"/>
      <c r="AT501" s="77"/>
      <c r="AU501" s="77"/>
    </row>
    <row r="502" spans="25:47" ht="54" customHeight="1" x14ac:dyDescent="0.25">
      <c r="Y502" s="77"/>
      <c r="Z502" s="77"/>
      <c r="AP502" s="77"/>
      <c r="AS502" s="77"/>
      <c r="AT502" s="77"/>
      <c r="AU502" s="77"/>
    </row>
    <row r="503" spans="25:47" ht="54" customHeight="1" x14ac:dyDescent="0.25">
      <c r="Y503" s="77"/>
      <c r="Z503" s="77"/>
      <c r="AP503" s="77"/>
      <c r="AS503" s="77"/>
      <c r="AT503" s="77"/>
      <c r="AU503" s="77"/>
    </row>
    <row r="504" spans="25:47" ht="54" customHeight="1" x14ac:dyDescent="0.25">
      <c r="Y504" s="77"/>
      <c r="Z504" s="77"/>
      <c r="AP504" s="77"/>
      <c r="AS504" s="77"/>
      <c r="AT504" s="77"/>
      <c r="AU504" s="77"/>
    </row>
    <row r="505" spans="25:47" ht="54" customHeight="1" x14ac:dyDescent="0.25">
      <c r="Y505" s="77"/>
      <c r="Z505" s="77"/>
      <c r="AP505" s="77"/>
      <c r="AS505" s="77"/>
      <c r="AT505" s="77"/>
      <c r="AU505" s="77"/>
    </row>
    <row r="506" spans="25:47" ht="54" customHeight="1" x14ac:dyDescent="0.25">
      <c r="Y506" s="77"/>
      <c r="Z506" s="77"/>
      <c r="AP506" s="77"/>
      <c r="AS506" s="77"/>
      <c r="AT506" s="77"/>
      <c r="AU506" s="77"/>
    </row>
    <row r="507" spans="25:47" ht="54" customHeight="1" x14ac:dyDescent="0.25">
      <c r="Y507" s="77"/>
      <c r="Z507" s="77"/>
      <c r="AP507" s="77"/>
      <c r="AS507" s="77"/>
      <c r="AT507" s="77"/>
      <c r="AU507" s="77"/>
    </row>
    <row r="508" spans="25:47" ht="54" customHeight="1" x14ac:dyDescent="0.25">
      <c r="Y508" s="77"/>
      <c r="Z508" s="77"/>
      <c r="AP508" s="77"/>
      <c r="AS508" s="77"/>
      <c r="AT508" s="77"/>
      <c r="AU508" s="77"/>
    </row>
    <row r="509" spans="25:47" ht="54" customHeight="1" x14ac:dyDescent="0.25">
      <c r="Y509" s="77"/>
      <c r="Z509" s="77"/>
      <c r="AP509" s="77"/>
      <c r="AS509" s="77"/>
      <c r="AT509" s="77"/>
      <c r="AU509" s="77"/>
    </row>
    <row r="510" spans="25:47" ht="54" customHeight="1" x14ac:dyDescent="0.25">
      <c r="Y510" s="77"/>
      <c r="Z510" s="77"/>
      <c r="AP510" s="77"/>
      <c r="AS510" s="77"/>
      <c r="AT510" s="77"/>
      <c r="AU510" s="77"/>
    </row>
    <row r="511" spans="25:47" ht="54" customHeight="1" x14ac:dyDescent="0.25">
      <c r="Y511" s="77"/>
      <c r="Z511" s="77"/>
      <c r="AP511" s="77"/>
      <c r="AS511" s="77"/>
      <c r="AT511" s="77"/>
      <c r="AU511" s="77"/>
    </row>
    <row r="512" spans="25:47" ht="54" customHeight="1" x14ac:dyDescent="0.25">
      <c r="Y512" s="77"/>
      <c r="Z512" s="77"/>
      <c r="AP512" s="77"/>
      <c r="AS512" s="77"/>
      <c r="AT512" s="77"/>
      <c r="AU512" s="77"/>
    </row>
    <row r="513" spans="25:47" ht="54" customHeight="1" x14ac:dyDescent="0.25">
      <c r="Y513" s="77"/>
      <c r="Z513" s="77"/>
      <c r="AP513" s="77"/>
      <c r="AS513" s="77"/>
      <c r="AT513" s="77"/>
      <c r="AU513" s="77"/>
    </row>
    <row r="514" spans="25:47" ht="54" customHeight="1" x14ac:dyDescent="0.25">
      <c r="Y514" s="77"/>
      <c r="Z514" s="77"/>
      <c r="AP514" s="77"/>
      <c r="AS514" s="77"/>
      <c r="AT514" s="77"/>
      <c r="AU514" s="77"/>
    </row>
    <row r="515" spans="25:47" ht="54" customHeight="1" x14ac:dyDescent="0.25">
      <c r="Y515" s="77"/>
      <c r="Z515" s="77"/>
      <c r="AP515" s="77"/>
      <c r="AS515" s="77"/>
      <c r="AT515" s="77"/>
      <c r="AU515" s="77"/>
    </row>
    <row r="516" spans="25:47" ht="54" customHeight="1" x14ac:dyDescent="0.25">
      <c r="Y516" s="77"/>
      <c r="Z516" s="77"/>
      <c r="AP516" s="77"/>
      <c r="AS516" s="77"/>
      <c r="AT516" s="77"/>
      <c r="AU516" s="77"/>
    </row>
    <row r="517" spans="25:47" ht="54" customHeight="1" x14ac:dyDescent="0.25">
      <c r="Y517" s="77"/>
      <c r="Z517" s="77"/>
      <c r="AP517" s="77"/>
      <c r="AS517" s="77"/>
      <c r="AT517" s="77"/>
      <c r="AU517" s="77"/>
    </row>
    <row r="518" spans="25:47" ht="54" customHeight="1" x14ac:dyDescent="0.25">
      <c r="Y518" s="77"/>
      <c r="Z518" s="77"/>
      <c r="AP518" s="77"/>
      <c r="AS518" s="77"/>
      <c r="AT518" s="77"/>
      <c r="AU518" s="77"/>
    </row>
    <row r="519" spans="25:47" ht="54" customHeight="1" x14ac:dyDescent="0.25">
      <c r="Y519" s="77"/>
      <c r="Z519" s="77"/>
      <c r="AP519" s="77"/>
      <c r="AS519" s="77"/>
      <c r="AT519" s="77"/>
      <c r="AU519" s="77"/>
    </row>
    <row r="520" spans="25:47" ht="54" customHeight="1" x14ac:dyDescent="0.25">
      <c r="Y520" s="77"/>
      <c r="Z520" s="77"/>
      <c r="AP520" s="77"/>
      <c r="AS520" s="77"/>
      <c r="AT520" s="77"/>
      <c r="AU520" s="77"/>
    </row>
    <row r="521" spans="25:47" ht="54" customHeight="1" x14ac:dyDescent="0.25">
      <c r="Y521" s="77"/>
      <c r="Z521" s="77"/>
      <c r="AP521" s="77"/>
      <c r="AS521" s="77"/>
      <c r="AT521" s="77"/>
      <c r="AU521" s="77"/>
    </row>
    <row r="522" spans="25:47" ht="54" customHeight="1" x14ac:dyDescent="0.25">
      <c r="Y522" s="77"/>
      <c r="Z522" s="77"/>
      <c r="AP522" s="77"/>
      <c r="AS522" s="77"/>
      <c r="AT522" s="77"/>
      <c r="AU522" s="77"/>
    </row>
    <row r="523" spans="25:47" ht="54" customHeight="1" x14ac:dyDescent="0.25">
      <c r="Y523" s="77"/>
      <c r="Z523" s="77"/>
      <c r="AP523" s="77"/>
      <c r="AS523" s="77"/>
      <c r="AT523" s="77"/>
      <c r="AU523" s="77"/>
    </row>
    <row r="524" spans="25:47" ht="54" customHeight="1" x14ac:dyDescent="0.25">
      <c r="Y524" s="77"/>
      <c r="Z524" s="77"/>
      <c r="AP524" s="77"/>
      <c r="AS524" s="77"/>
      <c r="AT524" s="77"/>
      <c r="AU524" s="77"/>
    </row>
    <row r="525" spans="25:47" ht="54" customHeight="1" x14ac:dyDescent="0.25">
      <c r="Y525" s="77"/>
      <c r="Z525" s="77"/>
      <c r="AP525" s="77"/>
      <c r="AS525" s="77"/>
      <c r="AT525" s="77"/>
      <c r="AU525" s="77"/>
    </row>
    <row r="526" spans="25:47" ht="54" customHeight="1" x14ac:dyDescent="0.25">
      <c r="Y526" s="77"/>
      <c r="Z526" s="77"/>
      <c r="AP526" s="77"/>
      <c r="AS526" s="77"/>
      <c r="AT526" s="77"/>
      <c r="AU526" s="77"/>
    </row>
    <row r="527" spans="25:47" ht="54" customHeight="1" x14ac:dyDescent="0.25">
      <c r="Y527" s="77"/>
      <c r="Z527" s="77"/>
      <c r="AP527" s="77"/>
      <c r="AS527" s="77"/>
      <c r="AT527" s="77"/>
      <c r="AU527" s="77"/>
    </row>
    <row r="528" spans="25:47" ht="54" customHeight="1" x14ac:dyDescent="0.25">
      <c r="Y528" s="77"/>
      <c r="Z528" s="77"/>
      <c r="AP528" s="77"/>
      <c r="AS528" s="77"/>
      <c r="AT528" s="77"/>
      <c r="AU528" s="77"/>
    </row>
    <row r="529" spans="25:47" ht="54" customHeight="1" x14ac:dyDescent="0.25">
      <c r="Y529" s="77"/>
      <c r="Z529" s="77"/>
      <c r="AP529" s="77"/>
      <c r="AS529" s="77"/>
      <c r="AT529" s="77"/>
      <c r="AU529" s="77"/>
    </row>
    <row r="530" spans="25:47" ht="54" customHeight="1" x14ac:dyDescent="0.25">
      <c r="Y530" s="77"/>
      <c r="Z530" s="77"/>
      <c r="AP530" s="77"/>
      <c r="AS530" s="77"/>
      <c r="AT530" s="77"/>
      <c r="AU530" s="77"/>
    </row>
    <row r="531" spans="25:47" ht="54" customHeight="1" x14ac:dyDescent="0.25">
      <c r="Y531" s="77"/>
      <c r="Z531" s="77"/>
      <c r="AP531" s="77"/>
      <c r="AS531" s="77"/>
      <c r="AT531" s="77"/>
      <c r="AU531" s="77"/>
    </row>
    <row r="532" spans="25:47" ht="54" customHeight="1" x14ac:dyDescent="0.25">
      <c r="Y532" s="77"/>
      <c r="Z532" s="77"/>
      <c r="AP532" s="77"/>
      <c r="AS532" s="77"/>
      <c r="AT532" s="77"/>
      <c r="AU532" s="77"/>
    </row>
    <row r="533" spans="25:47" ht="54" customHeight="1" x14ac:dyDescent="0.25">
      <c r="Y533" s="77"/>
      <c r="Z533" s="77"/>
      <c r="AP533" s="77"/>
      <c r="AS533" s="77"/>
      <c r="AT533" s="77"/>
      <c r="AU533" s="77"/>
    </row>
    <row r="534" spans="25:47" ht="54" customHeight="1" x14ac:dyDescent="0.25">
      <c r="Y534" s="77"/>
      <c r="Z534" s="77"/>
      <c r="AP534" s="77"/>
      <c r="AS534" s="77"/>
      <c r="AT534" s="77"/>
      <c r="AU534" s="77"/>
    </row>
    <row r="535" spans="25:47" ht="54" customHeight="1" x14ac:dyDescent="0.25">
      <c r="Y535" s="77"/>
      <c r="Z535" s="77"/>
      <c r="AP535" s="77"/>
      <c r="AS535" s="77"/>
      <c r="AT535" s="77"/>
      <c r="AU535" s="77"/>
    </row>
    <row r="536" spans="25:47" ht="54" customHeight="1" x14ac:dyDescent="0.25">
      <c r="Y536" s="77"/>
      <c r="Z536" s="77"/>
      <c r="AP536" s="77"/>
      <c r="AS536" s="77"/>
      <c r="AT536" s="77"/>
      <c r="AU536" s="77"/>
    </row>
    <row r="537" spans="25:47" ht="54" customHeight="1" x14ac:dyDescent="0.25">
      <c r="Y537" s="77"/>
      <c r="Z537" s="77"/>
      <c r="AP537" s="77"/>
      <c r="AS537" s="77"/>
      <c r="AT537" s="77"/>
      <c r="AU537" s="77"/>
    </row>
    <row r="538" spans="25:47" ht="54" customHeight="1" x14ac:dyDescent="0.25">
      <c r="Y538" s="77"/>
      <c r="Z538" s="77"/>
      <c r="AP538" s="77"/>
      <c r="AS538" s="77"/>
      <c r="AT538" s="77"/>
      <c r="AU538" s="77"/>
    </row>
    <row r="539" spans="25:47" ht="54" customHeight="1" x14ac:dyDescent="0.25">
      <c r="Y539" s="77"/>
      <c r="Z539" s="77"/>
      <c r="AP539" s="77"/>
      <c r="AS539" s="77"/>
      <c r="AT539" s="77"/>
      <c r="AU539" s="77"/>
    </row>
    <row r="540" spans="25:47" ht="54" customHeight="1" x14ac:dyDescent="0.25">
      <c r="Y540" s="77"/>
      <c r="Z540" s="77"/>
      <c r="AP540" s="77"/>
      <c r="AS540" s="77"/>
      <c r="AT540" s="77"/>
      <c r="AU540" s="77"/>
    </row>
    <row r="541" spans="25:47" ht="54" customHeight="1" x14ac:dyDescent="0.25">
      <c r="Y541" s="77"/>
      <c r="Z541" s="77"/>
      <c r="AP541" s="77"/>
      <c r="AS541" s="77"/>
      <c r="AT541" s="77"/>
      <c r="AU541" s="77"/>
    </row>
    <row r="542" spans="25:47" ht="54" customHeight="1" x14ac:dyDescent="0.25">
      <c r="Y542" s="77"/>
      <c r="Z542" s="77"/>
      <c r="AP542" s="77"/>
      <c r="AS542" s="77"/>
      <c r="AT542" s="77"/>
      <c r="AU542" s="77"/>
    </row>
    <row r="543" spans="25:47" ht="54" customHeight="1" x14ac:dyDescent="0.25">
      <c r="Y543" s="77"/>
      <c r="Z543" s="77"/>
      <c r="AP543" s="77"/>
      <c r="AS543" s="77"/>
      <c r="AT543" s="77"/>
      <c r="AU543" s="77"/>
    </row>
    <row r="544" spans="25:47" ht="54" customHeight="1" x14ac:dyDescent="0.25">
      <c r="Y544" s="77"/>
      <c r="Z544" s="77"/>
      <c r="AP544" s="77"/>
      <c r="AS544" s="77"/>
      <c r="AT544" s="77"/>
      <c r="AU544" s="77"/>
    </row>
    <row r="545" spans="25:47" ht="54" customHeight="1" x14ac:dyDescent="0.25">
      <c r="Y545" s="77"/>
      <c r="Z545" s="77"/>
      <c r="AP545" s="77"/>
      <c r="AS545" s="77"/>
      <c r="AT545" s="77"/>
      <c r="AU545" s="77"/>
    </row>
    <row r="546" spans="25:47" ht="54" customHeight="1" x14ac:dyDescent="0.25">
      <c r="Y546" s="77"/>
      <c r="Z546" s="77"/>
      <c r="AP546" s="77"/>
      <c r="AS546" s="77"/>
      <c r="AT546" s="77"/>
      <c r="AU546" s="77"/>
    </row>
    <row r="547" spans="25:47" ht="54" customHeight="1" x14ac:dyDescent="0.25">
      <c r="Y547" s="77"/>
      <c r="Z547" s="77"/>
      <c r="AP547" s="77"/>
      <c r="AS547" s="77"/>
      <c r="AT547" s="77"/>
      <c r="AU547" s="77"/>
    </row>
    <row r="548" spans="25:47" ht="54" customHeight="1" x14ac:dyDescent="0.25">
      <c r="Y548" s="77"/>
      <c r="Z548" s="77"/>
      <c r="AP548" s="77"/>
      <c r="AS548" s="77"/>
      <c r="AT548" s="77"/>
      <c r="AU548" s="77"/>
    </row>
    <row r="549" spans="25:47" ht="54" customHeight="1" x14ac:dyDescent="0.25">
      <c r="Y549" s="77"/>
      <c r="Z549" s="77"/>
      <c r="AP549" s="77"/>
      <c r="AS549" s="77"/>
      <c r="AT549" s="77"/>
      <c r="AU549" s="77"/>
    </row>
    <row r="550" spans="25:47" ht="54" customHeight="1" x14ac:dyDescent="0.25">
      <c r="Y550" s="77"/>
      <c r="Z550" s="77"/>
      <c r="AP550" s="77"/>
      <c r="AS550" s="77"/>
      <c r="AT550" s="77"/>
      <c r="AU550" s="77"/>
    </row>
    <row r="551" spans="25:47" ht="54" customHeight="1" x14ac:dyDescent="0.25">
      <c r="Y551" s="77"/>
      <c r="Z551" s="77"/>
      <c r="AP551" s="77"/>
      <c r="AS551" s="77"/>
      <c r="AT551" s="77"/>
      <c r="AU551" s="77"/>
    </row>
    <row r="552" spans="25:47" ht="54" customHeight="1" x14ac:dyDescent="0.25">
      <c r="Y552" s="77"/>
      <c r="Z552" s="77"/>
      <c r="AP552" s="77"/>
      <c r="AS552" s="77"/>
      <c r="AT552" s="77"/>
      <c r="AU552" s="77"/>
    </row>
    <row r="553" spans="25:47" ht="54" customHeight="1" x14ac:dyDescent="0.25">
      <c r="Y553" s="77"/>
      <c r="Z553" s="77"/>
      <c r="AP553" s="77"/>
      <c r="AS553" s="77"/>
      <c r="AT553" s="77"/>
      <c r="AU553" s="77"/>
    </row>
    <row r="554" spans="25:47" ht="54" customHeight="1" x14ac:dyDescent="0.25">
      <c r="Y554" s="77"/>
      <c r="Z554" s="77"/>
      <c r="AP554" s="77"/>
      <c r="AS554" s="77"/>
      <c r="AT554" s="77"/>
      <c r="AU554" s="77"/>
    </row>
    <row r="555" spans="25:47" ht="54" customHeight="1" x14ac:dyDescent="0.25">
      <c r="Y555" s="77"/>
      <c r="Z555" s="77"/>
      <c r="AP555" s="77"/>
      <c r="AS555" s="77"/>
      <c r="AT555" s="77"/>
      <c r="AU555" s="77"/>
    </row>
    <row r="556" spans="25:47" ht="54" customHeight="1" x14ac:dyDescent="0.25">
      <c r="Y556" s="77"/>
      <c r="Z556" s="77"/>
      <c r="AP556" s="77"/>
      <c r="AS556" s="77"/>
      <c r="AT556" s="77"/>
      <c r="AU556" s="77"/>
    </row>
    <row r="557" spans="25:47" ht="54" customHeight="1" x14ac:dyDescent="0.25">
      <c r="Y557" s="77"/>
      <c r="Z557" s="77"/>
      <c r="AP557" s="77"/>
      <c r="AS557" s="77"/>
      <c r="AT557" s="77"/>
      <c r="AU557" s="77"/>
    </row>
    <row r="558" spans="25:47" ht="54" customHeight="1" x14ac:dyDescent="0.25">
      <c r="Y558" s="77"/>
      <c r="Z558" s="77"/>
      <c r="AP558" s="77"/>
      <c r="AS558" s="77"/>
      <c r="AT558" s="77"/>
      <c r="AU558" s="77"/>
    </row>
    <row r="559" spans="25:47" ht="54" customHeight="1" x14ac:dyDescent="0.25">
      <c r="Y559" s="77"/>
      <c r="Z559" s="77"/>
      <c r="AP559" s="77"/>
      <c r="AS559" s="77"/>
      <c r="AT559" s="77"/>
      <c r="AU559" s="77"/>
    </row>
    <row r="560" spans="25:47" ht="54" customHeight="1" x14ac:dyDescent="0.25">
      <c r="Y560" s="77"/>
      <c r="Z560" s="77"/>
      <c r="AP560" s="77"/>
      <c r="AS560" s="77"/>
      <c r="AT560" s="77"/>
      <c r="AU560" s="77"/>
    </row>
    <row r="561" spans="25:47" ht="54" customHeight="1" x14ac:dyDescent="0.25">
      <c r="Y561" s="77"/>
      <c r="Z561" s="77"/>
      <c r="AP561" s="77"/>
      <c r="AS561" s="77"/>
      <c r="AT561" s="77"/>
      <c r="AU561" s="77"/>
    </row>
    <row r="562" spans="25:47" ht="54" customHeight="1" x14ac:dyDescent="0.25">
      <c r="Y562" s="77"/>
      <c r="Z562" s="77"/>
      <c r="AP562" s="77"/>
      <c r="AS562" s="77"/>
      <c r="AT562" s="77"/>
      <c r="AU562" s="77"/>
    </row>
    <row r="563" spans="25:47" ht="54" customHeight="1" x14ac:dyDescent="0.25">
      <c r="Y563" s="77"/>
      <c r="Z563" s="77"/>
      <c r="AP563" s="77"/>
      <c r="AS563" s="77"/>
      <c r="AT563" s="77"/>
      <c r="AU563" s="77"/>
    </row>
    <row r="564" spans="25:47" ht="54" customHeight="1" x14ac:dyDescent="0.25">
      <c r="Y564" s="77"/>
      <c r="Z564" s="77"/>
      <c r="AP564" s="77"/>
      <c r="AS564" s="77"/>
      <c r="AT564" s="77"/>
      <c r="AU564" s="77"/>
    </row>
    <row r="565" spans="25:47" ht="54" customHeight="1" x14ac:dyDescent="0.25">
      <c r="Y565" s="77"/>
      <c r="Z565" s="77"/>
      <c r="AP565" s="77"/>
      <c r="AS565" s="77"/>
      <c r="AT565" s="77"/>
      <c r="AU565" s="77"/>
    </row>
    <row r="566" spans="25:47" ht="54" customHeight="1" x14ac:dyDescent="0.25">
      <c r="Y566" s="77"/>
      <c r="Z566" s="77"/>
      <c r="AP566" s="77"/>
      <c r="AS566" s="77"/>
      <c r="AT566" s="77"/>
      <c r="AU566" s="77"/>
    </row>
    <row r="567" spans="25:47" ht="54" customHeight="1" x14ac:dyDescent="0.25">
      <c r="Y567" s="77"/>
      <c r="Z567" s="77"/>
      <c r="AP567" s="77"/>
      <c r="AS567" s="77"/>
      <c r="AT567" s="77"/>
      <c r="AU567" s="77"/>
    </row>
    <row r="568" spans="25:47" ht="54" customHeight="1" x14ac:dyDescent="0.25">
      <c r="Y568" s="77"/>
      <c r="Z568" s="77"/>
      <c r="AP568" s="77"/>
      <c r="AS568" s="77"/>
      <c r="AT568" s="77"/>
      <c r="AU568" s="77"/>
    </row>
    <row r="569" spans="25:47" ht="54" customHeight="1" x14ac:dyDescent="0.25">
      <c r="Y569" s="77"/>
      <c r="Z569" s="77"/>
      <c r="AP569" s="77"/>
      <c r="AS569" s="77"/>
      <c r="AT569" s="77"/>
      <c r="AU569" s="77"/>
    </row>
    <row r="570" spans="25:47" ht="54" customHeight="1" x14ac:dyDescent="0.25">
      <c r="Y570" s="77"/>
      <c r="Z570" s="77"/>
      <c r="AP570" s="77"/>
      <c r="AS570" s="77"/>
      <c r="AT570" s="77"/>
      <c r="AU570" s="77"/>
    </row>
    <row r="571" spans="25:47" ht="54" customHeight="1" x14ac:dyDescent="0.25">
      <c r="Y571" s="77"/>
      <c r="Z571" s="77"/>
      <c r="AP571" s="77"/>
      <c r="AS571" s="77"/>
      <c r="AT571" s="77"/>
      <c r="AU571" s="77"/>
    </row>
    <row r="572" spans="25:47" ht="54" customHeight="1" x14ac:dyDescent="0.25">
      <c r="Y572" s="77"/>
      <c r="Z572" s="77"/>
      <c r="AP572" s="77"/>
      <c r="AS572" s="77"/>
      <c r="AT572" s="77"/>
      <c r="AU572" s="77"/>
    </row>
    <row r="573" spans="25:47" ht="54" customHeight="1" x14ac:dyDescent="0.25">
      <c r="Y573" s="77"/>
      <c r="Z573" s="77"/>
      <c r="AP573" s="77"/>
      <c r="AS573" s="77"/>
      <c r="AT573" s="77"/>
      <c r="AU573" s="77"/>
    </row>
    <row r="574" spans="25:47" ht="54" customHeight="1" x14ac:dyDescent="0.25">
      <c r="Y574" s="77"/>
      <c r="Z574" s="77"/>
      <c r="AP574" s="77"/>
      <c r="AS574" s="77"/>
      <c r="AT574" s="77"/>
      <c r="AU574" s="77"/>
    </row>
    <row r="575" spans="25:47" ht="54" customHeight="1" x14ac:dyDescent="0.25">
      <c r="Y575" s="77"/>
      <c r="Z575" s="77"/>
      <c r="AP575" s="77"/>
      <c r="AS575" s="77"/>
      <c r="AT575" s="77"/>
      <c r="AU575" s="77"/>
    </row>
    <row r="576" spans="25:47" ht="54" customHeight="1" x14ac:dyDescent="0.25">
      <c r="Y576" s="77"/>
      <c r="Z576" s="77"/>
      <c r="AP576" s="77"/>
      <c r="AS576" s="77"/>
      <c r="AT576" s="77"/>
      <c r="AU576" s="77"/>
    </row>
    <row r="577" spans="25:47" ht="54" customHeight="1" x14ac:dyDescent="0.25">
      <c r="Y577" s="77"/>
      <c r="Z577" s="77"/>
      <c r="AP577" s="77"/>
      <c r="AS577" s="77"/>
      <c r="AT577" s="77"/>
      <c r="AU577" s="77"/>
    </row>
    <row r="578" spans="25:47" ht="54" customHeight="1" x14ac:dyDescent="0.25">
      <c r="Y578" s="77"/>
      <c r="Z578" s="77"/>
      <c r="AP578" s="77"/>
      <c r="AS578" s="77"/>
      <c r="AT578" s="77"/>
      <c r="AU578" s="77"/>
    </row>
    <row r="579" spans="25:47" ht="54" customHeight="1" x14ac:dyDescent="0.25">
      <c r="Y579" s="77"/>
      <c r="Z579" s="77"/>
      <c r="AP579" s="77"/>
      <c r="AS579" s="77"/>
      <c r="AT579" s="77"/>
      <c r="AU579" s="77"/>
    </row>
    <row r="580" spans="25:47" ht="54" customHeight="1" x14ac:dyDescent="0.25">
      <c r="Y580" s="77"/>
      <c r="Z580" s="77"/>
      <c r="AP580" s="77"/>
      <c r="AS580" s="77"/>
      <c r="AT580" s="77"/>
      <c r="AU580" s="77"/>
    </row>
    <row r="581" spans="25:47" ht="54" customHeight="1" x14ac:dyDescent="0.25">
      <c r="Y581" s="77"/>
      <c r="Z581" s="77"/>
      <c r="AP581" s="77"/>
      <c r="AS581" s="77"/>
      <c r="AT581" s="77"/>
      <c r="AU581" s="77"/>
    </row>
    <row r="582" spans="25:47" ht="54" customHeight="1" x14ac:dyDescent="0.25">
      <c r="Y582" s="77"/>
      <c r="Z582" s="77"/>
      <c r="AP582" s="77"/>
      <c r="AS582" s="77"/>
      <c r="AT582" s="77"/>
      <c r="AU582" s="77"/>
    </row>
    <row r="583" spans="25:47" ht="54" customHeight="1" x14ac:dyDescent="0.25">
      <c r="Y583" s="77"/>
      <c r="Z583" s="77"/>
      <c r="AP583" s="77"/>
      <c r="AS583" s="77"/>
      <c r="AT583" s="77"/>
      <c r="AU583" s="77"/>
    </row>
    <row r="584" spans="25:47" ht="54" customHeight="1" x14ac:dyDescent="0.25">
      <c r="Y584" s="77"/>
      <c r="Z584" s="77"/>
      <c r="AP584" s="77"/>
      <c r="AS584" s="77"/>
      <c r="AT584" s="77"/>
      <c r="AU584" s="77"/>
    </row>
    <row r="585" spans="25:47" ht="54" customHeight="1" x14ac:dyDescent="0.25">
      <c r="Y585" s="77"/>
      <c r="Z585" s="77"/>
      <c r="AP585" s="77"/>
      <c r="AS585" s="77"/>
      <c r="AT585" s="77"/>
      <c r="AU585" s="77"/>
    </row>
    <row r="586" spans="25:47" ht="54" customHeight="1" x14ac:dyDescent="0.25">
      <c r="Y586" s="77"/>
      <c r="Z586" s="77"/>
      <c r="AP586" s="77"/>
      <c r="AS586" s="77"/>
      <c r="AT586" s="77"/>
      <c r="AU586" s="77"/>
    </row>
    <row r="587" spans="25:47" ht="54" customHeight="1" x14ac:dyDescent="0.25">
      <c r="Y587" s="77"/>
      <c r="Z587" s="77"/>
      <c r="AP587" s="77"/>
      <c r="AS587" s="77"/>
      <c r="AT587" s="77"/>
      <c r="AU587" s="77"/>
    </row>
    <row r="588" spans="25:47" ht="54" customHeight="1" x14ac:dyDescent="0.25">
      <c r="Y588" s="77"/>
      <c r="Z588" s="77"/>
      <c r="AP588" s="77"/>
      <c r="AS588" s="77"/>
      <c r="AT588" s="77"/>
      <c r="AU588" s="77"/>
    </row>
    <row r="589" spans="25:47" ht="54" customHeight="1" x14ac:dyDescent="0.25">
      <c r="Y589" s="77"/>
      <c r="Z589" s="77"/>
      <c r="AP589" s="77"/>
      <c r="AS589" s="77"/>
      <c r="AT589" s="77"/>
      <c r="AU589" s="77"/>
    </row>
    <row r="590" spans="25:47" ht="54" customHeight="1" x14ac:dyDescent="0.25">
      <c r="Y590" s="77"/>
      <c r="Z590" s="77"/>
      <c r="AP590" s="77"/>
      <c r="AS590" s="77"/>
      <c r="AT590" s="77"/>
      <c r="AU590" s="77"/>
    </row>
    <row r="591" spans="25:47" ht="54" customHeight="1" x14ac:dyDescent="0.25">
      <c r="Y591" s="77"/>
      <c r="Z591" s="77"/>
      <c r="AP591" s="77"/>
      <c r="AS591" s="77"/>
      <c r="AT591" s="77"/>
      <c r="AU591" s="77"/>
    </row>
    <row r="592" spans="25:47" ht="54" customHeight="1" x14ac:dyDescent="0.25">
      <c r="Y592" s="77"/>
      <c r="Z592" s="77"/>
      <c r="AP592" s="77"/>
      <c r="AS592" s="77"/>
      <c r="AT592" s="77"/>
      <c r="AU592" s="77"/>
    </row>
    <row r="593" spans="25:47" ht="54" customHeight="1" x14ac:dyDescent="0.25">
      <c r="Y593" s="77"/>
      <c r="Z593" s="77"/>
      <c r="AP593" s="77"/>
      <c r="AS593" s="77"/>
      <c r="AT593" s="77"/>
      <c r="AU593" s="77"/>
    </row>
    <row r="594" spans="25:47" ht="54" customHeight="1" x14ac:dyDescent="0.25">
      <c r="Y594" s="77"/>
      <c r="Z594" s="77"/>
      <c r="AP594" s="77"/>
      <c r="AS594" s="77"/>
      <c r="AT594" s="77"/>
      <c r="AU594" s="77"/>
    </row>
    <row r="595" spans="25:47" ht="54" customHeight="1" x14ac:dyDescent="0.25">
      <c r="Y595" s="77"/>
      <c r="Z595" s="77"/>
      <c r="AP595" s="77"/>
      <c r="AS595" s="77"/>
      <c r="AT595" s="77"/>
      <c r="AU595" s="77"/>
    </row>
    <row r="596" spans="25:47" ht="54" customHeight="1" x14ac:dyDescent="0.25">
      <c r="Y596" s="77"/>
      <c r="Z596" s="77"/>
      <c r="AP596" s="77"/>
      <c r="AS596" s="77"/>
      <c r="AT596" s="77"/>
      <c r="AU596" s="77"/>
    </row>
    <row r="597" spans="25:47" ht="54" customHeight="1" x14ac:dyDescent="0.25">
      <c r="Y597" s="77"/>
      <c r="Z597" s="77"/>
      <c r="AP597" s="77"/>
      <c r="AS597" s="77"/>
      <c r="AT597" s="77"/>
      <c r="AU597" s="77"/>
    </row>
    <row r="598" spans="25:47" ht="54" customHeight="1" x14ac:dyDescent="0.25">
      <c r="Y598" s="77"/>
      <c r="Z598" s="77"/>
      <c r="AP598" s="77"/>
      <c r="AS598" s="77"/>
      <c r="AT598" s="77"/>
      <c r="AU598" s="77"/>
    </row>
    <row r="599" spans="25:47" ht="54" customHeight="1" x14ac:dyDescent="0.25">
      <c r="Y599" s="77"/>
      <c r="Z599" s="77"/>
      <c r="AP599" s="77"/>
      <c r="AS599" s="77"/>
      <c r="AT599" s="77"/>
      <c r="AU599" s="77"/>
    </row>
    <row r="600" spans="25:47" ht="54" customHeight="1" x14ac:dyDescent="0.25">
      <c r="Y600" s="77"/>
      <c r="Z600" s="77"/>
      <c r="AP600" s="77"/>
      <c r="AS600" s="77"/>
      <c r="AT600" s="77"/>
      <c r="AU600" s="77"/>
    </row>
    <row r="601" spans="25:47" ht="54" customHeight="1" x14ac:dyDescent="0.25">
      <c r="Y601" s="77"/>
      <c r="Z601" s="77"/>
      <c r="AP601" s="77"/>
      <c r="AS601" s="77"/>
      <c r="AT601" s="77"/>
      <c r="AU601" s="77"/>
    </row>
    <row r="602" spans="25:47" ht="54" customHeight="1" x14ac:dyDescent="0.25">
      <c r="Y602" s="77"/>
      <c r="Z602" s="77"/>
      <c r="AP602" s="77"/>
      <c r="AS602" s="77"/>
      <c r="AT602" s="77"/>
      <c r="AU602" s="77"/>
    </row>
    <row r="603" spans="25:47" ht="54" customHeight="1" x14ac:dyDescent="0.25">
      <c r="Y603" s="77"/>
      <c r="Z603" s="77"/>
      <c r="AP603" s="77"/>
      <c r="AS603" s="77"/>
      <c r="AT603" s="77"/>
      <c r="AU603" s="77"/>
    </row>
    <row r="604" spans="25:47" ht="54" customHeight="1" x14ac:dyDescent="0.25">
      <c r="Y604" s="77"/>
      <c r="Z604" s="77"/>
      <c r="AP604" s="77"/>
      <c r="AS604" s="77"/>
      <c r="AT604" s="77"/>
      <c r="AU604" s="77"/>
    </row>
    <row r="605" spans="25:47" ht="54" customHeight="1" x14ac:dyDescent="0.25">
      <c r="Y605" s="77"/>
      <c r="Z605" s="77"/>
      <c r="AP605" s="77"/>
      <c r="AS605" s="77"/>
      <c r="AT605" s="77"/>
      <c r="AU605" s="77"/>
    </row>
    <row r="606" spans="25:47" ht="54" customHeight="1" x14ac:dyDescent="0.25">
      <c r="Y606" s="77"/>
      <c r="Z606" s="77"/>
      <c r="AP606" s="77"/>
      <c r="AS606" s="77"/>
      <c r="AT606" s="77"/>
      <c r="AU606" s="77"/>
    </row>
    <row r="607" spans="25:47" ht="54" customHeight="1" x14ac:dyDescent="0.25">
      <c r="Y607" s="77"/>
      <c r="Z607" s="77"/>
      <c r="AP607" s="77"/>
      <c r="AS607" s="77"/>
      <c r="AT607" s="77"/>
      <c r="AU607" s="77"/>
    </row>
    <row r="608" spans="25:47" ht="54" customHeight="1" x14ac:dyDescent="0.25">
      <c r="Y608" s="77"/>
      <c r="Z608" s="77"/>
      <c r="AP608" s="77"/>
      <c r="AS608" s="77"/>
      <c r="AT608" s="77"/>
      <c r="AU608" s="77"/>
    </row>
    <row r="609" spans="25:47" ht="54" customHeight="1" x14ac:dyDescent="0.25">
      <c r="Y609" s="77"/>
      <c r="Z609" s="77"/>
      <c r="AP609" s="77"/>
      <c r="AS609" s="77"/>
      <c r="AT609" s="77"/>
      <c r="AU609" s="77"/>
    </row>
    <row r="610" spans="25:47" ht="54" customHeight="1" x14ac:dyDescent="0.25">
      <c r="Y610" s="77"/>
      <c r="Z610" s="77"/>
      <c r="AP610" s="77"/>
      <c r="AS610" s="77"/>
      <c r="AT610" s="77"/>
      <c r="AU610" s="77"/>
    </row>
    <row r="611" spans="25:47" ht="54" customHeight="1" x14ac:dyDescent="0.25">
      <c r="Y611" s="77"/>
      <c r="Z611" s="77"/>
      <c r="AP611" s="77"/>
      <c r="AS611" s="77"/>
      <c r="AT611" s="77"/>
      <c r="AU611" s="77"/>
    </row>
    <row r="612" spans="25:47" ht="54" customHeight="1" x14ac:dyDescent="0.25">
      <c r="Y612" s="77"/>
      <c r="Z612" s="77"/>
      <c r="AP612" s="77"/>
      <c r="AS612" s="77"/>
      <c r="AT612" s="77"/>
      <c r="AU612" s="77"/>
    </row>
    <row r="613" spans="25:47" ht="54" customHeight="1" x14ac:dyDescent="0.25">
      <c r="Y613" s="77"/>
      <c r="Z613" s="77"/>
      <c r="AP613" s="77"/>
      <c r="AS613" s="77"/>
      <c r="AT613" s="77"/>
      <c r="AU613" s="77"/>
    </row>
    <row r="614" spans="25:47" ht="54" customHeight="1" x14ac:dyDescent="0.25">
      <c r="Y614" s="77"/>
      <c r="Z614" s="77"/>
      <c r="AP614" s="77"/>
      <c r="AS614" s="77"/>
      <c r="AT614" s="77"/>
      <c r="AU614" s="77"/>
    </row>
    <row r="615" spans="25:47" ht="54" customHeight="1" x14ac:dyDescent="0.25">
      <c r="Y615" s="77"/>
      <c r="Z615" s="77"/>
      <c r="AP615" s="77"/>
      <c r="AS615" s="77"/>
      <c r="AT615" s="77"/>
      <c r="AU615" s="77"/>
    </row>
    <row r="616" spans="25:47" ht="54" customHeight="1" x14ac:dyDescent="0.25">
      <c r="Y616" s="77"/>
      <c r="Z616" s="77"/>
      <c r="AP616" s="77"/>
      <c r="AS616" s="77"/>
      <c r="AT616" s="77"/>
      <c r="AU616" s="77"/>
    </row>
    <row r="617" spans="25:47" ht="54" customHeight="1" x14ac:dyDescent="0.25">
      <c r="Y617" s="77"/>
      <c r="Z617" s="77"/>
      <c r="AP617" s="77"/>
      <c r="AS617" s="77"/>
      <c r="AT617" s="77"/>
      <c r="AU617" s="77"/>
    </row>
    <row r="618" spans="25:47" ht="54" customHeight="1" x14ac:dyDescent="0.25">
      <c r="Y618" s="77"/>
      <c r="Z618" s="77"/>
      <c r="AP618" s="77"/>
      <c r="AS618" s="77"/>
      <c r="AT618" s="77"/>
      <c r="AU618" s="77"/>
    </row>
    <row r="619" spans="25:47" ht="54" customHeight="1" x14ac:dyDescent="0.25">
      <c r="Y619" s="77"/>
      <c r="Z619" s="77"/>
      <c r="AP619" s="77"/>
      <c r="AS619" s="77"/>
      <c r="AT619" s="77"/>
      <c r="AU619" s="77"/>
    </row>
    <row r="620" spans="25:47" ht="54" customHeight="1" x14ac:dyDescent="0.25">
      <c r="Y620" s="77"/>
      <c r="Z620" s="77"/>
      <c r="AP620" s="77"/>
      <c r="AS620" s="77"/>
      <c r="AT620" s="77"/>
      <c r="AU620" s="77"/>
    </row>
    <row r="621" spans="25:47" ht="54" customHeight="1" x14ac:dyDescent="0.25">
      <c r="Y621" s="77"/>
      <c r="Z621" s="77"/>
      <c r="AP621" s="77"/>
      <c r="AS621" s="77"/>
      <c r="AT621" s="77"/>
      <c r="AU621" s="77"/>
    </row>
    <row r="622" spans="25:47" ht="54" customHeight="1" x14ac:dyDescent="0.25">
      <c r="Y622" s="77"/>
      <c r="Z622" s="77"/>
      <c r="AP622" s="77"/>
      <c r="AS622" s="77"/>
      <c r="AT622" s="77"/>
      <c r="AU622" s="77"/>
    </row>
    <row r="623" spans="25:47" ht="54" customHeight="1" x14ac:dyDescent="0.25">
      <c r="Y623" s="77"/>
      <c r="Z623" s="77"/>
      <c r="AP623" s="77"/>
      <c r="AS623" s="77"/>
      <c r="AT623" s="77"/>
      <c r="AU623" s="77"/>
    </row>
    <row r="624" spans="25:47" ht="54" customHeight="1" x14ac:dyDescent="0.25">
      <c r="Y624" s="77"/>
      <c r="Z624" s="77"/>
      <c r="AP624" s="77"/>
      <c r="AS624" s="77"/>
      <c r="AT624" s="77"/>
      <c r="AU624" s="77"/>
    </row>
    <row r="625" spans="25:47" ht="54" customHeight="1" x14ac:dyDescent="0.25">
      <c r="Y625" s="77"/>
      <c r="Z625" s="77"/>
      <c r="AP625" s="77"/>
      <c r="AS625" s="77"/>
      <c r="AT625" s="77"/>
      <c r="AU625" s="77"/>
    </row>
    <row r="626" spans="25:47" ht="54" customHeight="1" x14ac:dyDescent="0.25">
      <c r="Y626" s="77"/>
      <c r="Z626" s="77"/>
      <c r="AP626" s="77"/>
      <c r="AS626" s="77"/>
      <c r="AT626" s="77"/>
      <c r="AU626" s="77"/>
    </row>
    <row r="627" spans="25:47" ht="54" customHeight="1" x14ac:dyDescent="0.25">
      <c r="Y627" s="77"/>
      <c r="Z627" s="77"/>
      <c r="AP627" s="77"/>
      <c r="AS627" s="77"/>
      <c r="AT627" s="77"/>
      <c r="AU627" s="77"/>
    </row>
    <row r="628" spans="25:47" ht="54" customHeight="1" x14ac:dyDescent="0.25">
      <c r="Y628" s="77"/>
      <c r="Z628" s="77"/>
      <c r="AP628" s="77"/>
      <c r="AS628" s="77"/>
      <c r="AT628" s="77"/>
      <c r="AU628" s="77"/>
    </row>
    <row r="629" spans="25:47" ht="54" customHeight="1" x14ac:dyDescent="0.25">
      <c r="Y629" s="77"/>
      <c r="Z629" s="77"/>
      <c r="AP629" s="77"/>
      <c r="AS629" s="77"/>
      <c r="AT629" s="77"/>
      <c r="AU629" s="77"/>
    </row>
    <row r="630" spans="25:47" ht="54" customHeight="1" x14ac:dyDescent="0.25">
      <c r="Y630" s="77"/>
      <c r="Z630" s="77"/>
      <c r="AP630" s="77"/>
      <c r="AS630" s="77"/>
      <c r="AT630" s="77"/>
      <c r="AU630" s="77"/>
    </row>
    <row r="631" spans="25:47" ht="54" customHeight="1" x14ac:dyDescent="0.25">
      <c r="Y631" s="77"/>
      <c r="Z631" s="77"/>
      <c r="AP631" s="77"/>
      <c r="AS631" s="77"/>
      <c r="AT631" s="77"/>
      <c r="AU631" s="77"/>
    </row>
    <row r="632" spans="25:47" ht="54" customHeight="1" x14ac:dyDescent="0.25">
      <c r="Y632" s="77"/>
      <c r="Z632" s="77"/>
      <c r="AP632" s="77"/>
      <c r="AS632" s="77"/>
      <c r="AT632" s="77"/>
      <c r="AU632" s="77"/>
    </row>
    <row r="633" spans="25:47" ht="54" customHeight="1" x14ac:dyDescent="0.25">
      <c r="Y633" s="77"/>
      <c r="Z633" s="77"/>
      <c r="AP633" s="77"/>
      <c r="AS633" s="77"/>
      <c r="AT633" s="77"/>
      <c r="AU633" s="77"/>
    </row>
    <row r="634" spans="25:47" ht="54" customHeight="1" x14ac:dyDescent="0.25">
      <c r="Y634" s="77"/>
      <c r="Z634" s="77"/>
      <c r="AP634" s="77"/>
      <c r="AS634" s="77"/>
      <c r="AT634" s="77"/>
      <c r="AU634" s="77"/>
    </row>
    <row r="635" spans="25:47" ht="54" customHeight="1" x14ac:dyDescent="0.25">
      <c r="Y635" s="77"/>
      <c r="Z635" s="77"/>
      <c r="AP635" s="77"/>
      <c r="AS635" s="77"/>
      <c r="AT635" s="77"/>
      <c r="AU635" s="77"/>
    </row>
    <row r="636" spans="25:47" ht="54" customHeight="1" x14ac:dyDescent="0.25">
      <c r="Y636" s="77"/>
      <c r="Z636" s="77"/>
      <c r="AP636" s="77"/>
      <c r="AS636" s="77"/>
      <c r="AT636" s="77"/>
      <c r="AU636" s="77"/>
    </row>
    <row r="637" spans="25:47" ht="54" customHeight="1" x14ac:dyDescent="0.25">
      <c r="Y637" s="77"/>
      <c r="Z637" s="77"/>
      <c r="AP637" s="77"/>
      <c r="AS637" s="77"/>
      <c r="AT637" s="77"/>
      <c r="AU637" s="77"/>
    </row>
    <row r="638" spans="25:47" ht="54" customHeight="1" x14ac:dyDescent="0.25">
      <c r="Y638" s="77"/>
      <c r="Z638" s="77"/>
      <c r="AP638" s="77"/>
      <c r="AS638" s="77"/>
      <c r="AT638" s="77"/>
      <c r="AU638" s="77"/>
    </row>
    <row r="639" spans="25:47" ht="54" customHeight="1" x14ac:dyDescent="0.25">
      <c r="Y639" s="77"/>
      <c r="Z639" s="77"/>
      <c r="AP639" s="77"/>
      <c r="AS639" s="77"/>
      <c r="AT639" s="77"/>
      <c r="AU639" s="77"/>
    </row>
    <row r="640" spans="25:47" ht="54" customHeight="1" x14ac:dyDescent="0.25">
      <c r="Y640" s="77"/>
      <c r="Z640" s="77"/>
      <c r="AP640" s="77"/>
      <c r="AS640" s="77"/>
      <c r="AT640" s="77"/>
      <c r="AU640" s="77"/>
    </row>
    <row r="641" spans="25:47" ht="54" customHeight="1" x14ac:dyDescent="0.25">
      <c r="Y641" s="77"/>
      <c r="Z641" s="77"/>
      <c r="AP641" s="77"/>
      <c r="AS641" s="77"/>
      <c r="AT641" s="77"/>
      <c r="AU641" s="77"/>
    </row>
    <row r="642" spans="25:47" ht="54" customHeight="1" x14ac:dyDescent="0.25">
      <c r="Y642" s="77"/>
      <c r="Z642" s="77"/>
      <c r="AP642" s="77"/>
      <c r="AS642" s="77"/>
      <c r="AT642" s="77"/>
      <c r="AU642" s="77"/>
    </row>
    <row r="643" spans="25:47" ht="54" customHeight="1" x14ac:dyDescent="0.25">
      <c r="Y643" s="77"/>
      <c r="Z643" s="77"/>
      <c r="AP643" s="77"/>
      <c r="AS643" s="77"/>
      <c r="AT643" s="77"/>
      <c r="AU643" s="77"/>
    </row>
    <row r="644" spans="25:47" ht="54" customHeight="1" x14ac:dyDescent="0.25">
      <c r="Y644" s="77"/>
      <c r="Z644" s="77"/>
      <c r="AP644" s="77"/>
      <c r="AS644" s="77"/>
      <c r="AT644" s="77"/>
      <c r="AU644" s="77"/>
    </row>
    <row r="645" spans="25:47" ht="54" customHeight="1" x14ac:dyDescent="0.25">
      <c r="Y645" s="77"/>
      <c r="Z645" s="77"/>
      <c r="AP645" s="77"/>
      <c r="AS645" s="77"/>
      <c r="AT645" s="77"/>
      <c r="AU645" s="77"/>
    </row>
    <row r="646" spans="25:47" ht="54" customHeight="1" x14ac:dyDescent="0.25">
      <c r="Y646" s="77"/>
      <c r="Z646" s="77"/>
      <c r="AP646" s="77"/>
      <c r="AS646" s="77"/>
      <c r="AT646" s="77"/>
      <c r="AU646" s="77"/>
    </row>
    <row r="647" spans="25:47" ht="54" customHeight="1" x14ac:dyDescent="0.25">
      <c r="Y647" s="77"/>
      <c r="Z647" s="77"/>
      <c r="AP647" s="77"/>
      <c r="AS647" s="77"/>
      <c r="AT647" s="77"/>
      <c r="AU647" s="77"/>
    </row>
    <row r="648" spans="25:47" ht="54" customHeight="1" x14ac:dyDescent="0.25">
      <c r="Y648" s="77"/>
      <c r="Z648" s="77"/>
      <c r="AP648" s="77"/>
      <c r="AS648" s="77"/>
      <c r="AT648" s="77"/>
      <c r="AU648" s="77"/>
    </row>
    <row r="649" spans="25:47" ht="54" customHeight="1" x14ac:dyDescent="0.25">
      <c r="Y649" s="77"/>
      <c r="Z649" s="77"/>
      <c r="AP649" s="77"/>
      <c r="AS649" s="77"/>
      <c r="AT649" s="77"/>
      <c r="AU649" s="77"/>
    </row>
    <row r="650" spans="25:47" ht="54" customHeight="1" x14ac:dyDescent="0.25">
      <c r="Y650" s="77"/>
      <c r="Z650" s="77"/>
      <c r="AP650" s="77"/>
      <c r="AS650" s="77"/>
      <c r="AT650" s="77"/>
      <c r="AU650" s="77"/>
    </row>
    <row r="651" spans="25:47" ht="54" customHeight="1" x14ac:dyDescent="0.25">
      <c r="Y651" s="77"/>
      <c r="Z651" s="77"/>
      <c r="AP651" s="77"/>
      <c r="AS651" s="77"/>
      <c r="AT651" s="77"/>
      <c r="AU651" s="77"/>
    </row>
    <row r="652" spans="25:47" ht="54" customHeight="1" x14ac:dyDescent="0.25">
      <c r="Y652" s="77"/>
      <c r="Z652" s="77"/>
      <c r="AP652" s="77"/>
      <c r="AS652" s="77"/>
      <c r="AT652" s="77"/>
      <c r="AU652" s="77"/>
    </row>
    <row r="653" spans="25:47" ht="54" customHeight="1" x14ac:dyDescent="0.25">
      <c r="Y653" s="77"/>
      <c r="Z653" s="77"/>
      <c r="AP653" s="77"/>
      <c r="AS653" s="77"/>
      <c r="AT653" s="77"/>
      <c r="AU653" s="77"/>
    </row>
    <row r="654" spans="25:47" ht="54" customHeight="1" x14ac:dyDescent="0.25">
      <c r="Y654" s="77"/>
      <c r="Z654" s="77"/>
      <c r="AP654" s="77"/>
      <c r="AS654" s="77"/>
      <c r="AT654" s="77"/>
      <c r="AU654" s="77"/>
    </row>
    <row r="655" spans="25:47" ht="54" customHeight="1" x14ac:dyDescent="0.25">
      <c r="Y655" s="77"/>
      <c r="Z655" s="77"/>
      <c r="AP655" s="77"/>
      <c r="AS655" s="77"/>
      <c r="AT655" s="77"/>
      <c r="AU655" s="77"/>
    </row>
    <row r="656" spans="25:47" ht="54" customHeight="1" x14ac:dyDescent="0.25">
      <c r="Y656" s="77"/>
      <c r="Z656" s="77"/>
      <c r="AP656" s="77"/>
      <c r="AS656" s="77"/>
      <c r="AT656" s="77"/>
      <c r="AU656" s="77"/>
    </row>
    <row r="657" spans="25:47" ht="54" customHeight="1" x14ac:dyDescent="0.25">
      <c r="Y657" s="77"/>
      <c r="Z657" s="77"/>
      <c r="AP657" s="77"/>
      <c r="AS657" s="77"/>
      <c r="AT657" s="77"/>
      <c r="AU657" s="77"/>
    </row>
    <row r="658" spans="25:47" ht="54" customHeight="1" x14ac:dyDescent="0.25">
      <c r="Y658" s="77"/>
      <c r="Z658" s="77"/>
      <c r="AP658" s="77"/>
      <c r="AS658" s="77"/>
      <c r="AT658" s="77"/>
      <c r="AU658" s="77"/>
    </row>
    <row r="659" spans="25:47" ht="54" customHeight="1" x14ac:dyDescent="0.25">
      <c r="Y659" s="77"/>
      <c r="Z659" s="77"/>
      <c r="AP659" s="77"/>
      <c r="AS659" s="77"/>
      <c r="AT659" s="77"/>
      <c r="AU659" s="77"/>
    </row>
    <row r="660" spans="25:47" ht="54" customHeight="1" x14ac:dyDescent="0.25">
      <c r="Y660" s="77"/>
      <c r="Z660" s="77"/>
      <c r="AP660" s="77"/>
      <c r="AS660" s="77"/>
      <c r="AT660" s="77"/>
      <c r="AU660" s="77"/>
    </row>
    <row r="661" spans="25:47" ht="54" customHeight="1" x14ac:dyDescent="0.25">
      <c r="Y661" s="77"/>
      <c r="Z661" s="77"/>
      <c r="AP661" s="77"/>
      <c r="AS661" s="77"/>
      <c r="AT661" s="77"/>
      <c r="AU661" s="77"/>
    </row>
    <row r="662" spans="25:47" ht="54" customHeight="1" x14ac:dyDescent="0.25">
      <c r="Y662" s="77"/>
      <c r="Z662" s="77"/>
      <c r="AP662" s="77"/>
      <c r="AS662" s="77"/>
      <c r="AT662" s="77"/>
      <c r="AU662" s="77"/>
    </row>
    <row r="663" spans="25:47" ht="54" customHeight="1" x14ac:dyDescent="0.25">
      <c r="Y663" s="77"/>
      <c r="Z663" s="77"/>
      <c r="AP663" s="77"/>
      <c r="AS663" s="77"/>
      <c r="AT663" s="77"/>
      <c r="AU663" s="77"/>
    </row>
    <row r="664" spans="25:47" ht="54" customHeight="1" x14ac:dyDescent="0.25">
      <c r="Y664" s="77"/>
      <c r="Z664" s="77"/>
      <c r="AP664" s="77"/>
      <c r="AS664" s="77"/>
      <c r="AT664" s="77"/>
      <c r="AU664" s="77"/>
    </row>
    <row r="665" spans="25:47" ht="54" customHeight="1" x14ac:dyDescent="0.25">
      <c r="Y665" s="77"/>
      <c r="Z665" s="77"/>
      <c r="AP665" s="77"/>
      <c r="AS665" s="77"/>
      <c r="AT665" s="77"/>
      <c r="AU665" s="77"/>
    </row>
    <row r="666" spans="25:47" ht="54" customHeight="1" x14ac:dyDescent="0.25">
      <c r="Y666" s="77"/>
      <c r="Z666" s="77"/>
      <c r="AP666" s="77"/>
      <c r="AS666" s="77"/>
      <c r="AT666" s="77"/>
      <c r="AU666" s="77"/>
    </row>
    <row r="667" spans="25:47" ht="54" customHeight="1" x14ac:dyDescent="0.25">
      <c r="Y667" s="77"/>
      <c r="Z667" s="77"/>
      <c r="AP667" s="77"/>
      <c r="AS667" s="77"/>
      <c r="AT667" s="77"/>
      <c r="AU667" s="77"/>
    </row>
    <row r="668" spans="25:47" ht="54" customHeight="1" x14ac:dyDescent="0.25">
      <c r="Y668" s="77"/>
      <c r="Z668" s="77"/>
      <c r="AP668" s="77"/>
      <c r="AS668" s="77"/>
      <c r="AT668" s="77"/>
      <c r="AU668" s="77"/>
    </row>
    <row r="669" spans="25:47" ht="54" customHeight="1" x14ac:dyDescent="0.25">
      <c r="Y669" s="77"/>
      <c r="Z669" s="77"/>
      <c r="AP669" s="77"/>
      <c r="AS669" s="77"/>
      <c r="AT669" s="77"/>
      <c r="AU669" s="77"/>
    </row>
    <row r="670" spans="25:47" ht="54" customHeight="1" x14ac:dyDescent="0.25">
      <c r="Y670" s="77"/>
      <c r="Z670" s="77"/>
      <c r="AP670" s="77"/>
      <c r="AS670" s="77"/>
      <c r="AT670" s="77"/>
      <c r="AU670" s="77"/>
    </row>
    <row r="671" spans="25:47" ht="54" customHeight="1" x14ac:dyDescent="0.25">
      <c r="Y671" s="77"/>
      <c r="Z671" s="77"/>
      <c r="AP671" s="77"/>
      <c r="AS671" s="77"/>
      <c r="AT671" s="77"/>
      <c r="AU671" s="77"/>
    </row>
    <row r="672" spans="25:47" ht="54" customHeight="1" x14ac:dyDescent="0.25">
      <c r="Y672" s="77"/>
      <c r="Z672" s="77"/>
      <c r="AP672" s="77"/>
      <c r="AS672" s="77"/>
      <c r="AT672" s="77"/>
      <c r="AU672" s="77"/>
    </row>
    <row r="673" spans="25:47" ht="54" customHeight="1" x14ac:dyDescent="0.25">
      <c r="Y673" s="77"/>
      <c r="Z673" s="77"/>
      <c r="AP673" s="77"/>
      <c r="AS673" s="77"/>
      <c r="AT673" s="77"/>
      <c r="AU673" s="77"/>
    </row>
    <row r="674" spans="25:47" ht="54" customHeight="1" x14ac:dyDescent="0.25">
      <c r="Y674" s="77"/>
      <c r="Z674" s="77"/>
      <c r="AP674" s="77"/>
      <c r="AS674" s="77"/>
      <c r="AT674" s="77"/>
      <c r="AU674" s="77"/>
    </row>
    <row r="675" spans="25:47" ht="54" customHeight="1" x14ac:dyDescent="0.25">
      <c r="Y675" s="77"/>
      <c r="Z675" s="77"/>
      <c r="AP675" s="77"/>
      <c r="AS675" s="77"/>
      <c r="AT675" s="77"/>
      <c r="AU675" s="77"/>
    </row>
    <row r="676" spans="25:47" ht="54" customHeight="1" x14ac:dyDescent="0.25">
      <c r="Y676" s="77"/>
      <c r="Z676" s="77"/>
      <c r="AP676" s="77"/>
      <c r="AS676" s="77"/>
      <c r="AT676" s="77"/>
      <c r="AU676" s="77"/>
    </row>
    <row r="677" spans="25:47" ht="54" customHeight="1" x14ac:dyDescent="0.25">
      <c r="Y677" s="77"/>
      <c r="Z677" s="77"/>
      <c r="AP677" s="77"/>
      <c r="AS677" s="77"/>
      <c r="AT677" s="77"/>
      <c r="AU677" s="77"/>
    </row>
    <row r="678" spans="25:47" ht="54" customHeight="1" x14ac:dyDescent="0.25">
      <c r="Y678" s="77"/>
      <c r="Z678" s="77"/>
      <c r="AP678" s="77"/>
      <c r="AS678" s="77"/>
      <c r="AT678" s="77"/>
      <c r="AU678" s="77"/>
    </row>
    <row r="679" spans="25:47" ht="54" customHeight="1" x14ac:dyDescent="0.25">
      <c r="Y679" s="77"/>
      <c r="Z679" s="77"/>
      <c r="AP679" s="77"/>
      <c r="AS679" s="77"/>
      <c r="AT679" s="77"/>
      <c r="AU679" s="77"/>
    </row>
    <row r="680" spans="25:47" ht="54" customHeight="1" x14ac:dyDescent="0.25">
      <c r="Y680" s="77"/>
      <c r="Z680" s="77"/>
      <c r="AP680" s="77"/>
      <c r="AS680" s="77"/>
      <c r="AT680" s="77"/>
      <c r="AU680" s="77"/>
    </row>
    <row r="681" spans="25:47" ht="54" customHeight="1" x14ac:dyDescent="0.25">
      <c r="Y681" s="77"/>
      <c r="Z681" s="77"/>
      <c r="AP681" s="77"/>
      <c r="AS681" s="77"/>
      <c r="AT681" s="77"/>
      <c r="AU681" s="77"/>
    </row>
    <row r="682" spans="25:47" ht="54" customHeight="1" x14ac:dyDescent="0.25">
      <c r="Y682" s="77"/>
      <c r="Z682" s="77"/>
      <c r="AP682" s="77"/>
      <c r="AS682" s="77"/>
      <c r="AT682" s="77"/>
      <c r="AU682" s="77"/>
    </row>
    <row r="683" spans="25:47" ht="54" customHeight="1" x14ac:dyDescent="0.25">
      <c r="Y683" s="77"/>
      <c r="Z683" s="77"/>
      <c r="AP683" s="77"/>
      <c r="AS683" s="77"/>
      <c r="AT683" s="77"/>
      <c r="AU683" s="77"/>
    </row>
    <row r="684" spans="25:47" ht="54" customHeight="1" x14ac:dyDescent="0.25">
      <c r="Y684" s="77"/>
      <c r="Z684" s="77"/>
      <c r="AP684" s="77"/>
      <c r="AS684" s="77"/>
      <c r="AT684" s="77"/>
      <c r="AU684" s="77"/>
    </row>
    <row r="685" spans="25:47" ht="54" customHeight="1" x14ac:dyDescent="0.25">
      <c r="Y685" s="77"/>
      <c r="Z685" s="77"/>
      <c r="AP685" s="77"/>
      <c r="AS685" s="77"/>
      <c r="AT685" s="77"/>
      <c r="AU685" s="77"/>
    </row>
    <row r="686" spans="25:47" ht="54" customHeight="1" x14ac:dyDescent="0.25">
      <c r="Y686" s="77"/>
      <c r="Z686" s="77"/>
      <c r="AP686" s="77"/>
      <c r="AS686" s="77"/>
      <c r="AT686" s="77"/>
      <c r="AU686" s="77"/>
    </row>
    <row r="687" spans="25:47" ht="54" customHeight="1" x14ac:dyDescent="0.25">
      <c r="Y687" s="77"/>
      <c r="Z687" s="77"/>
      <c r="AP687" s="77"/>
      <c r="AS687" s="77"/>
      <c r="AT687" s="77"/>
      <c r="AU687" s="77"/>
    </row>
    <row r="688" spans="25:47" ht="54" customHeight="1" x14ac:dyDescent="0.25">
      <c r="Y688" s="77"/>
      <c r="Z688" s="77"/>
      <c r="AP688" s="77"/>
      <c r="AS688" s="77"/>
      <c r="AT688" s="77"/>
      <c r="AU688" s="77"/>
    </row>
    <row r="689" spans="25:47" ht="54" customHeight="1" x14ac:dyDescent="0.25">
      <c r="Y689" s="77"/>
      <c r="Z689" s="77"/>
      <c r="AP689" s="77"/>
      <c r="AS689" s="77"/>
      <c r="AT689" s="77"/>
      <c r="AU689" s="77"/>
    </row>
    <row r="690" spans="25:47" ht="54" customHeight="1" x14ac:dyDescent="0.25">
      <c r="Y690" s="77"/>
      <c r="Z690" s="77"/>
      <c r="AP690" s="77"/>
      <c r="AS690" s="77"/>
      <c r="AT690" s="77"/>
      <c r="AU690" s="77"/>
    </row>
    <row r="691" spans="25:47" ht="54" customHeight="1" x14ac:dyDescent="0.25">
      <c r="Y691" s="77"/>
      <c r="Z691" s="77"/>
      <c r="AP691" s="77"/>
      <c r="AS691" s="77"/>
      <c r="AT691" s="77"/>
      <c r="AU691" s="77"/>
    </row>
    <row r="692" spans="25:47" ht="54" customHeight="1" x14ac:dyDescent="0.25">
      <c r="Y692" s="77"/>
      <c r="Z692" s="77"/>
      <c r="AP692" s="77"/>
      <c r="AS692" s="77"/>
      <c r="AT692" s="77"/>
      <c r="AU692" s="77"/>
    </row>
    <row r="693" spans="25:47" ht="54" customHeight="1" x14ac:dyDescent="0.25">
      <c r="Y693" s="77"/>
      <c r="Z693" s="77"/>
      <c r="AP693" s="77"/>
      <c r="AS693" s="77"/>
      <c r="AT693" s="77"/>
      <c r="AU693" s="77"/>
    </row>
    <row r="694" spans="25:47" ht="54" customHeight="1" x14ac:dyDescent="0.25">
      <c r="Y694" s="77"/>
      <c r="Z694" s="77"/>
      <c r="AP694" s="77"/>
      <c r="AS694" s="77"/>
      <c r="AT694" s="77"/>
      <c r="AU694" s="77"/>
    </row>
    <row r="695" spans="25:47" ht="54" customHeight="1" x14ac:dyDescent="0.25">
      <c r="Y695" s="77"/>
      <c r="Z695" s="77"/>
      <c r="AP695" s="77"/>
      <c r="AS695" s="77"/>
      <c r="AT695" s="77"/>
      <c r="AU695" s="77"/>
    </row>
    <row r="696" spans="25:47" ht="54" customHeight="1" x14ac:dyDescent="0.25">
      <c r="Y696" s="77"/>
      <c r="Z696" s="77"/>
      <c r="AP696" s="77"/>
      <c r="AS696" s="77"/>
      <c r="AT696" s="77"/>
      <c r="AU696" s="77"/>
    </row>
    <row r="697" spans="25:47" ht="54" customHeight="1" x14ac:dyDescent="0.25">
      <c r="Y697" s="77"/>
      <c r="Z697" s="77"/>
      <c r="AP697" s="77"/>
      <c r="AS697" s="77"/>
      <c r="AT697" s="77"/>
      <c r="AU697" s="77"/>
    </row>
    <row r="698" spans="25:47" ht="54" customHeight="1" x14ac:dyDescent="0.25">
      <c r="Y698" s="77"/>
      <c r="Z698" s="77"/>
      <c r="AP698" s="77"/>
      <c r="AS698" s="77"/>
      <c r="AT698" s="77"/>
      <c r="AU698" s="77"/>
    </row>
    <row r="699" spans="25:47" ht="54" customHeight="1" x14ac:dyDescent="0.25">
      <c r="Y699" s="77"/>
      <c r="Z699" s="77"/>
      <c r="AP699" s="77"/>
      <c r="AS699" s="77"/>
      <c r="AT699" s="77"/>
      <c r="AU699" s="77"/>
    </row>
    <row r="700" spans="25:47" ht="54" customHeight="1" x14ac:dyDescent="0.25">
      <c r="Y700" s="77"/>
      <c r="Z700" s="77"/>
      <c r="AP700" s="77"/>
      <c r="AS700" s="77"/>
      <c r="AT700" s="77"/>
      <c r="AU700" s="77"/>
    </row>
    <row r="701" spans="25:47" ht="54" customHeight="1" x14ac:dyDescent="0.25">
      <c r="Y701" s="77"/>
      <c r="Z701" s="77"/>
      <c r="AP701" s="77"/>
      <c r="AS701" s="77"/>
      <c r="AT701" s="77"/>
      <c r="AU701" s="77"/>
    </row>
    <row r="702" spans="25:47" ht="54" customHeight="1" x14ac:dyDescent="0.25">
      <c r="Y702" s="77"/>
      <c r="Z702" s="77"/>
      <c r="AP702" s="77"/>
      <c r="AS702" s="77"/>
      <c r="AT702" s="77"/>
      <c r="AU702" s="77"/>
    </row>
    <row r="703" spans="25:47" ht="54" customHeight="1" x14ac:dyDescent="0.25">
      <c r="Y703" s="77"/>
      <c r="Z703" s="77"/>
      <c r="AP703" s="77"/>
      <c r="AS703" s="77"/>
      <c r="AT703" s="77"/>
      <c r="AU703" s="77"/>
    </row>
    <row r="704" spans="25:47" ht="54" customHeight="1" x14ac:dyDescent="0.25">
      <c r="Y704" s="77"/>
      <c r="Z704" s="77"/>
      <c r="AP704" s="77"/>
      <c r="AS704" s="77"/>
      <c r="AT704" s="77"/>
      <c r="AU704" s="77"/>
    </row>
    <row r="705" spans="25:47" ht="54" customHeight="1" x14ac:dyDescent="0.25">
      <c r="Y705" s="77"/>
      <c r="Z705" s="77"/>
      <c r="AP705" s="77"/>
      <c r="AS705" s="77"/>
      <c r="AT705" s="77"/>
      <c r="AU705" s="77"/>
    </row>
    <row r="706" spans="25:47" ht="54" customHeight="1" x14ac:dyDescent="0.25">
      <c r="Y706" s="77"/>
      <c r="Z706" s="77"/>
      <c r="AP706" s="77"/>
      <c r="AS706" s="77"/>
      <c r="AT706" s="77"/>
      <c r="AU706" s="77"/>
    </row>
    <row r="707" spans="25:47" ht="54" customHeight="1" x14ac:dyDescent="0.25">
      <c r="Y707" s="77"/>
      <c r="Z707" s="77"/>
      <c r="AP707" s="77"/>
      <c r="AS707" s="77"/>
      <c r="AT707" s="77"/>
      <c r="AU707" s="77"/>
    </row>
    <row r="708" spans="25:47" ht="54" customHeight="1" x14ac:dyDescent="0.25">
      <c r="Y708" s="77"/>
      <c r="Z708" s="77"/>
      <c r="AP708" s="77"/>
      <c r="AS708" s="77"/>
      <c r="AT708" s="77"/>
      <c r="AU708" s="77"/>
    </row>
    <row r="709" spans="25:47" ht="54" customHeight="1" x14ac:dyDescent="0.25">
      <c r="Y709" s="77"/>
      <c r="Z709" s="77"/>
      <c r="AP709" s="77"/>
      <c r="AS709" s="77"/>
      <c r="AT709" s="77"/>
      <c r="AU709" s="77"/>
    </row>
    <row r="710" spans="25:47" ht="54" customHeight="1" x14ac:dyDescent="0.25">
      <c r="Y710" s="77"/>
      <c r="Z710" s="77"/>
      <c r="AP710" s="77"/>
      <c r="AS710" s="77"/>
      <c r="AT710" s="77"/>
      <c r="AU710" s="77"/>
    </row>
    <row r="711" spans="25:47" ht="54" customHeight="1" x14ac:dyDescent="0.25">
      <c r="Y711" s="77"/>
      <c r="Z711" s="77"/>
      <c r="AP711" s="77"/>
      <c r="AS711" s="77"/>
      <c r="AT711" s="77"/>
      <c r="AU711" s="77"/>
    </row>
    <row r="712" spans="25:47" ht="54" customHeight="1" x14ac:dyDescent="0.25">
      <c r="Y712" s="77"/>
      <c r="Z712" s="77"/>
      <c r="AP712" s="77"/>
      <c r="AS712" s="77"/>
      <c r="AT712" s="77"/>
      <c r="AU712" s="77"/>
    </row>
    <row r="713" spans="25:47" ht="54" customHeight="1" x14ac:dyDescent="0.25">
      <c r="Y713" s="77"/>
      <c r="Z713" s="77"/>
      <c r="AP713" s="77"/>
      <c r="AS713" s="77"/>
      <c r="AT713" s="77"/>
      <c r="AU713" s="77"/>
    </row>
    <row r="714" spans="25:47" ht="54" customHeight="1" x14ac:dyDescent="0.25">
      <c r="Y714" s="77"/>
      <c r="Z714" s="77"/>
      <c r="AP714" s="77"/>
      <c r="AS714" s="77"/>
      <c r="AT714" s="77"/>
      <c r="AU714" s="77"/>
    </row>
    <row r="715" spans="25:47" ht="54" customHeight="1" x14ac:dyDescent="0.25">
      <c r="Y715" s="77"/>
      <c r="Z715" s="77"/>
      <c r="AP715" s="77"/>
      <c r="AS715" s="77"/>
      <c r="AT715" s="77"/>
      <c r="AU715" s="77"/>
    </row>
    <row r="716" spans="25:47" ht="54" customHeight="1" x14ac:dyDescent="0.25">
      <c r="Y716" s="77"/>
      <c r="Z716" s="77"/>
      <c r="AP716" s="77"/>
      <c r="AS716" s="77"/>
      <c r="AT716" s="77"/>
      <c r="AU716" s="77"/>
    </row>
    <row r="717" spans="25:47" ht="54" customHeight="1" x14ac:dyDescent="0.25">
      <c r="Y717" s="77"/>
      <c r="Z717" s="77"/>
      <c r="AP717" s="77"/>
      <c r="AS717" s="77"/>
      <c r="AT717" s="77"/>
      <c r="AU717" s="77"/>
    </row>
    <row r="718" spans="25:47" ht="54" customHeight="1" x14ac:dyDescent="0.25">
      <c r="Y718" s="77"/>
      <c r="Z718" s="77"/>
      <c r="AP718" s="77"/>
      <c r="AS718" s="77"/>
      <c r="AT718" s="77"/>
      <c r="AU718" s="77"/>
    </row>
    <row r="719" spans="25:47" ht="54" customHeight="1" x14ac:dyDescent="0.25">
      <c r="Y719" s="77"/>
      <c r="Z719" s="77"/>
      <c r="AP719" s="77"/>
      <c r="AS719" s="77"/>
      <c r="AT719" s="77"/>
      <c r="AU719" s="77"/>
    </row>
    <row r="720" spans="25:47" ht="54" customHeight="1" x14ac:dyDescent="0.25">
      <c r="Y720" s="77"/>
      <c r="Z720" s="77"/>
      <c r="AP720" s="77"/>
      <c r="AS720" s="77"/>
      <c r="AT720" s="77"/>
      <c r="AU720" s="77"/>
    </row>
    <row r="721" spans="25:47" ht="54" customHeight="1" x14ac:dyDescent="0.25">
      <c r="Y721" s="77"/>
      <c r="Z721" s="77"/>
      <c r="AP721" s="77"/>
      <c r="AS721" s="77"/>
      <c r="AT721" s="77"/>
      <c r="AU721" s="77"/>
    </row>
    <row r="722" spans="25:47" ht="54" customHeight="1" x14ac:dyDescent="0.25">
      <c r="Y722" s="77"/>
      <c r="Z722" s="77"/>
      <c r="AP722" s="77"/>
      <c r="AS722" s="77"/>
      <c r="AT722" s="77"/>
      <c r="AU722" s="77"/>
    </row>
    <row r="723" spans="25:47" ht="54" customHeight="1" x14ac:dyDescent="0.25">
      <c r="Y723" s="77"/>
      <c r="Z723" s="77"/>
      <c r="AP723" s="77"/>
      <c r="AS723" s="77"/>
      <c r="AT723" s="77"/>
      <c r="AU723" s="77"/>
    </row>
    <row r="724" spans="25:47" ht="54" customHeight="1" x14ac:dyDescent="0.25">
      <c r="Y724" s="77"/>
      <c r="Z724" s="77"/>
      <c r="AP724" s="77"/>
      <c r="AS724" s="77"/>
      <c r="AT724" s="77"/>
      <c r="AU724" s="77"/>
    </row>
    <row r="725" spans="25:47" ht="54" customHeight="1" x14ac:dyDescent="0.25">
      <c r="Y725" s="77"/>
      <c r="Z725" s="77"/>
      <c r="AP725" s="77"/>
      <c r="AS725" s="77"/>
      <c r="AT725" s="77"/>
      <c r="AU725" s="77"/>
    </row>
    <row r="726" spans="25:47" ht="54" customHeight="1" x14ac:dyDescent="0.25">
      <c r="Y726" s="77"/>
      <c r="Z726" s="77"/>
      <c r="AP726" s="77"/>
      <c r="AS726" s="77"/>
      <c r="AT726" s="77"/>
      <c r="AU726" s="77"/>
    </row>
    <row r="727" spans="25:47" ht="54" customHeight="1" x14ac:dyDescent="0.25">
      <c r="Y727" s="77"/>
      <c r="Z727" s="77"/>
      <c r="AP727" s="77"/>
      <c r="AS727" s="77"/>
      <c r="AT727" s="77"/>
      <c r="AU727" s="77"/>
    </row>
    <row r="728" spans="25:47" ht="54" customHeight="1" x14ac:dyDescent="0.25">
      <c r="Y728" s="77"/>
      <c r="Z728" s="77"/>
      <c r="AP728" s="77"/>
      <c r="AS728" s="77"/>
      <c r="AT728" s="77"/>
      <c r="AU728" s="77"/>
    </row>
    <row r="729" spans="25:47" ht="54" customHeight="1" x14ac:dyDescent="0.25">
      <c r="Y729" s="77"/>
      <c r="Z729" s="77"/>
      <c r="AP729" s="77"/>
      <c r="AS729" s="77"/>
      <c r="AT729" s="77"/>
      <c r="AU729" s="77"/>
    </row>
    <row r="730" spans="25:47" ht="54" customHeight="1" x14ac:dyDescent="0.25">
      <c r="Y730" s="77"/>
      <c r="Z730" s="77"/>
      <c r="AP730" s="77"/>
      <c r="AS730" s="77"/>
      <c r="AT730" s="77"/>
      <c r="AU730" s="77"/>
    </row>
    <row r="731" spans="25:47" ht="54" customHeight="1" x14ac:dyDescent="0.25">
      <c r="Y731" s="77"/>
      <c r="Z731" s="77"/>
      <c r="AP731" s="77"/>
      <c r="AS731" s="77"/>
      <c r="AT731" s="77"/>
      <c r="AU731" s="77"/>
    </row>
    <row r="732" spans="25:47" ht="54" customHeight="1" x14ac:dyDescent="0.25">
      <c r="Y732" s="77"/>
      <c r="Z732" s="77"/>
      <c r="AP732" s="77"/>
      <c r="AS732" s="77"/>
      <c r="AT732" s="77"/>
      <c r="AU732" s="77"/>
    </row>
    <row r="733" spans="25:47" ht="54" customHeight="1" x14ac:dyDescent="0.25">
      <c r="Y733" s="77"/>
      <c r="Z733" s="77"/>
      <c r="AP733" s="77"/>
      <c r="AS733" s="77"/>
      <c r="AT733" s="77"/>
      <c r="AU733" s="77"/>
    </row>
    <row r="734" spans="25:47" ht="54" customHeight="1" x14ac:dyDescent="0.25">
      <c r="Y734" s="77"/>
      <c r="Z734" s="77"/>
      <c r="AP734" s="77"/>
      <c r="AS734" s="77"/>
      <c r="AT734" s="77"/>
      <c r="AU734" s="77"/>
    </row>
    <row r="735" spans="25:47" ht="54" customHeight="1" x14ac:dyDescent="0.25">
      <c r="Y735" s="77"/>
      <c r="Z735" s="77"/>
      <c r="AP735" s="77"/>
      <c r="AS735" s="77"/>
      <c r="AT735" s="77"/>
      <c r="AU735" s="77"/>
    </row>
    <row r="736" spans="25:47" ht="54" customHeight="1" x14ac:dyDescent="0.25">
      <c r="Y736" s="77"/>
      <c r="Z736" s="77"/>
      <c r="AP736" s="77"/>
      <c r="AS736" s="77"/>
      <c r="AT736" s="77"/>
      <c r="AU736" s="77"/>
    </row>
    <row r="737" spans="25:47" ht="54" customHeight="1" x14ac:dyDescent="0.25">
      <c r="Y737" s="77"/>
      <c r="Z737" s="77"/>
      <c r="AP737" s="77"/>
      <c r="AS737" s="77"/>
      <c r="AT737" s="77"/>
      <c r="AU737" s="77"/>
    </row>
    <row r="738" spans="25:47" ht="54" customHeight="1" x14ac:dyDescent="0.25">
      <c r="Y738" s="77"/>
      <c r="Z738" s="77"/>
      <c r="AP738" s="77"/>
      <c r="AS738" s="77"/>
      <c r="AT738" s="77"/>
      <c r="AU738" s="77"/>
    </row>
    <row r="739" spans="25:47" ht="54" customHeight="1" x14ac:dyDescent="0.25">
      <c r="Y739" s="77"/>
      <c r="Z739" s="77"/>
      <c r="AP739" s="77"/>
      <c r="AS739" s="77"/>
      <c r="AT739" s="77"/>
      <c r="AU739" s="77"/>
    </row>
    <row r="740" spans="25:47" ht="54" customHeight="1" x14ac:dyDescent="0.25">
      <c r="Y740" s="77"/>
      <c r="Z740" s="77"/>
      <c r="AP740" s="77"/>
      <c r="AS740" s="77"/>
      <c r="AT740" s="77"/>
      <c r="AU740" s="77"/>
    </row>
    <row r="741" spans="25:47" ht="54" customHeight="1" x14ac:dyDescent="0.25">
      <c r="Y741" s="77"/>
      <c r="Z741" s="77"/>
      <c r="AP741" s="77"/>
      <c r="AS741" s="77"/>
      <c r="AT741" s="77"/>
      <c r="AU741" s="77"/>
    </row>
    <row r="742" spans="25:47" ht="54" customHeight="1" x14ac:dyDescent="0.25">
      <c r="Y742" s="77"/>
      <c r="Z742" s="77"/>
      <c r="AP742" s="77"/>
      <c r="AS742" s="77"/>
      <c r="AT742" s="77"/>
      <c r="AU742" s="77"/>
    </row>
    <row r="743" spans="25:47" ht="54" customHeight="1" x14ac:dyDescent="0.25">
      <c r="Y743" s="77"/>
      <c r="Z743" s="77"/>
      <c r="AP743" s="77"/>
      <c r="AS743" s="77"/>
      <c r="AT743" s="77"/>
      <c r="AU743" s="77"/>
    </row>
    <row r="744" spans="25:47" ht="54" customHeight="1" x14ac:dyDescent="0.25">
      <c r="Y744" s="77"/>
      <c r="Z744" s="77"/>
      <c r="AP744" s="77"/>
      <c r="AS744" s="77"/>
      <c r="AT744" s="77"/>
      <c r="AU744" s="77"/>
    </row>
    <row r="745" spans="25:47" ht="54" customHeight="1" x14ac:dyDescent="0.25">
      <c r="Y745" s="77"/>
      <c r="Z745" s="77"/>
      <c r="AP745" s="77"/>
      <c r="AS745" s="77"/>
      <c r="AT745" s="77"/>
      <c r="AU745" s="77"/>
    </row>
    <row r="746" spans="25:47" ht="54" customHeight="1" x14ac:dyDescent="0.25">
      <c r="Y746" s="77"/>
      <c r="Z746" s="77"/>
      <c r="AP746" s="77"/>
      <c r="AS746" s="77"/>
      <c r="AT746" s="77"/>
      <c r="AU746" s="77"/>
    </row>
    <row r="747" spans="25:47" ht="54" customHeight="1" x14ac:dyDescent="0.25">
      <c r="Y747" s="77"/>
      <c r="Z747" s="77"/>
      <c r="AP747" s="77"/>
      <c r="AS747" s="77"/>
      <c r="AT747" s="77"/>
      <c r="AU747" s="77"/>
    </row>
    <row r="748" spans="25:47" ht="54" customHeight="1" x14ac:dyDescent="0.25">
      <c r="Y748" s="77"/>
      <c r="Z748" s="77"/>
      <c r="AP748" s="77"/>
      <c r="AS748" s="77"/>
      <c r="AT748" s="77"/>
      <c r="AU748" s="77"/>
    </row>
    <row r="749" spans="25:47" ht="54" customHeight="1" x14ac:dyDescent="0.25">
      <c r="Y749" s="77"/>
      <c r="Z749" s="77"/>
      <c r="AP749" s="77"/>
      <c r="AS749" s="77"/>
      <c r="AT749" s="77"/>
      <c r="AU749" s="77"/>
    </row>
    <row r="750" spans="25:47" ht="54" customHeight="1" x14ac:dyDescent="0.25">
      <c r="Y750" s="77"/>
      <c r="Z750" s="77"/>
      <c r="AP750" s="77"/>
      <c r="AS750" s="77"/>
      <c r="AT750" s="77"/>
      <c r="AU750" s="77"/>
    </row>
    <row r="751" spans="25:47" ht="54" customHeight="1" x14ac:dyDescent="0.25">
      <c r="Y751" s="77"/>
      <c r="Z751" s="77"/>
      <c r="AP751" s="77"/>
      <c r="AS751" s="77"/>
      <c r="AT751" s="77"/>
      <c r="AU751" s="77"/>
    </row>
    <row r="752" spans="25:47" ht="54" customHeight="1" x14ac:dyDescent="0.25">
      <c r="Y752" s="77"/>
      <c r="Z752" s="77"/>
      <c r="AP752" s="77"/>
      <c r="AS752" s="77"/>
      <c r="AT752" s="77"/>
      <c r="AU752" s="77"/>
    </row>
    <row r="753" spans="25:47" ht="54" customHeight="1" x14ac:dyDescent="0.25">
      <c r="Y753" s="77"/>
      <c r="Z753" s="77"/>
      <c r="AP753" s="77"/>
      <c r="AS753" s="77"/>
      <c r="AT753" s="77"/>
      <c r="AU753" s="77"/>
    </row>
    <row r="754" spans="25:47" ht="54" customHeight="1" x14ac:dyDescent="0.25">
      <c r="Y754" s="77"/>
      <c r="Z754" s="77"/>
      <c r="AP754" s="77"/>
      <c r="AS754" s="77"/>
      <c r="AT754" s="77"/>
      <c r="AU754" s="77"/>
    </row>
    <row r="755" spans="25:47" ht="54" customHeight="1" x14ac:dyDescent="0.25">
      <c r="Y755" s="77"/>
      <c r="Z755" s="77"/>
      <c r="AP755" s="77"/>
      <c r="AS755" s="77"/>
      <c r="AT755" s="77"/>
      <c r="AU755" s="77"/>
    </row>
    <row r="756" spans="25:47" ht="54" customHeight="1" x14ac:dyDescent="0.25">
      <c r="Y756" s="77"/>
      <c r="Z756" s="77"/>
      <c r="AP756" s="77"/>
      <c r="AS756" s="77"/>
      <c r="AT756" s="77"/>
      <c r="AU756" s="77"/>
    </row>
    <row r="757" spans="25:47" ht="54" customHeight="1" x14ac:dyDescent="0.25">
      <c r="Y757" s="77"/>
      <c r="Z757" s="77"/>
      <c r="AP757" s="77"/>
      <c r="AS757" s="77"/>
      <c r="AT757" s="77"/>
      <c r="AU757" s="77"/>
    </row>
    <row r="758" spans="25:47" ht="54" customHeight="1" x14ac:dyDescent="0.25">
      <c r="Y758" s="77"/>
      <c r="Z758" s="77"/>
      <c r="AP758" s="77"/>
      <c r="AS758" s="77"/>
      <c r="AT758" s="77"/>
      <c r="AU758" s="77"/>
    </row>
    <row r="759" spans="25:47" ht="54" customHeight="1" x14ac:dyDescent="0.25">
      <c r="Y759" s="77"/>
      <c r="Z759" s="77"/>
      <c r="AP759" s="77"/>
      <c r="AS759" s="77"/>
      <c r="AT759" s="77"/>
      <c r="AU759" s="77"/>
    </row>
    <row r="760" spans="25:47" ht="54" customHeight="1" x14ac:dyDescent="0.25">
      <c r="Y760" s="77"/>
      <c r="Z760" s="77"/>
      <c r="AP760" s="77"/>
      <c r="AS760" s="77"/>
      <c r="AT760" s="77"/>
      <c r="AU760" s="77"/>
    </row>
    <row r="761" spans="25:47" ht="54" customHeight="1" x14ac:dyDescent="0.25">
      <c r="Y761" s="77"/>
      <c r="Z761" s="77"/>
      <c r="AP761" s="77"/>
      <c r="AS761" s="77"/>
      <c r="AT761" s="77"/>
      <c r="AU761" s="77"/>
    </row>
    <row r="762" spans="25:47" ht="54" customHeight="1" x14ac:dyDescent="0.25">
      <c r="Y762" s="77"/>
      <c r="Z762" s="77"/>
      <c r="AP762" s="77"/>
      <c r="AS762" s="77"/>
      <c r="AT762" s="77"/>
      <c r="AU762" s="77"/>
    </row>
    <row r="763" spans="25:47" ht="54" customHeight="1" x14ac:dyDescent="0.25">
      <c r="Y763" s="77"/>
      <c r="Z763" s="77"/>
      <c r="AP763" s="77"/>
      <c r="AS763" s="77"/>
      <c r="AT763" s="77"/>
      <c r="AU763" s="77"/>
    </row>
    <row r="764" spans="25:47" ht="54" customHeight="1" x14ac:dyDescent="0.25">
      <c r="Y764" s="77"/>
      <c r="Z764" s="77"/>
      <c r="AP764" s="77"/>
      <c r="AS764" s="77"/>
      <c r="AT764" s="77"/>
      <c r="AU764" s="77"/>
    </row>
    <row r="765" spans="25:47" ht="54" customHeight="1" x14ac:dyDescent="0.25">
      <c r="Y765" s="77"/>
      <c r="Z765" s="77"/>
      <c r="AP765" s="77"/>
      <c r="AS765" s="77"/>
      <c r="AT765" s="77"/>
      <c r="AU765" s="77"/>
    </row>
    <row r="766" spans="25:47" ht="54" customHeight="1" x14ac:dyDescent="0.25">
      <c r="Y766" s="77"/>
      <c r="Z766" s="77"/>
      <c r="AP766" s="77"/>
      <c r="AS766" s="77"/>
      <c r="AT766" s="77"/>
      <c r="AU766" s="77"/>
    </row>
    <row r="767" spans="25:47" ht="54" customHeight="1" x14ac:dyDescent="0.25">
      <c r="Y767" s="77"/>
      <c r="Z767" s="77"/>
      <c r="AP767" s="77"/>
      <c r="AS767" s="77"/>
      <c r="AT767" s="77"/>
      <c r="AU767" s="77"/>
    </row>
    <row r="768" spans="25:47" ht="54" customHeight="1" x14ac:dyDescent="0.25">
      <c r="Y768" s="77"/>
      <c r="Z768" s="77"/>
      <c r="AP768" s="77"/>
      <c r="AS768" s="77"/>
      <c r="AT768" s="77"/>
      <c r="AU768" s="77"/>
    </row>
    <row r="769" spans="25:47" ht="54" customHeight="1" x14ac:dyDescent="0.25">
      <c r="Y769" s="77"/>
      <c r="Z769" s="77"/>
      <c r="AP769" s="77"/>
      <c r="AS769" s="77"/>
      <c r="AT769" s="77"/>
      <c r="AU769" s="77"/>
    </row>
    <row r="770" spans="25:47" ht="54" customHeight="1" x14ac:dyDescent="0.25">
      <c r="Y770" s="77"/>
      <c r="Z770" s="77"/>
      <c r="AP770" s="77"/>
      <c r="AS770" s="77"/>
      <c r="AT770" s="77"/>
      <c r="AU770" s="77"/>
    </row>
    <row r="771" spans="25:47" ht="54" customHeight="1" x14ac:dyDescent="0.25">
      <c r="Y771" s="77"/>
      <c r="Z771" s="77"/>
      <c r="AP771" s="77"/>
      <c r="AS771" s="77"/>
      <c r="AT771" s="77"/>
      <c r="AU771" s="77"/>
    </row>
    <row r="772" spans="25:47" ht="54" customHeight="1" x14ac:dyDescent="0.25">
      <c r="Y772" s="77"/>
      <c r="Z772" s="77"/>
      <c r="AP772" s="77"/>
      <c r="AS772" s="77"/>
      <c r="AT772" s="77"/>
      <c r="AU772" s="77"/>
    </row>
    <row r="773" spans="25:47" ht="54" customHeight="1" x14ac:dyDescent="0.25">
      <c r="Y773" s="77"/>
      <c r="Z773" s="77"/>
      <c r="AP773" s="77"/>
      <c r="AS773" s="77"/>
      <c r="AT773" s="77"/>
      <c r="AU773" s="77"/>
    </row>
    <row r="774" spans="25:47" ht="54" customHeight="1" x14ac:dyDescent="0.25">
      <c r="Y774" s="77"/>
      <c r="Z774" s="77"/>
      <c r="AP774" s="77"/>
      <c r="AS774" s="77"/>
      <c r="AT774" s="77"/>
      <c r="AU774" s="77"/>
    </row>
    <row r="775" spans="25:47" ht="54" customHeight="1" x14ac:dyDescent="0.25">
      <c r="Y775" s="77"/>
      <c r="Z775" s="77"/>
      <c r="AP775" s="77"/>
      <c r="AS775" s="77"/>
      <c r="AT775" s="77"/>
      <c r="AU775" s="77"/>
    </row>
    <row r="776" spans="25:47" ht="54" customHeight="1" x14ac:dyDescent="0.25">
      <c r="Y776" s="77"/>
      <c r="Z776" s="77"/>
      <c r="AP776" s="77"/>
      <c r="AS776" s="77"/>
      <c r="AT776" s="77"/>
      <c r="AU776" s="77"/>
    </row>
    <row r="777" spans="25:47" ht="54" customHeight="1" x14ac:dyDescent="0.25">
      <c r="Y777" s="77"/>
      <c r="Z777" s="77"/>
      <c r="AP777" s="77"/>
      <c r="AS777" s="77"/>
      <c r="AT777" s="77"/>
      <c r="AU777" s="77"/>
    </row>
    <row r="778" spans="25:47" ht="54" customHeight="1" x14ac:dyDescent="0.25">
      <c r="Y778" s="77"/>
      <c r="Z778" s="77"/>
      <c r="AP778" s="77"/>
      <c r="AS778" s="77"/>
      <c r="AT778" s="77"/>
      <c r="AU778" s="77"/>
    </row>
    <row r="779" spans="25:47" ht="54" customHeight="1" x14ac:dyDescent="0.25">
      <c r="Y779" s="77"/>
      <c r="Z779" s="77"/>
      <c r="AP779" s="77"/>
      <c r="AS779" s="77"/>
      <c r="AT779" s="77"/>
      <c r="AU779" s="77"/>
    </row>
    <row r="780" spans="25:47" ht="54" customHeight="1" x14ac:dyDescent="0.25">
      <c r="Y780" s="77"/>
      <c r="Z780" s="77"/>
      <c r="AP780" s="77"/>
      <c r="AS780" s="77"/>
      <c r="AT780" s="77"/>
      <c r="AU780" s="77"/>
    </row>
    <row r="781" spans="25:47" ht="54" customHeight="1" x14ac:dyDescent="0.25">
      <c r="Y781" s="77"/>
      <c r="Z781" s="77"/>
      <c r="AP781" s="77"/>
      <c r="AS781" s="77"/>
      <c r="AT781" s="77"/>
      <c r="AU781" s="77"/>
    </row>
    <row r="782" spans="25:47" ht="54" customHeight="1" x14ac:dyDescent="0.25">
      <c r="Y782" s="77"/>
      <c r="Z782" s="77"/>
      <c r="AP782" s="77"/>
      <c r="AS782" s="77"/>
      <c r="AT782" s="77"/>
      <c r="AU782" s="77"/>
    </row>
    <row r="783" spans="25:47" ht="54" customHeight="1" x14ac:dyDescent="0.25">
      <c r="Y783" s="77"/>
      <c r="Z783" s="77"/>
      <c r="AP783" s="77"/>
      <c r="AS783" s="77"/>
      <c r="AT783" s="77"/>
      <c r="AU783" s="77"/>
    </row>
    <row r="784" spans="25:47" ht="54" customHeight="1" x14ac:dyDescent="0.25">
      <c r="Y784" s="77"/>
      <c r="Z784" s="77"/>
      <c r="AP784" s="77"/>
      <c r="AS784" s="77"/>
      <c r="AT784" s="77"/>
      <c r="AU784" s="77"/>
    </row>
    <row r="785" spans="25:47" ht="54" customHeight="1" x14ac:dyDescent="0.25">
      <c r="Y785" s="77"/>
      <c r="Z785" s="77"/>
      <c r="AP785" s="77"/>
      <c r="AS785" s="77"/>
      <c r="AT785" s="77"/>
      <c r="AU785" s="77"/>
    </row>
    <row r="786" spans="25:47" ht="54" customHeight="1" x14ac:dyDescent="0.25">
      <c r="Y786" s="77"/>
      <c r="Z786" s="77"/>
      <c r="AP786" s="77"/>
      <c r="AS786" s="77"/>
      <c r="AT786" s="77"/>
      <c r="AU786" s="77"/>
    </row>
    <row r="787" spans="25:47" ht="54" customHeight="1" x14ac:dyDescent="0.25">
      <c r="Y787" s="77"/>
      <c r="Z787" s="77"/>
      <c r="AP787" s="77"/>
      <c r="AS787" s="77"/>
      <c r="AT787" s="77"/>
      <c r="AU787" s="77"/>
    </row>
    <row r="788" spans="25:47" ht="54" customHeight="1" x14ac:dyDescent="0.25">
      <c r="Y788" s="77"/>
      <c r="Z788" s="77"/>
      <c r="AP788" s="77"/>
      <c r="AS788" s="77"/>
      <c r="AT788" s="77"/>
      <c r="AU788" s="77"/>
    </row>
    <row r="789" spans="25:47" ht="54" customHeight="1" x14ac:dyDescent="0.25">
      <c r="Y789" s="77"/>
      <c r="Z789" s="77"/>
      <c r="AP789" s="77"/>
      <c r="AS789" s="77"/>
      <c r="AT789" s="77"/>
      <c r="AU789" s="77"/>
    </row>
    <row r="790" spans="25:47" ht="54" customHeight="1" x14ac:dyDescent="0.25">
      <c r="Y790" s="77"/>
      <c r="Z790" s="77"/>
      <c r="AP790" s="77"/>
      <c r="AS790" s="77"/>
      <c r="AT790" s="77"/>
      <c r="AU790" s="77"/>
    </row>
    <row r="791" spans="25:47" ht="54" customHeight="1" x14ac:dyDescent="0.25">
      <c r="Y791" s="77"/>
      <c r="Z791" s="77"/>
      <c r="AP791" s="77"/>
      <c r="AS791" s="77"/>
      <c r="AT791" s="77"/>
      <c r="AU791" s="77"/>
    </row>
    <row r="792" spans="25:47" ht="54" customHeight="1" x14ac:dyDescent="0.25">
      <c r="Y792" s="77"/>
      <c r="Z792" s="77"/>
      <c r="AP792" s="77"/>
      <c r="AS792" s="77"/>
      <c r="AT792" s="77"/>
      <c r="AU792" s="77"/>
    </row>
    <row r="793" spans="25:47" ht="54" customHeight="1" x14ac:dyDescent="0.25">
      <c r="Y793" s="77"/>
      <c r="Z793" s="77"/>
      <c r="AP793" s="77"/>
      <c r="AS793" s="77"/>
      <c r="AT793" s="77"/>
      <c r="AU793" s="77"/>
    </row>
    <row r="794" spans="25:47" ht="54" customHeight="1" x14ac:dyDescent="0.25">
      <c r="Y794" s="77"/>
      <c r="Z794" s="77"/>
      <c r="AP794" s="77"/>
      <c r="AS794" s="77"/>
      <c r="AT794" s="77"/>
      <c r="AU794" s="77"/>
    </row>
    <row r="795" spans="25:47" ht="54" customHeight="1" x14ac:dyDescent="0.25">
      <c r="Y795" s="77"/>
      <c r="Z795" s="77"/>
      <c r="AP795" s="77"/>
      <c r="AS795" s="77"/>
      <c r="AT795" s="77"/>
      <c r="AU795" s="77"/>
    </row>
    <row r="796" spans="25:47" ht="54" customHeight="1" x14ac:dyDescent="0.25">
      <c r="Y796" s="77"/>
      <c r="Z796" s="77"/>
      <c r="AP796" s="77"/>
      <c r="AS796" s="77"/>
      <c r="AT796" s="77"/>
      <c r="AU796" s="77"/>
    </row>
    <row r="797" spans="25:47" ht="54" customHeight="1" x14ac:dyDescent="0.25">
      <c r="Y797" s="77"/>
      <c r="Z797" s="77"/>
      <c r="AP797" s="77"/>
      <c r="AS797" s="77"/>
      <c r="AT797" s="77"/>
      <c r="AU797" s="77"/>
    </row>
    <row r="798" spans="25:47" ht="54" customHeight="1" x14ac:dyDescent="0.25">
      <c r="Y798" s="77"/>
      <c r="Z798" s="77"/>
      <c r="AP798" s="77"/>
      <c r="AS798" s="77"/>
      <c r="AT798" s="77"/>
      <c r="AU798" s="77"/>
    </row>
    <row r="799" spans="25:47" ht="54" customHeight="1" x14ac:dyDescent="0.25">
      <c r="Y799" s="77"/>
      <c r="Z799" s="77"/>
      <c r="AP799" s="77"/>
      <c r="AS799" s="77"/>
      <c r="AT799" s="77"/>
      <c r="AU799" s="77"/>
    </row>
    <row r="800" spans="25:47" ht="54" customHeight="1" x14ac:dyDescent="0.25">
      <c r="Y800" s="77"/>
      <c r="Z800" s="77"/>
      <c r="AP800" s="77"/>
      <c r="AS800" s="77"/>
      <c r="AT800" s="77"/>
      <c r="AU800" s="77"/>
    </row>
    <row r="801" spans="25:47" ht="54" customHeight="1" x14ac:dyDescent="0.25">
      <c r="Y801" s="77"/>
      <c r="Z801" s="77"/>
      <c r="AP801" s="77"/>
      <c r="AS801" s="77"/>
      <c r="AT801" s="77"/>
      <c r="AU801" s="77"/>
    </row>
    <row r="802" spans="25:47" ht="54" customHeight="1" x14ac:dyDescent="0.25">
      <c r="Y802" s="77"/>
      <c r="Z802" s="77"/>
      <c r="AP802" s="77"/>
      <c r="AS802" s="77"/>
      <c r="AT802" s="77"/>
      <c r="AU802" s="77"/>
    </row>
    <row r="803" spans="25:47" ht="54" customHeight="1" x14ac:dyDescent="0.25">
      <c r="Y803" s="77"/>
      <c r="Z803" s="77"/>
      <c r="AP803" s="77"/>
      <c r="AS803" s="77"/>
      <c r="AT803" s="77"/>
      <c r="AU803" s="77"/>
    </row>
    <row r="804" spans="25:47" ht="54" customHeight="1" x14ac:dyDescent="0.25">
      <c r="Y804" s="77"/>
      <c r="Z804" s="77"/>
      <c r="AP804" s="77"/>
      <c r="AS804" s="77"/>
      <c r="AT804" s="77"/>
      <c r="AU804" s="77"/>
    </row>
    <row r="805" spans="25:47" ht="54" customHeight="1" x14ac:dyDescent="0.25">
      <c r="Y805" s="77"/>
      <c r="Z805" s="77"/>
      <c r="AP805" s="77"/>
      <c r="AS805" s="77"/>
      <c r="AT805" s="77"/>
      <c r="AU805" s="77"/>
    </row>
    <row r="806" spans="25:47" ht="54" customHeight="1" x14ac:dyDescent="0.25">
      <c r="Y806" s="77"/>
      <c r="Z806" s="77"/>
      <c r="AP806" s="77"/>
      <c r="AS806" s="77"/>
      <c r="AT806" s="77"/>
      <c r="AU806" s="77"/>
    </row>
    <row r="807" spans="25:47" ht="54" customHeight="1" x14ac:dyDescent="0.25">
      <c r="Y807" s="77"/>
      <c r="Z807" s="77"/>
      <c r="AP807" s="77"/>
      <c r="AS807" s="77"/>
      <c r="AT807" s="77"/>
      <c r="AU807" s="77"/>
    </row>
    <row r="808" spans="25:47" ht="54" customHeight="1" x14ac:dyDescent="0.25">
      <c r="Y808" s="77"/>
      <c r="Z808" s="77"/>
      <c r="AP808" s="77"/>
      <c r="AS808" s="77"/>
      <c r="AT808" s="77"/>
      <c r="AU808" s="77"/>
    </row>
    <row r="809" spans="25:47" ht="54" customHeight="1" x14ac:dyDescent="0.25">
      <c r="Y809" s="77"/>
      <c r="Z809" s="77"/>
      <c r="AP809" s="77"/>
      <c r="AS809" s="77"/>
      <c r="AT809" s="77"/>
      <c r="AU809" s="77"/>
    </row>
    <row r="810" spans="25:47" ht="54" customHeight="1" x14ac:dyDescent="0.25">
      <c r="Y810" s="77"/>
      <c r="Z810" s="77"/>
      <c r="AP810" s="77"/>
      <c r="AS810" s="77"/>
      <c r="AT810" s="77"/>
      <c r="AU810" s="77"/>
    </row>
    <row r="811" spans="25:47" ht="54" customHeight="1" x14ac:dyDescent="0.25">
      <c r="Y811" s="77"/>
      <c r="Z811" s="77"/>
      <c r="AP811" s="77"/>
      <c r="AS811" s="77"/>
      <c r="AT811" s="77"/>
      <c r="AU811" s="77"/>
    </row>
    <row r="812" spans="25:47" ht="54" customHeight="1" x14ac:dyDescent="0.25">
      <c r="Y812" s="77"/>
      <c r="Z812" s="77"/>
      <c r="AP812" s="77"/>
      <c r="AS812" s="77"/>
      <c r="AT812" s="77"/>
      <c r="AU812" s="77"/>
    </row>
    <row r="813" spans="25:47" ht="54" customHeight="1" x14ac:dyDescent="0.25">
      <c r="Y813" s="77"/>
      <c r="Z813" s="77"/>
      <c r="AP813" s="77"/>
      <c r="AS813" s="77"/>
      <c r="AT813" s="77"/>
      <c r="AU813" s="77"/>
    </row>
    <row r="814" spans="25:47" ht="54" customHeight="1" x14ac:dyDescent="0.25">
      <c r="Y814" s="77"/>
      <c r="Z814" s="77"/>
      <c r="AP814" s="77"/>
      <c r="AS814" s="77"/>
      <c r="AT814" s="77"/>
      <c r="AU814" s="77"/>
    </row>
    <row r="815" spans="25:47" ht="54" customHeight="1" x14ac:dyDescent="0.25">
      <c r="Y815" s="77"/>
      <c r="Z815" s="77"/>
      <c r="AP815" s="77"/>
      <c r="AS815" s="77"/>
      <c r="AT815" s="77"/>
      <c r="AU815" s="77"/>
    </row>
    <row r="816" spans="25:47" ht="54" customHeight="1" x14ac:dyDescent="0.25">
      <c r="Y816" s="77"/>
      <c r="Z816" s="77"/>
      <c r="AP816" s="77"/>
      <c r="AS816" s="77"/>
      <c r="AT816" s="77"/>
      <c r="AU816" s="77"/>
    </row>
    <row r="817" spans="25:47" ht="54" customHeight="1" x14ac:dyDescent="0.25">
      <c r="Y817" s="77"/>
      <c r="Z817" s="77"/>
      <c r="AP817" s="77"/>
      <c r="AS817" s="77"/>
      <c r="AT817" s="77"/>
      <c r="AU817" s="77"/>
    </row>
    <row r="818" spans="25:47" ht="54" customHeight="1" x14ac:dyDescent="0.25">
      <c r="Y818" s="77"/>
      <c r="Z818" s="77"/>
      <c r="AP818" s="77"/>
      <c r="AS818" s="77"/>
      <c r="AT818" s="77"/>
      <c r="AU818" s="77"/>
    </row>
    <row r="819" spans="25:47" ht="54" customHeight="1" x14ac:dyDescent="0.25">
      <c r="Y819" s="77"/>
      <c r="Z819" s="77"/>
      <c r="AP819" s="77"/>
      <c r="AS819" s="77"/>
      <c r="AT819" s="77"/>
      <c r="AU819" s="77"/>
    </row>
    <row r="820" spans="25:47" ht="54" customHeight="1" x14ac:dyDescent="0.25">
      <c r="Y820" s="77"/>
      <c r="Z820" s="77"/>
      <c r="AP820" s="77"/>
      <c r="AS820" s="77"/>
      <c r="AT820" s="77"/>
      <c r="AU820" s="77"/>
    </row>
    <row r="821" spans="25:47" ht="54" customHeight="1" x14ac:dyDescent="0.25">
      <c r="Y821" s="77"/>
      <c r="Z821" s="77"/>
      <c r="AP821" s="77"/>
      <c r="AS821" s="77"/>
      <c r="AT821" s="77"/>
      <c r="AU821" s="77"/>
    </row>
    <row r="822" spans="25:47" ht="54" customHeight="1" x14ac:dyDescent="0.25">
      <c r="Y822" s="77"/>
      <c r="Z822" s="77"/>
      <c r="AP822" s="77"/>
      <c r="AS822" s="77"/>
      <c r="AT822" s="77"/>
      <c r="AU822" s="77"/>
    </row>
    <row r="823" spans="25:47" ht="54" customHeight="1" x14ac:dyDescent="0.25">
      <c r="Y823" s="77"/>
      <c r="Z823" s="77"/>
      <c r="AP823" s="77"/>
      <c r="AS823" s="77"/>
      <c r="AT823" s="77"/>
      <c r="AU823" s="77"/>
    </row>
    <row r="824" spans="25:47" ht="54" customHeight="1" x14ac:dyDescent="0.25">
      <c r="Y824" s="77"/>
      <c r="Z824" s="77"/>
      <c r="AP824" s="77"/>
      <c r="AS824" s="77"/>
      <c r="AT824" s="77"/>
      <c r="AU824" s="77"/>
    </row>
    <row r="825" spans="25:47" ht="54" customHeight="1" x14ac:dyDescent="0.25">
      <c r="Y825" s="77"/>
      <c r="Z825" s="77"/>
      <c r="AP825" s="77"/>
      <c r="AS825" s="77"/>
      <c r="AT825" s="77"/>
      <c r="AU825" s="77"/>
    </row>
    <row r="826" spans="25:47" ht="54" customHeight="1" x14ac:dyDescent="0.25">
      <c r="Y826" s="77"/>
      <c r="Z826" s="77"/>
      <c r="AP826" s="77"/>
      <c r="AS826" s="77"/>
      <c r="AT826" s="77"/>
      <c r="AU826" s="77"/>
    </row>
    <row r="827" spans="25:47" ht="54" customHeight="1" x14ac:dyDescent="0.25">
      <c r="Y827" s="77"/>
      <c r="Z827" s="77"/>
      <c r="AP827" s="77"/>
      <c r="AS827" s="77"/>
      <c r="AT827" s="77"/>
      <c r="AU827" s="77"/>
    </row>
    <row r="828" spans="25:47" ht="54" customHeight="1" x14ac:dyDescent="0.25">
      <c r="Y828" s="77"/>
      <c r="Z828" s="77"/>
      <c r="AP828" s="77"/>
      <c r="AS828" s="77"/>
      <c r="AT828" s="77"/>
      <c r="AU828" s="77"/>
    </row>
    <row r="829" spans="25:47" ht="54" customHeight="1" x14ac:dyDescent="0.25">
      <c r="Y829" s="77"/>
      <c r="Z829" s="77"/>
      <c r="AP829" s="77"/>
      <c r="AS829" s="77"/>
      <c r="AT829" s="77"/>
      <c r="AU829" s="77"/>
    </row>
    <row r="830" spans="25:47" ht="54" customHeight="1" x14ac:dyDescent="0.25">
      <c r="Y830" s="77"/>
      <c r="Z830" s="77"/>
      <c r="AP830" s="77"/>
      <c r="AS830" s="77"/>
      <c r="AT830" s="77"/>
      <c r="AU830" s="77"/>
    </row>
    <row r="831" spans="25:47" ht="54" customHeight="1" x14ac:dyDescent="0.25">
      <c r="Y831" s="77"/>
      <c r="Z831" s="77"/>
      <c r="AP831" s="77"/>
      <c r="AS831" s="77"/>
      <c r="AT831" s="77"/>
      <c r="AU831" s="77"/>
    </row>
    <row r="832" spans="25:47" ht="54" customHeight="1" x14ac:dyDescent="0.25">
      <c r="Y832" s="77"/>
      <c r="Z832" s="77"/>
      <c r="AP832" s="77"/>
      <c r="AS832" s="77"/>
      <c r="AT832" s="77"/>
      <c r="AU832" s="77"/>
    </row>
    <row r="833" spans="25:47" ht="54" customHeight="1" x14ac:dyDescent="0.25">
      <c r="Y833" s="77"/>
      <c r="Z833" s="77"/>
      <c r="AP833" s="77"/>
      <c r="AS833" s="77"/>
      <c r="AT833" s="77"/>
      <c r="AU833" s="77"/>
    </row>
    <row r="834" spans="25:47" ht="54" customHeight="1" x14ac:dyDescent="0.25">
      <c r="Y834" s="77"/>
      <c r="Z834" s="77"/>
      <c r="AP834" s="77"/>
      <c r="AS834" s="77"/>
      <c r="AT834" s="77"/>
      <c r="AU834" s="77"/>
    </row>
    <row r="835" spans="25:47" ht="54" customHeight="1" x14ac:dyDescent="0.25">
      <c r="Y835" s="77"/>
      <c r="Z835" s="77"/>
      <c r="AP835" s="77"/>
      <c r="AS835" s="77"/>
      <c r="AT835" s="77"/>
      <c r="AU835" s="77"/>
    </row>
    <row r="836" spans="25:47" ht="54" customHeight="1" x14ac:dyDescent="0.25">
      <c r="Y836" s="77"/>
      <c r="Z836" s="77"/>
      <c r="AP836" s="77"/>
      <c r="AS836" s="77"/>
      <c r="AT836" s="77"/>
      <c r="AU836" s="77"/>
    </row>
    <row r="837" spans="25:47" ht="54" customHeight="1" x14ac:dyDescent="0.25">
      <c r="Y837" s="77"/>
      <c r="Z837" s="77"/>
      <c r="AP837" s="77"/>
      <c r="AS837" s="77"/>
      <c r="AT837" s="77"/>
      <c r="AU837" s="77"/>
    </row>
    <row r="838" spans="25:47" ht="54" customHeight="1" x14ac:dyDescent="0.25">
      <c r="Y838" s="77"/>
      <c r="Z838" s="77"/>
      <c r="AP838" s="77"/>
      <c r="AS838" s="77"/>
      <c r="AT838" s="77"/>
      <c r="AU838" s="77"/>
    </row>
    <row r="839" spans="25:47" ht="54" customHeight="1" x14ac:dyDescent="0.25">
      <c r="Y839" s="77"/>
      <c r="Z839" s="77"/>
      <c r="AP839" s="77"/>
      <c r="AS839" s="77"/>
      <c r="AT839" s="77"/>
      <c r="AU839" s="77"/>
    </row>
    <row r="840" spans="25:47" ht="54" customHeight="1" x14ac:dyDescent="0.25">
      <c r="Y840" s="77"/>
      <c r="Z840" s="77"/>
      <c r="AP840" s="77"/>
      <c r="AS840" s="77"/>
      <c r="AT840" s="77"/>
      <c r="AU840" s="77"/>
    </row>
    <row r="841" spans="25:47" ht="54" customHeight="1" x14ac:dyDescent="0.25">
      <c r="Y841" s="77"/>
      <c r="Z841" s="77"/>
      <c r="AP841" s="77"/>
      <c r="AS841" s="77"/>
      <c r="AT841" s="77"/>
      <c r="AU841" s="77"/>
    </row>
    <row r="842" spans="25:47" ht="54" customHeight="1" x14ac:dyDescent="0.25">
      <c r="Y842" s="77"/>
      <c r="Z842" s="77"/>
      <c r="AP842" s="77"/>
      <c r="AS842" s="77"/>
      <c r="AT842" s="77"/>
      <c r="AU842" s="77"/>
    </row>
    <row r="843" spans="25:47" ht="54" customHeight="1" x14ac:dyDescent="0.25">
      <c r="Y843" s="77"/>
      <c r="Z843" s="77"/>
      <c r="AP843" s="77"/>
      <c r="AS843" s="77"/>
      <c r="AT843" s="77"/>
      <c r="AU843" s="77"/>
    </row>
    <row r="844" spans="25:47" ht="54" customHeight="1" x14ac:dyDescent="0.25">
      <c r="Y844" s="77"/>
      <c r="Z844" s="77"/>
      <c r="AP844" s="77"/>
      <c r="AS844" s="77"/>
      <c r="AT844" s="77"/>
      <c r="AU844" s="77"/>
    </row>
    <row r="845" spans="25:47" ht="54" customHeight="1" x14ac:dyDescent="0.25">
      <c r="Y845" s="77"/>
      <c r="Z845" s="77"/>
      <c r="AP845" s="77"/>
      <c r="AS845" s="77"/>
      <c r="AT845" s="77"/>
      <c r="AU845" s="77"/>
    </row>
    <row r="846" spans="25:47" ht="54" customHeight="1" x14ac:dyDescent="0.25">
      <c r="Y846" s="77"/>
      <c r="Z846" s="77"/>
      <c r="AP846" s="77"/>
      <c r="AS846" s="77"/>
      <c r="AT846" s="77"/>
      <c r="AU846" s="77"/>
    </row>
    <row r="847" spans="25:47" ht="54" customHeight="1" x14ac:dyDescent="0.25">
      <c r="Y847" s="77"/>
      <c r="Z847" s="77"/>
      <c r="AP847" s="77"/>
      <c r="AS847" s="77"/>
      <c r="AT847" s="77"/>
      <c r="AU847" s="77"/>
    </row>
    <row r="848" spans="25:47" ht="54" customHeight="1" x14ac:dyDescent="0.25">
      <c r="Y848" s="77"/>
      <c r="Z848" s="77"/>
      <c r="AP848" s="77"/>
      <c r="AS848" s="77"/>
      <c r="AT848" s="77"/>
      <c r="AU848" s="77"/>
    </row>
    <row r="849" spans="25:47" ht="54" customHeight="1" x14ac:dyDescent="0.25">
      <c r="Y849" s="77"/>
      <c r="Z849" s="77"/>
      <c r="AP849" s="77"/>
      <c r="AS849" s="77"/>
      <c r="AT849" s="77"/>
      <c r="AU849" s="77"/>
    </row>
    <row r="850" spans="25:47" ht="54" customHeight="1" x14ac:dyDescent="0.25">
      <c r="Y850" s="77"/>
      <c r="Z850" s="77"/>
      <c r="AP850" s="77"/>
      <c r="AS850" s="77"/>
      <c r="AT850" s="77"/>
      <c r="AU850" s="77"/>
    </row>
    <row r="851" spans="25:47" ht="54" customHeight="1" x14ac:dyDescent="0.25">
      <c r="Y851" s="77"/>
      <c r="Z851" s="77"/>
      <c r="AP851" s="77"/>
      <c r="AS851" s="77"/>
      <c r="AT851" s="77"/>
      <c r="AU851" s="77"/>
    </row>
    <row r="852" spans="25:47" ht="54" customHeight="1" x14ac:dyDescent="0.25">
      <c r="Y852" s="77"/>
      <c r="Z852" s="77"/>
      <c r="AP852" s="77"/>
      <c r="AS852" s="77"/>
      <c r="AT852" s="77"/>
      <c r="AU852" s="77"/>
    </row>
    <row r="853" spans="25:47" ht="54" customHeight="1" x14ac:dyDescent="0.25">
      <c r="Y853" s="77"/>
      <c r="Z853" s="77"/>
      <c r="AP853" s="77"/>
      <c r="AS853" s="77"/>
      <c r="AT853" s="77"/>
      <c r="AU853" s="77"/>
    </row>
    <row r="854" spans="25:47" ht="54" customHeight="1" x14ac:dyDescent="0.25">
      <c r="Y854" s="77"/>
      <c r="Z854" s="77"/>
      <c r="AP854" s="77"/>
      <c r="AS854" s="77"/>
      <c r="AT854" s="77"/>
      <c r="AU854" s="77"/>
    </row>
    <row r="855" spans="25:47" ht="54" customHeight="1" x14ac:dyDescent="0.25">
      <c r="Y855" s="77"/>
      <c r="Z855" s="77"/>
      <c r="AP855" s="77"/>
      <c r="AS855" s="77"/>
      <c r="AT855" s="77"/>
      <c r="AU855" s="77"/>
    </row>
    <row r="856" spans="25:47" ht="54" customHeight="1" x14ac:dyDescent="0.25">
      <c r="Y856" s="77"/>
      <c r="Z856" s="77"/>
      <c r="AP856" s="77"/>
      <c r="AS856" s="77"/>
      <c r="AT856" s="77"/>
      <c r="AU856" s="77"/>
    </row>
    <row r="857" spans="25:47" ht="54" customHeight="1" x14ac:dyDescent="0.25">
      <c r="Y857" s="77"/>
      <c r="Z857" s="77"/>
      <c r="AP857" s="77"/>
      <c r="AS857" s="77"/>
      <c r="AT857" s="77"/>
      <c r="AU857" s="77"/>
    </row>
    <row r="858" spans="25:47" ht="54" customHeight="1" x14ac:dyDescent="0.25">
      <c r="Y858" s="77"/>
      <c r="Z858" s="77"/>
      <c r="AP858" s="77"/>
      <c r="AS858" s="77"/>
      <c r="AT858" s="77"/>
      <c r="AU858" s="77"/>
    </row>
    <row r="859" spans="25:47" ht="54" customHeight="1" x14ac:dyDescent="0.25">
      <c r="Y859" s="77"/>
      <c r="Z859" s="77"/>
      <c r="AP859" s="77"/>
      <c r="AS859" s="77"/>
      <c r="AT859" s="77"/>
      <c r="AU859" s="77"/>
    </row>
    <row r="860" spans="25:47" ht="54" customHeight="1" x14ac:dyDescent="0.25">
      <c r="Y860" s="77"/>
      <c r="Z860" s="77"/>
      <c r="AP860" s="77"/>
      <c r="AS860" s="77"/>
      <c r="AT860" s="77"/>
      <c r="AU860" s="77"/>
    </row>
    <row r="861" spans="25:47" ht="54" customHeight="1" x14ac:dyDescent="0.25">
      <c r="Y861" s="77"/>
      <c r="Z861" s="77"/>
      <c r="AP861" s="77"/>
      <c r="AS861" s="77"/>
      <c r="AT861" s="77"/>
      <c r="AU861" s="77"/>
    </row>
    <row r="862" spans="25:47" ht="54" customHeight="1" x14ac:dyDescent="0.25">
      <c r="Y862" s="77"/>
      <c r="Z862" s="77"/>
      <c r="AP862" s="77"/>
      <c r="AS862" s="77"/>
      <c r="AT862" s="77"/>
      <c r="AU862" s="77"/>
    </row>
    <row r="863" spans="25:47" ht="54" customHeight="1" x14ac:dyDescent="0.25">
      <c r="Y863" s="77"/>
      <c r="Z863" s="77"/>
      <c r="AP863" s="77"/>
      <c r="AS863" s="77"/>
      <c r="AT863" s="77"/>
      <c r="AU863" s="77"/>
    </row>
    <row r="864" spans="25:47" ht="54" customHeight="1" x14ac:dyDescent="0.25">
      <c r="Y864" s="77"/>
      <c r="Z864" s="77"/>
      <c r="AP864" s="77"/>
      <c r="AS864" s="77"/>
      <c r="AT864" s="77"/>
      <c r="AU864" s="77"/>
    </row>
    <row r="865" spans="25:47" ht="54" customHeight="1" x14ac:dyDescent="0.25">
      <c r="Y865" s="77"/>
      <c r="Z865" s="77"/>
      <c r="AP865" s="77"/>
      <c r="AS865" s="77"/>
      <c r="AT865" s="77"/>
      <c r="AU865" s="77"/>
    </row>
    <row r="866" spans="25:47" ht="54" customHeight="1" x14ac:dyDescent="0.25">
      <c r="Y866" s="77"/>
      <c r="Z866" s="77"/>
      <c r="AP866" s="77"/>
      <c r="AS866" s="77"/>
      <c r="AT866" s="77"/>
      <c r="AU866" s="77"/>
    </row>
    <row r="867" spans="25:47" ht="54" customHeight="1" x14ac:dyDescent="0.25">
      <c r="Y867" s="77"/>
      <c r="Z867" s="77"/>
      <c r="AP867" s="77"/>
      <c r="AS867" s="77"/>
      <c r="AT867" s="77"/>
      <c r="AU867" s="77"/>
    </row>
    <row r="868" spans="25:47" ht="54" customHeight="1" x14ac:dyDescent="0.25">
      <c r="Y868" s="77"/>
      <c r="Z868" s="77"/>
      <c r="AP868" s="77"/>
      <c r="AS868" s="77"/>
      <c r="AT868" s="77"/>
      <c r="AU868" s="77"/>
    </row>
    <row r="869" spans="25:47" ht="54" customHeight="1" x14ac:dyDescent="0.25">
      <c r="Y869" s="77"/>
      <c r="Z869" s="77"/>
      <c r="AP869" s="77"/>
      <c r="AS869" s="77"/>
      <c r="AT869" s="77"/>
      <c r="AU869" s="77"/>
    </row>
    <row r="870" spans="25:47" ht="54" customHeight="1" x14ac:dyDescent="0.25">
      <c r="Y870" s="77"/>
      <c r="Z870" s="77"/>
      <c r="AP870" s="77"/>
      <c r="AS870" s="77"/>
      <c r="AT870" s="77"/>
      <c r="AU870" s="77"/>
    </row>
    <row r="871" spans="25:47" ht="54" customHeight="1" x14ac:dyDescent="0.25">
      <c r="Y871" s="77"/>
      <c r="Z871" s="77"/>
      <c r="AP871" s="77"/>
      <c r="AS871" s="77"/>
      <c r="AT871" s="77"/>
      <c r="AU871" s="77"/>
    </row>
    <row r="872" spans="25:47" ht="54" customHeight="1" x14ac:dyDescent="0.25">
      <c r="Y872" s="77"/>
      <c r="Z872" s="77"/>
      <c r="AP872" s="77"/>
      <c r="AS872" s="77"/>
      <c r="AT872" s="77"/>
      <c r="AU872" s="77"/>
    </row>
    <row r="873" spans="25:47" ht="54" customHeight="1" x14ac:dyDescent="0.25">
      <c r="Y873" s="77"/>
      <c r="Z873" s="77"/>
      <c r="AP873" s="77"/>
      <c r="AS873" s="77"/>
      <c r="AT873" s="77"/>
      <c r="AU873" s="77"/>
    </row>
    <row r="874" spans="25:47" ht="54" customHeight="1" x14ac:dyDescent="0.25">
      <c r="Y874" s="77"/>
      <c r="Z874" s="77"/>
      <c r="AP874" s="77"/>
      <c r="AS874" s="77"/>
      <c r="AT874" s="77"/>
      <c r="AU874" s="77"/>
    </row>
    <row r="875" spans="25:47" ht="54" customHeight="1" x14ac:dyDescent="0.25">
      <c r="Y875" s="77"/>
      <c r="Z875" s="77"/>
      <c r="AP875" s="77"/>
      <c r="AS875" s="77"/>
      <c r="AT875" s="77"/>
      <c r="AU875" s="77"/>
    </row>
    <row r="876" spans="25:47" ht="54" customHeight="1" x14ac:dyDescent="0.25">
      <c r="Y876" s="77"/>
      <c r="Z876" s="77"/>
      <c r="AP876" s="77"/>
      <c r="AS876" s="77"/>
      <c r="AT876" s="77"/>
      <c r="AU876" s="77"/>
    </row>
    <row r="877" spans="25:47" ht="54" customHeight="1" x14ac:dyDescent="0.25">
      <c r="Y877" s="77"/>
      <c r="Z877" s="77"/>
      <c r="AP877" s="77"/>
      <c r="AS877" s="77"/>
      <c r="AT877" s="77"/>
      <c r="AU877" s="77"/>
    </row>
    <row r="878" spans="25:47" ht="54" customHeight="1" x14ac:dyDescent="0.25">
      <c r="Y878" s="77"/>
      <c r="Z878" s="77"/>
      <c r="AP878" s="77"/>
      <c r="AS878" s="77"/>
      <c r="AT878" s="77"/>
      <c r="AU878" s="77"/>
    </row>
    <row r="879" spans="25:47" ht="54" customHeight="1" x14ac:dyDescent="0.25">
      <c r="Y879" s="77"/>
      <c r="Z879" s="77"/>
      <c r="AP879" s="77"/>
      <c r="AS879" s="77"/>
      <c r="AT879" s="77"/>
      <c r="AU879" s="77"/>
    </row>
    <row r="880" spans="25:47" ht="54" customHeight="1" x14ac:dyDescent="0.25">
      <c r="Y880" s="77"/>
      <c r="Z880" s="77"/>
      <c r="AP880" s="77"/>
      <c r="AS880" s="77"/>
      <c r="AT880" s="77"/>
      <c r="AU880" s="77"/>
    </row>
    <row r="881" spans="25:47" ht="54" customHeight="1" x14ac:dyDescent="0.25">
      <c r="Y881" s="77"/>
      <c r="Z881" s="77"/>
      <c r="AP881" s="77"/>
      <c r="AS881" s="77"/>
      <c r="AT881" s="77"/>
      <c r="AU881" s="77"/>
    </row>
    <row r="882" spans="25:47" ht="54" customHeight="1" x14ac:dyDescent="0.25">
      <c r="Y882" s="77"/>
      <c r="Z882" s="77"/>
      <c r="AP882" s="77"/>
      <c r="AS882" s="77"/>
      <c r="AT882" s="77"/>
      <c r="AU882" s="77"/>
    </row>
    <row r="883" spans="25:47" ht="54" customHeight="1" x14ac:dyDescent="0.25">
      <c r="Y883" s="77"/>
      <c r="Z883" s="77"/>
      <c r="AP883" s="77"/>
      <c r="AS883" s="77"/>
      <c r="AT883" s="77"/>
      <c r="AU883" s="77"/>
    </row>
    <row r="884" spans="25:47" ht="54" customHeight="1" x14ac:dyDescent="0.25">
      <c r="Y884" s="77"/>
      <c r="Z884" s="77"/>
      <c r="AP884" s="77"/>
      <c r="AS884" s="77"/>
      <c r="AT884" s="77"/>
      <c r="AU884" s="77"/>
    </row>
    <row r="885" spans="25:47" ht="54" customHeight="1" x14ac:dyDescent="0.25">
      <c r="Y885" s="77"/>
      <c r="Z885" s="77"/>
      <c r="AP885" s="77"/>
      <c r="AS885" s="77"/>
      <c r="AT885" s="77"/>
      <c r="AU885" s="77"/>
    </row>
    <row r="886" spans="25:47" ht="54" customHeight="1" x14ac:dyDescent="0.25">
      <c r="Y886" s="77"/>
      <c r="Z886" s="77"/>
      <c r="AP886" s="77"/>
      <c r="AS886" s="77"/>
      <c r="AT886" s="77"/>
      <c r="AU886" s="77"/>
    </row>
    <row r="887" spans="25:47" ht="54" customHeight="1" x14ac:dyDescent="0.25">
      <c r="Y887" s="77"/>
      <c r="Z887" s="77"/>
      <c r="AP887" s="77"/>
      <c r="AS887" s="77"/>
      <c r="AT887" s="77"/>
      <c r="AU887" s="77"/>
    </row>
    <row r="888" spans="25:47" ht="54" customHeight="1" x14ac:dyDescent="0.25">
      <c r="Y888" s="77"/>
      <c r="Z888" s="77"/>
      <c r="AP888" s="77"/>
      <c r="AS888" s="77"/>
      <c r="AT888" s="77"/>
      <c r="AU888" s="77"/>
    </row>
    <row r="889" spans="25:47" ht="54" customHeight="1" x14ac:dyDescent="0.25">
      <c r="Y889" s="77"/>
      <c r="Z889" s="77"/>
      <c r="AP889" s="77"/>
      <c r="AS889" s="77"/>
      <c r="AT889" s="77"/>
      <c r="AU889" s="77"/>
    </row>
    <row r="890" spans="25:47" ht="54" customHeight="1" x14ac:dyDescent="0.25">
      <c r="Y890" s="77"/>
      <c r="Z890" s="77"/>
      <c r="AP890" s="77"/>
      <c r="AS890" s="77"/>
      <c r="AT890" s="77"/>
      <c r="AU890" s="77"/>
    </row>
    <row r="891" spans="25:47" ht="54" customHeight="1" x14ac:dyDescent="0.25">
      <c r="Y891" s="77"/>
      <c r="Z891" s="77"/>
      <c r="AP891" s="77"/>
      <c r="AS891" s="77"/>
      <c r="AT891" s="77"/>
      <c r="AU891" s="77"/>
    </row>
    <row r="892" spans="25:47" ht="54" customHeight="1" x14ac:dyDescent="0.25">
      <c r="Y892" s="77"/>
      <c r="Z892" s="77"/>
      <c r="AP892" s="77"/>
      <c r="AS892" s="77"/>
      <c r="AT892" s="77"/>
      <c r="AU892" s="77"/>
    </row>
    <row r="893" spans="25:47" ht="54" customHeight="1" x14ac:dyDescent="0.25">
      <c r="Y893" s="77"/>
      <c r="Z893" s="77"/>
      <c r="AP893" s="77"/>
      <c r="AS893" s="77"/>
      <c r="AT893" s="77"/>
      <c r="AU893" s="77"/>
    </row>
    <row r="894" spans="25:47" ht="54" customHeight="1" x14ac:dyDescent="0.25">
      <c r="Y894" s="77"/>
      <c r="Z894" s="77"/>
      <c r="AP894" s="77"/>
      <c r="AS894" s="77"/>
      <c r="AT894" s="77"/>
      <c r="AU894" s="77"/>
    </row>
    <row r="895" spans="25:47" ht="54" customHeight="1" x14ac:dyDescent="0.25">
      <c r="Y895" s="77"/>
      <c r="Z895" s="77"/>
      <c r="AP895" s="77"/>
      <c r="AS895" s="77"/>
      <c r="AT895" s="77"/>
      <c r="AU895" s="77"/>
    </row>
    <row r="896" spans="25:47" ht="54" customHeight="1" x14ac:dyDescent="0.25">
      <c r="Y896" s="77"/>
      <c r="Z896" s="77"/>
      <c r="AP896" s="77"/>
      <c r="AS896" s="77"/>
      <c r="AT896" s="77"/>
      <c r="AU896" s="77"/>
    </row>
    <row r="897" spans="25:47" ht="54" customHeight="1" x14ac:dyDescent="0.25">
      <c r="Y897" s="77"/>
      <c r="Z897" s="77"/>
      <c r="AP897" s="77"/>
      <c r="AS897" s="77"/>
      <c r="AT897" s="77"/>
      <c r="AU897" s="77"/>
    </row>
    <row r="898" spans="25:47" ht="54" customHeight="1" x14ac:dyDescent="0.25">
      <c r="Y898" s="77"/>
      <c r="Z898" s="77"/>
      <c r="AP898" s="77"/>
      <c r="AS898" s="77"/>
      <c r="AT898" s="77"/>
      <c r="AU898" s="77"/>
    </row>
    <row r="899" spans="25:47" ht="54" customHeight="1" x14ac:dyDescent="0.25">
      <c r="Y899" s="77"/>
      <c r="Z899" s="77"/>
      <c r="AP899" s="77"/>
      <c r="AS899" s="77"/>
      <c r="AT899" s="77"/>
      <c r="AU899" s="77"/>
    </row>
    <row r="900" spans="25:47" ht="54" customHeight="1" x14ac:dyDescent="0.25">
      <c r="Y900" s="77"/>
      <c r="Z900" s="77"/>
      <c r="AP900" s="77"/>
      <c r="AS900" s="77"/>
      <c r="AT900" s="77"/>
      <c r="AU900" s="77"/>
    </row>
    <row r="901" spans="25:47" ht="54" customHeight="1" x14ac:dyDescent="0.25">
      <c r="Y901" s="77"/>
      <c r="Z901" s="77"/>
      <c r="AP901" s="77"/>
      <c r="AS901" s="77"/>
      <c r="AT901" s="77"/>
      <c r="AU901" s="77"/>
    </row>
    <row r="902" spans="25:47" ht="54" customHeight="1" x14ac:dyDescent="0.25">
      <c r="Y902" s="77"/>
      <c r="Z902" s="77"/>
      <c r="AP902" s="77"/>
      <c r="AS902" s="77"/>
      <c r="AT902" s="77"/>
      <c r="AU902" s="77"/>
    </row>
    <row r="903" spans="25:47" ht="54" customHeight="1" x14ac:dyDescent="0.25">
      <c r="Y903" s="77"/>
      <c r="Z903" s="77"/>
      <c r="AP903" s="77"/>
      <c r="AS903" s="77"/>
      <c r="AT903" s="77"/>
      <c r="AU903" s="77"/>
    </row>
    <row r="904" spans="25:47" ht="54" customHeight="1" x14ac:dyDescent="0.25">
      <c r="Y904" s="77"/>
      <c r="Z904" s="77"/>
      <c r="AP904" s="77"/>
      <c r="AS904" s="77"/>
      <c r="AT904" s="77"/>
      <c r="AU904" s="77"/>
    </row>
    <row r="905" spans="25:47" ht="54" customHeight="1" x14ac:dyDescent="0.25">
      <c r="Y905" s="77"/>
      <c r="Z905" s="77"/>
      <c r="AP905" s="77"/>
      <c r="AS905" s="77"/>
      <c r="AT905" s="77"/>
      <c r="AU905" s="77"/>
    </row>
    <row r="906" spans="25:47" ht="54" customHeight="1" x14ac:dyDescent="0.25">
      <c r="Y906" s="77"/>
      <c r="Z906" s="77"/>
      <c r="AP906" s="77"/>
      <c r="AS906" s="77"/>
      <c r="AT906" s="77"/>
      <c r="AU906" s="77"/>
    </row>
    <row r="907" spans="25:47" ht="54" customHeight="1" x14ac:dyDescent="0.25">
      <c r="Y907" s="77"/>
      <c r="Z907" s="77"/>
      <c r="AP907" s="77"/>
      <c r="AS907" s="77"/>
      <c r="AT907" s="77"/>
      <c r="AU907" s="77"/>
    </row>
    <row r="908" spans="25:47" ht="54" customHeight="1" x14ac:dyDescent="0.25">
      <c r="Y908" s="77"/>
      <c r="Z908" s="77"/>
      <c r="AP908" s="77"/>
      <c r="AS908" s="77"/>
      <c r="AT908" s="77"/>
      <c r="AU908" s="77"/>
    </row>
    <row r="909" spans="25:47" ht="54" customHeight="1" x14ac:dyDescent="0.25">
      <c r="Y909" s="77"/>
      <c r="Z909" s="77"/>
      <c r="AP909" s="77"/>
      <c r="AS909" s="77"/>
      <c r="AT909" s="77"/>
      <c r="AU909" s="77"/>
    </row>
    <row r="910" spans="25:47" ht="54" customHeight="1" x14ac:dyDescent="0.25">
      <c r="Y910" s="77"/>
      <c r="Z910" s="77"/>
      <c r="AP910" s="77"/>
      <c r="AS910" s="77"/>
      <c r="AT910" s="77"/>
      <c r="AU910" s="77"/>
    </row>
    <row r="911" spans="25:47" ht="54" customHeight="1" x14ac:dyDescent="0.25">
      <c r="Y911" s="77"/>
      <c r="Z911" s="77"/>
      <c r="AP911" s="77"/>
      <c r="AS911" s="77"/>
      <c r="AT911" s="77"/>
      <c r="AU911" s="77"/>
    </row>
    <row r="912" spans="25:47" ht="54" customHeight="1" x14ac:dyDescent="0.25">
      <c r="Y912" s="77"/>
      <c r="Z912" s="77"/>
      <c r="AP912" s="77"/>
      <c r="AS912" s="77"/>
      <c r="AT912" s="77"/>
      <c r="AU912" s="77"/>
    </row>
    <row r="913" spans="25:47" ht="54" customHeight="1" x14ac:dyDescent="0.25">
      <c r="Y913" s="77"/>
      <c r="Z913" s="77"/>
      <c r="AP913" s="77"/>
      <c r="AS913" s="77"/>
      <c r="AT913" s="77"/>
      <c r="AU913" s="77"/>
    </row>
    <row r="914" spans="25:47" ht="54" customHeight="1" x14ac:dyDescent="0.25">
      <c r="Y914" s="77"/>
      <c r="Z914" s="77"/>
      <c r="AP914" s="77"/>
      <c r="AS914" s="77"/>
      <c r="AT914" s="77"/>
      <c r="AU914" s="77"/>
    </row>
    <row r="915" spans="25:47" ht="54" customHeight="1" x14ac:dyDescent="0.25">
      <c r="Y915" s="77"/>
      <c r="Z915" s="77"/>
      <c r="AP915" s="77"/>
      <c r="AS915" s="77"/>
      <c r="AT915" s="77"/>
      <c r="AU915" s="77"/>
    </row>
    <row r="916" spans="25:47" ht="54" customHeight="1" x14ac:dyDescent="0.25">
      <c r="Y916" s="77"/>
      <c r="Z916" s="77"/>
      <c r="AP916" s="77"/>
      <c r="AS916" s="77"/>
      <c r="AT916" s="77"/>
      <c r="AU916" s="77"/>
    </row>
    <row r="917" spans="25:47" ht="54" customHeight="1" x14ac:dyDescent="0.25">
      <c r="Y917" s="77"/>
      <c r="Z917" s="77"/>
      <c r="AP917" s="77"/>
      <c r="AS917" s="77"/>
      <c r="AT917" s="77"/>
      <c r="AU917" s="77"/>
    </row>
    <row r="918" spans="25:47" ht="54" customHeight="1" x14ac:dyDescent="0.25">
      <c r="Y918" s="77"/>
      <c r="Z918" s="77"/>
      <c r="AP918" s="77"/>
      <c r="AS918" s="77"/>
      <c r="AT918" s="77"/>
      <c r="AU918" s="77"/>
    </row>
    <row r="919" spans="25:47" ht="54" customHeight="1" x14ac:dyDescent="0.25">
      <c r="Y919" s="77"/>
      <c r="Z919" s="77"/>
      <c r="AP919" s="77"/>
      <c r="AS919" s="77"/>
      <c r="AT919" s="77"/>
      <c r="AU919" s="77"/>
    </row>
    <row r="920" spans="25:47" ht="54" customHeight="1" x14ac:dyDescent="0.25">
      <c r="Y920" s="77"/>
      <c r="Z920" s="77"/>
      <c r="AP920" s="77"/>
      <c r="AS920" s="77"/>
      <c r="AT920" s="77"/>
      <c r="AU920" s="77"/>
    </row>
    <row r="921" spans="25:47" ht="54" customHeight="1" x14ac:dyDescent="0.25">
      <c r="Y921" s="77"/>
      <c r="Z921" s="77"/>
      <c r="AP921" s="77"/>
      <c r="AS921" s="77"/>
      <c r="AT921" s="77"/>
      <c r="AU921" s="77"/>
    </row>
    <row r="922" spans="25:47" ht="54" customHeight="1" x14ac:dyDescent="0.25">
      <c r="Y922" s="77"/>
      <c r="Z922" s="77"/>
      <c r="AP922" s="77"/>
      <c r="AS922" s="77"/>
      <c r="AT922" s="77"/>
      <c r="AU922" s="77"/>
    </row>
    <row r="923" spans="25:47" ht="54" customHeight="1" x14ac:dyDescent="0.25">
      <c r="Y923" s="77"/>
      <c r="Z923" s="77"/>
      <c r="AP923" s="77"/>
      <c r="AS923" s="77"/>
      <c r="AT923" s="77"/>
      <c r="AU923" s="77"/>
    </row>
    <row r="924" spans="25:47" ht="54" customHeight="1" x14ac:dyDescent="0.25">
      <c r="Y924" s="77"/>
      <c r="Z924" s="77"/>
      <c r="AP924" s="77"/>
      <c r="AS924" s="77"/>
      <c r="AT924" s="77"/>
      <c r="AU924" s="77"/>
    </row>
    <row r="925" spans="25:47" ht="54" customHeight="1" x14ac:dyDescent="0.25">
      <c r="Y925" s="77"/>
      <c r="Z925" s="77"/>
      <c r="AP925" s="77"/>
      <c r="AS925" s="77"/>
      <c r="AT925" s="77"/>
      <c r="AU925" s="77"/>
    </row>
    <row r="926" spans="25:47" ht="54" customHeight="1" x14ac:dyDescent="0.25">
      <c r="Y926" s="77"/>
      <c r="Z926" s="77"/>
      <c r="AP926" s="77"/>
      <c r="AS926" s="77"/>
      <c r="AT926" s="77"/>
      <c r="AU926" s="77"/>
    </row>
    <row r="927" spans="25:47" ht="54" customHeight="1" x14ac:dyDescent="0.25">
      <c r="Y927" s="77"/>
      <c r="Z927" s="77"/>
      <c r="AP927" s="77"/>
      <c r="AS927" s="77"/>
      <c r="AT927" s="77"/>
      <c r="AU927" s="77"/>
    </row>
    <row r="928" spans="25:47" ht="54" customHeight="1" x14ac:dyDescent="0.25">
      <c r="Y928" s="77"/>
      <c r="Z928" s="77"/>
      <c r="AP928" s="77"/>
      <c r="AS928" s="77"/>
      <c r="AT928" s="77"/>
      <c r="AU928" s="77"/>
    </row>
    <row r="929" spans="25:47" ht="54" customHeight="1" x14ac:dyDescent="0.25">
      <c r="Y929" s="77"/>
      <c r="Z929" s="77"/>
      <c r="AP929" s="77"/>
      <c r="AS929" s="77"/>
      <c r="AT929" s="77"/>
      <c r="AU929" s="77"/>
    </row>
    <row r="930" spans="25:47" ht="54" customHeight="1" x14ac:dyDescent="0.25">
      <c r="Y930" s="77"/>
      <c r="Z930" s="77"/>
      <c r="AP930" s="77"/>
      <c r="AS930" s="77"/>
      <c r="AT930" s="77"/>
      <c r="AU930" s="77"/>
    </row>
    <row r="931" spans="25:47" ht="54" customHeight="1" x14ac:dyDescent="0.25">
      <c r="Y931" s="77"/>
      <c r="Z931" s="77"/>
      <c r="AP931" s="77"/>
      <c r="AS931" s="77"/>
      <c r="AT931" s="77"/>
      <c r="AU931" s="77"/>
    </row>
    <row r="932" spans="25:47" ht="54" customHeight="1" x14ac:dyDescent="0.25">
      <c r="Y932" s="77"/>
      <c r="Z932" s="77"/>
      <c r="AP932" s="77"/>
      <c r="AS932" s="77"/>
      <c r="AT932" s="77"/>
      <c r="AU932" s="77"/>
    </row>
    <row r="933" spans="25:47" ht="54" customHeight="1" x14ac:dyDescent="0.25">
      <c r="Y933" s="77"/>
      <c r="Z933" s="77"/>
      <c r="AP933" s="77"/>
      <c r="AS933" s="77"/>
      <c r="AT933" s="77"/>
      <c r="AU933" s="77"/>
    </row>
    <row r="934" spans="25:47" ht="54" customHeight="1" x14ac:dyDescent="0.25">
      <c r="Y934" s="77"/>
      <c r="Z934" s="77"/>
      <c r="AP934" s="77"/>
      <c r="AS934" s="77"/>
      <c r="AT934" s="77"/>
      <c r="AU934" s="77"/>
    </row>
    <row r="935" spans="25:47" ht="54" customHeight="1" x14ac:dyDescent="0.25">
      <c r="Y935" s="77"/>
      <c r="Z935" s="77"/>
      <c r="AP935" s="77"/>
      <c r="AS935" s="77"/>
      <c r="AT935" s="77"/>
      <c r="AU935" s="77"/>
    </row>
    <row r="936" spans="25:47" ht="54" customHeight="1" x14ac:dyDescent="0.25">
      <c r="Y936" s="77"/>
      <c r="Z936" s="77"/>
      <c r="AP936" s="77"/>
      <c r="AS936" s="77"/>
      <c r="AT936" s="77"/>
      <c r="AU936" s="77"/>
    </row>
    <row r="937" spans="25:47" ht="54" customHeight="1" x14ac:dyDescent="0.25">
      <c r="Y937" s="77"/>
      <c r="Z937" s="77"/>
      <c r="AP937" s="77"/>
      <c r="AS937" s="77"/>
      <c r="AT937" s="77"/>
      <c r="AU937" s="77"/>
    </row>
    <row r="938" spans="25:47" ht="54" customHeight="1" x14ac:dyDescent="0.25">
      <c r="Y938" s="77"/>
      <c r="Z938" s="77"/>
      <c r="AP938" s="77"/>
      <c r="AS938" s="77"/>
      <c r="AT938" s="77"/>
      <c r="AU938" s="77"/>
    </row>
    <row r="939" spans="25:47" ht="54" customHeight="1" x14ac:dyDescent="0.25">
      <c r="Y939" s="77"/>
      <c r="Z939" s="77"/>
      <c r="AP939" s="77"/>
      <c r="AS939" s="77"/>
      <c r="AT939" s="77"/>
      <c r="AU939" s="77"/>
    </row>
    <row r="940" spans="25:47" ht="54" customHeight="1" x14ac:dyDescent="0.25">
      <c r="Y940" s="77"/>
      <c r="Z940" s="77"/>
      <c r="AP940" s="77"/>
      <c r="AS940" s="77"/>
      <c r="AT940" s="77"/>
      <c r="AU940" s="77"/>
    </row>
    <row r="941" spans="25:47" ht="54" customHeight="1" x14ac:dyDescent="0.25">
      <c r="Y941" s="77"/>
      <c r="Z941" s="77"/>
      <c r="AP941" s="77"/>
      <c r="AS941" s="77"/>
      <c r="AT941" s="77"/>
      <c r="AU941" s="77"/>
    </row>
    <row r="942" spans="25:47" ht="54" customHeight="1" x14ac:dyDescent="0.25">
      <c r="Y942" s="77"/>
      <c r="Z942" s="77"/>
      <c r="AP942" s="77"/>
      <c r="AS942" s="77"/>
      <c r="AT942" s="77"/>
      <c r="AU942" s="77"/>
    </row>
    <row r="943" spans="25:47" ht="54" customHeight="1" x14ac:dyDescent="0.25">
      <c r="Y943" s="77"/>
      <c r="Z943" s="77"/>
      <c r="AP943" s="77"/>
      <c r="AS943" s="77"/>
      <c r="AT943" s="77"/>
      <c r="AU943" s="77"/>
    </row>
    <row r="944" spans="25:47" ht="54" customHeight="1" x14ac:dyDescent="0.25">
      <c r="Y944" s="77"/>
      <c r="Z944" s="77"/>
      <c r="AP944" s="77"/>
      <c r="AS944" s="77"/>
      <c r="AT944" s="77"/>
      <c r="AU944" s="77"/>
    </row>
    <row r="945" spans="25:47" ht="54" customHeight="1" x14ac:dyDescent="0.25">
      <c r="Y945" s="77"/>
      <c r="Z945" s="77"/>
      <c r="AP945" s="77"/>
      <c r="AS945" s="77"/>
      <c r="AT945" s="77"/>
      <c r="AU945" s="77"/>
    </row>
    <row r="946" spans="25:47" ht="54" customHeight="1" x14ac:dyDescent="0.25">
      <c r="Y946" s="77"/>
      <c r="Z946" s="77"/>
      <c r="AP946" s="77"/>
      <c r="AS946" s="77"/>
      <c r="AT946" s="77"/>
      <c r="AU946" s="77"/>
    </row>
    <row r="947" spans="25:47" ht="54" customHeight="1" x14ac:dyDescent="0.25">
      <c r="Y947" s="77"/>
      <c r="Z947" s="77"/>
      <c r="AP947" s="77"/>
      <c r="AS947" s="77"/>
      <c r="AT947" s="77"/>
      <c r="AU947" s="77"/>
    </row>
    <row r="948" spans="25:47" ht="54" customHeight="1" x14ac:dyDescent="0.25">
      <c r="Y948" s="77"/>
      <c r="Z948" s="77"/>
      <c r="AP948" s="77"/>
      <c r="AS948" s="77"/>
      <c r="AT948" s="77"/>
      <c r="AU948" s="77"/>
    </row>
    <row r="949" spans="25:47" ht="54" customHeight="1" x14ac:dyDescent="0.25">
      <c r="Y949" s="77"/>
      <c r="Z949" s="77"/>
      <c r="AP949" s="77"/>
      <c r="AS949" s="77"/>
      <c r="AT949" s="77"/>
      <c r="AU949" s="77"/>
    </row>
    <row r="950" spans="25:47" ht="54" customHeight="1" x14ac:dyDescent="0.25">
      <c r="Y950" s="77"/>
      <c r="Z950" s="77"/>
      <c r="AP950" s="77"/>
      <c r="AS950" s="77"/>
      <c r="AT950" s="77"/>
      <c r="AU950" s="77"/>
    </row>
    <row r="951" spans="25:47" ht="54" customHeight="1" x14ac:dyDescent="0.25">
      <c r="Y951" s="77"/>
      <c r="Z951" s="77"/>
      <c r="AP951" s="77"/>
      <c r="AS951" s="77"/>
      <c r="AT951" s="77"/>
      <c r="AU951" s="77"/>
    </row>
    <row r="952" spans="25:47" ht="54" customHeight="1" x14ac:dyDescent="0.25">
      <c r="Y952" s="77"/>
      <c r="Z952" s="77"/>
      <c r="AP952" s="77"/>
      <c r="AS952" s="77"/>
      <c r="AT952" s="77"/>
      <c r="AU952" s="77"/>
    </row>
    <row r="953" spans="25:47" ht="54" customHeight="1" x14ac:dyDescent="0.25">
      <c r="Y953" s="77"/>
      <c r="Z953" s="77"/>
      <c r="AP953" s="77"/>
      <c r="AS953" s="77"/>
      <c r="AT953" s="77"/>
      <c r="AU953" s="77"/>
    </row>
    <row r="954" spans="25:47" ht="54" customHeight="1" x14ac:dyDescent="0.25">
      <c r="Y954" s="77"/>
      <c r="Z954" s="77"/>
      <c r="AP954" s="77"/>
      <c r="AS954" s="77"/>
      <c r="AT954" s="77"/>
      <c r="AU954" s="77"/>
    </row>
    <row r="955" spans="25:47" ht="54" customHeight="1" x14ac:dyDescent="0.25">
      <c r="Y955" s="77"/>
      <c r="Z955" s="77"/>
      <c r="AP955" s="77"/>
      <c r="AS955" s="77"/>
      <c r="AT955" s="77"/>
      <c r="AU955" s="77"/>
    </row>
    <row r="956" spans="25:47" ht="54" customHeight="1" x14ac:dyDescent="0.25">
      <c r="Y956" s="77"/>
      <c r="Z956" s="77"/>
      <c r="AP956" s="77"/>
      <c r="AS956" s="77"/>
      <c r="AT956" s="77"/>
      <c r="AU956" s="77"/>
    </row>
    <row r="957" spans="25:47" ht="54" customHeight="1" x14ac:dyDescent="0.25">
      <c r="Y957" s="77"/>
      <c r="Z957" s="77"/>
      <c r="AP957" s="77"/>
      <c r="AS957" s="77"/>
      <c r="AT957" s="77"/>
      <c r="AU957" s="77"/>
    </row>
    <row r="958" spans="25:47" ht="54" customHeight="1" x14ac:dyDescent="0.25">
      <c r="Y958" s="77"/>
      <c r="Z958" s="77"/>
      <c r="AP958" s="77"/>
      <c r="AS958" s="77"/>
      <c r="AT958" s="77"/>
      <c r="AU958" s="77"/>
    </row>
    <row r="959" spans="25:47" ht="54" customHeight="1" x14ac:dyDescent="0.25">
      <c r="Y959" s="77"/>
      <c r="Z959" s="77"/>
      <c r="AP959" s="77"/>
      <c r="AS959" s="77"/>
      <c r="AT959" s="77"/>
      <c r="AU959" s="77"/>
    </row>
    <row r="960" spans="25:47" ht="54" customHeight="1" x14ac:dyDescent="0.25">
      <c r="Y960" s="77"/>
      <c r="Z960" s="77"/>
      <c r="AP960" s="77"/>
      <c r="AS960" s="77"/>
      <c r="AT960" s="77"/>
      <c r="AU960" s="77"/>
    </row>
    <row r="961" spans="25:47" ht="54" customHeight="1" x14ac:dyDescent="0.25">
      <c r="Y961" s="77"/>
      <c r="Z961" s="77"/>
      <c r="AP961" s="77"/>
      <c r="AS961" s="77"/>
      <c r="AT961" s="77"/>
      <c r="AU961" s="77"/>
    </row>
    <row r="962" spans="25:47" ht="54" customHeight="1" x14ac:dyDescent="0.25">
      <c r="Y962" s="77"/>
      <c r="Z962" s="77"/>
      <c r="AP962" s="77"/>
      <c r="AS962" s="77"/>
      <c r="AT962" s="77"/>
      <c r="AU962" s="77"/>
    </row>
    <row r="963" spans="25:47" ht="54" customHeight="1" x14ac:dyDescent="0.25">
      <c r="Y963" s="77"/>
      <c r="Z963" s="77"/>
      <c r="AP963" s="77"/>
      <c r="AS963" s="77"/>
      <c r="AT963" s="77"/>
      <c r="AU963" s="77"/>
    </row>
    <row r="964" spans="25:47" ht="54" customHeight="1" x14ac:dyDescent="0.25">
      <c r="Y964" s="77"/>
      <c r="Z964" s="77"/>
      <c r="AP964" s="77"/>
      <c r="AS964" s="77"/>
      <c r="AT964" s="77"/>
      <c r="AU964" s="77"/>
    </row>
    <row r="965" spans="25:47" ht="54" customHeight="1" x14ac:dyDescent="0.25">
      <c r="Y965" s="77"/>
      <c r="Z965" s="77"/>
      <c r="AP965" s="77"/>
      <c r="AS965" s="77"/>
      <c r="AT965" s="77"/>
      <c r="AU965" s="77"/>
    </row>
    <row r="966" spans="25:47" ht="54" customHeight="1" x14ac:dyDescent="0.25">
      <c r="Y966" s="77"/>
      <c r="Z966" s="77"/>
      <c r="AP966" s="77"/>
      <c r="AS966" s="77"/>
      <c r="AT966" s="77"/>
      <c r="AU966" s="77"/>
    </row>
    <row r="967" spans="25:47" ht="54" customHeight="1" x14ac:dyDescent="0.25">
      <c r="Y967" s="77"/>
      <c r="Z967" s="77"/>
      <c r="AP967" s="77"/>
      <c r="AS967" s="77"/>
      <c r="AT967" s="77"/>
      <c r="AU967" s="77"/>
    </row>
    <row r="968" spans="25:47" ht="54" customHeight="1" x14ac:dyDescent="0.25">
      <c r="Y968" s="77"/>
      <c r="Z968" s="77"/>
      <c r="AP968" s="77"/>
      <c r="AS968" s="77"/>
      <c r="AT968" s="77"/>
      <c r="AU968" s="77"/>
    </row>
    <row r="969" spans="25:47" ht="54" customHeight="1" x14ac:dyDescent="0.25">
      <c r="Y969" s="77"/>
      <c r="Z969" s="77"/>
      <c r="AP969" s="77"/>
      <c r="AS969" s="77"/>
      <c r="AT969" s="77"/>
      <c r="AU969" s="77"/>
    </row>
    <row r="970" spans="25:47" ht="54" customHeight="1" x14ac:dyDescent="0.25">
      <c r="Y970" s="77"/>
      <c r="Z970" s="77"/>
      <c r="AP970" s="77"/>
      <c r="AS970" s="77"/>
      <c r="AT970" s="77"/>
      <c r="AU970" s="77"/>
    </row>
    <row r="971" spans="25:47" ht="54" customHeight="1" x14ac:dyDescent="0.25">
      <c r="Y971" s="77"/>
      <c r="Z971" s="77"/>
      <c r="AP971" s="77"/>
      <c r="AS971" s="77"/>
      <c r="AT971" s="77"/>
      <c r="AU971" s="77"/>
    </row>
    <row r="972" spans="25:47" ht="54" customHeight="1" x14ac:dyDescent="0.25">
      <c r="Y972" s="77"/>
      <c r="Z972" s="77"/>
      <c r="AP972" s="77"/>
      <c r="AS972" s="77"/>
      <c r="AT972" s="77"/>
      <c r="AU972" s="77"/>
    </row>
    <row r="973" spans="25:47" ht="54" customHeight="1" x14ac:dyDescent="0.25">
      <c r="Y973" s="77"/>
      <c r="Z973" s="77"/>
      <c r="AP973" s="77"/>
      <c r="AS973" s="77"/>
      <c r="AT973" s="77"/>
      <c r="AU973" s="77"/>
    </row>
    <row r="974" spans="25:47" ht="54" customHeight="1" x14ac:dyDescent="0.25">
      <c r="Y974" s="77"/>
      <c r="Z974" s="77"/>
      <c r="AP974" s="77"/>
      <c r="AS974" s="77"/>
      <c r="AT974" s="77"/>
      <c r="AU974" s="77"/>
    </row>
    <row r="975" spans="25:47" ht="54" customHeight="1" x14ac:dyDescent="0.25">
      <c r="Y975" s="77"/>
      <c r="Z975" s="77"/>
      <c r="AP975" s="77"/>
      <c r="AS975" s="77"/>
      <c r="AT975" s="77"/>
      <c r="AU975" s="77"/>
    </row>
    <row r="976" spans="25:47" ht="54" customHeight="1" x14ac:dyDescent="0.25">
      <c r="Y976" s="77"/>
      <c r="Z976" s="77"/>
      <c r="AP976" s="77"/>
      <c r="AS976" s="77"/>
      <c r="AT976" s="77"/>
      <c r="AU976" s="77"/>
    </row>
    <row r="977" spans="25:47" ht="54" customHeight="1" x14ac:dyDescent="0.25">
      <c r="Y977" s="77"/>
      <c r="Z977" s="77"/>
      <c r="AP977" s="77"/>
      <c r="AS977" s="77"/>
      <c r="AT977" s="77"/>
      <c r="AU977" s="77"/>
    </row>
    <row r="978" spans="25:47" ht="54" customHeight="1" x14ac:dyDescent="0.25">
      <c r="Y978" s="77"/>
      <c r="Z978" s="77"/>
      <c r="AP978" s="77"/>
      <c r="AS978" s="77"/>
      <c r="AT978" s="77"/>
      <c r="AU978" s="77"/>
    </row>
    <row r="979" spans="25:47" ht="54" customHeight="1" x14ac:dyDescent="0.25">
      <c r="Y979" s="77"/>
      <c r="Z979" s="77"/>
      <c r="AP979" s="77"/>
      <c r="AS979" s="77"/>
      <c r="AT979" s="77"/>
      <c r="AU979" s="77"/>
    </row>
    <row r="980" spans="25:47" ht="54" customHeight="1" x14ac:dyDescent="0.25">
      <c r="Y980" s="77"/>
      <c r="Z980" s="77"/>
      <c r="AP980" s="77"/>
      <c r="AS980" s="77"/>
      <c r="AT980" s="77"/>
      <c r="AU980" s="77"/>
    </row>
    <row r="981" spans="25:47" ht="54" customHeight="1" x14ac:dyDescent="0.25">
      <c r="Y981" s="77"/>
      <c r="Z981" s="77"/>
      <c r="AP981" s="77"/>
      <c r="AS981" s="77"/>
      <c r="AT981" s="77"/>
      <c r="AU981" s="77"/>
    </row>
    <row r="982" spans="25:47" ht="54" customHeight="1" x14ac:dyDescent="0.25">
      <c r="Y982" s="77"/>
      <c r="Z982" s="77"/>
      <c r="AP982" s="77"/>
      <c r="AS982" s="77"/>
      <c r="AT982" s="77"/>
      <c r="AU982" s="77"/>
    </row>
    <row r="983" spans="25:47" ht="54" customHeight="1" x14ac:dyDescent="0.25">
      <c r="Y983" s="77"/>
      <c r="Z983" s="77"/>
      <c r="AP983" s="77"/>
      <c r="AS983" s="77"/>
      <c r="AT983" s="77"/>
      <c r="AU983" s="77"/>
    </row>
    <row r="984" spans="25:47" ht="54" customHeight="1" x14ac:dyDescent="0.25">
      <c r="Y984" s="77"/>
      <c r="Z984" s="77"/>
      <c r="AP984" s="77"/>
      <c r="AS984" s="77"/>
      <c r="AT984" s="77"/>
      <c r="AU984" s="77"/>
    </row>
    <row r="985" spans="25:47" ht="54" customHeight="1" x14ac:dyDescent="0.25">
      <c r="Y985" s="77"/>
      <c r="Z985" s="77"/>
      <c r="AP985" s="77"/>
      <c r="AS985" s="77"/>
      <c r="AT985" s="77"/>
      <c r="AU985" s="77"/>
    </row>
    <row r="986" spans="25:47" ht="54" customHeight="1" x14ac:dyDescent="0.25">
      <c r="Y986" s="77"/>
      <c r="Z986" s="77"/>
      <c r="AP986" s="77"/>
      <c r="AS986" s="77"/>
      <c r="AT986" s="77"/>
      <c r="AU986" s="77"/>
    </row>
    <row r="987" spans="25:47" ht="54" customHeight="1" x14ac:dyDescent="0.25">
      <c r="Y987" s="77"/>
      <c r="Z987" s="77"/>
      <c r="AP987" s="77"/>
      <c r="AS987" s="77"/>
      <c r="AT987" s="77"/>
      <c r="AU987" s="77"/>
    </row>
    <row r="988" spans="25:47" ht="54" customHeight="1" x14ac:dyDescent="0.25">
      <c r="Y988" s="77"/>
      <c r="Z988" s="77"/>
      <c r="AP988" s="77"/>
      <c r="AS988" s="77"/>
      <c r="AT988" s="77"/>
      <c r="AU988" s="77"/>
    </row>
    <row r="989" spans="25:47" ht="54" customHeight="1" x14ac:dyDescent="0.25">
      <c r="Y989" s="77"/>
      <c r="Z989" s="77"/>
      <c r="AP989" s="77"/>
      <c r="AS989" s="77"/>
      <c r="AT989" s="77"/>
      <c r="AU989" s="77"/>
    </row>
    <row r="990" spans="25:47" ht="54" customHeight="1" x14ac:dyDescent="0.25">
      <c r="Y990" s="77"/>
      <c r="Z990" s="77"/>
      <c r="AP990" s="77"/>
      <c r="AS990" s="77"/>
      <c r="AT990" s="77"/>
      <c r="AU990" s="77"/>
    </row>
    <row r="991" spans="25:47" ht="54" customHeight="1" x14ac:dyDescent="0.25">
      <c r="Y991" s="77"/>
      <c r="Z991" s="77"/>
      <c r="AP991" s="77"/>
      <c r="AS991" s="77"/>
      <c r="AT991" s="77"/>
      <c r="AU991" s="77"/>
    </row>
    <row r="992" spans="25:47" ht="54" customHeight="1" x14ac:dyDescent="0.25">
      <c r="Y992" s="77"/>
      <c r="Z992" s="77"/>
      <c r="AP992" s="77"/>
      <c r="AS992" s="77"/>
      <c r="AT992" s="77"/>
      <c r="AU992" s="77"/>
    </row>
    <row r="993" spans="25:47" ht="54" customHeight="1" x14ac:dyDescent="0.25">
      <c r="Y993" s="77"/>
      <c r="Z993" s="77"/>
      <c r="AP993" s="77"/>
      <c r="AS993" s="77"/>
      <c r="AT993" s="77"/>
      <c r="AU993" s="77"/>
    </row>
    <row r="994" spans="25:47" ht="54" customHeight="1" x14ac:dyDescent="0.25">
      <c r="Y994" s="77"/>
      <c r="Z994" s="77"/>
      <c r="AP994" s="77"/>
      <c r="AS994" s="77"/>
      <c r="AT994" s="77"/>
      <c r="AU994" s="77"/>
    </row>
    <row r="995" spans="25:47" ht="54" customHeight="1" x14ac:dyDescent="0.25">
      <c r="Y995" s="77"/>
      <c r="Z995" s="77"/>
      <c r="AP995" s="77"/>
      <c r="AS995" s="77"/>
      <c r="AT995" s="77"/>
      <c r="AU995" s="77"/>
    </row>
    <row r="996" spans="25:47" ht="54" customHeight="1" x14ac:dyDescent="0.25">
      <c r="Y996" s="77"/>
      <c r="Z996" s="77"/>
      <c r="AP996" s="77"/>
      <c r="AS996" s="77"/>
      <c r="AT996" s="77"/>
      <c r="AU996" s="77"/>
    </row>
    <row r="997" spans="25:47" ht="54" customHeight="1" x14ac:dyDescent="0.25">
      <c r="Y997" s="77"/>
      <c r="Z997" s="77"/>
      <c r="AP997" s="77"/>
      <c r="AS997" s="77"/>
      <c r="AT997" s="77"/>
      <c r="AU997" s="77"/>
    </row>
    <row r="998" spans="25:47" ht="54" customHeight="1" x14ac:dyDescent="0.25">
      <c r="Y998" s="77"/>
      <c r="Z998" s="77"/>
      <c r="AP998" s="77"/>
      <c r="AS998" s="77"/>
      <c r="AT998" s="77"/>
      <c r="AU998" s="77"/>
    </row>
    <row r="999" spans="25:47" ht="54" customHeight="1" x14ac:dyDescent="0.25">
      <c r="Y999" s="77"/>
      <c r="Z999" s="77"/>
      <c r="AP999" s="77"/>
      <c r="AS999" s="77"/>
      <c r="AT999" s="77"/>
      <c r="AU999" s="77"/>
    </row>
    <row r="1000" spans="25:47" ht="54" customHeight="1" x14ac:dyDescent="0.25">
      <c r="Y1000" s="77"/>
      <c r="Z1000" s="77"/>
      <c r="AP1000" s="77"/>
      <c r="AS1000" s="77"/>
      <c r="AT1000" s="77"/>
      <c r="AU1000" s="77"/>
    </row>
    <row r="1001" spans="25:47" ht="54" customHeight="1" x14ac:dyDescent="0.25">
      <c r="Y1001" s="77"/>
      <c r="Z1001" s="77"/>
      <c r="AP1001" s="77"/>
      <c r="AS1001" s="77"/>
      <c r="AT1001" s="77"/>
      <c r="AU1001" s="77"/>
    </row>
    <row r="1002" spans="25:47" ht="54" customHeight="1" x14ac:dyDescent="0.25">
      <c r="Y1002" s="77"/>
      <c r="Z1002" s="77"/>
      <c r="AP1002" s="77"/>
      <c r="AS1002" s="77"/>
      <c r="AT1002" s="77"/>
      <c r="AU1002" s="77"/>
    </row>
    <row r="1003" spans="25:47" ht="54" customHeight="1" x14ac:dyDescent="0.25">
      <c r="Y1003" s="77"/>
      <c r="Z1003" s="77"/>
      <c r="AP1003" s="77"/>
      <c r="AS1003" s="77"/>
      <c r="AT1003" s="77"/>
      <c r="AU1003" s="77"/>
    </row>
    <row r="1004" spans="25:47" ht="54" customHeight="1" x14ac:dyDescent="0.25">
      <c r="Y1004" s="77"/>
      <c r="Z1004" s="77"/>
      <c r="AP1004" s="77"/>
      <c r="AS1004" s="77"/>
      <c r="AT1004" s="77"/>
      <c r="AU1004" s="77"/>
    </row>
  </sheetData>
  <mergeCells count="52">
    <mergeCell ref="A14:A31"/>
    <mergeCell ref="C14:C31"/>
    <mergeCell ref="A2:G4"/>
    <mergeCell ref="H2:AW2"/>
    <mergeCell ref="H3:AW3"/>
    <mergeCell ref="H4:AL4"/>
    <mergeCell ref="AM4:AW4"/>
    <mergeCell ref="A5:R5"/>
    <mergeCell ref="S5:AW5"/>
    <mergeCell ref="A6:R6"/>
    <mergeCell ref="S6:AW6"/>
    <mergeCell ref="A7:R7"/>
    <mergeCell ref="S7:AW7"/>
    <mergeCell ref="A8:R8"/>
    <mergeCell ref="S8:AW8"/>
    <mergeCell ref="A9:Q9"/>
    <mergeCell ref="A10:C10"/>
    <mergeCell ref="D10:E10"/>
    <mergeCell ref="F10:AP10"/>
    <mergeCell ref="AQ10:AQ13"/>
    <mergeCell ref="AR10:AR13"/>
    <mergeCell ref="A11:A13"/>
    <mergeCell ref="B11:B13"/>
    <mergeCell ref="C11:C13"/>
    <mergeCell ref="L11:AL11"/>
    <mergeCell ref="AM11:AP11"/>
    <mergeCell ref="L12:N12"/>
    <mergeCell ref="O12:T12"/>
    <mergeCell ref="U12:Z12"/>
    <mergeCell ref="AA12:AF12"/>
    <mergeCell ref="AG12:AL12"/>
    <mergeCell ref="AM12:AM13"/>
    <mergeCell ref="AS10:AS13"/>
    <mergeCell ref="AT10:AT13"/>
    <mergeCell ref="AU10:AU13"/>
    <mergeCell ref="AV10:AV13"/>
    <mergeCell ref="AW10:AW13"/>
    <mergeCell ref="AN12:AN13"/>
    <mergeCell ref="AO12:AO13"/>
    <mergeCell ref="AP12:AP13"/>
    <mergeCell ref="B35:G35"/>
    <mergeCell ref="H35:K35"/>
    <mergeCell ref="B36:G36"/>
    <mergeCell ref="H36:K36"/>
    <mergeCell ref="I11:I13"/>
    <mergeCell ref="J11:J13"/>
    <mergeCell ref="D11:D13"/>
    <mergeCell ref="E11:E13"/>
    <mergeCell ref="F11:F13"/>
    <mergeCell ref="G11:G13"/>
    <mergeCell ref="H11:H13"/>
    <mergeCell ref="B14:B31"/>
  </mergeCells>
  <printOptions horizontalCentered="1" verticalCentered="1"/>
  <pageMargins left="0.25" right="0.25" top="0.75" bottom="0.75" header="0.3" footer="0.3"/>
  <pageSetup scale="50" orientation="landscape" r:id="rId1"/>
  <headerFooter>
    <oddFooter>&amp;C
&amp;G</oddFooter>
  </headerFooter>
  <rowBreaks count="1" manualBreakCount="1">
    <brk id="25" man="1"/>
  </rowBreaks>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010"/>
  <sheetViews>
    <sheetView topLeftCell="B10" zoomScale="35" zoomScaleNormal="35" workbookViewId="0">
      <selection activeCell="N14" sqref="N14:N15"/>
    </sheetView>
  </sheetViews>
  <sheetFormatPr baseColWidth="10" defaultColWidth="14.42578125" defaultRowHeight="15" x14ac:dyDescent="0.25"/>
  <cols>
    <col min="1" max="1" width="8.7109375" hidden="1" customWidth="1"/>
    <col min="2" max="2" width="7.28515625" customWidth="1"/>
    <col min="3" max="3" width="14.42578125" style="78" customWidth="1"/>
    <col min="4" max="4" width="8.5703125" customWidth="1"/>
    <col min="5" max="5" width="12.7109375" customWidth="1"/>
    <col min="6" max="7" width="9.5703125" customWidth="1"/>
    <col min="8" max="8" width="27.85546875" customWidth="1"/>
    <col min="9" max="10" width="23" customWidth="1"/>
    <col min="11" max="11" width="24.42578125" customWidth="1"/>
    <col min="12" max="12" width="23.85546875" customWidth="1"/>
    <col min="13" max="13" width="29.42578125" customWidth="1"/>
    <col min="14" max="14" width="28.28515625" customWidth="1"/>
    <col min="15" max="15" width="24" customWidth="1"/>
    <col min="16" max="16" width="27.7109375" customWidth="1"/>
    <col min="17" max="17" width="26" customWidth="1"/>
    <col min="18" max="18" width="25.7109375" customWidth="1"/>
    <col min="19" max="19" width="27.7109375" customWidth="1"/>
    <col min="20" max="20" width="22.5703125" customWidth="1"/>
    <col min="21" max="21" width="28.85546875" customWidth="1"/>
    <col min="22" max="22" width="26.5703125" customWidth="1"/>
    <col min="23" max="23" width="24.140625" style="78" customWidth="1"/>
    <col min="24" max="24" width="27" style="78" customWidth="1"/>
    <col min="25" max="25" width="24.85546875" style="326" customWidth="1"/>
    <col min="26" max="26" width="23.7109375" style="327" customWidth="1"/>
    <col min="27" max="27" width="23.28515625" style="78" customWidth="1"/>
    <col min="28" max="28" width="24" customWidth="1"/>
    <col min="29" max="29" width="20.140625" customWidth="1"/>
    <col min="30" max="30" width="24" style="78" customWidth="1"/>
    <col min="31" max="31" width="25" style="78" customWidth="1"/>
    <col min="32" max="32" width="15.140625" style="78" customWidth="1"/>
    <col min="33" max="35" width="18.85546875" style="78" customWidth="1"/>
    <col min="36" max="36" width="8.85546875" style="78" customWidth="1"/>
    <col min="37" max="37" width="26.85546875" style="78" customWidth="1"/>
    <col min="38" max="38" width="25.42578125" style="78" customWidth="1"/>
    <col min="39" max="39" width="24.85546875" style="78" customWidth="1"/>
    <col min="40" max="40" width="25.85546875" style="78" customWidth="1"/>
    <col min="41" max="41" width="12.5703125" customWidth="1"/>
    <col min="42" max="42" width="12.140625" customWidth="1"/>
    <col min="43" max="43" width="35.28515625" style="78" customWidth="1"/>
    <col min="44" max="44" width="17.140625" style="379" customWidth="1"/>
    <col min="45" max="45" width="16" style="379" customWidth="1"/>
    <col min="46" max="47" width="37.7109375" customWidth="1"/>
    <col min="48" max="48" width="18.140625" customWidth="1"/>
    <col min="49" max="49" width="18.42578125" customWidth="1"/>
    <col min="50" max="51" width="18.85546875" customWidth="1"/>
  </cols>
  <sheetData>
    <row r="1" spans="1:51" s="237" customFormat="1" ht="16.5" customHeight="1" thickBot="1" x14ac:dyDescent="0.3">
      <c r="C1" s="78"/>
      <c r="W1" s="78"/>
      <c r="X1" s="78"/>
      <c r="Y1" s="326"/>
      <c r="Z1" s="327"/>
      <c r="AA1" s="78"/>
      <c r="AD1" s="78"/>
      <c r="AK1" s="78"/>
      <c r="AL1" s="78"/>
      <c r="AM1" s="78"/>
      <c r="AN1" s="78"/>
      <c r="AQ1" s="78"/>
      <c r="AR1" s="379"/>
      <c r="AS1" s="379"/>
    </row>
    <row r="2" spans="1:51" s="238" customFormat="1" ht="77.25" customHeight="1" x14ac:dyDescent="0.5">
      <c r="A2" s="694"/>
      <c r="B2" s="695"/>
      <c r="C2" s="695"/>
      <c r="D2" s="695"/>
      <c r="E2" s="696"/>
      <c r="F2" s="639" t="s">
        <v>231</v>
      </c>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row>
    <row r="3" spans="1:51" s="238" customFormat="1" ht="91.5" customHeight="1" x14ac:dyDescent="0.5">
      <c r="A3" s="669"/>
      <c r="B3" s="670"/>
      <c r="C3" s="670"/>
      <c r="D3" s="670"/>
      <c r="E3" s="697"/>
      <c r="F3" s="701" t="s">
        <v>249</v>
      </c>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K3" s="702"/>
      <c r="AL3" s="702"/>
      <c r="AM3" s="702"/>
      <c r="AN3" s="702"/>
      <c r="AO3" s="702"/>
      <c r="AP3" s="702"/>
      <c r="AQ3" s="702"/>
      <c r="AR3" s="702"/>
      <c r="AS3" s="702"/>
      <c r="AT3" s="702"/>
      <c r="AU3" s="702"/>
    </row>
    <row r="4" spans="1:51" s="239" customFormat="1" ht="60" customHeight="1" thickBot="1" x14ac:dyDescent="0.45">
      <c r="A4" s="698"/>
      <c r="B4" s="699"/>
      <c r="C4" s="699"/>
      <c r="D4" s="699"/>
      <c r="E4" s="700"/>
      <c r="F4" s="645" t="s">
        <v>233</v>
      </c>
      <c r="G4" s="646"/>
      <c r="H4" s="646"/>
      <c r="I4" s="646"/>
      <c r="J4" s="646"/>
      <c r="K4" s="646"/>
      <c r="L4" s="646"/>
      <c r="M4" s="646"/>
      <c r="N4" s="646"/>
      <c r="O4" s="646"/>
      <c r="P4" s="646"/>
      <c r="Q4" s="646"/>
      <c r="R4" s="646"/>
      <c r="S4" s="646"/>
      <c r="T4" s="646"/>
      <c r="U4" s="646"/>
      <c r="V4" s="646"/>
      <c r="W4" s="646"/>
      <c r="X4" s="646"/>
      <c r="Y4" s="646"/>
      <c r="Z4" s="646"/>
      <c r="AA4" s="646"/>
      <c r="AB4" s="646"/>
      <c r="AC4" s="646"/>
      <c r="AD4" s="646"/>
      <c r="AE4" s="646"/>
      <c r="AF4" s="646"/>
      <c r="AG4" s="646"/>
      <c r="AH4" s="646"/>
      <c r="AI4" s="646"/>
      <c r="AJ4" s="646"/>
      <c r="AK4" s="646"/>
      <c r="AL4" s="647"/>
      <c r="AM4" s="645" t="s">
        <v>234</v>
      </c>
      <c r="AN4" s="646"/>
      <c r="AO4" s="646"/>
      <c r="AP4" s="646"/>
      <c r="AQ4" s="646"/>
      <c r="AR4" s="646"/>
      <c r="AS4" s="646"/>
      <c r="AT4" s="646"/>
      <c r="AU4" s="646"/>
    </row>
    <row r="5" spans="1:51" s="240" customFormat="1" ht="58.5" customHeight="1" x14ac:dyDescent="0.25">
      <c r="A5" s="688" t="s">
        <v>0</v>
      </c>
      <c r="B5" s="689"/>
      <c r="C5" s="689"/>
      <c r="D5" s="689"/>
      <c r="E5" s="689"/>
      <c r="F5" s="689"/>
      <c r="G5" s="689"/>
      <c r="H5" s="689"/>
      <c r="I5" s="689"/>
      <c r="J5" s="689"/>
      <c r="K5" s="689"/>
      <c r="L5" s="689"/>
      <c r="M5" s="689"/>
      <c r="N5" s="689"/>
      <c r="O5" s="689"/>
      <c r="P5" s="690"/>
      <c r="Q5" s="691" t="s">
        <v>291</v>
      </c>
      <c r="R5" s="692"/>
      <c r="S5" s="692"/>
      <c r="T5" s="692"/>
      <c r="U5" s="692"/>
      <c r="V5" s="692"/>
      <c r="W5" s="692"/>
      <c r="X5" s="692"/>
      <c r="Y5" s="692"/>
      <c r="Z5" s="692"/>
      <c r="AA5" s="692"/>
      <c r="AB5" s="692"/>
      <c r="AC5" s="692"/>
      <c r="AD5" s="692"/>
      <c r="AE5" s="692"/>
      <c r="AF5" s="692"/>
      <c r="AG5" s="692"/>
      <c r="AH5" s="692"/>
      <c r="AI5" s="692"/>
      <c r="AJ5" s="692"/>
      <c r="AK5" s="692"/>
      <c r="AL5" s="692"/>
      <c r="AM5" s="692"/>
      <c r="AN5" s="692"/>
      <c r="AO5" s="692"/>
      <c r="AP5" s="692"/>
      <c r="AQ5" s="692"/>
      <c r="AR5" s="692"/>
      <c r="AS5" s="692"/>
      <c r="AT5" s="692"/>
      <c r="AU5" s="693"/>
    </row>
    <row r="6" spans="1:51" s="240" customFormat="1" ht="52.5" customHeight="1" thickBot="1" x14ac:dyDescent="0.3">
      <c r="A6" s="675" t="s">
        <v>1</v>
      </c>
      <c r="B6" s="676"/>
      <c r="C6" s="676"/>
      <c r="D6" s="676"/>
      <c r="E6" s="676"/>
      <c r="F6" s="676"/>
      <c r="G6" s="676"/>
      <c r="H6" s="676"/>
      <c r="I6" s="676"/>
      <c r="J6" s="676"/>
      <c r="K6" s="676"/>
      <c r="L6" s="676"/>
      <c r="M6" s="676"/>
      <c r="N6" s="676"/>
      <c r="O6" s="676"/>
      <c r="P6" s="677"/>
      <c r="Q6" s="678" t="s">
        <v>292</v>
      </c>
      <c r="R6" s="679"/>
      <c r="S6" s="679"/>
      <c r="T6" s="679"/>
      <c r="U6" s="679"/>
      <c r="V6" s="679"/>
      <c r="W6" s="679"/>
      <c r="X6" s="679"/>
      <c r="Y6" s="679"/>
      <c r="Z6" s="679"/>
      <c r="AA6" s="679"/>
      <c r="AB6" s="679"/>
      <c r="AC6" s="679"/>
      <c r="AD6" s="679"/>
      <c r="AE6" s="679"/>
      <c r="AF6" s="679"/>
      <c r="AG6" s="679"/>
      <c r="AH6" s="679"/>
      <c r="AI6" s="679"/>
      <c r="AJ6" s="679"/>
      <c r="AK6" s="679"/>
      <c r="AL6" s="679"/>
      <c r="AM6" s="679"/>
      <c r="AN6" s="679"/>
      <c r="AO6" s="679"/>
      <c r="AP6" s="679"/>
      <c r="AQ6" s="679"/>
      <c r="AR6" s="679"/>
      <c r="AS6" s="679"/>
      <c r="AT6" s="679"/>
      <c r="AU6" s="680"/>
    </row>
    <row r="7" spans="1:51" s="240" customFormat="1" ht="24" customHeight="1" thickBot="1" x14ac:dyDescent="0.3">
      <c r="A7" s="248"/>
      <c r="B7" s="248"/>
      <c r="C7" s="248"/>
      <c r="D7" s="254"/>
      <c r="E7" s="254"/>
      <c r="F7" s="254"/>
      <c r="G7" s="255"/>
      <c r="H7" s="256"/>
      <c r="I7" s="256"/>
      <c r="J7" s="256"/>
      <c r="K7" s="256"/>
      <c r="L7" s="256"/>
      <c r="M7" s="256"/>
      <c r="N7" s="256"/>
      <c r="O7" s="256"/>
      <c r="P7" s="256"/>
      <c r="Q7" s="256"/>
      <c r="R7" s="256"/>
      <c r="S7" s="256"/>
      <c r="T7" s="256"/>
      <c r="U7" s="256"/>
      <c r="V7" s="256"/>
      <c r="W7" s="256"/>
      <c r="X7" s="256"/>
      <c r="Y7" s="328"/>
      <c r="Z7" s="328"/>
      <c r="AA7" s="154"/>
      <c r="AB7" s="256"/>
      <c r="AC7" s="256"/>
      <c r="AD7" s="154"/>
      <c r="AE7" s="256"/>
      <c r="AF7" s="256"/>
      <c r="AG7" s="256"/>
      <c r="AH7" s="256"/>
      <c r="AI7" s="256"/>
      <c r="AJ7" s="256"/>
      <c r="AM7" s="253"/>
      <c r="AN7" s="257"/>
      <c r="AO7" s="248"/>
      <c r="AP7" s="248"/>
      <c r="AT7" s="248"/>
      <c r="AU7" s="248"/>
    </row>
    <row r="8" spans="1:51" s="259" customFormat="1" ht="52.5" customHeight="1" x14ac:dyDescent="0.25">
      <c r="A8" s="619" t="s">
        <v>2</v>
      </c>
      <c r="B8" s="618" t="s">
        <v>8</v>
      </c>
      <c r="C8" s="618"/>
      <c r="D8" s="618"/>
      <c r="E8" s="618" t="s">
        <v>10</v>
      </c>
      <c r="F8" s="618" t="s">
        <v>250</v>
      </c>
      <c r="G8" s="618" t="s">
        <v>21</v>
      </c>
      <c r="H8" s="618" t="s">
        <v>251</v>
      </c>
      <c r="I8" s="258"/>
      <c r="J8" s="682" t="s">
        <v>24</v>
      </c>
      <c r="K8" s="683"/>
      <c r="L8" s="683"/>
      <c r="M8" s="683"/>
      <c r="N8" s="683"/>
      <c r="O8" s="683"/>
      <c r="P8" s="683"/>
      <c r="Q8" s="683"/>
      <c r="R8" s="683"/>
      <c r="S8" s="683"/>
      <c r="T8" s="683"/>
      <c r="U8" s="683"/>
      <c r="V8" s="683"/>
      <c r="W8" s="683"/>
      <c r="X8" s="683"/>
      <c r="Y8" s="683"/>
      <c r="Z8" s="683"/>
      <c r="AA8" s="683"/>
      <c r="AB8" s="683"/>
      <c r="AC8" s="683"/>
      <c r="AD8" s="683"/>
      <c r="AE8" s="683"/>
      <c r="AF8" s="683"/>
      <c r="AG8" s="683"/>
      <c r="AH8" s="683"/>
      <c r="AI8" s="683"/>
      <c r="AJ8" s="684"/>
      <c r="AK8" s="618" t="s">
        <v>32</v>
      </c>
      <c r="AL8" s="618"/>
      <c r="AM8" s="618"/>
      <c r="AN8" s="618"/>
      <c r="AO8" s="618" t="s">
        <v>34</v>
      </c>
      <c r="AP8" s="618" t="s">
        <v>36</v>
      </c>
      <c r="AQ8" s="618" t="s">
        <v>252</v>
      </c>
      <c r="AR8" s="618" t="s">
        <v>253</v>
      </c>
      <c r="AS8" s="618" t="s">
        <v>37</v>
      </c>
      <c r="AT8" s="618" t="s">
        <v>38</v>
      </c>
      <c r="AU8" s="685" t="s">
        <v>39</v>
      </c>
    </row>
    <row r="9" spans="1:51" s="259" customFormat="1" ht="52.5" customHeight="1" x14ac:dyDescent="0.25">
      <c r="A9" s="620"/>
      <c r="B9" s="611"/>
      <c r="C9" s="611"/>
      <c r="D9" s="611"/>
      <c r="E9" s="611"/>
      <c r="F9" s="611"/>
      <c r="G9" s="611"/>
      <c r="H9" s="611"/>
      <c r="I9" s="624">
        <v>2016</v>
      </c>
      <c r="J9" s="625"/>
      <c r="K9" s="625"/>
      <c r="L9" s="626"/>
      <c r="M9" s="624">
        <v>2017</v>
      </c>
      <c r="N9" s="625"/>
      <c r="O9" s="625"/>
      <c r="P9" s="625"/>
      <c r="Q9" s="625"/>
      <c r="R9" s="626"/>
      <c r="S9" s="624">
        <v>2018</v>
      </c>
      <c r="T9" s="625"/>
      <c r="U9" s="625"/>
      <c r="V9" s="625"/>
      <c r="W9" s="625"/>
      <c r="X9" s="626"/>
      <c r="Y9" s="624">
        <v>2019</v>
      </c>
      <c r="Z9" s="625"/>
      <c r="AA9" s="625"/>
      <c r="AB9" s="625"/>
      <c r="AC9" s="625"/>
      <c r="AD9" s="626"/>
      <c r="AE9" s="624">
        <v>2020</v>
      </c>
      <c r="AF9" s="625"/>
      <c r="AG9" s="625"/>
      <c r="AH9" s="625"/>
      <c r="AI9" s="625"/>
      <c r="AJ9" s="626"/>
      <c r="AK9" s="611" t="s">
        <v>58</v>
      </c>
      <c r="AL9" s="611"/>
      <c r="AM9" s="611"/>
      <c r="AN9" s="611"/>
      <c r="AO9" s="611"/>
      <c r="AP9" s="611"/>
      <c r="AQ9" s="611"/>
      <c r="AR9" s="611"/>
      <c r="AS9" s="611"/>
      <c r="AT9" s="611"/>
      <c r="AU9" s="686"/>
    </row>
    <row r="10" spans="1:51" s="259" customFormat="1" ht="63" customHeight="1" thickBot="1" x14ac:dyDescent="0.3">
      <c r="A10" s="621"/>
      <c r="B10" s="247" t="s">
        <v>49</v>
      </c>
      <c r="C10" s="247" t="s">
        <v>61</v>
      </c>
      <c r="D10" s="247" t="s">
        <v>62</v>
      </c>
      <c r="E10" s="612"/>
      <c r="F10" s="612"/>
      <c r="G10" s="612"/>
      <c r="H10" s="681"/>
      <c r="I10" s="247" t="s">
        <v>254</v>
      </c>
      <c r="J10" s="247" t="s">
        <v>66</v>
      </c>
      <c r="K10" s="247" t="s">
        <v>255</v>
      </c>
      <c r="L10" s="247" t="s">
        <v>69</v>
      </c>
      <c r="M10" s="247" t="s">
        <v>70</v>
      </c>
      <c r="N10" s="247" t="s">
        <v>71</v>
      </c>
      <c r="O10" s="247" t="s">
        <v>72</v>
      </c>
      <c r="P10" s="247" t="s">
        <v>66</v>
      </c>
      <c r="Q10" s="247" t="s">
        <v>67</v>
      </c>
      <c r="R10" s="247" t="s">
        <v>69</v>
      </c>
      <c r="S10" s="247" t="s">
        <v>70</v>
      </c>
      <c r="T10" s="247" t="s">
        <v>71</v>
      </c>
      <c r="U10" s="247" t="s">
        <v>72</v>
      </c>
      <c r="V10" s="247" t="s">
        <v>66</v>
      </c>
      <c r="W10" s="247" t="s">
        <v>67</v>
      </c>
      <c r="X10" s="247" t="s">
        <v>69</v>
      </c>
      <c r="Y10" s="329" t="s">
        <v>70</v>
      </c>
      <c r="Z10" s="329" t="s">
        <v>71</v>
      </c>
      <c r="AA10" s="329" t="s">
        <v>72</v>
      </c>
      <c r="AB10" s="247" t="s">
        <v>66</v>
      </c>
      <c r="AC10" s="247" t="s">
        <v>67</v>
      </c>
      <c r="AD10" s="425" t="s">
        <v>69</v>
      </c>
      <c r="AE10" s="247" t="s">
        <v>70</v>
      </c>
      <c r="AF10" s="247" t="s">
        <v>71</v>
      </c>
      <c r="AG10" s="247" t="s">
        <v>72</v>
      </c>
      <c r="AH10" s="247" t="s">
        <v>66</v>
      </c>
      <c r="AI10" s="247" t="s">
        <v>67</v>
      </c>
      <c r="AJ10" s="247" t="s">
        <v>69</v>
      </c>
      <c r="AK10" s="247" t="s">
        <v>76</v>
      </c>
      <c r="AL10" s="370" t="s">
        <v>73</v>
      </c>
      <c r="AM10" s="425" t="s">
        <v>74</v>
      </c>
      <c r="AN10" s="247" t="s">
        <v>75</v>
      </c>
      <c r="AO10" s="612"/>
      <c r="AP10" s="612"/>
      <c r="AQ10" s="612"/>
      <c r="AR10" s="612"/>
      <c r="AS10" s="612"/>
      <c r="AT10" s="612"/>
      <c r="AU10" s="687"/>
    </row>
    <row r="11" spans="1:51" ht="30" customHeight="1" thickBot="1" x14ac:dyDescent="0.3">
      <c r="A11" s="703" t="s">
        <v>31</v>
      </c>
      <c r="B11" s="703">
        <v>1</v>
      </c>
      <c r="C11" s="736" t="s">
        <v>51</v>
      </c>
      <c r="D11" s="703" t="s">
        <v>77</v>
      </c>
      <c r="E11" s="703">
        <v>522</v>
      </c>
      <c r="F11" s="791">
        <v>181</v>
      </c>
      <c r="G11" s="260" t="s">
        <v>81</v>
      </c>
      <c r="H11" s="235">
        <f>L11+R15+X15+Y15+AE11</f>
        <v>800</v>
      </c>
      <c r="I11" s="165">
        <v>100</v>
      </c>
      <c r="J11" s="165">
        <v>100</v>
      </c>
      <c r="K11" s="166">
        <v>100</v>
      </c>
      <c r="L11" s="166">
        <v>100</v>
      </c>
      <c r="M11" s="166">
        <v>200</v>
      </c>
      <c r="N11" s="166">
        <v>200</v>
      </c>
      <c r="O11" s="167">
        <v>200</v>
      </c>
      <c r="P11" s="167">
        <v>200</v>
      </c>
      <c r="Q11" s="166">
        <v>211</v>
      </c>
      <c r="R11" s="167">
        <v>211</v>
      </c>
      <c r="S11" s="166">
        <v>200</v>
      </c>
      <c r="T11" s="166">
        <f>+S11</f>
        <v>200</v>
      </c>
      <c r="U11" s="166">
        <v>200</v>
      </c>
      <c r="V11" s="166">
        <v>200</v>
      </c>
      <c r="W11" s="490">
        <f>200+20</f>
        <v>220</v>
      </c>
      <c r="X11" s="491">
        <v>200</v>
      </c>
      <c r="Y11" s="492">
        <v>200</v>
      </c>
      <c r="Z11" s="492">
        <f>+Y11</f>
        <v>200</v>
      </c>
      <c r="AA11" s="493">
        <v>200</v>
      </c>
      <c r="AB11" s="493">
        <v>200</v>
      </c>
      <c r="AC11" s="494"/>
      <c r="AD11" s="495">
        <v>148</v>
      </c>
      <c r="AE11" s="166">
        <f>100-11-20</f>
        <v>69</v>
      </c>
      <c r="AF11" s="166"/>
      <c r="AG11" s="166"/>
      <c r="AH11" s="166"/>
      <c r="AI11" s="167"/>
      <c r="AJ11" s="167"/>
      <c r="AK11" s="496">
        <v>40</v>
      </c>
      <c r="AL11" s="496">
        <v>94</v>
      </c>
      <c r="AM11" s="497">
        <v>148</v>
      </c>
      <c r="AN11" s="168"/>
      <c r="AO11" s="169">
        <f>AM11/AB11</f>
        <v>0.74</v>
      </c>
      <c r="AP11" s="185">
        <f>(L11+R11+AM11+X11)/H11</f>
        <v>0.82374999999999998</v>
      </c>
      <c r="AQ11" s="719" t="s">
        <v>304</v>
      </c>
      <c r="AR11" s="706" t="s">
        <v>89</v>
      </c>
      <c r="AS11" s="706" t="s">
        <v>89</v>
      </c>
      <c r="AT11" s="712" t="s">
        <v>97</v>
      </c>
      <c r="AU11" s="709" t="s">
        <v>98</v>
      </c>
      <c r="AV11" s="4"/>
      <c r="AW11" s="4"/>
      <c r="AX11" s="4"/>
      <c r="AY11" s="4"/>
    </row>
    <row r="12" spans="1:51" ht="30" customHeight="1" thickBot="1" x14ac:dyDescent="0.3">
      <c r="A12" s="704"/>
      <c r="B12" s="704"/>
      <c r="C12" s="704"/>
      <c r="D12" s="704"/>
      <c r="E12" s="704"/>
      <c r="F12" s="792"/>
      <c r="G12" s="261" t="s">
        <v>102</v>
      </c>
      <c r="H12" s="170">
        <f>L12+R12+Z12+AE12+X12</f>
        <v>3073282253</v>
      </c>
      <c r="I12" s="6">
        <v>403878140</v>
      </c>
      <c r="J12" s="6">
        <v>403878140</v>
      </c>
      <c r="K12" s="69">
        <f>+J12</f>
        <v>403878140</v>
      </c>
      <c r="L12" s="69">
        <v>307442240</v>
      </c>
      <c r="M12" s="69">
        <v>750048000</v>
      </c>
      <c r="N12" s="69">
        <v>750048000</v>
      </c>
      <c r="O12" s="69">
        <v>750048000</v>
      </c>
      <c r="P12" s="69">
        <v>750048000</v>
      </c>
      <c r="Q12" s="69">
        <v>568411402</v>
      </c>
      <c r="R12" s="69">
        <v>514046499</v>
      </c>
      <c r="S12" s="69">
        <v>626832410</v>
      </c>
      <c r="T12" s="69">
        <v>626832410</v>
      </c>
      <c r="U12" s="69">
        <v>626832410</v>
      </c>
      <c r="V12" s="69">
        <v>630642000</v>
      </c>
      <c r="W12" s="69">
        <v>707721890</v>
      </c>
      <c r="X12" s="69">
        <v>695116514</v>
      </c>
      <c r="Y12" s="69">
        <v>815526000</v>
      </c>
      <c r="Z12" s="69">
        <v>815526000</v>
      </c>
      <c r="AA12" s="69">
        <v>815526000</v>
      </c>
      <c r="AB12" s="69">
        <v>815526000</v>
      </c>
      <c r="AC12" s="69"/>
      <c r="AD12" s="426">
        <v>653461000</v>
      </c>
      <c r="AE12" s="69">
        <v>741151000</v>
      </c>
      <c r="AF12" s="69"/>
      <c r="AG12" s="69"/>
      <c r="AH12" s="69"/>
      <c r="AI12" s="69"/>
      <c r="AJ12" s="69"/>
      <c r="AK12" s="69">
        <v>0</v>
      </c>
      <c r="AL12" s="69">
        <v>597917000</v>
      </c>
      <c r="AM12" s="498">
        <v>653461000</v>
      </c>
      <c r="AN12" s="72"/>
      <c r="AO12" s="169">
        <f t="shared" ref="AO12:AO16" si="0">AM12/AB12</f>
        <v>0.80127549581497093</v>
      </c>
      <c r="AP12" s="186">
        <f>(L12+R12+X12+AM12)/H12</f>
        <v>0.70610704593815909</v>
      </c>
      <c r="AQ12" s="720"/>
      <c r="AR12" s="707"/>
      <c r="AS12" s="707"/>
      <c r="AT12" s="713"/>
      <c r="AU12" s="710"/>
      <c r="AV12" s="9"/>
      <c r="AW12" s="9"/>
      <c r="AX12" s="9"/>
      <c r="AY12" s="9"/>
    </row>
    <row r="13" spans="1:51" ht="30" customHeight="1" thickBot="1" x14ac:dyDescent="0.3">
      <c r="A13" s="704"/>
      <c r="B13" s="704"/>
      <c r="C13" s="704"/>
      <c r="D13" s="704"/>
      <c r="E13" s="704"/>
      <c r="F13" s="792"/>
      <c r="G13" s="262" t="s">
        <v>111</v>
      </c>
      <c r="H13" s="171"/>
      <c r="I13" s="10"/>
      <c r="J13" s="10"/>
      <c r="K13" s="11"/>
      <c r="L13" s="10"/>
      <c r="M13" s="12"/>
      <c r="N13" s="12"/>
      <c r="O13" s="12"/>
      <c r="P13" s="12"/>
      <c r="Q13" s="12"/>
      <c r="R13" s="12"/>
      <c r="S13" s="12">
        <v>0</v>
      </c>
      <c r="T13" s="13">
        <f>+S13</f>
        <v>0</v>
      </c>
      <c r="U13" s="14">
        <v>0</v>
      </c>
      <c r="V13" s="15"/>
      <c r="W13" s="96">
        <v>0</v>
      </c>
      <c r="X13" s="143">
        <v>0</v>
      </c>
      <c r="Y13" s="280">
        <v>20</v>
      </c>
      <c r="Z13" s="280">
        <v>20</v>
      </c>
      <c r="AA13" s="143">
        <v>20</v>
      </c>
      <c r="AB13" s="143">
        <v>20</v>
      </c>
      <c r="AC13" s="143"/>
      <c r="AD13" s="427">
        <v>20</v>
      </c>
      <c r="AE13" s="393"/>
      <c r="AF13" s="15">
        <v>0</v>
      </c>
      <c r="AG13" s="15">
        <v>0</v>
      </c>
      <c r="AH13" s="15">
        <v>0</v>
      </c>
      <c r="AI13" s="15">
        <v>0</v>
      </c>
      <c r="AJ13" s="15"/>
      <c r="AK13" s="143">
        <v>20</v>
      </c>
      <c r="AL13" s="143">
        <v>20</v>
      </c>
      <c r="AM13" s="499">
        <v>20</v>
      </c>
      <c r="AN13" s="72"/>
      <c r="AO13" s="169">
        <f t="shared" si="0"/>
        <v>1</v>
      </c>
      <c r="AP13" s="356"/>
      <c r="AQ13" s="720"/>
      <c r="AR13" s="707"/>
      <c r="AS13" s="707"/>
      <c r="AT13" s="713"/>
      <c r="AU13" s="710"/>
      <c r="AV13" s="4"/>
      <c r="AW13" s="4"/>
      <c r="AX13" s="4"/>
      <c r="AY13" s="4"/>
    </row>
    <row r="14" spans="1:51" ht="30" customHeight="1" thickBot="1" x14ac:dyDescent="0.3">
      <c r="A14" s="704"/>
      <c r="B14" s="704"/>
      <c r="C14" s="704"/>
      <c r="D14" s="704"/>
      <c r="E14" s="704"/>
      <c r="F14" s="792"/>
      <c r="G14" s="261" t="s">
        <v>120</v>
      </c>
      <c r="H14" s="172">
        <f>L14+R14+Z14+AE14+X14</f>
        <v>587465973</v>
      </c>
      <c r="I14" s="18"/>
      <c r="J14" s="18"/>
      <c r="K14" s="19"/>
      <c r="L14" s="18"/>
      <c r="M14" s="6">
        <v>182178948</v>
      </c>
      <c r="N14" s="6">
        <v>182178948</v>
      </c>
      <c r="O14" s="6">
        <v>182178948</v>
      </c>
      <c r="P14" s="6">
        <v>182178948</v>
      </c>
      <c r="Q14" s="6">
        <v>182178948</v>
      </c>
      <c r="R14" s="69">
        <v>182178948</v>
      </c>
      <c r="S14" s="69">
        <v>303067630</v>
      </c>
      <c r="T14" s="69">
        <v>174917866</v>
      </c>
      <c r="U14" s="69">
        <v>174917866</v>
      </c>
      <c r="V14" s="69">
        <v>174917866</v>
      </c>
      <c r="W14" s="69">
        <v>174917866</v>
      </c>
      <c r="X14" s="69">
        <v>174917866</v>
      </c>
      <c r="Y14" s="69">
        <v>230369159</v>
      </c>
      <c r="Z14" s="69">
        <v>230369159</v>
      </c>
      <c r="AA14" s="69">
        <v>230369159</v>
      </c>
      <c r="AB14" s="69">
        <v>230369159</v>
      </c>
      <c r="AC14" s="7"/>
      <c r="AD14" s="426">
        <v>229540998</v>
      </c>
      <c r="AE14" s="309"/>
      <c r="AF14" s="69"/>
      <c r="AG14" s="82"/>
      <c r="AH14" s="82"/>
      <c r="AI14" s="69"/>
      <c r="AJ14" s="69"/>
      <c r="AK14" s="69">
        <v>156423653</v>
      </c>
      <c r="AL14" s="69">
        <v>229540998</v>
      </c>
      <c r="AM14" s="426">
        <v>229540998</v>
      </c>
      <c r="AN14" s="72"/>
      <c r="AO14" s="169">
        <f t="shared" si="0"/>
        <v>0.99640507000331591</v>
      </c>
      <c r="AP14" s="356"/>
      <c r="AQ14" s="720"/>
      <c r="AR14" s="707"/>
      <c r="AS14" s="707"/>
      <c r="AT14" s="713"/>
      <c r="AU14" s="710"/>
      <c r="AV14" s="21"/>
      <c r="AW14" s="21"/>
      <c r="AX14" s="21"/>
      <c r="AY14" s="21"/>
    </row>
    <row r="15" spans="1:51" ht="30" customHeight="1" thickBot="1" x14ac:dyDescent="0.3">
      <c r="A15" s="704"/>
      <c r="B15" s="704"/>
      <c r="C15" s="704"/>
      <c r="D15" s="704"/>
      <c r="E15" s="704"/>
      <c r="F15" s="792"/>
      <c r="G15" s="262" t="s">
        <v>127</v>
      </c>
      <c r="H15" s="173">
        <v>800</v>
      </c>
      <c r="I15" s="22">
        <v>100</v>
      </c>
      <c r="J15" s="22">
        <v>100</v>
      </c>
      <c r="K15" s="22">
        <v>100</v>
      </c>
      <c r="L15" s="22">
        <v>100</v>
      </c>
      <c r="M15" s="23">
        <f>+M11</f>
        <v>200</v>
      </c>
      <c r="N15" s="23">
        <f>+N11</f>
        <v>200</v>
      </c>
      <c r="O15" s="24">
        <f>+O11</f>
        <v>200</v>
      </c>
      <c r="P15" s="24">
        <f>+P11</f>
        <v>200</v>
      </c>
      <c r="Q15" s="22">
        <f>Q11</f>
        <v>211</v>
      </c>
      <c r="R15" s="112">
        <v>211</v>
      </c>
      <c r="S15" s="79">
        <v>200</v>
      </c>
      <c r="T15" s="79">
        <f>+T11+T13</f>
        <v>200</v>
      </c>
      <c r="U15" s="79">
        <v>200</v>
      </c>
      <c r="V15" s="81">
        <f>V11+V13</f>
        <v>200</v>
      </c>
      <c r="W15" s="79">
        <f t="shared" ref="W15:AB15" si="1">+W11+W13</f>
        <v>220</v>
      </c>
      <c r="X15" s="79">
        <f t="shared" si="1"/>
        <v>200</v>
      </c>
      <c r="Y15" s="335">
        <f t="shared" si="1"/>
        <v>220</v>
      </c>
      <c r="Z15" s="335">
        <f t="shared" si="1"/>
        <v>220</v>
      </c>
      <c r="AA15" s="79">
        <f t="shared" si="1"/>
        <v>220</v>
      </c>
      <c r="AB15" s="79">
        <f t="shared" si="1"/>
        <v>220</v>
      </c>
      <c r="AC15" s="79"/>
      <c r="AD15" s="427">
        <v>168</v>
      </c>
      <c r="AE15" s="79">
        <f>AE11</f>
        <v>69</v>
      </c>
      <c r="AF15" s="26"/>
      <c r="AG15" s="26"/>
      <c r="AH15" s="26"/>
      <c r="AI15" s="3"/>
      <c r="AJ15" s="3"/>
      <c r="AK15" s="81">
        <v>60</v>
      </c>
      <c r="AL15" s="81">
        <v>114</v>
      </c>
      <c r="AM15" s="452">
        <f>+AM11+AM13</f>
        <v>168</v>
      </c>
      <c r="AN15" s="72"/>
      <c r="AO15" s="169">
        <f t="shared" si="0"/>
        <v>0.76363636363636367</v>
      </c>
      <c r="AP15" s="185">
        <f>(L15+R15+AM15+X15)/H15</f>
        <v>0.84875</v>
      </c>
      <c r="AQ15" s="720"/>
      <c r="AR15" s="707"/>
      <c r="AS15" s="707"/>
      <c r="AT15" s="713"/>
      <c r="AU15" s="710"/>
      <c r="AV15" s="4"/>
      <c r="AW15" s="4"/>
      <c r="AX15" s="4"/>
      <c r="AY15" s="4"/>
    </row>
    <row r="16" spans="1:51" ht="30" customHeight="1" thickBot="1" x14ac:dyDescent="0.3">
      <c r="A16" s="704"/>
      <c r="B16" s="705"/>
      <c r="C16" s="705"/>
      <c r="D16" s="705"/>
      <c r="E16" s="705"/>
      <c r="F16" s="792"/>
      <c r="G16" s="263" t="s">
        <v>131</v>
      </c>
      <c r="H16" s="174">
        <f>+H12+H14</f>
        <v>3660748226</v>
      </c>
      <c r="I16" s="175">
        <f>+I12</f>
        <v>403878140</v>
      </c>
      <c r="J16" s="175">
        <f>+J12</f>
        <v>403878140</v>
      </c>
      <c r="K16" s="175">
        <f>+K12</f>
        <v>403878140</v>
      </c>
      <c r="L16" s="175">
        <v>307442240</v>
      </c>
      <c r="M16" s="175">
        <f t="shared" ref="M16:R16" si="2">+M12+M14</f>
        <v>932226948</v>
      </c>
      <c r="N16" s="175">
        <f t="shared" si="2"/>
        <v>932226948</v>
      </c>
      <c r="O16" s="175">
        <f t="shared" si="2"/>
        <v>932226948</v>
      </c>
      <c r="P16" s="175">
        <f t="shared" si="2"/>
        <v>932226948</v>
      </c>
      <c r="Q16" s="175">
        <f t="shared" si="2"/>
        <v>750590350</v>
      </c>
      <c r="R16" s="177">
        <f t="shared" si="2"/>
        <v>696225447</v>
      </c>
      <c r="S16" s="177">
        <f>S12+S14</f>
        <v>929900040</v>
      </c>
      <c r="T16" s="177">
        <f>+T12+T14</f>
        <v>801750276</v>
      </c>
      <c r="U16" s="177">
        <v>801750276</v>
      </c>
      <c r="V16" s="177">
        <f>V12+V14</f>
        <v>805559866</v>
      </c>
      <c r="W16" s="177">
        <f>+W12+W14</f>
        <v>882639756</v>
      </c>
      <c r="X16" s="177">
        <f>+X12+X14</f>
        <v>870034380</v>
      </c>
      <c r="Y16" s="177">
        <f t="shared" ref="Y16:AB16" si="3">+Y12+Y14</f>
        <v>1045895159</v>
      </c>
      <c r="Z16" s="177">
        <f t="shared" si="3"/>
        <v>1045895159</v>
      </c>
      <c r="AA16" s="177">
        <f t="shared" si="3"/>
        <v>1045895159</v>
      </c>
      <c r="AB16" s="177">
        <f t="shared" si="3"/>
        <v>1045895159</v>
      </c>
      <c r="AC16" s="176"/>
      <c r="AD16" s="428"/>
      <c r="AE16" s="175">
        <f>AE12</f>
        <v>741151000</v>
      </c>
      <c r="AF16" s="176"/>
      <c r="AG16" s="176"/>
      <c r="AH16" s="176"/>
      <c r="AI16" s="176"/>
      <c r="AJ16" s="176"/>
      <c r="AK16" s="177">
        <v>156423653</v>
      </c>
      <c r="AL16" s="177">
        <v>827457998</v>
      </c>
      <c r="AM16" s="453">
        <f>+AM12+AM14</f>
        <v>883001998</v>
      </c>
      <c r="AN16" s="178"/>
      <c r="AO16" s="169">
        <f t="shared" si="0"/>
        <v>0.84425479016869609</v>
      </c>
      <c r="AP16" s="186">
        <f>(L16+R16+X16+AM16)/H16</f>
        <v>0.75304388469571848</v>
      </c>
      <c r="AQ16" s="721"/>
      <c r="AR16" s="708"/>
      <c r="AS16" s="708"/>
      <c r="AT16" s="714"/>
      <c r="AU16" s="711"/>
      <c r="AV16" s="21"/>
      <c r="AW16" s="21"/>
      <c r="AX16" s="21"/>
      <c r="AY16" s="21"/>
    </row>
    <row r="17" spans="1:51" ht="30" customHeight="1" thickBot="1" x14ac:dyDescent="0.3">
      <c r="A17" s="704"/>
      <c r="B17" s="703">
        <v>2</v>
      </c>
      <c r="C17" s="703" t="s">
        <v>59</v>
      </c>
      <c r="D17" s="703" t="s">
        <v>139</v>
      </c>
      <c r="E17" s="703">
        <v>523</v>
      </c>
      <c r="F17" s="792"/>
      <c r="G17" s="260" t="s">
        <v>81</v>
      </c>
      <c r="H17" s="182">
        <f>Y17</f>
        <v>1</v>
      </c>
      <c r="I17" s="158"/>
      <c r="J17" s="158"/>
      <c r="K17" s="158"/>
      <c r="L17" s="158"/>
      <c r="M17" s="159">
        <v>0.2</v>
      </c>
      <c r="N17" s="159">
        <v>0.2</v>
      </c>
      <c r="O17" s="159">
        <v>0.2</v>
      </c>
      <c r="P17" s="159">
        <v>0.2</v>
      </c>
      <c r="Q17" s="311">
        <v>0.2</v>
      </c>
      <c r="R17" s="161">
        <v>0.12</v>
      </c>
      <c r="S17" s="311">
        <v>0.6</v>
      </c>
      <c r="T17" s="311">
        <f>+S17</f>
        <v>0.6</v>
      </c>
      <c r="U17" s="311">
        <v>0.6</v>
      </c>
      <c r="V17" s="141">
        <v>0.6</v>
      </c>
      <c r="W17" s="141">
        <v>0.21</v>
      </c>
      <c r="X17" s="161">
        <v>0.12</v>
      </c>
      <c r="Y17" s="341">
        <v>1</v>
      </c>
      <c r="Z17" s="341">
        <v>0.8</v>
      </c>
      <c r="AA17" s="311">
        <v>0.8</v>
      </c>
      <c r="AB17" s="311">
        <v>0.7</v>
      </c>
      <c r="AC17" s="311"/>
      <c r="AD17" s="429">
        <v>0.4</v>
      </c>
      <c r="AE17" s="311">
        <v>1</v>
      </c>
      <c r="AF17" s="140"/>
      <c r="AG17" s="140"/>
      <c r="AH17" s="140"/>
      <c r="AI17" s="161"/>
      <c r="AJ17" s="161"/>
      <c r="AK17" s="202">
        <v>0.12</v>
      </c>
      <c r="AL17" s="161">
        <v>0.12</v>
      </c>
      <c r="AM17" s="501">
        <v>0.4</v>
      </c>
      <c r="AN17" s="164"/>
      <c r="AO17" s="156">
        <f>AD17/AM17</f>
        <v>1</v>
      </c>
      <c r="AP17" s="188">
        <f>AM17/H17</f>
        <v>0.4</v>
      </c>
      <c r="AQ17" s="726" t="s">
        <v>305</v>
      </c>
      <c r="AR17" s="715" t="s">
        <v>89</v>
      </c>
      <c r="AS17" s="715" t="s">
        <v>89</v>
      </c>
      <c r="AT17" s="729" t="s">
        <v>150</v>
      </c>
      <c r="AU17" s="725" t="s">
        <v>151</v>
      </c>
      <c r="AV17" s="4"/>
      <c r="AW17" s="4"/>
      <c r="AX17" s="4"/>
      <c r="AY17" s="4"/>
    </row>
    <row r="18" spans="1:51" ht="30" customHeight="1" x14ac:dyDescent="0.25">
      <c r="A18" s="704"/>
      <c r="B18" s="704"/>
      <c r="C18" s="704"/>
      <c r="D18" s="704"/>
      <c r="E18" s="704"/>
      <c r="F18" s="792"/>
      <c r="G18" s="261" t="s">
        <v>102</v>
      </c>
      <c r="H18" s="183">
        <f>L18+R18+X18+Z18+AE18</f>
        <v>1649062898</v>
      </c>
      <c r="I18" s="19"/>
      <c r="J18" s="19"/>
      <c r="K18" s="19"/>
      <c r="L18" s="19"/>
      <c r="M18" s="6">
        <v>1000000000</v>
      </c>
      <c r="N18" s="6">
        <v>1000000000</v>
      </c>
      <c r="O18" s="6">
        <v>1000000000</v>
      </c>
      <c r="P18" s="6">
        <v>1000000000</v>
      </c>
      <c r="Q18" s="69">
        <v>1000000000</v>
      </c>
      <c r="R18" s="69">
        <v>999763898</v>
      </c>
      <c r="S18" s="69">
        <v>986508000</v>
      </c>
      <c r="T18" s="69">
        <v>986508000</v>
      </c>
      <c r="U18" s="69">
        <v>986508000</v>
      </c>
      <c r="V18" s="69">
        <v>986508000</v>
      </c>
      <c r="W18" s="69"/>
      <c r="X18" s="69">
        <v>0</v>
      </c>
      <c r="Y18" s="69">
        <v>649299000</v>
      </c>
      <c r="Z18" s="69">
        <v>649299000</v>
      </c>
      <c r="AA18" s="69">
        <v>649299000</v>
      </c>
      <c r="AB18" s="69">
        <v>649299000</v>
      </c>
      <c r="AC18" s="69"/>
      <c r="AD18" s="426">
        <v>0</v>
      </c>
      <c r="AE18" s="69">
        <v>0</v>
      </c>
      <c r="AF18" s="69"/>
      <c r="AG18" s="69"/>
      <c r="AH18" s="69"/>
      <c r="AI18" s="69"/>
      <c r="AJ18" s="69"/>
      <c r="AK18" s="69">
        <v>0</v>
      </c>
      <c r="AL18" s="69">
        <v>0</v>
      </c>
      <c r="AM18" s="502">
        <v>0</v>
      </c>
      <c r="AN18" s="72"/>
      <c r="AO18" s="156" t="e">
        <f t="shared" ref="AO18:AO22" si="4">AD18/AM18</f>
        <v>#DIV/0!</v>
      </c>
      <c r="AP18" s="185">
        <f>(L18+R18+AM18+X18)/H18</f>
        <v>0.60626183465319827</v>
      </c>
      <c r="AQ18" s="720"/>
      <c r="AR18" s="707"/>
      <c r="AS18" s="707"/>
      <c r="AT18" s="713"/>
      <c r="AU18" s="710"/>
      <c r="AV18" s="21"/>
      <c r="AW18" s="21"/>
      <c r="AX18" s="21"/>
      <c r="AY18" s="21"/>
    </row>
    <row r="19" spans="1:51" ht="30" customHeight="1" x14ac:dyDescent="0.25">
      <c r="A19" s="704"/>
      <c r="B19" s="704"/>
      <c r="C19" s="704"/>
      <c r="D19" s="704"/>
      <c r="E19" s="704"/>
      <c r="F19" s="792"/>
      <c r="G19" s="262" t="s">
        <v>111</v>
      </c>
      <c r="H19" s="171"/>
      <c r="I19" s="10"/>
      <c r="J19" s="10"/>
      <c r="K19" s="10"/>
      <c r="L19" s="10"/>
      <c r="M19" s="10"/>
      <c r="N19" s="10"/>
      <c r="O19" s="10"/>
      <c r="P19" s="10"/>
      <c r="Q19" s="10"/>
      <c r="R19" s="10"/>
      <c r="S19" s="11">
        <v>0</v>
      </c>
      <c r="T19" s="11">
        <v>0</v>
      </c>
      <c r="U19" s="11">
        <v>0</v>
      </c>
      <c r="V19" s="27">
        <v>0</v>
      </c>
      <c r="W19" s="97">
        <v>0</v>
      </c>
      <c r="X19" s="97">
        <v>0</v>
      </c>
      <c r="Y19" s="330"/>
      <c r="Z19" s="388"/>
      <c r="AA19" s="389"/>
      <c r="AB19" s="389"/>
      <c r="AC19" s="389"/>
      <c r="AD19" s="430"/>
      <c r="AE19" s="390"/>
      <c r="AF19" s="389"/>
      <c r="AG19" s="389"/>
      <c r="AH19" s="389"/>
      <c r="AI19" s="340"/>
      <c r="AJ19" s="340"/>
      <c r="AK19" s="391"/>
      <c r="AL19" s="391"/>
      <c r="AM19" s="112"/>
      <c r="AN19" s="72"/>
      <c r="AO19" s="156" t="e">
        <f t="shared" si="4"/>
        <v>#DIV/0!</v>
      </c>
      <c r="AP19" s="392"/>
      <c r="AQ19" s="720"/>
      <c r="AR19" s="707"/>
      <c r="AS19" s="707"/>
      <c r="AT19" s="713"/>
      <c r="AU19" s="710"/>
      <c r="AV19" s="4"/>
      <c r="AW19" s="4"/>
      <c r="AX19" s="4"/>
      <c r="AY19" s="4"/>
    </row>
    <row r="20" spans="1:51" ht="30" customHeight="1" x14ac:dyDescent="0.25">
      <c r="A20" s="704"/>
      <c r="B20" s="704"/>
      <c r="C20" s="704"/>
      <c r="D20" s="704"/>
      <c r="E20" s="704"/>
      <c r="F20" s="792"/>
      <c r="G20" s="261" t="s">
        <v>120</v>
      </c>
      <c r="H20" s="172">
        <f>L20+R20+Z20+AE20+X20</f>
        <v>999763898</v>
      </c>
      <c r="I20" s="18"/>
      <c r="J20" s="18"/>
      <c r="K20" s="18"/>
      <c r="L20" s="18"/>
      <c r="M20" s="18"/>
      <c r="N20" s="18"/>
      <c r="O20" s="18"/>
      <c r="P20" s="18"/>
      <c r="Q20" s="18"/>
      <c r="R20" s="19"/>
      <c r="S20" s="6">
        <v>999763898</v>
      </c>
      <c r="T20" s="7">
        <v>999763898</v>
      </c>
      <c r="U20" s="6">
        <v>999763898</v>
      </c>
      <c r="V20" s="7">
        <v>999763898</v>
      </c>
      <c r="W20" s="69">
        <v>999763898</v>
      </c>
      <c r="X20" s="69">
        <v>999763898</v>
      </c>
      <c r="Y20" s="347"/>
      <c r="Z20" s="347"/>
      <c r="AA20" s="347"/>
      <c r="AB20" s="347"/>
      <c r="AC20" s="347"/>
      <c r="AD20" s="426"/>
      <c r="AE20" s="347">
        <v>0</v>
      </c>
      <c r="AF20" s="347"/>
      <c r="AG20" s="347"/>
      <c r="AH20" s="347"/>
      <c r="AI20" s="347"/>
      <c r="AJ20" s="347"/>
      <c r="AK20" s="347"/>
      <c r="AL20" s="347"/>
      <c r="AM20" s="69"/>
      <c r="AN20" s="72"/>
      <c r="AO20" s="156" t="e">
        <f t="shared" si="4"/>
        <v>#DIV/0!</v>
      </c>
      <c r="AP20" s="392"/>
      <c r="AQ20" s="720"/>
      <c r="AR20" s="707"/>
      <c r="AS20" s="707"/>
      <c r="AT20" s="713"/>
      <c r="AU20" s="710"/>
      <c r="AV20" s="21"/>
      <c r="AW20" s="21"/>
      <c r="AX20" s="21"/>
      <c r="AY20" s="21"/>
    </row>
    <row r="21" spans="1:51" ht="30" customHeight="1" thickBot="1" x14ac:dyDescent="0.3">
      <c r="A21" s="704"/>
      <c r="B21" s="704"/>
      <c r="C21" s="704"/>
      <c r="D21" s="704"/>
      <c r="E21" s="704"/>
      <c r="F21" s="792"/>
      <c r="G21" s="262" t="s">
        <v>127</v>
      </c>
      <c r="H21" s="173">
        <v>1</v>
      </c>
      <c r="I21" s="28"/>
      <c r="J21" s="28"/>
      <c r="K21" s="28"/>
      <c r="L21" s="28"/>
      <c r="M21" s="30">
        <f>M17</f>
        <v>0.2</v>
      </c>
      <c r="N21" s="30">
        <f t="shared" ref="N21:P22" si="5">+N17</f>
        <v>0.2</v>
      </c>
      <c r="O21" s="30">
        <f t="shared" si="5"/>
        <v>0.2</v>
      </c>
      <c r="P21" s="30">
        <f t="shared" si="5"/>
        <v>0.2</v>
      </c>
      <c r="Q21" s="31">
        <v>0.2</v>
      </c>
      <c r="R21" s="24">
        <v>0.12</v>
      </c>
      <c r="S21" s="30">
        <v>0.6</v>
      </c>
      <c r="T21" s="30">
        <f>+T17+T19</f>
        <v>0.6</v>
      </c>
      <c r="U21" s="30">
        <v>0.6</v>
      </c>
      <c r="V21" s="32">
        <f>V17+V19</f>
        <v>0.6</v>
      </c>
      <c r="W21" s="80">
        <f>+W17+W19</f>
        <v>0.21</v>
      </c>
      <c r="X21" s="80">
        <f>+X17+X19</f>
        <v>0.12</v>
      </c>
      <c r="Y21" s="335">
        <f>+Y17+Y19</f>
        <v>1</v>
      </c>
      <c r="Z21" s="335">
        <f>+Z17+Z19</f>
        <v>0.8</v>
      </c>
      <c r="AA21" s="375">
        <f>+AA17</f>
        <v>0.8</v>
      </c>
      <c r="AB21" s="33"/>
      <c r="AC21" s="33"/>
      <c r="AD21" s="429">
        <f>+AD17</f>
        <v>0.4</v>
      </c>
      <c r="AE21" s="311">
        <v>1</v>
      </c>
      <c r="AF21" s="140"/>
      <c r="AG21" s="140"/>
      <c r="AH21" s="140"/>
      <c r="AI21" s="161"/>
      <c r="AJ21" s="161"/>
      <c r="AK21" s="202">
        <v>0.12</v>
      </c>
      <c r="AL21" s="107">
        <v>0.12</v>
      </c>
      <c r="AM21" s="121">
        <f>+AM17</f>
        <v>0.4</v>
      </c>
      <c r="AN21" s="73"/>
      <c r="AO21" s="156">
        <f t="shared" si="4"/>
        <v>1</v>
      </c>
      <c r="AP21" s="188">
        <f>AM21/H21</f>
        <v>0.4</v>
      </c>
      <c r="AQ21" s="720"/>
      <c r="AR21" s="707"/>
      <c r="AS21" s="707"/>
      <c r="AT21" s="713"/>
      <c r="AU21" s="710"/>
      <c r="AV21" s="4"/>
      <c r="AW21" s="4"/>
      <c r="AX21" s="4"/>
      <c r="AY21" s="4"/>
    </row>
    <row r="22" spans="1:51" ht="30" customHeight="1" thickBot="1" x14ac:dyDescent="0.3">
      <c r="A22" s="704"/>
      <c r="B22" s="705"/>
      <c r="C22" s="705"/>
      <c r="D22" s="705"/>
      <c r="E22" s="705"/>
      <c r="F22" s="792"/>
      <c r="G22" s="263" t="s">
        <v>131</v>
      </c>
      <c r="H22" s="174">
        <f>H18+H20</f>
        <v>2648826796</v>
      </c>
      <c r="I22" s="184"/>
      <c r="J22" s="184"/>
      <c r="K22" s="184"/>
      <c r="L22" s="184"/>
      <c r="M22" s="175">
        <f>M18</f>
        <v>1000000000</v>
      </c>
      <c r="N22" s="175">
        <f t="shared" si="5"/>
        <v>1000000000</v>
      </c>
      <c r="O22" s="175">
        <f t="shared" si="5"/>
        <v>1000000000</v>
      </c>
      <c r="P22" s="175">
        <f t="shared" si="5"/>
        <v>1000000000</v>
      </c>
      <c r="Q22" s="175">
        <v>1000000000</v>
      </c>
      <c r="R22" s="175">
        <f>+R18+R20</f>
        <v>999763898</v>
      </c>
      <c r="S22" s="175">
        <f>+S18+S20</f>
        <v>1986271898</v>
      </c>
      <c r="T22" s="175">
        <f>+T18+T20</f>
        <v>1986271898</v>
      </c>
      <c r="U22" s="175">
        <v>1986271898</v>
      </c>
      <c r="V22" s="175">
        <f>V18+V20</f>
        <v>1986271898</v>
      </c>
      <c r="W22" s="177">
        <f>+W18+W20</f>
        <v>999763898</v>
      </c>
      <c r="X22" s="177">
        <f>+X18+X20</f>
        <v>999763898</v>
      </c>
      <c r="Y22" s="177">
        <f>+Y18+Y20</f>
        <v>649299000</v>
      </c>
      <c r="Z22" s="176">
        <v>649299000</v>
      </c>
      <c r="AA22" s="177">
        <f>+AA18+AA20</f>
        <v>649299000</v>
      </c>
      <c r="AB22" s="176">
        <f>+AB18</f>
        <v>649299000</v>
      </c>
      <c r="AC22" s="176"/>
      <c r="AD22" s="428">
        <f>AD18+AD20</f>
        <v>0</v>
      </c>
      <c r="AE22" s="175">
        <f>+AE18+AE20</f>
        <v>0</v>
      </c>
      <c r="AF22" s="176"/>
      <c r="AG22" s="176"/>
      <c r="AH22" s="176"/>
      <c r="AI22" s="176"/>
      <c r="AJ22" s="176"/>
      <c r="AK22" s="177">
        <v>0</v>
      </c>
      <c r="AL22" s="177">
        <v>0</v>
      </c>
      <c r="AM22" s="177">
        <v>0</v>
      </c>
      <c r="AN22" s="178"/>
      <c r="AO22" s="156" t="e">
        <f t="shared" si="4"/>
        <v>#DIV/0!</v>
      </c>
      <c r="AP22" s="185">
        <f>(L22+R22+AM22+X22)/H22</f>
        <v>0.75487298717284645</v>
      </c>
      <c r="AQ22" s="721"/>
      <c r="AR22" s="708"/>
      <c r="AS22" s="708"/>
      <c r="AT22" s="714"/>
      <c r="AU22" s="711"/>
      <c r="AV22" s="21"/>
      <c r="AW22" s="21"/>
      <c r="AX22" s="21"/>
      <c r="AY22" s="21"/>
    </row>
    <row r="23" spans="1:51" ht="30" customHeight="1" thickBot="1" x14ac:dyDescent="0.3">
      <c r="A23" s="704"/>
      <c r="B23" s="735">
        <v>3</v>
      </c>
      <c r="C23" s="703" t="s">
        <v>64</v>
      </c>
      <c r="D23" s="703" t="s">
        <v>77</v>
      </c>
      <c r="E23" s="703">
        <v>477</v>
      </c>
      <c r="F23" s="792"/>
      <c r="G23" s="260" t="s">
        <v>81</v>
      </c>
      <c r="H23" s="235">
        <f>L23+R27+X27+Y27+AE23</f>
        <v>20000</v>
      </c>
      <c r="I23" s="165">
        <v>2500</v>
      </c>
      <c r="J23" s="165">
        <v>2500</v>
      </c>
      <c r="K23" s="165">
        <v>2591</v>
      </c>
      <c r="L23" s="166">
        <v>2591</v>
      </c>
      <c r="M23" s="166">
        <v>5000</v>
      </c>
      <c r="N23" s="166">
        <v>5000</v>
      </c>
      <c r="O23" s="166">
        <v>5000</v>
      </c>
      <c r="P23" s="166">
        <v>5000</v>
      </c>
      <c r="Q23" s="166">
        <v>5000</v>
      </c>
      <c r="R23" s="166">
        <v>5000</v>
      </c>
      <c r="S23" s="166">
        <f>5000-91</f>
        <v>4909</v>
      </c>
      <c r="T23" s="166">
        <f>+S23</f>
        <v>4909</v>
      </c>
      <c r="U23" s="166">
        <v>4909</v>
      </c>
      <c r="V23" s="166">
        <v>4909</v>
      </c>
      <c r="W23" s="496">
        <f>4909+600</f>
        <v>5509</v>
      </c>
      <c r="X23" s="505">
        <f>4909+520</f>
        <v>5429</v>
      </c>
      <c r="Y23" s="492">
        <v>5000</v>
      </c>
      <c r="Z23" s="492">
        <f>+Y23</f>
        <v>5000</v>
      </c>
      <c r="AA23" s="493">
        <v>5000</v>
      </c>
      <c r="AB23" s="493">
        <v>5000</v>
      </c>
      <c r="AC23" s="493"/>
      <c r="AD23" s="495">
        <v>3759</v>
      </c>
      <c r="AE23" s="166">
        <f>2500-600</f>
        <v>1900</v>
      </c>
      <c r="AF23" s="166"/>
      <c r="AG23" s="166"/>
      <c r="AH23" s="166"/>
      <c r="AI23" s="167"/>
      <c r="AJ23" s="506"/>
      <c r="AK23" s="491">
        <v>1251</v>
      </c>
      <c r="AL23" s="493">
        <v>2503</v>
      </c>
      <c r="AM23" s="493">
        <v>3759</v>
      </c>
      <c r="AN23" s="168"/>
      <c r="AO23" s="169">
        <f>AM23/AB23</f>
        <v>0.75180000000000002</v>
      </c>
      <c r="AP23" s="185">
        <f>(L23+R23+AM23+X23)/H23</f>
        <v>0.83894999999999997</v>
      </c>
      <c r="AQ23" s="719" t="s">
        <v>336</v>
      </c>
      <c r="AR23" s="706" t="s">
        <v>89</v>
      </c>
      <c r="AS23" s="706" t="s">
        <v>89</v>
      </c>
      <c r="AT23" s="793" t="s">
        <v>160</v>
      </c>
      <c r="AU23" s="730" t="s">
        <v>161</v>
      </c>
      <c r="AV23" s="4"/>
      <c r="AW23" s="4"/>
      <c r="AX23" s="4"/>
      <c r="AY23" s="4"/>
    </row>
    <row r="24" spans="1:51" ht="30" customHeight="1" thickBot="1" x14ac:dyDescent="0.3">
      <c r="A24" s="704"/>
      <c r="B24" s="704"/>
      <c r="C24" s="737"/>
      <c r="D24" s="704"/>
      <c r="E24" s="704"/>
      <c r="F24" s="792"/>
      <c r="G24" s="261" t="s">
        <v>102</v>
      </c>
      <c r="H24" s="170">
        <f>L24+R24+Z24+AE24+X24</f>
        <v>1044687570</v>
      </c>
      <c r="I24" s="6">
        <v>98907915</v>
      </c>
      <c r="J24" s="6">
        <v>98907915</v>
      </c>
      <c r="K24" s="6">
        <v>98907913</v>
      </c>
      <c r="L24" s="69">
        <v>80827278</v>
      </c>
      <c r="M24" s="69">
        <v>207769000</v>
      </c>
      <c r="N24" s="69">
        <v>207769000</v>
      </c>
      <c r="O24" s="69">
        <v>207769000</v>
      </c>
      <c r="P24" s="69">
        <v>207769000</v>
      </c>
      <c r="Q24" s="69">
        <v>173527500</v>
      </c>
      <c r="R24" s="69">
        <v>173527500</v>
      </c>
      <c r="S24" s="69">
        <v>193095495</v>
      </c>
      <c r="T24" s="69">
        <v>193095495</v>
      </c>
      <c r="U24" s="69">
        <v>198144000</v>
      </c>
      <c r="V24" s="69">
        <v>198144000</v>
      </c>
      <c r="W24" s="69">
        <v>469105792</v>
      </c>
      <c r="X24" s="69">
        <v>462687792</v>
      </c>
      <c r="Y24" s="69">
        <v>224199000</v>
      </c>
      <c r="Z24" s="69">
        <v>224199000</v>
      </c>
      <c r="AA24" s="69">
        <v>224199000</v>
      </c>
      <c r="AB24" s="69">
        <v>224199000</v>
      </c>
      <c r="AC24" s="69"/>
      <c r="AD24" s="426">
        <v>220946000</v>
      </c>
      <c r="AE24" s="69">
        <v>103446000</v>
      </c>
      <c r="AF24" s="69"/>
      <c r="AG24" s="69"/>
      <c r="AH24" s="69"/>
      <c r="AI24" s="69"/>
      <c r="AJ24" s="69"/>
      <c r="AK24" s="69">
        <v>60642000</v>
      </c>
      <c r="AL24" s="69">
        <v>220946000</v>
      </c>
      <c r="AM24" s="502">
        <v>220946000</v>
      </c>
      <c r="AN24" s="72"/>
      <c r="AO24" s="169">
        <f t="shared" ref="AO24:AO28" si="6">AM24/AB24</f>
        <v>0.98549056864660411</v>
      </c>
      <c r="AP24" s="186">
        <f>(L24+R24+X24+AM24)/H24</f>
        <v>0.89786515790553534</v>
      </c>
      <c r="AQ24" s="720"/>
      <c r="AR24" s="707"/>
      <c r="AS24" s="707"/>
      <c r="AT24" s="713"/>
      <c r="AU24" s="710"/>
      <c r="AV24" s="21"/>
      <c r="AW24" s="21"/>
      <c r="AX24" s="21"/>
      <c r="AY24" s="21"/>
    </row>
    <row r="25" spans="1:51" ht="30" customHeight="1" thickBot="1" x14ac:dyDescent="0.3">
      <c r="A25" s="704"/>
      <c r="B25" s="704"/>
      <c r="C25" s="737"/>
      <c r="D25" s="704"/>
      <c r="E25" s="704"/>
      <c r="F25" s="792"/>
      <c r="G25" s="262" t="s">
        <v>111</v>
      </c>
      <c r="H25" s="171"/>
      <c r="I25" s="10"/>
      <c r="J25" s="34"/>
      <c r="K25" s="10"/>
      <c r="L25" s="10"/>
      <c r="M25" s="10"/>
      <c r="N25" s="34"/>
      <c r="O25" s="10"/>
      <c r="P25" s="10"/>
      <c r="Q25" s="10"/>
      <c r="R25" s="11"/>
      <c r="S25" s="11">
        <v>0</v>
      </c>
      <c r="T25" s="11">
        <v>0</v>
      </c>
      <c r="U25" s="11">
        <v>0</v>
      </c>
      <c r="V25" s="27"/>
      <c r="W25" s="97"/>
      <c r="X25" s="97"/>
      <c r="Y25" s="280">
        <f>+W23-X23</f>
        <v>80</v>
      </c>
      <c r="Z25" s="280">
        <v>80</v>
      </c>
      <c r="AA25" s="280">
        <v>80</v>
      </c>
      <c r="AB25" s="112">
        <v>80</v>
      </c>
      <c r="AC25" s="342"/>
      <c r="AD25" s="430">
        <v>80</v>
      </c>
      <c r="AE25" s="344"/>
      <c r="AF25" s="342"/>
      <c r="AG25" s="342"/>
      <c r="AH25" s="342"/>
      <c r="AI25" s="112"/>
      <c r="AJ25" s="112"/>
      <c r="AK25" s="112">
        <v>80</v>
      </c>
      <c r="AL25" s="112">
        <v>80</v>
      </c>
      <c r="AM25" s="81">
        <v>80</v>
      </c>
      <c r="AN25" s="72"/>
      <c r="AO25" s="169">
        <f t="shared" si="6"/>
        <v>1</v>
      </c>
      <c r="AP25" s="356"/>
      <c r="AQ25" s="720"/>
      <c r="AR25" s="707"/>
      <c r="AS25" s="707"/>
      <c r="AT25" s="713"/>
      <c r="AU25" s="710"/>
      <c r="AV25" s="4"/>
      <c r="AW25" s="4"/>
      <c r="AX25" s="4"/>
      <c r="AY25" s="4"/>
    </row>
    <row r="26" spans="1:51" ht="30" customHeight="1" thickBot="1" x14ac:dyDescent="0.3">
      <c r="A26" s="704"/>
      <c r="B26" s="704"/>
      <c r="C26" s="737"/>
      <c r="D26" s="704"/>
      <c r="E26" s="704"/>
      <c r="F26" s="792"/>
      <c r="G26" s="261" t="s">
        <v>120</v>
      </c>
      <c r="H26" s="172">
        <f>L26+R26+Z26+AE26+X26</f>
        <v>576947322</v>
      </c>
      <c r="I26" s="18"/>
      <c r="J26" s="18"/>
      <c r="K26" s="18"/>
      <c r="L26" s="18"/>
      <c r="M26" s="6">
        <v>57533097</v>
      </c>
      <c r="N26" s="6">
        <v>57533097</v>
      </c>
      <c r="O26" s="6">
        <v>57533097</v>
      </c>
      <c r="P26" s="6">
        <v>57533097</v>
      </c>
      <c r="Q26" s="6">
        <v>57533097</v>
      </c>
      <c r="R26" s="69">
        <v>57533097</v>
      </c>
      <c r="S26" s="69">
        <v>118520100</v>
      </c>
      <c r="T26" s="69">
        <v>118520100</v>
      </c>
      <c r="U26" s="69">
        <v>118520100</v>
      </c>
      <c r="V26" s="69">
        <v>118520100</v>
      </c>
      <c r="W26" s="82">
        <v>118520100</v>
      </c>
      <c r="X26" s="69">
        <v>118520100</v>
      </c>
      <c r="Y26" s="82">
        <v>400894125</v>
      </c>
      <c r="Z26" s="82">
        <v>400894125</v>
      </c>
      <c r="AA26" s="82">
        <v>400894125</v>
      </c>
      <c r="AB26" s="82">
        <v>400894125</v>
      </c>
      <c r="AC26" s="82"/>
      <c r="AD26" s="426">
        <v>292591064</v>
      </c>
      <c r="AE26" s="345"/>
      <c r="AF26" s="82"/>
      <c r="AG26" s="82"/>
      <c r="AH26" s="82"/>
      <c r="AI26" s="69"/>
      <c r="AJ26" s="69"/>
      <c r="AK26" s="69">
        <v>74367899</v>
      </c>
      <c r="AL26" s="69">
        <v>292591064</v>
      </c>
      <c r="AM26" s="69">
        <v>292591064</v>
      </c>
      <c r="AN26" s="72"/>
      <c r="AO26" s="169">
        <f t="shared" si="6"/>
        <v>0.72984622560881873</v>
      </c>
      <c r="AP26" s="356"/>
      <c r="AQ26" s="720"/>
      <c r="AR26" s="707"/>
      <c r="AS26" s="707"/>
      <c r="AT26" s="713"/>
      <c r="AU26" s="710"/>
      <c r="AV26" s="21"/>
      <c r="AW26" s="21"/>
      <c r="AX26" s="21"/>
      <c r="AY26" s="21"/>
    </row>
    <row r="27" spans="1:51" ht="30" customHeight="1" thickBot="1" x14ac:dyDescent="0.3">
      <c r="A27" s="704"/>
      <c r="B27" s="704"/>
      <c r="C27" s="737"/>
      <c r="D27" s="704"/>
      <c r="E27" s="704"/>
      <c r="F27" s="792"/>
      <c r="G27" s="262" t="s">
        <v>127</v>
      </c>
      <c r="H27" s="173">
        <f>+H23</f>
        <v>20000</v>
      </c>
      <c r="I27" s="22">
        <v>2500</v>
      </c>
      <c r="J27" s="22">
        <v>2500</v>
      </c>
      <c r="K27" s="22">
        <f>+K23</f>
        <v>2591</v>
      </c>
      <c r="L27" s="22">
        <v>2591</v>
      </c>
      <c r="M27" s="22">
        <f>+M23</f>
        <v>5000</v>
      </c>
      <c r="N27" s="22">
        <f>+N23</f>
        <v>5000</v>
      </c>
      <c r="O27" s="22">
        <f>+O23</f>
        <v>5000</v>
      </c>
      <c r="P27" s="22">
        <f>+P23</f>
        <v>5000</v>
      </c>
      <c r="Q27" s="22">
        <v>5000</v>
      </c>
      <c r="R27" s="22">
        <f>R23</f>
        <v>5000</v>
      </c>
      <c r="S27" s="22">
        <f>+S23</f>
        <v>4909</v>
      </c>
      <c r="T27" s="22">
        <f>T23+T25</f>
        <v>4909</v>
      </c>
      <c r="U27" s="22">
        <v>4909</v>
      </c>
      <c r="V27" s="23">
        <f>V23+V25</f>
        <v>4909</v>
      </c>
      <c r="W27" s="79">
        <f t="shared" ref="W27:Y28" si="7">+W23+W25</f>
        <v>5509</v>
      </c>
      <c r="X27" s="79">
        <f t="shared" si="7"/>
        <v>5429</v>
      </c>
      <c r="Y27" s="335">
        <f t="shared" si="7"/>
        <v>5080</v>
      </c>
      <c r="Z27" s="335">
        <f t="shared" ref="Z27:AB28" si="8">+Z23+Z25</f>
        <v>5080</v>
      </c>
      <c r="AA27" s="79">
        <f t="shared" si="8"/>
        <v>5080</v>
      </c>
      <c r="AB27" s="79">
        <f t="shared" si="8"/>
        <v>5080</v>
      </c>
      <c r="AC27" s="79">
        <f>+AC23</f>
        <v>0</v>
      </c>
      <c r="AD27" s="431">
        <v>3839</v>
      </c>
      <c r="AE27" s="79">
        <f>+AE23</f>
        <v>1900</v>
      </c>
      <c r="AF27" s="79"/>
      <c r="AG27" s="79"/>
      <c r="AH27" s="79"/>
      <c r="AI27" s="112"/>
      <c r="AJ27" s="112"/>
      <c r="AK27" s="79">
        <f>+AK23+AK25</f>
        <v>1331</v>
      </c>
      <c r="AL27" s="79">
        <v>2583</v>
      </c>
      <c r="AM27" s="81">
        <f>+AM23+AM25</f>
        <v>3839</v>
      </c>
      <c r="AN27" s="72"/>
      <c r="AO27" s="169">
        <f t="shared" si="6"/>
        <v>0.75570866141732285</v>
      </c>
      <c r="AP27" s="185">
        <f>(L27+R27+AM27+X27)/H27</f>
        <v>0.84294999999999998</v>
      </c>
      <c r="AQ27" s="720"/>
      <c r="AR27" s="707"/>
      <c r="AS27" s="707"/>
      <c r="AT27" s="713"/>
      <c r="AU27" s="710"/>
      <c r="AV27" s="4"/>
      <c r="AW27" s="4"/>
      <c r="AX27" s="4"/>
      <c r="AY27" s="4"/>
    </row>
    <row r="28" spans="1:51" ht="30" customHeight="1" thickBot="1" x14ac:dyDescent="0.3">
      <c r="A28" s="705"/>
      <c r="B28" s="705"/>
      <c r="C28" s="738"/>
      <c r="D28" s="705"/>
      <c r="E28" s="705"/>
      <c r="F28" s="792"/>
      <c r="G28" s="263" t="s">
        <v>131</v>
      </c>
      <c r="H28" s="174">
        <f>+H24+H26</f>
        <v>1621634892</v>
      </c>
      <c r="I28" s="175">
        <f>+I24</f>
        <v>98907915</v>
      </c>
      <c r="J28" s="175">
        <f>+J24</f>
        <v>98907915</v>
      </c>
      <c r="K28" s="175">
        <f>+K24</f>
        <v>98907913</v>
      </c>
      <c r="L28" s="175">
        <v>80827278</v>
      </c>
      <c r="M28" s="175">
        <f t="shared" ref="M28:S28" si="9">+M24+M26</f>
        <v>265302097</v>
      </c>
      <c r="N28" s="175">
        <f t="shared" si="9"/>
        <v>265302097</v>
      </c>
      <c r="O28" s="175">
        <f t="shared" si="9"/>
        <v>265302097</v>
      </c>
      <c r="P28" s="175">
        <f t="shared" si="9"/>
        <v>265302097</v>
      </c>
      <c r="Q28" s="175">
        <f t="shared" si="9"/>
        <v>231060597</v>
      </c>
      <c r="R28" s="175">
        <f t="shared" si="9"/>
        <v>231060597</v>
      </c>
      <c r="S28" s="175">
        <f t="shared" si="9"/>
        <v>311615595</v>
      </c>
      <c r="T28" s="191">
        <f>T24+T26</f>
        <v>311615595</v>
      </c>
      <c r="U28" s="191">
        <v>316664100</v>
      </c>
      <c r="V28" s="175">
        <f>V24+V26</f>
        <v>316664100</v>
      </c>
      <c r="W28" s="177">
        <f t="shared" si="7"/>
        <v>587625892</v>
      </c>
      <c r="X28" s="177">
        <f t="shared" si="7"/>
        <v>581207892</v>
      </c>
      <c r="Y28" s="177">
        <f t="shared" si="7"/>
        <v>625093125</v>
      </c>
      <c r="Z28" s="226">
        <f t="shared" si="8"/>
        <v>625093125</v>
      </c>
      <c r="AA28" s="177">
        <f t="shared" si="8"/>
        <v>625093125</v>
      </c>
      <c r="AB28" s="177">
        <f t="shared" si="8"/>
        <v>625093125</v>
      </c>
      <c r="AC28" s="177"/>
      <c r="AD28" s="428">
        <f>+AD24+AD26</f>
        <v>513537064</v>
      </c>
      <c r="AE28" s="177">
        <f>+AE24</f>
        <v>103446000</v>
      </c>
      <c r="AF28" s="177"/>
      <c r="AG28" s="177"/>
      <c r="AH28" s="177"/>
      <c r="AI28" s="177"/>
      <c r="AJ28" s="177"/>
      <c r="AK28" s="205">
        <f>+AK24+AK26</f>
        <v>135009899</v>
      </c>
      <c r="AL28" s="177">
        <v>513537064</v>
      </c>
      <c r="AM28" s="177">
        <f>+AM24+AM26</f>
        <v>513537064</v>
      </c>
      <c r="AN28" s="178"/>
      <c r="AO28" s="507">
        <f t="shared" si="6"/>
        <v>0.82153689340288294</v>
      </c>
      <c r="AP28" s="508">
        <f>(L28+R28+X28+AM28)/H28</f>
        <v>0.86741648070063848</v>
      </c>
      <c r="AQ28" s="721"/>
      <c r="AR28" s="708"/>
      <c r="AS28" s="708"/>
      <c r="AT28" s="714"/>
      <c r="AU28" s="711"/>
      <c r="AV28" s="21"/>
      <c r="AW28" s="21"/>
      <c r="AX28" s="21"/>
      <c r="AY28" s="21"/>
    </row>
    <row r="29" spans="1:51" ht="30" customHeight="1" thickBot="1" x14ac:dyDescent="0.3">
      <c r="A29" s="703" t="s">
        <v>193</v>
      </c>
      <c r="B29" s="735">
        <v>4</v>
      </c>
      <c r="C29" s="703" t="s">
        <v>194</v>
      </c>
      <c r="D29" s="703" t="s">
        <v>77</v>
      </c>
      <c r="E29" s="703">
        <v>478</v>
      </c>
      <c r="F29" s="792"/>
      <c r="G29" s="260" t="s">
        <v>81</v>
      </c>
      <c r="H29" s="503">
        <f>L29+R33+X33+Y33+AE29</f>
        <v>500</v>
      </c>
      <c r="I29" s="189">
        <v>60</v>
      </c>
      <c r="J29" s="189">
        <v>60</v>
      </c>
      <c r="K29" s="189">
        <v>60</v>
      </c>
      <c r="L29" s="87">
        <v>13</v>
      </c>
      <c r="M29" s="87">
        <v>120</v>
      </c>
      <c r="N29" s="87">
        <v>120</v>
      </c>
      <c r="O29" s="87">
        <v>120</v>
      </c>
      <c r="P29" s="87">
        <v>120</v>
      </c>
      <c r="Q29" s="87">
        <v>120</v>
      </c>
      <c r="R29" s="87">
        <v>103</v>
      </c>
      <c r="S29" s="87">
        <v>130</v>
      </c>
      <c r="T29" s="87">
        <f>+S29</f>
        <v>130</v>
      </c>
      <c r="U29" s="87">
        <v>130</v>
      </c>
      <c r="V29" s="87">
        <v>130</v>
      </c>
      <c r="W29" s="87">
        <v>130</v>
      </c>
      <c r="X29" s="161">
        <v>113</v>
      </c>
      <c r="Y29" s="348">
        <v>130</v>
      </c>
      <c r="Z29" s="348">
        <f>+Y29</f>
        <v>130</v>
      </c>
      <c r="AA29" s="87">
        <v>130</v>
      </c>
      <c r="AB29" s="87">
        <v>130</v>
      </c>
      <c r="AC29" s="87"/>
      <c r="AD29" s="429">
        <v>50</v>
      </c>
      <c r="AE29" s="87">
        <v>60</v>
      </c>
      <c r="AF29" s="87"/>
      <c r="AG29" s="87"/>
      <c r="AH29" s="87"/>
      <c r="AI29" s="161"/>
      <c r="AJ29" s="161"/>
      <c r="AK29" s="161">
        <v>0</v>
      </c>
      <c r="AL29" s="87">
        <v>30</v>
      </c>
      <c r="AM29" s="87">
        <v>50</v>
      </c>
      <c r="AN29" s="181"/>
      <c r="AO29" s="169">
        <f>AM29/AB29</f>
        <v>0.38461538461538464</v>
      </c>
      <c r="AP29" s="185">
        <f>(L29+R29+AM29+X29)/H29</f>
        <v>0.55800000000000005</v>
      </c>
      <c r="AQ29" s="726" t="s">
        <v>337</v>
      </c>
      <c r="AR29" s="715" t="s">
        <v>299</v>
      </c>
      <c r="AS29" s="715" t="s">
        <v>299</v>
      </c>
      <c r="AT29" s="729" t="s">
        <v>195</v>
      </c>
      <c r="AU29" s="725" t="s">
        <v>151</v>
      </c>
      <c r="AV29" s="4"/>
      <c r="AW29" s="4"/>
      <c r="AX29" s="4"/>
      <c r="AY29" s="4"/>
    </row>
    <row r="30" spans="1:51" ht="30" customHeight="1" thickBot="1" x14ac:dyDescent="0.3">
      <c r="A30" s="704"/>
      <c r="B30" s="704"/>
      <c r="C30" s="704"/>
      <c r="D30" s="704"/>
      <c r="E30" s="704"/>
      <c r="F30" s="792"/>
      <c r="G30" s="261" t="s">
        <v>102</v>
      </c>
      <c r="H30" s="170">
        <f>L30+R30+Z30+AE30+X30</f>
        <v>6472114902</v>
      </c>
      <c r="I30" s="6">
        <v>628505447</v>
      </c>
      <c r="J30" s="6">
        <v>628505447</v>
      </c>
      <c r="K30" s="6">
        <v>628505447</v>
      </c>
      <c r="L30" s="69">
        <v>545279085</v>
      </c>
      <c r="M30" s="69">
        <v>1159424000</v>
      </c>
      <c r="N30" s="69">
        <v>1159424000</v>
      </c>
      <c r="O30" s="69">
        <v>1159424000</v>
      </c>
      <c r="P30" s="69">
        <v>1159424000</v>
      </c>
      <c r="Q30" s="69">
        <v>996271850</v>
      </c>
      <c r="R30" s="69">
        <v>996271849</v>
      </c>
      <c r="S30" s="69">
        <v>1318836000</v>
      </c>
      <c r="T30" s="69">
        <v>1318836000</v>
      </c>
      <c r="U30" s="69">
        <v>1116781000</v>
      </c>
      <c r="V30" s="69">
        <v>1116781000</v>
      </c>
      <c r="W30" s="69">
        <v>1134842324</v>
      </c>
      <c r="X30" s="69">
        <v>1116386968</v>
      </c>
      <c r="Y30" s="69">
        <v>1814177000</v>
      </c>
      <c r="Z30" s="69">
        <v>1814177000</v>
      </c>
      <c r="AA30" s="69">
        <v>1759863000</v>
      </c>
      <c r="AB30" s="69">
        <v>1759863000</v>
      </c>
      <c r="AC30" s="7"/>
      <c r="AD30" s="426">
        <v>1052756400</v>
      </c>
      <c r="AE30" s="69">
        <v>2000000000</v>
      </c>
      <c r="AF30" s="69"/>
      <c r="AG30" s="69"/>
      <c r="AH30" s="69"/>
      <c r="AI30" s="69"/>
      <c r="AJ30" s="69"/>
      <c r="AK30" s="69">
        <v>90695000</v>
      </c>
      <c r="AL30" s="69">
        <v>688643000</v>
      </c>
      <c r="AM30" s="69">
        <v>1052756400</v>
      </c>
      <c r="AN30" s="72"/>
      <c r="AO30" s="169">
        <f t="shared" ref="AO30:AO34" si="10">AM30/AB30</f>
        <v>0.59820361016738233</v>
      </c>
      <c r="AP30" s="186">
        <f>(L30+R30+X30+AM30)/H30</f>
        <v>0.57333566510899381</v>
      </c>
      <c r="AQ30" s="727"/>
      <c r="AR30" s="707"/>
      <c r="AS30" s="707"/>
      <c r="AT30" s="713"/>
      <c r="AU30" s="710"/>
      <c r="AV30" s="21"/>
      <c r="AW30" s="21"/>
      <c r="AX30" s="21"/>
      <c r="AY30" s="21"/>
    </row>
    <row r="31" spans="1:51" ht="30" customHeight="1" thickBot="1" x14ac:dyDescent="0.3">
      <c r="A31" s="704"/>
      <c r="B31" s="704"/>
      <c r="C31" s="704"/>
      <c r="D31" s="704"/>
      <c r="E31" s="704"/>
      <c r="F31" s="792"/>
      <c r="G31" s="262" t="s">
        <v>111</v>
      </c>
      <c r="H31" s="192"/>
      <c r="I31" s="36"/>
      <c r="J31" s="36"/>
      <c r="K31" s="36"/>
      <c r="L31" s="36"/>
      <c r="M31" s="37">
        <v>47</v>
      </c>
      <c r="N31" s="37">
        <v>47</v>
      </c>
      <c r="O31" s="37">
        <v>47</v>
      </c>
      <c r="P31" s="37">
        <v>47</v>
      </c>
      <c r="Q31" s="37">
        <v>47</v>
      </c>
      <c r="R31" s="112">
        <v>47</v>
      </c>
      <c r="S31" s="83">
        <v>17</v>
      </c>
      <c r="T31" s="83">
        <f>+S31</f>
        <v>17</v>
      </c>
      <c r="U31" s="83">
        <v>17</v>
      </c>
      <c r="V31" s="83">
        <v>17</v>
      </c>
      <c r="W31" s="83">
        <v>17</v>
      </c>
      <c r="X31" s="112">
        <v>17</v>
      </c>
      <c r="Y31" s="280">
        <v>17</v>
      </c>
      <c r="Z31" s="280">
        <v>17</v>
      </c>
      <c r="AA31" s="112">
        <v>17</v>
      </c>
      <c r="AB31" s="112">
        <v>17</v>
      </c>
      <c r="AC31" s="153"/>
      <c r="AD31" s="430">
        <v>17</v>
      </c>
      <c r="AE31" s="387"/>
      <c r="AF31" s="12"/>
      <c r="AG31" s="12"/>
      <c r="AH31" s="12"/>
      <c r="AI31" s="11"/>
      <c r="AJ31" s="11"/>
      <c r="AK31" s="112">
        <v>17</v>
      </c>
      <c r="AL31" s="112">
        <v>17</v>
      </c>
      <c r="AM31" s="112">
        <v>17</v>
      </c>
      <c r="AN31" s="72"/>
      <c r="AO31" s="169">
        <f t="shared" si="10"/>
        <v>1</v>
      </c>
      <c r="AP31" s="356"/>
      <c r="AQ31" s="727"/>
      <c r="AR31" s="707"/>
      <c r="AS31" s="707"/>
      <c r="AT31" s="713"/>
      <c r="AU31" s="710"/>
      <c r="AV31" s="4"/>
      <c r="AW31" s="4"/>
      <c r="AX31" s="4"/>
      <c r="AY31" s="4"/>
    </row>
    <row r="32" spans="1:51" ht="30" customHeight="1" thickBot="1" x14ac:dyDescent="0.3">
      <c r="A32" s="704"/>
      <c r="B32" s="704"/>
      <c r="C32" s="704"/>
      <c r="D32" s="704"/>
      <c r="E32" s="704"/>
      <c r="F32" s="792"/>
      <c r="G32" s="261" t="s">
        <v>120</v>
      </c>
      <c r="H32" s="172">
        <f>L32+R32+Z32+AE32+X32</f>
        <v>869215007</v>
      </c>
      <c r="I32" s="19"/>
      <c r="J32" s="19"/>
      <c r="K32" s="19"/>
      <c r="L32" s="19"/>
      <c r="M32" s="6">
        <v>263795085</v>
      </c>
      <c r="N32" s="6">
        <v>263795085</v>
      </c>
      <c r="O32" s="6">
        <v>263795085</v>
      </c>
      <c r="P32" s="6">
        <v>263795085</v>
      </c>
      <c r="Q32" s="6">
        <v>263795085</v>
      </c>
      <c r="R32" s="69">
        <v>263795085</v>
      </c>
      <c r="S32" s="69">
        <v>214683998</v>
      </c>
      <c r="T32" s="69">
        <v>311257910</v>
      </c>
      <c r="U32" s="69">
        <v>294014810</v>
      </c>
      <c r="V32" s="69">
        <v>294014810</v>
      </c>
      <c r="W32" s="69">
        <v>292059044</v>
      </c>
      <c r="X32" s="69">
        <v>292059044</v>
      </c>
      <c r="Y32" s="69">
        <v>313360878</v>
      </c>
      <c r="Z32" s="69">
        <v>313360878</v>
      </c>
      <c r="AA32" s="69">
        <v>312994810</v>
      </c>
      <c r="AB32" s="69">
        <v>312994810</v>
      </c>
      <c r="AC32" s="7"/>
      <c r="AD32" s="426">
        <v>269641679</v>
      </c>
      <c r="AE32" s="309">
        <v>0</v>
      </c>
      <c r="AF32" s="69"/>
      <c r="AG32" s="69"/>
      <c r="AH32" s="69"/>
      <c r="AI32" s="69"/>
      <c r="AJ32" s="69"/>
      <c r="AK32" s="69">
        <v>187471879</v>
      </c>
      <c r="AL32" s="69">
        <v>269641679</v>
      </c>
      <c r="AM32" s="69">
        <v>269641679</v>
      </c>
      <c r="AN32" s="72"/>
      <c r="AO32" s="169">
        <f t="shared" si="10"/>
        <v>0.86148929753819237</v>
      </c>
      <c r="AP32" s="356"/>
      <c r="AQ32" s="727"/>
      <c r="AR32" s="707"/>
      <c r="AS32" s="707"/>
      <c r="AT32" s="713"/>
      <c r="AU32" s="710"/>
      <c r="AV32" s="21"/>
      <c r="AW32" s="21"/>
      <c r="AX32" s="21"/>
      <c r="AY32" s="21"/>
    </row>
    <row r="33" spans="1:51" ht="30" customHeight="1" thickBot="1" x14ac:dyDescent="0.3">
      <c r="A33" s="704"/>
      <c r="B33" s="704"/>
      <c r="C33" s="704"/>
      <c r="D33" s="704"/>
      <c r="E33" s="704"/>
      <c r="F33" s="792"/>
      <c r="G33" s="262" t="s">
        <v>127</v>
      </c>
      <c r="H33" s="193">
        <v>500</v>
      </c>
      <c r="I33" s="37">
        <f t="shared" ref="I33:K34" si="11">+I29</f>
        <v>60</v>
      </c>
      <c r="J33" s="37">
        <f t="shared" si="11"/>
        <v>60</v>
      </c>
      <c r="K33" s="37">
        <f t="shared" si="11"/>
        <v>60</v>
      </c>
      <c r="L33" s="29">
        <v>13</v>
      </c>
      <c r="M33" s="29">
        <f>+M29+M31</f>
        <v>167</v>
      </c>
      <c r="N33" s="29">
        <f>+N29+N31</f>
        <v>167</v>
      </c>
      <c r="O33" s="29">
        <f>+O29+O31</f>
        <v>167</v>
      </c>
      <c r="P33" s="29">
        <f>+P29+P31</f>
        <v>167</v>
      </c>
      <c r="Q33" s="29">
        <v>167</v>
      </c>
      <c r="R33" s="37">
        <f>+R29+R31</f>
        <v>150</v>
      </c>
      <c r="S33" s="37">
        <f>+S29+S31</f>
        <v>147</v>
      </c>
      <c r="T33" s="37">
        <f>+T29+T31</f>
        <v>147</v>
      </c>
      <c r="U33" s="37">
        <v>147</v>
      </c>
      <c r="V33" s="20">
        <f t="shared" ref="V33:X34" si="12">V29+V31</f>
        <v>147</v>
      </c>
      <c r="W33" s="81">
        <f t="shared" si="12"/>
        <v>147</v>
      </c>
      <c r="X33" s="81">
        <f t="shared" si="12"/>
        <v>130</v>
      </c>
      <c r="Y33" s="280">
        <f t="shared" ref="Y33:AA34" si="13">+Y29+Y31</f>
        <v>147</v>
      </c>
      <c r="Z33" s="280">
        <f t="shared" si="13"/>
        <v>147</v>
      </c>
      <c r="AA33" s="83">
        <f t="shared" si="13"/>
        <v>147</v>
      </c>
      <c r="AB33" s="29">
        <f>+AB29+AB31</f>
        <v>147</v>
      </c>
      <c r="AC33" s="29">
        <f>+AC29</f>
        <v>0</v>
      </c>
      <c r="AD33" s="434">
        <v>67</v>
      </c>
      <c r="AE33" s="37">
        <f>+AE29</f>
        <v>60</v>
      </c>
      <c r="AF33" s="29"/>
      <c r="AG33" s="29"/>
      <c r="AH33" s="29"/>
      <c r="AI33" s="3"/>
      <c r="AJ33" s="3"/>
      <c r="AK33" s="83">
        <f>+AK29+AK31</f>
        <v>17</v>
      </c>
      <c r="AL33" s="83">
        <v>47</v>
      </c>
      <c r="AM33" s="83">
        <v>67</v>
      </c>
      <c r="AN33" s="72"/>
      <c r="AO33" s="169">
        <f t="shared" si="10"/>
        <v>0.45578231292517007</v>
      </c>
      <c r="AP33" s="185">
        <f>(L33+R33+AM33+X33)/H33</f>
        <v>0.72</v>
      </c>
      <c r="AQ33" s="727"/>
      <c r="AR33" s="707"/>
      <c r="AS33" s="707"/>
      <c r="AT33" s="713"/>
      <c r="AU33" s="710"/>
      <c r="AV33" s="4"/>
      <c r="AW33" s="4"/>
      <c r="AX33" s="4"/>
      <c r="AY33" s="4"/>
    </row>
    <row r="34" spans="1:51" ht="30" customHeight="1" thickBot="1" x14ac:dyDescent="0.3">
      <c r="A34" s="704"/>
      <c r="B34" s="705"/>
      <c r="C34" s="705"/>
      <c r="D34" s="705"/>
      <c r="E34" s="705"/>
      <c r="F34" s="792"/>
      <c r="G34" s="263" t="s">
        <v>131</v>
      </c>
      <c r="H34" s="194">
        <f>+H30+H32</f>
        <v>7341329909</v>
      </c>
      <c r="I34" s="175">
        <f t="shared" si="11"/>
        <v>628505447</v>
      </c>
      <c r="J34" s="175">
        <f t="shared" si="11"/>
        <v>628505447</v>
      </c>
      <c r="K34" s="175">
        <f t="shared" si="11"/>
        <v>628505447</v>
      </c>
      <c r="L34" s="176">
        <v>545279085</v>
      </c>
      <c r="M34" s="176">
        <f t="shared" ref="M34:S34" si="14">+M30+M32</f>
        <v>1423219085</v>
      </c>
      <c r="N34" s="176">
        <f t="shared" si="14"/>
        <v>1423219085</v>
      </c>
      <c r="O34" s="176">
        <f t="shared" si="14"/>
        <v>1423219085</v>
      </c>
      <c r="P34" s="176">
        <f t="shared" si="14"/>
        <v>1423219085</v>
      </c>
      <c r="Q34" s="176">
        <f t="shared" si="14"/>
        <v>1260066935</v>
      </c>
      <c r="R34" s="175">
        <f t="shared" si="14"/>
        <v>1260066934</v>
      </c>
      <c r="S34" s="175">
        <f t="shared" si="14"/>
        <v>1533519998</v>
      </c>
      <c r="T34" s="175">
        <f>+T32+T30</f>
        <v>1630093910</v>
      </c>
      <c r="U34" s="175">
        <v>1428038910</v>
      </c>
      <c r="V34" s="175">
        <f t="shared" si="12"/>
        <v>1410795810</v>
      </c>
      <c r="W34" s="177">
        <f t="shared" si="12"/>
        <v>1426901368</v>
      </c>
      <c r="X34" s="177">
        <f t="shared" si="12"/>
        <v>1408446012</v>
      </c>
      <c r="Y34" s="177">
        <f t="shared" si="13"/>
        <v>2127537878</v>
      </c>
      <c r="Z34" s="177">
        <f t="shared" si="13"/>
        <v>2127537878</v>
      </c>
      <c r="AA34" s="177">
        <f t="shared" si="13"/>
        <v>2072857810</v>
      </c>
      <c r="AB34" s="176">
        <f>+AB30+AB32</f>
        <v>2072857810</v>
      </c>
      <c r="AC34" s="176"/>
      <c r="AD34" s="428">
        <f>+AD30+AD32</f>
        <v>1322398079</v>
      </c>
      <c r="AE34" s="175">
        <f>+AE30</f>
        <v>2000000000</v>
      </c>
      <c r="AF34" s="176"/>
      <c r="AG34" s="176"/>
      <c r="AH34" s="176"/>
      <c r="AI34" s="176"/>
      <c r="AJ34" s="176"/>
      <c r="AK34" s="201">
        <f>+AK30+AK32</f>
        <v>278166879</v>
      </c>
      <c r="AL34" s="177">
        <v>958284679</v>
      </c>
      <c r="AM34" s="177">
        <f>+AM30+AM32</f>
        <v>1322398079</v>
      </c>
      <c r="AN34" s="178"/>
      <c r="AO34" s="507">
        <f t="shared" si="10"/>
        <v>0.63795889550185791</v>
      </c>
      <c r="AP34" s="508">
        <f>(L34+R34+X34+AM34)/H34</f>
        <v>0.6178975970605709</v>
      </c>
      <c r="AQ34" s="728"/>
      <c r="AR34" s="708"/>
      <c r="AS34" s="708"/>
      <c r="AT34" s="714"/>
      <c r="AU34" s="711"/>
      <c r="AV34" s="21"/>
      <c r="AW34" s="21"/>
      <c r="AX34" s="21"/>
      <c r="AY34" s="21"/>
    </row>
    <row r="35" spans="1:51" ht="30" customHeight="1" thickBot="1" x14ac:dyDescent="0.3">
      <c r="A35" s="704"/>
      <c r="B35" s="735">
        <v>5</v>
      </c>
      <c r="C35" s="736" t="s">
        <v>196</v>
      </c>
      <c r="D35" s="703" t="s">
        <v>139</v>
      </c>
      <c r="E35" s="703">
        <v>478</v>
      </c>
      <c r="F35" s="792"/>
      <c r="G35" s="260" t="s">
        <v>81</v>
      </c>
      <c r="H35" s="195">
        <f>AE35</f>
        <v>100</v>
      </c>
      <c r="I35" s="189">
        <v>10</v>
      </c>
      <c r="J35" s="189">
        <v>10</v>
      </c>
      <c r="K35" s="189">
        <v>10</v>
      </c>
      <c r="L35" s="87">
        <v>10</v>
      </c>
      <c r="M35" s="87">
        <v>30</v>
      </c>
      <c r="N35" s="87">
        <v>30</v>
      </c>
      <c r="O35" s="87">
        <v>30</v>
      </c>
      <c r="P35" s="87">
        <v>30</v>
      </c>
      <c r="Q35" s="87">
        <v>30</v>
      </c>
      <c r="R35" s="87">
        <v>24</v>
      </c>
      <c r="S35" s="87">
        <v>60</v>
      </c>
      <c r="T35" s="87">
        <f>+S35</f>
        <v>60</v>
      </c>
      <c r="U35" s="87">
        <v>60</v>
      </c>
      <c r="V35" s="87">
        <v>60</v>
      </c>
      <c r="W35" s="87">
        <v>65</v>
      </c>
      <c r="X35" s="87">
        <v>65</v>
      </c>
      <c r="Y35" s="348">
        <v>90</v>
      </c>
      <c r="Z35" s="348">
        <f>+Y35</f>
        <v>90</v>
      </c>
      <c r="AA35" s="87">
        <v>90</v>
      </c>
      <c r="AB35" s="87">
        <v>90</v>
      </c>
      <c r="AC35" s="87"/>
      <c r="AD35" s="509">
        <v>80</v>
      </c>
      <c r="AE35" s="87">
        <v>100</v>
      </c>
      <c r="AF35" s="87"/>
      <c r="AG35" s="87"/>
      <c r="AH35" s="87"/>
      <c r="AI35" s="161"/>
      <c r="AJ35" s="161"/>
      <c r="AK35" s="161">
        <v>70</v>
      </c>
      <c r="AL35" s="87">
        <v>75</v>
      </c>
      <c r="AM35" s="87">
        <v>80</v>
      </c>
      <c r="AN35" s="181"/>
      <c r="AO35" s="156">
        <f>AD35/AM35</f>
        <v>1</v>
      </c>
      <c r="AP35" s="188">
        <f>AM35/H35</f>
        <v>0.8</v>
      </c>
      <c r="AQ35" s="722" t="s">
        <v>340</v>
      </c>
      <c r="AR35" s="716" t="s">
        <v>89</v>
      </c>
      <c r="AS35" s="716" t="s">
        <v>89</v>
      </c>
      <c r="AT35" s="733" t="s">
        <v>197</v>
      </c>
      <c r="AU35" s="731" t="s">
        <v>198</v>
      </c>
      <c r="AV35" s="4"/>
      <c r="AW35" s="4"/>
      <c r="AX35" s="4"/>
      <c r="AY35" s="4"/>
    </row>
    <row r="36" spans="1:51" ht="30" customHeight="1" x14ac:dyDescent="0.25">
      <c r="A36" s="704"/>
      <c r="B36" s="704"/>
      <c r="C36" s="704"/>
      <c r="D36" s="704"/>
      <c r="E36" s="704"/>
      <c r="F36" s="792"/>
      <c r="G36" s="261" t="s">
        <v>102</v>
      </c>
      <c r="H36" s="170">
        <f>L36+R36+AA36+AE36+X36</f>
        <v>2911500535</v>
      </c>
      <c r="I36" s="6">
        <v>204249768</v>
      </c>
      <c r="J36" s="6">
        <v>204249768</v>
      </c>
      <c r="K36" s="6">
        <v>204249770</v>
      </c>
      <c r="L36" s="69">
        <v>204249768</v>
      </c>
      <c r="M36" s="69">
        <v>318016000</v>
      </c>
      <c r="N36" s="69">
        <v>318016000</v>
      </c>
      <c r="O36" s="69">
        <v>318016000</v>
      </c>
      <c r="P36" s="69">
        <v>318016000</v>
      </c>
      <c r="Q36" s="69">
        <v>298569621</v>
      </c>
      <c r="R36" s="69">
        <v>298525101</v>
      </c>
      <c r="S36" s="69">
        <v>642865788</v>
      </c>
      <c r="T36" s="69">
        <v>642865788</v>
      </c>
      <c r="U36" s="69">
        <v>844920788</v>
      </c>
      <c r="V36" s="69">
        <v>844920788</v>
      </c>
      <c r="W36" s="69">
        <v>909148100</v>
      </c>
      <c r="X36" s="69">
        <v>896855866</v>
      </c>
      <c r="Y36" s="69">
        <v>1035874000</v>
      </c>
      <c r="Z36" s="69">
        <v>1035874000</v>
      </c>
      <c r="AA36" s="69">
        <v>1011870800</v>
      </c>
      <c r="AB36" s="69">
        <v>1011870800</v>
      </c>
      <c r="AC36" s="69"/>
      <c r="AD36" s="426">
        <v>710783650</v>
      </c>
      <c r="AE36" s="69">
        <v>499999000</v>
      </c>
      <c r="AF36" s="69"/>
      <c r="AG36" s="69"/>
      <c r="AH36" s="69"/>
      <c r="AI36" s="69"/>
      <c r="AJ36" s="69"/>
      <c r="AK36" s="69">
        <v>29331000</v>
      </c>
      <c r="AL36" s="69">
        <v>710783650</v>
      </c>
      <c r="AM36" s="502">
        <v>710783650</v>
      </c>
      <c r="AN36" s="72"/>
      <c r="AO36" s="156">
        <f t="shared" ref="AO36:AO40" si="15">AD36/AM36</f>
        <v>1</v>
      </c>
      <c r="AP36" s="185">
        <f>(L36+R36+AM36+X36)/H36</f>
        <v>0.72485454137139627</v>
      </c>
      <c r="AQ36" s="723"/>
      <c r="AR36" s="717"/>
      <c r="AS36" s="717"/>
      <c r="AT36" s="713"/>
      <c r="AU36" s="710"/>
      <c r="AV36" s="21"/>
      <c r="AW36" s="21"/>
      <c r="AX36" s="21"/>
      <c r="AY36" s="21"/>
    </row>
    <row r="37" spans="1:51" ht="30" customHeight="1" x14ac:dyDescent="0.25">
      <c r="A37" s="704"/>
      <c r="B37" s="704"/>
      <c r="C37" s="704"/>
      <c r="D37" s="704"/>
      <c r="E37" s="704"/>
      <c r="F37" s="792"/>
      <c r="G37" s="262" t="s">
        <v>111</v>
      </c>
      <c r="H37" s="196"/>
      <c r="I37" s="12"/>
      <c r="J37" s="12"/>
      <c r="K37" s="12"/>
      <c r="L37" s="12"/>
      <c r="M37" s="12"/>
      <c r="N37" s="12"/>
      <c r="O37" s="12"/>
      <c r="P37" s="12"/>
      <c r="Q37" s="12"/>
      <c r="R37" s="11"/>
      <c r="S37" s="12">
        <v>0</v>
      </c>
      <c r="T37" s="12">
        <v>0</v>
      </c>
      <c r="U37" s="12">
        <v>0</v>
      </c>
      <c r="V37" s="12"/>
      <c r="W37" s="346"/>
      <c r="X37" s="340"/>
      <c r="Y37" s="347"/>
      <c r="Z37" s="347"/>
      <c r="AA37" s="346"/>
      <c r="AB37" s="346"/>
      <c r="AC37" s="346"/>
      <c r="AD37" s="435"/>
      <c r="AE37" s="387"/>
      <c r="AF37" s="387"/>
      <c r="AG37" s="387"/>
      <c r="AH37" s="387"/>
      <c r="AI37" s="387"/>
      <c r="AJ37" s="387"/>
      <c r="AK37" s="387"/>
      <c r="AL37" s="340"/>
      <c r="AM37" s="83"/>
      <c r="AN37" s="72"/>
      <c r="AO37" s="156" t="e">
        <f t="shared" si="15"/>
        <v>#DIV/0!</v>
      </c>
      <c r="AP37" s="392"/>
      <c r="AQ37" s="723"/>
      <c r="AR37" s="717"/>
      <c r="AS37" s="717"/>
      <c r="AT37" s="713"/>
      <c r="AU37" s="710"/>
      <c r="AV37" s="4"/>
      <c r="AW37" s="4"/>
      <c r="AX37" s="4"/>
      <c r="AY37" s="4"/>
    </row>
    <row r="38" spans="1:51" ht="30" customHeight="1" x14ac:dyDescent="0.25">
      <c r="A38" s="704"/>
      <c r="B38" s="704"/>
      <c r="C38" s="704"/>
      <c r="D38" s="704"/>
      <c r="E38" s="704"/>
      <c r="F38" s="792"/>
      <c r="G38" s="261" t="s">
        <v>120</v>
      </c>
      <c r="H38" s="172">
        <f>L38+R38+Z38+AE38+X38</f>
        <v>515280857</v>
      </c>
      <c r="I38" s="19"/>
      <c r="J38" s="19"/>
      <c r="K38" s="19"/>
      <c r="L38" s="19"/>
      <c r="M38" s="6">
        <v>65573517</v>
      </c>
      <c r="N38" s="6">
        <v>65573517</v>
      </c>
      <c r="O38" s="6">
        <v>65573517</v>
      </c>
      <c r="P38" s="6">
        <v>65573517</v>
      </c>
      <c r="Q38" s="6">
        <v>65573517</v>
      </c>
      <c r="R38" s="69">
        <v>65573517</v>
      </c>
      <c r="S38" s="69">
        <v>510200</v>
      </c>
      <c r="T38" s="69">
        <v>26848540</v>
      </c>
      <c r="U38" s="69">
        <v>26848540</v>
      </c>
      <c r="V38" s="69">
        <v>26848540</v>
      </c>
      <c r="W38" s="69">
        <v>26848540</v>
      </c>
      <c r="X38" s="69">
        <v>26848540</v>
      </c>
      <c r="Y38" s="69">
        <v>422858800</v>
      </c>
      <c r="Z38" s="69">
        <v>422858800</v>
      </c>
      <c r="AA38" s="69">
        <v>422858800</v>
      </c>
      <c r="AB38" s="69">
        <v>422858800</v>
      </c>
      <c r="AC38" s="69"/>
      <c r="AD38" s="426">
        <v>419381049</v>
      </c>
      <c r="AE38" s="309"/>
      <c r="AF38" s="69"/>
      <c r="AG38" s="69"/>
      <c r="AH38" s="69"/>
      <c r="AI38" s="69"/>
      <c r="AJ38" s="69"/>
      <c r="AK38" s="69">
        <v>212480668</v>
      </c>
      <c r="AL38" s="69">
        <v>419381049</v>
      </c>
      <c r="AM38" s="69">
        <v>419381049</v>
      </c>
      <c r="AN38" s="72"/>
      <c r="AO38" s="156">
        <f t="shared" si="15"/>
        <v>1</v>
      </c>
      <c r="AP38" s="392"/>
      <c r="AQ38" s="723"/>
      <c r="AR38" s="717"/>
      <c r="AS38" s="717"/>
      <c r="AT38" s="713"/>
      <c r="AU38" s="710"/>
      <c r="AV38" s="21"/>
      <c r="AW38" s="21"/>
      <c r="AX38" s="21"/>
      <c r="AY38" s="21"/>
    </row>
    <row r="39" spans="1:51" ht="30" customHeight="1" thickBot="1" x14ac:dyDescent="0.3">
      <c r="A39" s="704"/>
      <c r="B39" s="704"/>
      <c r="C39" s="704"/>
      <c r="D39" s="704"/>
      <c r="E39" s="704"/>
      <c r="F39" s="792"/>
      <c r="G39" s="262" t="s">
        <v>127</v>
      </c>
      <c r="H39" s="198">
        <v>100</v>
      </c>
      <c r="I39" s="37">
        <v>10</v>
      </c>
      <c r="J39" s="37">
        <v>10</v>
      </c>
      <c r="K39" s="37">
        <f>+K35</f>
        <v>10</v>
      </c>
      <c r="L39" s="37">
        <f>L35</f>
        <v>10</v>
      </c>
      <c r="M39" s="37">
        <f>+M35</f>
        <v>30</v>
      </c>
      <c r="N39" s="37">
        <f>+N35</f>
        <v>30</v>
      </c>
      <c r="O39" s="37">
        <f>+O35</f>
        <v>30</v>
      </c>
      <c r="P39" s="37">
        <f>+P35</f>
        <v>30</v>
      </c>
      <c r="Q39" s="37">
        <v>30</v>
      </c>
      <c r="R39" s="37">
        <f>+R35</f>
        <v>24</v>
      </c>
      <c r="S39" s="37">
        <f>+S35</f>
        <v>60</v>
      </c>
      <c r="T39" s="37">
        <f>T35+T37</f>
        <v>60</v>
      </c>
      <c r="U39" s="37">
        <v>60</v>
      </c>
      <c r="V39" s="23">
        <f>V35+V37</f>
        <v>60</v>
      </c>
      <c r="W39" s="83">
        <f>+W35+W37</f>
        <v>65</v>
      </c>
      <c r="X39" s="83">
        <f>+X35+X37</f>
        <v>65</v>
      </c>
      <c r="Y39" s="280">
        <f t="shared" ref="Y39:AE39" si="16">+Y35</f>
        <v>90</v>
      </c>
      <c r="Z39" s="336">
        <f t="shared" si="16"/>
        <v>90</v>
      </c>
      <c r="AA39" s="83">
        <f t="shared" si="16"/>
        <v>90</v>
      </c>
      <c r="AB39" s="29">
        <f t="shared" si="16"/>
        <v>90</v>
      </c>
      <c r="AC39" s="29">
        <f t="shared" si="16"/>
        <v>0</v>
      </c>
      <c r="AD39" s="434">
        <f t="shared" si="16"/>
        <v>80</v>
      </c>
      <c r="AE39" s="37">
        <f t="shared" si="16"/>
        <v>100</v>
      </c>
      <c r="AF39" s="29"/>
      <c r="AG39" s="29"/>
      <c r="AH39" s="29"/>
      <c r="AI39" s="3"/>
      <c r="AJ39" s="3"/>
      <c r="AK39" s="112">
        <f>+AK35</f>
        <v>70</v>
      </c>
      <c r="AL39" s="83">
        <v>75</v>
      </c>
      <c r="AM39" s="81">
        <v>80</v>
      </c>
      <c r="AN39" s="72"/>
      <c r="AO39" s="156">
        <f t="shared" si="15"/>
        <v>1</v>
      </c>
      <c r="AP39" s="188">
        <f>AM39/H39</f>
        <v>0.8</v>
      </c>
      <c r="AQ39" s="723"/>
      <c r="AR39" s="717"/>
      <c r="AS39" s="717"/>
      <c r="AT39" s="713"/>
      <c r="AU39" s="710"/>
      <c r="AV39" s="4"/>
      <c r="AW39" s="4"/>
      <c r="AX39" s="4"/>
      <c r="AY39" s="4"/>
    </row>
    <row r="40" spans="1:51" ht="30" customHeight="1" thickBot="1" x14ac:dyDescent="0.3">
      <c r="A40" s="704"/>
      <c r="B40" s="705"/>
      <c r="C40" s="705"/>
      <c r="D40" s="705"/>
      <c r="E40" s="705"/>
      <c r="F40" s="792"/>
      <c r="G40" s="263" t="s">
        <v>131</v>
      </c>
      <c r="H40" s="174">
        <f>+H36+H38</f>
        <v>3426781392</v>
      </c>
      <c r="I40" s="175">
        <f>+I36</f>
        <v>204249768</v>
      </c>
      <c r="J40" s="175">
        <f>+J36</f>
        <v>204249768</v>
      </c>
      <c r="K40" s="175">
        <f>+K36</f>
        <v>204249770</v>
      </c>
      <c r="L40" s="175">
        <v>204249768</v>
      </c>
      <c r="M40" s="175">
        <f t="shared" ref="M40:S40" si="17">+M36+M38</f>
        <v>383589517</v>
      </c>
      <c r="N40" s="175">
        <f t="shared" si="17"/>
        <v>383589517</v>
      </c>
      <c r="O40" s="175">
        <f t="shared" si="17"/>
        <v>383589517</v>
      </c>
      <c r="P40" s="175">
        <f t="shared" si="17"/>
        <v>383589517</v>
      </c>
      <c r="Q40" s="175">
        <f t="shared" si="17"/>
        <v>364143138</v>
      </c>
      <c r="R40" s="175">
        <f t="shared" si="17"/>
        <v>364098618</v>
      </c>
      <c r="S40" s="175">
        <f t="shared" si="17"/>
        <v>643375988</v>
      </c>
      <c r="T40" s="175">
        <f>T36+T38</f>
        <v>669714328</v>
      </c>
      <c r="U40" s="175">
        <v>871769328</v>
      </c>
      <c r="V40" s="175">
        <f>V38+V36</f>
        <v>871769328</v>
      </c>
      <c r="W40" s="177">
        <f>+W36+W38</f>
        <v>935996640</v>
      </c>
      <c r="X40" s="177">
        <f>+X36+X38</f>
        <v>923704406</v>
      </c>
      <c r="Y40" s="177">
        <f>+Y36+Y38</f>
        <v>1458732800</v>
      </c>
      <c r="Z40" s="176">
        <f>+Z36+Z38</f>
        <v>1458732800</v>
      </c>
      <c r="AA40" s="177">
        <f>+AA36+AA38</f>
        <v>1434729600</v>
      </c>
      <c r="AB40" s="176">
        <f>+AB36+AB38</f>
        <v>1434729600</v>
      </c>
      <c r="AC40" s="176"/>
      <c r="AD40" s="428">
        <f>+AD38</f>
        <v>419381049</v>
      </c>
      <c r="AE40" s="175">
        <f>+AE36</f>
        <v>499999000</v>
      </c>
      <c r="AF40" s="176"/>
      <c r="AG40" s="176"/>
      <c r="AH40" s="176"/>
      <c r="AI40" s="176"/>
      <c r="AJ40" s="176"/>
      <c r="AK40" s="177">
        <f>+AK36+AK38</f>
        <v>241811668</v>
      </c>
      <c r="AL40" s="177">
        <v>1130164699</v>
      </c>
      <c r="AM40" s="177">
        <f>+AM38</f>
        <v>419381049</v>
      </c>
      <c r="AN40" s="178"/>
      <c r="AO40" s="156">
        <f t="shared" si="15"/>
        <v>1</v>
      </c>
      <c r="AP40" s="185">
        <f>(L40+R40+AM40+X40)/H40</f>
        <v>0.55779275721011623</v>
      </c>
      <c r="AQ40" s="724"/>
      <c r="AR40" s="718"/>
      <c r="AS40" s="718"/>
      <c r="AT40" s="734"/>
      <c r="AU40" s="732"/>
      <c r="AV40" s="21"/>
      <c r="AW40" s="21"/>
      <c r="AX40" s="21"/>
      <c r="AY40" s="21"/>
    </row>
    <row r="41" spans="1:51" ht="30" customHeight="1" thickBot="1" x14ac:dyDescent="0.3">
      <c r="A41" s="704"/>
      <c r="B41" s="735">
        <v>6</v>
      </c>
      <c r="C41" s="703" t="s">
        <v>199</v>
      </c>
      <c r="D41" s="703" t="s">
        <v>139</v>
      </c>
      <c r="E41" s="703">
        <v>478</v>
      </c>
      <c r="F41" s="792"/>
      <c r="G41" s="260" t="s">
        <v>81</v>
      </c>
      <c r="H41" s="355">
        <f>AE41</f>
        <v>100</v>
      </c>
      <c r="I41" s="288">
        <v>24</v>
      </c>
      <c r="J41" s="288">
        <v>25</v>
      </c>
      <c r="K41" s="288">
        <v>25</v>
      </c>
      <c r="L41" s="289">
        <v>25</v>
      </c>
      <c r="M41" s="289">
        <v>70</v>
      </c>
      <c r="N41" s="289">
        <v>70</v>
      </c>
      <c r="O41" s="289">
        <v>70</v>
      </c>
      <c r="P41" s="289">
        <v>70</v>
      </c>
      <c r="Q41" s="289">
        <v>70</v>
      </c>
      <c r="R41" s="289">
        <v>70</v>
      </c>
      <c r="S41" s="289">
        <v>80</v>
      </c>
      <c r="T41" s="289">
        <f>+S41</f>
        <v>80</v>
      </c>
      <c r="U41" s="289">
        <v>80</v>
      </c>
      <c r="V41" s="289">
        <v>80</v>
      </c>
      <c r="W41" s="289">
        <v>80</v>
      </c>
      <c r="X41" s="167">
        <v>75</v>
      </c>
      <c r="Y41" s="167">
        <v>90</v>
      </c>
      <c r="Z41" s="167">
        <f>+Y41</f>
        <v>90</v>
      </c>
      <c r="AA41" s="289">
        <v>90</v>
      </c>
      <c r="AB41" s="289">
        <v>90</v>
      </c>
      <c r="AC41" s="289"/>
      <c r="AD41" s="510">
        <v>81</v>
      </c>
      <c r="AE41" s="289">
        <v>100</v>
      </c>
      <c r="AF41" s="289"/>
      <c r="AG41" s="289"/>
      <c r="AH41" s="289"/>
      <c r="AI41" s="167"/>
      <c r="AJ41" s="167"/>
      <c r="AK41" s="289">
        <v>75</v>
      </c>
      <c r="AL41" s="511">
        <v>78</v>
      </c>
      <c r="AM41" s="512">
        <v>81</v>
      </c>
      <c r="AN41" s="168"/>
      <c r="AO41" s="156">
        <f>AD41/AM41</f>
        <v>1</v>
      </c>
      <c r="AP41" s="188">
        <f>AM41/H41</f>
        <v>0.81</v>
      </c>
      <c r="AQ41" s="768" t="s">
        <v>339</v>
      </c>
      <c r="AR41" s="715" t="s">
        <v>300</v>
      </c>
      <c r="AS41" s="715" t="s">
        <v>301</v>
      </c>
      <c r="AT41" s="794" t="s">
        <v>200</v>
      </c>
      <c r="AU41" s="739" t="s">
        <v>151</v>
      </c>
      <c r="AV41" s="4"/>
      <c r="AW41" s="4"/>
      <c r="AX41" s="4"/>
      <c r="AY41" s="4"/>
    </row>
    <row r="42" spans="1:51" ht="30" customHeight="1" x14ac:dyDescent="0.25">
      <c r="A42" s="704"/>
      <c r="B42" s="704"/>
      <c r="C42" s="704"/>
      <c r="D42" s="704"/>
      <c r="E42" s="704"/>
      <c r="F42" s="792"/>
      <c r="G42" s="261" t="s">
        <v>102</v>
      </c>
      <c r="H42" s="170">
        <f>L42+R42+AA42+AE42+X42</f>
        <v>598645245</v>
      </c>
      <c r="I42" s="6">
        <v>60608658</v>
      </c>
      <c r="J42" s="6">
        <v>60608658</v>
      </c>
      <c r="K42" s="6">
        <v>60608658</v>
      </c>
      <c r="L42" s="69">
        <v>44335011</v>
      </c>
      <c r="M42" s="69">
        <v>200000000</v>
      </c>
      <c r="N42" s="69">
        <v>200000000</v>
      </c>
      <c r="O42" s="69">
        <v>200000000</v>
      </c>
      <c r="P42" s="69">
        <v>200000000</v>
      </c>
      <c r="Q42" s="69">
        <v>102639067</v>
      </c>
      <c r="R42" s="69">
        <v>91224934</v>
      </c>
      <c r="S42" s="69">
        <v>134322300</v>
      </c>
      <c r="T42" s="69">
        <v>134322300</v>
      </c>
      <c r="U42" s="69">
        <v>134322300</v>
      </c>
      <c r="V42" s="69">
        <v>134322300</v>
      </c>
      <c r="W42" s="69">
        <v>154226300</v>
      </c>
      <c r="X42" s="69">
        <v>154226300</v>
      </c>
      <c r="Y42" s="69">
        <v>124077000</v>
      </c>
      <c r="Z42" s="69">
        <v>124077000</v>
      </c>
      <c r="AA42" s="69">
        <v>177201000</v>
      </c>
      <c r="AB42" s="69">
        <v>177201000</v>
      </c>
      <c r="AC42" s="69"/>
      <c r="AD42" s="426">
        <v>97256000</v>
      </c>
      <c r="AE42" s="69">
        <v>131658000</v>
      </c>
      <c r="AF42" s="69"/>
      <c r="AG42" s="69"/>
      <c r="AH42" s="69"/>
      <c r="AI42" s="69"/>
      <c r="AJ42" s="69"/>
      <c r="AK42" s="69">
        <v>68976000</v>
      </c>
      <c r="AL42" s="69">
        <v>97256000</v>
      </c>
      <c r="AM42" s="69">
        <v>97256000</v>
      </c>
      <c r="AN42" s="72"/>
      <c r="AO42" s="156">
        <f t="shared" ref="AO42:AO46" si="18">AD42/AM42</f>
        <v>1</v>
      </c>
      <c r="AP42" s="185">
        <f>(L42+R42+AM42+X42)/H42</f>
        <v>0.64653022509182378</v>
      </c>
      <c r="AQ42" s="769"/>
      <c r="AR42" s="767"/>
      <c r="AS42" s="767"/>
      <c r="AT42" s="713"/>
      <c r="AU42" s="710"/>
      <c r="AV42" s="21"/>
      <c r="AW42" s="21"/>
      <c r="AX42" s="21"/>
      <c r="AY42" s="21"/>
    </row>
    <row r="43" spans="1:51" ht="30" customHeight="1" x14ac:dyDescent="0.25">
      <c r="A43" s="704"/>
      <c r="B43" s="704"/>
      <c r="C43" s="704"/>
      <c r="D43" s="704"/>
      <c r="E43" s="704"/>
      <c r="F43" s="792"/>
      <c r="G43" s="262" t="s">
        <v>111</v>
      </c>
      <c r="H43" s="350"/>
      <c r="I43" s="351"/>
      <c r="J43" s="351"/>
      <c r="K43" s="351"/>
      <c r="L43" s="352"/>
      <c r="M43" s="352"/>
      <c r="N43" s="352"/>
      <c r="O43" s="352"/>
      <c r="P43" s="352"/>
      <c r="Q43" s="352"/>
      <c r="R43" s="352"/>
      <c r="S43" s="352"/>
      <c r="T43" s="352"/>
      <c r="U43" s="352"/>
      <c r="V43" s="352"/>
      <c r="W43" s="346"/>
      <c r="X43" s="346"/>
      <c r="Y43" s="347"/>
      <c r="Z43" s="347"/>
      <c r="AA43" s="346"/>
      <c r="AB43" s="346"/>
      <c r="AC43" s="346"/>
      <c r="AD43" s="464"/>
      <c r="AE43" s="352"/>
      <c r="AF43" s="346"/>
      <c r="AG43" s="346"/>
      <c r="AH43" s="346"/>
      <c r="AI43" s="346"/>
      <c r="AJ43" s="346"/>
      <c r="AK43" s="340"/>
      <c r="AL43" s="346"/>
      <c r="AM43" s="346"/>
      <c r="AN43" s="72"/>
      <c r="AO43" s="346"/>
      <c r="AP43" s="392"/>
      <c r="AQ43" s="769"/>
      <c r="AR43" s="767"/>
      <c r="AS43" s="767"/>
      <c r="AT43" s="713"/>
      <c r="AU43" s="710"/>
      <c r="AV43" s="4"/>
      <c r="AW43" s="4"/>
      <c r="AX43" s="4"/>
      <c r="AY43" s="4"/>
    </row>
    <row r="44" spans="1:51" ht="30" customHeight="1" x14ac:dyDescent="0.25">
      <c r="A44" s="704"/>
      <c r="B44" s="704"/>
      <c r="C44" s="704"/>
      <c r="D44" s="704"/>
      <c r="E44" s="704"/>
      <c r="F44" s="792"/>
      <c r="G44" s="261" t="s">
        <v>120</v>
      </c>
      <c r="H44" s="172">
        <f>L44+R44+Z44+AE44+X44</f>
        <v>65231574</v>
      </c>
      <c r="I44" s="19"/>
      <c r="J44" s="19"/>
      <c r="K44" s="19"/>
      <c r="L44" s="19"/>
      <c r="M44" s="6">
        <v>14704074</v>
      </c>
      <c r="N44" s="6">
        <v>14704074</v>
      </c>
      <c r="O44" s="6">
        <v>14704074</v>
      </c>
      <c r="P44" s="6">
        <v>14704074</v>
      </c>
      <c r="Q44" s="6">
        <v>14704074</v>
      </c>
      <c r="R44" s="69">
        <v>14704074</v>
      </c>
      <c r="S44" s="69">
        <v>0</v>
      </c>
      <c r="T44" s="69">
        <v>0</v>
      </c>
      <c r="U44" s="69">
        <v>0</v>
      </c>
      <c r="V44" s="69"/>
      <c r="W44" s="69">
        <v>0</v>
      </c>
      <c r="X44" s="69">
        <v>0</v>
      </c>
      <c r="Y44" s="69">
        <v>50527500</v>
      </c>
      <c r="Z44" s="69">
        <v>50527500</v>
      </c>
      <c r="AA44" s="69">
        <v>50527500</v>
      </c>
      <c r="AB44" s="69">
        <v>50527500</v>
      </c>
      <c r="AC44" s="69"/>
      <c r="AD44" s="426">
        <v>50198167</v>
      </c>
      <c r="AE44" s="310"/>
      <c r="AF44" s="69"/>
      <c r="AG44" s="69"/>
      <c r="AH44" s="69"/>
      <c r="AI44" s="69"/>
      <c r="AJ44" s="69"/>
      <c r="AK44" s="69">
        <v>40667172</v>
      </c>
      <c r="AL44" s="69">
        <v>50198167</v>
      </c>
      <c r="AM44" s="69">
        <v>50198167</v>
      </c>
      <c r="AN44" s="72"/>
      <c r="AO44" s="156">
        <f t="shared" si="18"/>
        <v>1</v>
      </c>
      <c r="AP44" s="392"/>
      <c r="AQ44" s="769"/>
      <c r="AR44" s="767"/>
      <c r="AS44" s="767"/>
      <c r="AT44" s="713"/>
      <c r="AU44" s="710"/>
      <c r="AV44" s="21"/>
      <c r="AW44" s="21"/>
      <c r="AX44" s="21"/>
      <c r="AY44" s="21"/>
    </row>
    <row r="45" spans="1:51" ht="30" customHeight="1" thickBot="1" x14ac:dyDescent="0.3">
      <c r="A45" s="704"/>
      <c r="B45" s="704"/>
      <c r="C45" s="704"/>
      <c r="D45" s="704"/>
      <c r="E45" s="704"/>
      <c r="F45" s="792"/>
      <c r="G45" s="262" t="s">
        <v>127</v>
      </c>
      <c r="H45" s="198">
        <v>100</v>
      </c>
      <c r="I45" s="37">
        <v>25</v>
      </c>
      <c r="J45" s="37">
        <v>25</v>
      </c>
      <c r="K45" s="37">
        <f>+K41</f>
        <v>25</v>
      </c>
      <c r="L45" s="37">
        <v>25</v>
      </c>
      <c r="M45" s="37">
        <f>+M41</f>
        <v>70</v>
      </c>
      <c r="N45" s="37">
        <f>+N41</f>
        <v>70</v>
      </c>
      <c r="O45" s="37">
        <f>+O41</f>
        <v>70</v>
      </c>
      <c r="P45" s="37">
        <f>+P41</f>
        <v>70</v>
      </c>
      <c r="Q45" s="37">
        <v>70</v>
      </c>
      <c r="R45" s="37">
        <v>70</v>
      </c>
      <c r="S45" s="37">
        <f>+S41</f>
        <v>80</v>
      </c>
      <c r="T45" s="39">
        <f>+T41</f>
        <v>80</v>
      </c>
      <c r="U45" s="39">
        <v>80</v>
      </c>
      <c r="V45" s="40">
        <f>V41</f>
        <v>80</v>
      </c>
      <c r="W45" s="83">
        <f t="shared" ref="W45:Z46" si="19">+W41+W43</f>
        <v>80</v>
      </c>
      <c r="X45" s="83">
        <f t="shared" si="19"/>
        <v>75</v>
      </c>
      <c r="Y45" s="280">
        <f t="shared" si="19"/>
        <v>90</v>
      </c>
      <c r="Z45" s="280">
        <f t="shared" si="19"/>
        <v>90</v>
      </c>
      <c r="AA45" s="83">
        <f>+AA41</f>
        <v>90</v>
      </c>
      <c r="AB45" s="29">
        <f>+AB41</f>
        <v>90</v>
      </c>
      <c r="AC45" s="29"/>
      <c r="AD45" s="434">
        <f>+AD41</f>
        <v>81</v>
      </c>
      <c r="AE45" s="83">
        <f t="shared" ref="AE45:AK45" si="20">+AE41+AE43</f>
        <v>100</v>
      </c>
      <c r="AF45" s="83">
        <f t="shared" si="20"/>
        <v>0</v>
      </c>
      <c r="AG45" s="83">
        <f t="shared" si="20"/>
        <v>0</v>
      </c>
      <c r="AH45" s="83">
        <f t="shared" si="20"/>
        <v>0</v>
      </c>
      <c r="AI45" s="83">
        <f t="shared" si="20"/>
        <v>0</v>
      </c>
      <c r="AJ45" s="83">
        <f t="shared" si="20"/>
        <v>0</v>
      </c>
      <c r="AK45" s="83">
        <f t="shared" si="20"/>
        <v>75</v>
      </c>
      <c r="AL45" s="378">
        <v>78</v>
      </c>
      <c r="AM45" s="422">
        <f>+AM41</f>
        <v>81</v>
      </c>
      <c r="AN45" s="72"/>
      <c r="AO45" s="156">
        <f t="shared" si="18"/>
        <v>1</v>
      </c>
      <c r="AP45" s="188">
        <f>AM45/H45</f>
        <v>0.81</v>
      </c>
      <c r="AQ45" s="769"/>
      <c r="AR45" s="767"/>
      <c r="AS45" s="767"/>
      <c r="AT45" s="713"/>
      <c r="AU45" s="710"/>
      <c r="AV45" s="4"/>
      <c r="AW45" s="4"/>
      <c r="AX45" s="4"/>
      <c r="AY45" s="4"/>
    </row>
    <row r="46" spans="1:51" ht="30" customHeight="1" thickBot="1" x14ac:dyDescent="0.3">
      <c r="A46" s="705"/>
      <c r="B46" s="705"/>
      <c r="C46" s="705"/>
      <c r="D46" s="705"/>
      <c r="E46" s="705"/>
      <c r="F46" s="792"/>
      <c r="G46" s="263" t="s">
        <v>131</v>
      </c>
      <c r="H46" s="174">
        <f>+H42+H44</f>
        <v>663876819</v>
      </c>
      <c r="I46" s="175">
        <f>+I42</f>
        <v>60608658</v>
      </c>
      <c r="J46" s="175">
        <f>+J42</f>
        <v>60608658</v>
      </c>
      <c r="K46" s="175">
        <f>+K42</f>
        <v>60608658</v>
      </c>
      <c r="L46" s="175">
        <v>44335011</v>
      </c>
      <c r="M46" s="175">
        <f t="shared" ref="M46:R46" si="21">+M42+M44</f>
        <v>214704074</v>
      </c>
      <c r="N46" s="175">
        <f t="shared" si="21"/>
        <v>214704074</v>
      </c>
      <c r="O46" s="175">
        <f t="shared" si="21"/>
        <v>214704074</v>
      </c>
      <c r="P46" s="175">
        <f t="shared" si="21"/>
        <v>214704074</v>
      </c>
      <c r="Q46" s="175">
        <f t="shared" si="21"/>
        <v>117343141</v>
      </c>
      <c r="R46" s="175">
        <f t="shared" si="21"/>
        <v>105929008</v>
      </c>
      <c r="S46" s="175">
        <f>+S42</f>
        <v>134322300</v>
      </c>
      <c r="T46" s="175">
        <f>+T42</f>
        <v>134322300</v>
      </c>
      <c r="U46" s="175">
        <v>134322300</v>
      </c>
      <c r="V46" s="175">
        <f>V42</f>
        <v>134322300</v>
      </c>
      <c r="W46" s="201">
        <f t="shared" si="19"/>
        <v>154226300</v>
      </c>
      <c r="X46" s="201">
        <f t="shared" si="19"/>
        <v>154226300</v>
      </c>
      <c r="Y46" s="292">
        <f t="shared" si="19"/>
        <v>174604500</v>
      </c>
      <c r="Z46" s="292">
        <f t="shared" si="19"/>
        <v>174604500</v>
      </c>
      <c r="AA46" s="177">
        <f>+AA42+AA44</f>
        <v>227728500</v>
      </c>
      <c r="AB46" s="176">
        <f>+AB42+AB44</f>
        <v>227728500</v>
      </c>
      <c r="AC46" s="176"/>
      <c r="AD46" s="428">
        <f>+AD42+AD44</f>
        <v>147454167</v>
      </c>
      <c r="AE46" s="175">
        <f>+AE42</f>
        <v>131658000</v>
      </c>
      <c r="AF46" s="176"/>
      <c r="AG46" s="176"/>
      <c r="AH46" s="176"/>
      <c r="AI46" s="176"/>
      <c r="AJ46" s="176"/>
      <c r="AK46" s="177">
        <f>+AK42+AK44</f>
        <v>109643172</v>
      </c>
      <c r="AL46" s="177">
        <v>147454167</v>
      </c>
      <c r="AM46" s="177">
        <f>+AM42+AM44</f>
        <v>147454167</v>
      </c>
      <c r="AN46" s="178"/>
      <c r="AO46" s="156">
        <f t="shared" si="18"/>
        <v>1</v>
      </c>
      <c r="AP46" s="185">
        <f>(L46+R46+AM46+X46)/H46</f>
        <v>0.68076557738642773</v>
      </c>
      <c r="AQ46" s="769"/>
      <c r="AR46" s="767"/>
      <c r="AS46" s="767"/>
      <c r="AT46" s="713"/>
      <c r="AU46" s="710"/>
      <c r="AV46" s="21"/>
      <c r="AW46" s="21"/>
      <c r="AX46" s="21"/>
      <c r="AY46" s="21"/>
    </row>
    <row r="47" spans="1:51" ht="30" customHeight="1" x14ac:dyDescent="0.25">
      <c r="A47" s="703" t="s">
        <v>201</v>
      </c>
      <c r="B47" s="735">
        <v>7</v>
      </c>
      <c r="C47" s="703" t="s">
        <v>202</v>
      </c>
      <c r="D47" s="703" t="s">
        <v>77</v>
      </c>
      <c r="E47" s="703">
        <v>527</v>
      </c>
      <c r="F47" s="792"/>
      <c r="G47" s="260" t="s">
        <v>81</v>
      </c>
      <c r="H47" s="354">
        <f>L47+R51+X51+Y51+AE47</f>
        <v>14999.995999999999</v>
      </c>
      <c r="I47" s="189">
        <v>500</v>
      </c>
      <c r="J47" s="189">
        <v>500</v>
      </c>
      <c r="K47" s="62">
        <v>1028</v>
      </c>
      <c r="L47" s="199">
        <v>1028</v>
      </c>
      <c r="M47" s="87">
        <v>2250</v>
      </c>
      <c r="N47" s="87">
        <v>2250</v>
      </c>
      <c r="O47" s="87">
        <v>2250</v>
      </c>
      <c r="P47" s="87">
        <v>2250</v>
      </c>
      <c r="Q47" s="199">
        <f>2427+200</f>
        <v>2627</v>
      </c>
      <c r="R47" s="199">
        <v>2427</v>
      </c>
      <c r="S47" s="199">
        <v>4500</v>
      </c>
      <c r="T47" s="199">
        <f>+S47</f>
        <v>4500</v>
      </c>
      <c r="U47" s="87">
        <v>4500</v>
      </c>
      <c r="V47" s="199">
        <v>4500</v>
      </c>
      <c r="W47" s="199">
        <v>4952.366</v>
      </c>
      <c r="X47" s="199">
        <v>4952.366</v>
      </c>
      <c r="Y47" s="161">
        <f>4972-177-200</f>
        <v>4595</v>
      </c>
      <c r="Z47" s="161">
        <f>+Y47</f>
        <v>4595</v>
      </c>
      <c r="AA47" s="87">
        <v>4595</v>
      </c>
      <c r="AB47" s="87">
        <v>4595</v>
      </c>
      <c r="AC47" s="87"/>
      <c r="AD47" s="436">
        <v>3936.8471812888292</v>
      </c>
      <c r="AE47" s="199">
        <v>1797.63</v>
      </c>
      <c r="AF47" s="87"/>
      <c r="AG47" s="87"/>
      <c r="AH47" s="87"/>
      <c r="AI47" s="161"/>
      <c r="AJ47" s="161"/>
      <c r="AK47" s="202">
        <v>929.01</v>
      </c>
      <c r="AL47" s="202">
        <v>2467.92</v>
      </c>
      <c r="AM47" s="202">
        <v>3936.8471812888301</v>
      </c>
      <c r="AN47" s="200"/>
      <c r="AO47" s="169">
        <f>AM47/AB47</f>
        <v>0.85676761290290104</v>
      </c>
      <c r="AP47" s="515">
        <f>(L47+R47+AM47+X47)/H47</f>
        <v>0.82294776487199262</v>
      </c>
      <c r="AQ47" s="764" t="s">
        <v>341</v>
      </c>
      <c r="AR47" s="706" t="s">
        <v>89</v>
      </c>
      <c r="AS47" s="706" t="s">
        <v>89</v>
      </c>
      <c r="AT47" s="795" t="s">
        <v>183</v>
      </c>
      <c r="AU47" s="743" t="s">
        <v>184</v>
      </c>
      <c r="AV47" s="4"/>
      <c r="AW47" s="4"/>
      <c r="AX47" s="4"/>
      <c r="AY47" s="4"/>
    </row>
    <row r="48" spans="1:51" ht="30" customHeight="1" x14ac:dyDescent="0.25">
      <c r="A48" s="704"/>
      <c r="B48" s="704"/>
      <c r="C48" s="704"/>
      <c r="D48" s="704"/>
      <c r="E48" s="704"/>
      <c r="F48" s="792"/>
      <c r="G48" s="261" t="s">
        <v>102</v>
      </c>
      <c r="H48" s="170">
        <f>L48+R48+Z48+AE48+X48</f>
        <v>2478859532</v>
      </c>
      <c r="I48" s="6">
        <v>291959815</v>
      </c>
      <c r="J48" s="6">
        <v>291959815</v>
      </c>
      <c r="K48" s="6">
        <v>291959815</v>
      </c>
      <c r="L48" s="69">
        <v>203012548</v>
      </c>
      <c r="M48" s="69">
        <v>605318000</v>
      </c>
      <c r="N48" s="69">
        <v>605318000</v>
      </c>
      <c r="O48" s="69">
        <v>605318000</v>
      </c>
      <c r="P48" s="69">
        <v>605318000</v>
      </c>
      <c r="Q48" s="69">
        <v>804524633</v>
      </c>
      <c r="R48" s="69">
        <v>801616488</v>
      </c>
      <c r="S48" s="69">
        <v>463445300</v>
      </c>
      <c r="T48" s="69">
        <v>463445300</v>
      </c>
      <c r="U48" s="69">
        <v>463445300</v>
      </c>
      <c r="V48" s="69">
        <v>463445300</v>
      </c>
      <c r="W48" s="69">
        <v>517084624</v>
      </c>
      <c r="X48" s="69">
        <v>474482496</v>
      </c>
      <c r="Y48" s="69">
        <v>553077000</v>
      </c>
      <c r="Z48" s="69">
        <v>553077000</v>
      </c>
      <c r="AA48" s="69">
        <v>578270200</v>
      </c>
      <c r="AB48" s="69">
        <v>578270200</v>
      </c>
      <c r="AC48" s="69"/>
      <c r="AD48" s="426">
        <v>502710200</v>
      </c>
      <c r="AE48" s="69">
        <v>446671000</v>
      </c>
      <c r="AF48" s="69"/>
      <c r="AG48" s="69"/>
      <c r="AH48" s="69"/>
      <c r="AI48" s="69"/>
      <c r="AJ48" s="69"/>
      <c r="AK48" s="69">
        <v>47226000</v>
      </c>
      <c r="AL48" s="69">
        <v>477997000</v>
      </c>
      <c r="AM48" s="69">
        <v>502710200</v>
      </c>
      <c r="AN48" s="72"/>
      <c r="AO48" s="517">
        <f t="shared" ref="AO48:AO52" si="22">AM48/AB48</f>
        <v>0.869334439160102</v>
      </c>
      <c r="AP48" s="349">
        <f>(L48+R48+X48+AM48)/H48</f>
        <v>0.79948932418975005</v>
      </c>
      <c r="AQ48" s="723"/>
      <c r="AR48" s="707"/>
      <c r="AS48" s="707"/>
      <c r="AT48" s="713"/>
      <c r="AU48" s="710"/>
      <c r="AV48" s="21"/>
      <c r="AW48" s="21"/>
      <c r="AX48" s="21"/>
      <c r="AY48" s="21"/>
    </row>
    <row r="49" spans="1:51" ht="30" customHeight="1" x14ac:dyDescent="0.25">
      <c r="A49" s="704"/>
      <c r="B49" s="704"/>
      <c r="C49" s="704"/>
      <c r="D49" s="704"/>
      <c r="E49" s="704"/>
      <c r="F49" s="792"/>
      <c r="G49" s="262" t="s">
        <v>111</v>
      </c>
      <c r="H49" s="350"/>
      <c r="I49" s="11"/>
      <c r="J49" s="11"/>
      <c r="K49" s="11"/>
      <c r="L49" s="11"/>
      <c r="M49" s="12"/>
      <c r="N49" s="12"/>
      <c r="O49" s="11"/>
      <c r="P49" s="11"/>
      <c r="Q49" s="11"/>
      <c r="R49" s="12"/>
      <c r="S49" s="37">
        <v>200</v>
      </c>
      <c r="T49" s="29">
        <f>+S49</f>
        <v>200</v>
      </c>
      <c r="U49" s="37">
        <v>200</v>
      </c>
      <c r="V49" s="29">
        <v>200</v>
      </c>
      <c r="W49" s="83">
        <v>200</v>
      </c>
      <c r="X49" s="112">
        <v>200</v>
      </c>
      <c r="Y49" s="19"/>
      <c r="Z49" s="394"/>
      <c r="AA49" s="347"/>
      <c r="AB49" s="394"/>
      <c r="AC49" s="394"/>
      <c r="AD49" s="465"/>
      <c r="AE49" s="394"/>
      <c r="AF49" s="394"/>
      <c r="AG49" s="394"/>
      <c r="AH49" s="394"/>
      <c r="AI49" s="394"/>
      <c r="AJ49" s="394"/>
      <c r="AK49" s="394"/>
      <c r="AL49" s="395"/>
      <c r="AM49" s="395"/>
      <c r="AN49" s="72"/>
      <c r="AO49" s="517" t="e">
        <f t="shared" si="22"/>
        <v>#DIV/0!</v>
      </c>
      <c r="AP49" s="353"/>
      <c r="AQ49" s="723"/>
      <c r="AR49" s="707"/>
      <c r="AS49" s="707"/>
      <c r="AT49" s="713"/>
      <c r="AU49" s="710"/>
      <c r="AV49" s="4"/>
      <c r="AW49" s="4"/>
      <c r="AX49" s="4"/>
      <c r="AY49" s="4"/>
    </row>
    <row r="50" spans="1:51" ht="30" customHeight="1" x14ac:dyDescent="0.25">
      <c r="A50" s="704"/>
      <c r="B50" s="704"/>
      <c r="C50" s="704"/>
      <c r="D50" s="704"/>
      <c r="E50" s="704"/>
      <c r="F50" s="792"/>
      <c r="G50" s="261" t="s">
        <v>120</v>
      </c>
      <c r="H50" s="172">
        <f>L50+R50+Z50+AE50+X50</f>
        <v>868712136</v>
      </c>
      <c r="I50" s="19"/>
      <c r="J50" s="19"/>
      <c r="K50" s="19"/>
      <c r="L50" s="19"/>
      <c r="M50" s="6">
        <v>105773637</v>
      </c>
      <c r="N50" s="6">
        <v>105773637</v>
      </c>
      <c r="O50" s="6">
        <v>105773637</v>
      </c>
      <c r="P50" s="6">
        <v>105773637</v>
      </c>
      <c r="Q50" s="6">
        <v>105773637</v>
      </c>
      <c r="R50" s="69">
        <v>105773637</v>
      </c>
      <c r="S50" s="69">
        <v>575846067</v>
      </c>
      <c r="T50" s="69">
        <v>579357845</v>
      </c>
      <c r="U50" s="69">
        <v>579357845</v>
      </c>
      <c r="V50" s="69">
        <v>579357845</v>
      </c>
      <c r="W50" s="69">
        <v>579357845</v>
      </c>
      <c r="X50" s="69">
        <v>579357845</v>
      </c>
      <c r="Y50" s="69">
        <v>183580654</v>
      </c>
      <c r="Z50" s="69">
        <v>183580654</v>
      </c>
      <c r="AA50" s="69">
        <v>183580654</v>
      </c>
      <c r="AB50" s="69">
        <v>183580654</v>
      </c>
      <c r="AC50" s="69"/>
      <c r="AD50" s="426">
        <v>176951578</v>
      </c>
      <c r="AE50" s="310"/>
      <c r="AF50" s="69"/>
      <c r="AG50" s="69"/>
      <c r="AH50" s="69"/>
      <c r="AI50" s="69"/>
      <c r="AJ50" s="69"/>
      <c r="AK50" s="69">
        <v>101481494</v>
      </c>
      <c r="AL50" s="69">
        <v>176951578</v>
      </c>
      <c r="AM50" s="69">
        <v>176951578</v>
      </c>
      <c r="AN50" s="72"/>
      <c r="AO50" s="517">
        <f t="shared" si="22"/>
        <v>0.96389011665684554</v>
      </c>
      <c r="AP50" s="353"/>
      <c r="AQ50" s="723"/>
      <c r="AR50" s="707"/>
      <c r="AS50" s="707"/>
      <c r="AT50" s="713"/>
      <c r="AU50" s="710"/>
      <c r="AV50" s="21"/>
      <c r="AW50" s="21"/>
      <c r="AX50" s="21"/>
      <c r="AY50" s="21"/>
    </row>
    <row r="51" spans="1:51" ht="30" customHeight="1" thickBot="1" x14ac:dyDescent="0.3">
      <c r="A51" s="704"/>
      <c r="B51" s="704"/>
      <c r="C51" s="704"/>
      <c r="D51" s="704"/>
      <c r="E51" s="704"/>
      <c r="F51" s="792"/>
      <c r="G51" s="262" t="s">
        <v>127</v>
      </c>
      <c r="H51" s="198">
        <f>+H47</f>
        <v>14999.995999999999</v>
      </c>
      <c r="I51" s="43">
        <f>+I47</f>
        <v>500</v>
      </c>
      <c r="J51" s="43">
        <f>+J47</f>
        <v>500</v>
      </c>
      <c r="K51" s="44">
        <f>+K47</f>
        <v>1028</v>
      </c>
      <c r="L51" s="44">
        <v>1028</v>
      </c>
      <c r="M51" s="44">
        <f>+M47</f>
        <v>2250</v>
      </c>
      <c r="N51" s="44">
        <f>+N47</f>
        <v>2250</v>
      </c>
      <c r="O51" s="44">
        <f>+O47</f>
        <v>2250</v>
      </c>
      <c r="P51" s="44">
        <f>+P47</f>
        <v>2250</v>
      </c>
      <c r="Q51" s="44">
        <f>Q47</f>
        <v>2627</v>
      </c>
      <c r="R51" s="37">
        <v>2427</v>
      </c>
      <c r="S51" s="37">
        <f>+S47+S49</f>
        <v>4700</v>
      </c>
      <c r="T51" s="37">
        <f>+T49+T47</f>
        <v>4700</v>
      </c>
      <c r="U51" s="37">
        <v>4700</v>
      </c>
      <c r="V51" s="42">
        <f>V47+V49</f>
        <v>4700</v>
      </c>
      <c r="W51" s="122">
        <f>+W47+W49</f>
        <v>5152.366</v>
      </c>
      <c r="X51" s="107">
        <f>+X47+X49</f>
        <v>5152.366</v>
      </c>
      <c r="Y51" s="107">
        <f t="shared" ref="Y51:AD51" si="23">+Y47</f>
        <v>4595</v>
      </c>
      <c r="Z51" s="107">
        <f t="shared" si="23"/>
        <v>4595</v>
      </c>
      <c r="AA51" s="83">
        <f t="shared" si="23"/>
        <v>4595</v>
      </c>
      <c r="AB51" s="29">
        <f t="shared" si="23"/>
        <v>4595</v>
      </c>
      <c r="AC51" s="29"/>
      <c r="AD51" s="436">
        <f t="shared" si="23"/>
        <v>3936.8471812888292</v>
      </c>
      <c r="AE51" s="122">
        <f>+AE47</f>
        <v>1797.63</v>
      </c>
      <c r="AF51" s="83"/>
      <c r="AG51" s="83"/>
      <c r="AH51" s="83"/>
      <c r="AI51" s="112"/>
      <c r="AJ51" s="112"/>
      <c r="AK51" s="107">
        <f>+AK47</f>
        <v>929.01</v>
      </c>
      <c r="AL51" s="107">
        <v>2467.92</v>
      </c>
      <c r="AM51" s="107">
        <f>+AM47</f>
        <v>3936.8471812888301</v>
      </c>
      <c r="AN51" s="73"/>
      <c r="AO51" s="516">
        <f t="shared" si="22"/>
        <v>0.85676761290290104</v>
      </c>
      <c r="AP51" s="504">
        <f>(L51+R51+AM51+X51)/H51</f>
        <v>0.83628110176088244</v>
      </c>
      <c r="AQ51" s="723"/>
      <c r="AR51" s="707"/>
      <c r="AS51" s="707"/>
      <c r="AT51" s="713"/>
      <c r="AU51" s="710"/>
      <c r="AV51" s="4"/>
      <c r="AW51" s="4"/>
      <c r="AX51" s="4"/>
      <c r="AY51" s="4"/>
    </row>
    <row r="52" spans="1:51" ht="30" customHeight="1" thickBot="1" x14ac:dyDescent="0.3">
      <c r="A52" s="705"/>
      <c r="B52" s="705"/>
      <c r="C52" s="705"/>
      <c r="D52" s="705"/>
      <c r="E52" s="705"/>
      <c r="F52" s="792"/>
      <c r="G52" s="263" t="s">
        <v>131</v>
      </c>
      <c r="H52" s="174">
        <f>+H48+H50</f>
        <v>3347571668</v>
      </c>
      <c r="I52" s="175">
        <f>+I48</f>
        <v>291959815</v>
      </c>
      <c r="J52" s="175">
        <f>+J48</f>
        <v>291959815</v>
      </c>
      <c r="K52" s="175">
        <f>+K48</f>
        <v>291959815</v>
      </c>
      <c r="L52" s="175">
        <v>203012548</v>
      </c>
      <c r="M52" s="175">
        <f t="shared" ref="M52:S52" si="24">+M48+M50</f>
        <v>711091637</v>
      </c>
      <c r="N52" s="175">
        <f t="shared" si="24"/>
        <v>711091637</v>
      </c>
      <c r="O52" s="175">
        <f t="shared" si="24"/>
        <v>711091637</v>
      </c>
      <c r="P52" s="175">
        <f t="shared" si="24"/>
        <v>711091637</v>
      </c>
      <c r="Q52" s="175">
        <f t="shared" si="24"/>
        <v>910298270</v>
      </c>
      <c r="R52" s="175">
        <f t="shared" si="24"/>
        <v>907390125</v>
      </c>
      <c r="S52" s="175">
        <f t="shared" si="24"/>
        <v>1039291367</v>
      </c>
      <c r="T52" s="175">
        <f>+T48</f>
        <v>463445300</v>
      </c>
      <c r="U52" s="175">
        <v>463445300</v>
      </c>
      <c r="V52" s="175">
        <f>V48+AM50</f>
        <v>640396878</v>
      </c>
      <c r="W52" s="203">
        <f>+W48+W50</f>
        <v>1096442469</v>
      </c>
      <c r="X52" s="203">
        <f>+X48+X50</f>
        <v>1053840341</v>
      </c>
      <c r="Y52" s="177">
        <f>+Y48+Y50</f>
        <v>736657654</v>
      </c>
      <c r="Z52" s="176">
        <f>+Z48+Z50</f>
        <v>736657654</v>
      </c>
      <c r="AA52" s="177">
        <f>+AA48+AA50</f>
        <v>761850854</v>
      </c>
      <c r="AB52" s="176">
        <f>+AB48+AB50</f>
        <v>761850854</v>
      </c>
      <c r="AC52" s="176"/>
      <c r="AD52" s="428">
        <f>+AD48+AD50</f>
        <v>679661778</v>
      </c>
      <c r="AE52" s="175">
        <f>+AE48</f>
        <v>446671000</v>
      </c>
      <c r="AF52" s="176"/>
      <c r="AG52" s="176"/>
      <c r="AH52" s="176"/>
      <c r="AI52" s="176"/>
      <c r="AJ52" s="176"/>
      <c r="AK52" s="177">
        <f>+AK48+AK50</f>
        <v>148707494</v>
      </c>
      <c r="AL52" s="177">
        <v>654948578</v>
      </c>
      <c r="AM52" s="177">
        <f>+AM48+AM50</f>
        <v>679661778</v>
      </c>
      <c r="AN52" s="178"/>
      <c r="AO52" s="169">
        <f t="shared" si="22"/>
        <v>0.89211920473872697</v>
      </c>
      <c r="AP52" s="186">
        <f>(L52+R52+X52+AM52)/H52</f>
        <v>0.8495426159760413</v>
      </c>
      <c r="AQ52" s="724"/>
      <c r="AR52" s="708"/>
      <c r="AS52" s="708"/>
      <c r="AT52" s="714"/>
      <c r="AU52" s="711"/>
      <c r="AV52" s="21"/>
      <c r="AW52" s="21"/>
      <c r="AX52" s="21"/>
      <c r="AY52" s="21"/>
    </row>
    <row r="53" spans="1:51" ht="30" customHeight="1" x14ac:dyDescent="0.25">
      <c r="A53" s="703" t="s">
        <v>110</v>
      </c>
      <c r="B53" s="735">
        <v>8</v>
      </c>
      <c r="C53" s="703" t="s">
        <v>95</v>
      </c>
      <c r="D53" s="703" t="s">
        <v>77</v>
      </c>
      <c r="E53" s="703">
        <v>469</v>
      </c>
      <c r="F53" s="792"/>
      <c r="G53" s="260" t="s">
        <v>81</v>
      </c>
      <c r="H53" s="354">
        <f>L53+R57+X57+Y57+AE53</f>
        <v>25000</v>
      </c>
      <c r="I53" s="87">
        <v>1000</v>
      </c>
      <c r="J53" s="87">
        <v>1000</v>
      </c>
      <c r="K53" s="87">
        <v>1390</v>
      </c>
      <c r="L53" s="514">
        <v>1390</v>
      </c>
      <c r="M53" s="87">
        <v>7000</v>
      </c>
      <c r="N53" s="87">
        <v>7000</v>
      </c>
      <c r="O53" s="87">
        <v>7000</v>
      </c>
      <c r="P53" s="87">
        <v>7000</v>
      </c>
      <c r="Q53" s="87">
        <v>7910.66</v>
      </c>
      <c r="R53" s="202">
        <v>7911</v>
      </c>
      <c r="S53" s="87">
        <f>7000-390</f>
        <v>6610</v>
      </c>
      <c r="T53" s="87">
        <f>+S53</f>
        <v>6610</v>
      </c>
      <c r="U53" s="87">
        <v>6610</v>
      </c>
      <c r="V53" s="87">
        <v>6610</v>
      </c>
      <c r="W53" s="87">
        <v>6610</v>
      </c>
      <c r="X53" s="202">
        <v>6578.76</v>
      </c>
      <c r="Y53" s="348">
        <v>6089</v>
      </c>
      <c r="Z53" s="348">
        <f>+Y53</f>
        <v>6089</v>
      </c>
      <c r="AA53" s="87">
        <v>6089</v>
      </c>
      <c r="AB53" s="87">
        <v>6089</v>
      </c>
      <c r="AC53" s="87"/>
      <c r="AD53" s="429">
        <v>6079.5710000000008</v>
      </c>
      <c r="AE53" s="87">
        <v>3000</v>
      </c>
      <c r="AF53" s="190"/>
      <c r="AG53" s="190"/>
      <c r="AH53" s="190"/>
      <c r="AI53" s="163"/>
      <c r="AJ53" s="163"/>
      <c r="AK53" s="202">
        <v>1200.3599999999999</v>
      </c>
      <c r="AL53" s="199">
        <v>4198.95</v>
      </c>
      <c r="AM53" s="199">
        <v>6079.5710000000008</v>
      </c>
      <c r="AN53" s="200"/>
      <c r="AO53" s="169">
        <f>AM53/AB53</f>
        <v>0.99845146986368871</v>
      </c>
      <c r="AP53" s="515">
        <f>(L53+R53+AM53+X53)/H53</f>
        <v>0.87837323999999994</v>
      </c>
      <c r="AQ53" s="726" t="s">
        <v>342</v>
      </c>
      <c r="AR53" s="706" t="s">
        <v>89</v>
      </c>
      <c r="AS53" s="706" t="s">
        <v>89</v>
      </c>
      <c r="AT53" s="733" t="s">
        <v>203</v>
      </c>
      <c r="AU53" s="731" t="s">
        <v>184</v>
      </c>
      <c r="AV53" s="4"/>
      <c r="AW53" s="4"/>
      <c r="AX53" s="4"/>
      <c r="AY53" s="4"/>
    </row>
    <row r="54" spans="1:51" ht="30" customHeight="1" x14ac:dyDescent="0.25">
      <c r="A54" s="704"/>
      <c r="B54" s="704"/>
      <c r="C54" s="704"/>
      <c r="D54" s="704"/>
      <c r="E54" s="704"/>
      <c r="F54" s="792"/>
      <c r="G54" s="261" t="s">
        <v>102</v>
      </c>
      <c r="H54" s="170">
        <f>L54+R54+Z54+AE54+X54</f>
        <v>2015406098</v>
      </c>
      <c r="I54" s="69">
        <v>289673103</v>
      </c>
      <c r="J54" s="69">
        <v>289673103</v>
      </c>
      <c r="K54" s="69">
        <v>289673103</v>
      </c>
      <c r="L54" s="69">
        <v>286086231</v>
      </c>
      <c r="M54" s="69">
        <v>353881000</v>
      </c>
      <c r="N54" s="69">
        <v>353881000</v>
      </c>
      <c r="O54" s="69">
        <v>353881000</v>
      </c>
      <c r="P54" s="69">
        <v>353881000</v>
      </c>
      <c r="Q54" s="69">
        <v>364740267</v>
      </c>
      <c r="R54" s="69">
        <v>354644867</v>
      </c>
      <c r="S54" s="69">
        <v>486128950</v>
      </c>
      <c r="T54" s="69">
        <v>486128950</v>
      </c>
      <c r="U54" s="69">
        <v>456409950</v>
      </c>
      <c r="V54" s="69">
        <f>120000000+336409950</f>
        <v>456409950</v>
      </c>
      <c r="W54" s="69">
        <v>474459000</v>
      </c>
      <c r="X54" s="69">
        <v>464242000</v>
      </c>
      <c r="Y54" s="69">
        <v>500140000</v>
      </c>
      <c r="Z54" s="69">
        <v>500140000</v>
      </c>
      <c r="AA54" s="69">
        <v>454064000</v>
      </c>
      <c r="AB54" s="69">
        <v>454064000</v>
      </c>
      <c r="AC54" s="69"/>
      <c r="AD54" s="426">
        <v>321262000</v>
      </c>
      <c r="AE54" s="69">
        <v>410293000</v>
      </c>
      <c r="AF54" s="7"/>
      <c r="AG54" s="7"/>
      <c r="AH54" s="7"/>
      <c r="AI54" s="7"/>
      <c r="AJ54" s="7"/>
      <c r="AK54" s="69">
        <v>69481000</v>
      </c>
      <c r="AL54" s="69">
        <v>270062000</v>
      </c>
      <c r="AM54" s="502">
        <v>321262000</v>
      </c>
      <c r="AN54" s="72"/>
      <c r="AO54" s="517">
        <f t="shared" ref="AO54:AO58" si="25">AM54/AB54</f>
        <v>0.70752581133937065</v>
      </c>
      <c r="AP54" s="349">
        <f>(L54+R54+X54+AM54)/H54</f>
        <v>0.70766636035056796</v>
      </c>
      <c r="AQ54" s="727"/>
      <c r="AR54" s="707"/>
      <c r="AS54" s="707"/>
      <c r="AT54" s="713"/>
      <c r="AU54" s="710"/>
      <c r="AV54" s="21"/>
      <c r="AW54" s="21"/>
      <c r="AX54" s="21"/>
      <c r="AY54" s="21"/>
    </row>
    <row r="55" spans="1:51" ht="30" customHeight="1" x14ac:dyDescent="0.25">
      <c r="A55" s="704"/>
      <c r="B55" s="704"/>
      <c r="C55" s="704"/>
      <c r="D55" s="704"/>
      <c r="E55" s="704"/>
      <c r="F55" s="792"/>
      <c r="G55" s="262" t="s">
        <v>111</v>
      </c>
      <c r="H55" s="350"/>
      <c r="I55" s="11"/>
      <c r="J55" s="11"/>
      <c r="K55" s="11"/>
      <c r="L55" s="11"/>
      <c r="M55" s="12"/>
      <c r="N55" s="12"/>
      <c r="O55" s="11"/>
      <c r="P55" s="11"/>
      <c r="Q55" s="11"/>
      <c r="R55" s="45"/>
      <c r="S55" s="12">
        <v>0</v>
      </c>
      <c r="T55" s="46">
        <v>0</v>
      </c>
      <c r="U55" s="46">
        <v>0</v>
      </c>
      <c r="V55" s="46">
        <v>0</v>
      </c>
      <c r="W55" s="97">
        <v>0</v>
      </c>
      <c r="X55" s="97">
        <v>0</v>
      </c>
      <c r="Y55" s="280">
        <f>+W53-X53</f>
        <v>31.239999999999782</v>
      </c>
      <c r="Z55" s="280">
        <v>31.24</v>
      </c>
      <c r="AA55" s="122">
        <v>31.24</v>
      </c>
      <c r="AB55" s="122">
        <v>31.24</v>
      </c>
      <c r="AC55" s="122"/>
      <c r="AD55" s="122">
        <v>31.24</v>
      </c>
      <c r="AE55" s="405"/>
      <c r="AF55" s="29"/>
      <c r="AG55" s="29"/>
      <c r="AH55" s="29"/>
      <c r="AI55" s="3"/>
      <c r="AJ55" s="3"/>
      <c r="AK55" s="112">
        <v>31.24</v>
      </c>
      <c r="AL55" s="112">
        <v>31.24</v>
      </c>
      <c r="AM55" s="112">
        <v>31.24</v>
      </c>
      <c r="AN55" s="72"/>
      <c r="AO55" s="517">
        <f t="shared" si="25"/>
        <v>1</v>
      </c>
      <c r="AP55" s="353"/>
      <c r="AQ55" s="727"/>
      <c r="AR55" s="707"/>
      <c r="AS55" s="707"/>
      <c r="AT55" s="713"/>
      <c r="AU55" s="710"/>
      <c r="AV55" s="4"/>
      <c r="AW55" s="4"/>
      <c r="AX55" s="4"/>
      <c r="AY55" s="4"/>
    </row>
    <row r="56" spans="1:51" ht="30" customHeight="1" x14ac:dyDescent="0.25">
      <c r="A56" s="704"/>
      <c r="B56" s="704"/>
      <c r="C56" s="704"/>
      <c r="D56" s="704"/>
      <c r="E56" s="704"/>
      <c r="F56" s="792"/>
      <c r="G56" s="261" t="s">
        <v>120</v>
      </c>
      <c r="H56" s="172">
        <f>L56+R56+Z56+AE56+X56</f>
        <v>354244730</v>
      </c>
      <c r="I56" s="19"/>
      <c r="J56" s="19"/>
      <c r="K56" s="19"/>
      <c r="L56" s="19"/>
      <c r="M56" s="6">
        <v>179241931</v>
      </c>
      <c r="N56" s="6">
        <v>179241931</v>
      </c>
      <c r="O56" s="6">
        <v>179241931</v>
      </c>
      <c r="P56" s="6">
        <v>179241931</v>
      </c>
      <c r="Q56" s="6">
        <v>179241931</v>
      </c>
      <c r="R56" s="69">
        <v>179199239</v>
      </c>
      <c r="S56" s="69">
        <v>83703767</v>
      </c>
      <c r="T56" s="69">
        <v>83703767</v>
      </c>
      <c r="U56" s="69">
        <f>30542133+1275500+51205867</f>
        <v>83023500</v>
      </c>
      <c r="V56" s="69">
        <f>30542133+1275500+51205867</f>
        <v>83023500</v>
      </c>
      <c r="W56" s="69">
        <v>76828634</v>
      </c>
      <c r="X56" s="69">
        <v>76828634</v>
      </c>
      <c r="Y56" s="69">
        <v>98216857</v>
      </c>
      <c r="Z56" s="69">
        <v>98216857</v>
      </c>
      <c r="AA56" s="69">
        <v>98216857</v>
      </c>
      <c r="AB56" s="69">
        <v>98216857</v>
      </c>
      <c r="AC56" s="69"/>
      <c r="AD56" s="426">
        <v>98216857</v>
      </c>
      <c r="AE56" s="396"/>
      <c r="AF56" s="7"/>
      <c r="AG56" s="7"/>
      <c r="AH56" s="7"/>
      <c r="AI56" s="7"/>
      <c r="AJ56" s="7"/>
      <c r="AK56" s="69">
        <v>80693357</v>
      </c>
      <c r="AL56" s="69">
        <v>98216857</v>
      </c>
      <c r="AM56" s="69">
        <v>98216857</v>
      </c>
      <c r="AN56" s="72"/>
      <c r="AO56" s="517">
        <f t="shared" si="25"/>
        <v>1</v>
      </c>
      <c r="AP56" s="353"/>
      <c r="AQ56" s="727"/>
      <c r="AR56" s="707"/>
      <c r="AS56" s="707"/>
      <c r="AT56" s="713"/>
      <c r="AU56" s="710"/>
      <c r="AV56" s="21"/>
      <c r="AW56" s="21"/>
      <c r="AX56" s="21"/>
      <c r="AY56" s="21"/>
    </row>
    <row r="57" spans="1:51" ht="30" customHeight="1" thickBot="1" x14ac:dyDescent="0.3">
      <c r="A57" s="704"/>
      <c r="B57" s="704"/>
      <c r="C57" s="704"/>
      <c r="D57" s="704"/>
      <c r="E57" s="704"/>
      <c r="F57" s="792"/>
      <c r="G57" s="262" t="s">
        <v>127</v>
      </c>
      <c r="H57" s="173">
        <f>H53</f>
        <v>25000</v>
      </c>
      <c r="I57" s="22">
        <f>I53</f>
        <v>1000</v>
      </c>
      <c r="J57" s="22">
        <f>J53</f>
        <v>1000</v>
      </c>
      <c r="K57" s="22">
        <f>K53</f>
        <v>1390</v>
      </c>
      <c r="L57" s="22">
        <v>1390</v>
      </c>
      <c r="M57" s="37">
        <f>+M53</f>
        <v>7000</v>
      </c>
      <c r="N57" s="37">
        <f>+N53</f>
        <v>7000</v>
      </c>
      <c r="O57" s="37">
        <f>+O53</f>
        <v>7000</v>
      </c>
      <c r="P57" s="37">
        <f>+P53</f>
        <v>7000</v>
      </c>
      <c r="Q57" s="47">
        <v>7000</v>
      </c>
      <c r="R57" s="47">
        <f>R53</f>
        <v>7911</v>
      </c>
      <c r="S57" s="37">
        <v>6610</v>
      </c>
      <c r="T57" s="37">
        <f>+T53+T55</f>
        <v>6610</v>
      </c>
      <c r="U57" s="37">
        <v>6610</v>
      </c>
      <c r="V57" s="37">
        <f>V53+V55</f>
        <v>6610</v>
      </c>
      <c r="W57" s="83">
        <f>+W53+W55</f>
        <v>6610</v>
      </c>
      <c r="X57" s="83">
        <f>+X53+X55</f>
        <v>6578.76</v>
      </c>
      <c r="Y57" s="69">
        <f>Y53+Y55</f>
        <v>6120.24</v>
      </c>
      <c r="Z57" s="69">
        <f t="shared" ref="Z57:AB58" si="26">+Z53+Z55</f>
        <v>6120.24</v>
      </c>
      <c r="AA57" s="468">
        <f t="shared" si="26"/>
        <v>6120.24</v>
      </c>
      <c r="AB57" s="468">
        <f t="shared" si="26"/>
        <v>6120.24</v>
      </c>
      <c r="AC57" s="83"/>
      <c r="AD57" s="466">
        <f>+AD53+AD55</f>
        <v>6110.8110000000006</v>
      </c>
      <c r="AE57" s="37">
        <v>3000</v>
      </c>
      <c r="AF57" s="29"/>
      <c r="AG57" s="29"/>
      <c r="AH57" s="29"/>
      <c r="AI57" s="3"/>
      <c r="AJ57" s="3"/>
      <c r="AK57" s="513">
        <f>+AK53+AK55</f>
        <v>1231.5999999999999</v>
      </c>
      <c r="AL57" s="513">
        <f>+AL53+AL55</f>
        <v>4230.1899999999996</v>
      </c>
      <c r="AM57" s="513">
        <f>+AM53+AM55</f>
        <v>6110.8110000000006</v>
      </c>
      <c r="AN57" s="72"/>
      <c r="AO57" s="516">
        <f t="shared" si="25"/>
        <v>0.99845937414219066</v>
      </c>
      <c r="AP57" s="504">
        <f>(L57+R57+AM57+X57)/H57</f>
        <v>0.87962284000000013</v>
      </c>
      <c r="AQ57" s="727"/>
      <c r="AR57" s="707"/>
      <c r="AS57" s="707"/>
      <c r="AT57" s="713"/>
      <c r="AU57" s="710"/>
      <c r="AV57" s="4"/>
      <c r="AW57" s="4"/>
      <c r="AX57" s="4"/>
      <c r="AY57" s="4"/>
    </row>
    <row r="58" spans="1:51" ht="30" customHeight="1" thickBot="1" x14ac:dyDescent="0.3">
      <c r="A58" s="704"/>
      <c r="B58" s="705"/>
      <c r="C58" s="705"/>
      <c r="D58" s="705"/>
      <c r="E58" s="705"/>
      <c r="F58" s="792"/>
      <c r="G58" s="263" t="s">
        <v>131</v>
      </c>
      <c r="H58" s="283">
        <f>H54+H56</f>
        <v>2369650828</v>
      </c>
      <c r="I58" s="284">
        <f>I54</f>
        <v>289673103</v>
      </c>
      <c r="J58" s="284">
        <f>J54</f>
        <v>289673103</v>
      </c>
      <c r="K58" s="284">
        <f>K54</f>
        <v>289673103</v>
      </c>
      <c r="L58" s="284">
        <v>286086231</v>
      </c>
      <c r="M58" s="284">
        <f t="shared" ref="M58:R58" si="27">+M54+M56</f>
        <v>533122931</v>
      </c>
      <c r="N58" s="284">
        <f t="shared" si="27"/>
        <v>533122931</v>
      </c>
      <c r="O58" s="284">
        <f t="shared" si="27"/>
        <v>533122931</v>
      </c>
      <c r="P58" s="284">
        <f t="shared" si="27"/>
        <v>533122931</v>
      </c>
      <c r="Q58" s="284">
        <f t="shared" si="27"/>
        <v>543982198</v>
      </c>
      <c r="R58" s="284">
        <f t="shared" si="27"/>
        <v>533844106</v>
      </c>
      <c r="S58" s="284">
        <f>S54+S56</f>
        <v>569832717</v>
      </c>
      <c r="T58" s="284">
        <f>+T54+T56</f>
        <v>569832717</v>
      </c>
      <c r="U58" s="284">
        <v>540113717</v>
      </c>
      <c r="V58" s="284">
        <f>V54+V56</f>
        <v>539433450</v>
      </c>
      <c r="W58" s="285">
        <f>+W54+W56</f>
        <v>551287634</v>
      </c>
      <c r="X58" s="285">
        <f>+X54+X56</f>
        <v>541070634</v>
      </c>
      <c r="Y58" s="86">
        <f>Y54+Y56</f>
        <v>598356857</v>
      </c>
      <c r="Z58" s="86">
        <f t="shared" si="26"/>
        <v>598356857</v>
      </c>
      <c r="AA58" s="86">
        <f t="shared" si="26"/>
        <v>552280857</v>
      </c>
      <c r="AB58" s="215">
        <f t="shared" si="26"/>
        <v>552280857</v>
      </c>
      <c r="AC58" s="215"/>
      <c r="AD58" s="432">
        <f>+AD54+AD56</f>
        <v>419478857</v>
      </c>
      <c r="AE58" s="284">
        <f>AE54</f>
        <v>410293000</v>
      </c>
      <c r="AF58" s="215"/>
      <c r="AG58" s="215"/>
      <c r="AH58" s="215"/>
      <c r="AI58" s="215"/>
      <c r="AJ58" s="293"/>
      <c r="AK58" s="294">
        <f>+AK54+AK56</f>
        <v>150174357</v>
      </c>
      <c r="AL58" s="294">
        <v>368278857</v>
      </c>
      <c r="AM58" s="294">
        <f>+AM54+AM56</f>
        <v>419478857</v>
      </c>
      <c r="AN58" s="286"/>
      <c r="AO58" s="169">
        <f t="shared" si="25"/>
        <v>0.7595390129555043</v>
      </c>
      <c r="AP58" s="186">
        <f>(L58+R58+X58+AM58)/H58</f>
        <v>0.75136801040967538</v>
      </c>
      <c r="AQ58" s="727"/>
      <c r="AR58" s="708"/>
      <c r="AS58" s="708"/>
      <c r="AT58" s="713"/>
      <c r="AU58" s="710"/>
      <c r="AV58" s="21"/>
      <c r="AW58" s="21"/>
      <c r="AX58" s="21"/>
      <c r="AY58" s="21"/>
    </row>
    <row r="59" spans="1:51" ht="30" customHeight="1" x14ac:dyDescent="0.25">
      <c r="A59" s="704"/>
      <c r="B59" s="703">
        <v>9</v>
      </c>
      <c r="C59" s="703" t="s">
        <v>113</v>
      </c>
      <c r="D59" s="703" t="s">
        <v>77</v>
      </c>
      <c r="E59" s="703">
        <v>469</v>
      </c>
      <c r="F59" s="792"/>
      <c r="G59" s="260" t="s">
        <v>81</v>
      </c>
      <c r="H59" s="287">
        <f>L59+R63+X63+Y63+AE59</f>
        <v>8000</v>
      </c>
      <c r="I59" s="165">
        <v>1000</v>
      </c>
      <c r="J59" s="165">
        <v>1000</v>
      </c>
      <c r="K59" s="165">
        <v>1000</v>
      </c>
      <c r="L59" s="166">
        <v>1059</v>
      </c>
      <c r="M59" s="289">
        <v>2000</v>
      </c>
      <c r="N59" s="289">
        <v>2000</v>
      </c>
      <c r="O59" s="289">
        <v>2000</v>
      </c>
      <c r="P59" s="289">
        <v>2000</v>
      </c>
      <c r="Q59" s="289">
        <v>2030</v>
      </c>
      <c r="R59" s="167">
        <v>2030</v>
      </c>
      <c r="S59" s="289">
        <f>2000-59</f>
        <v>1941</v>
      </c>
      <c r="T59" s="289">
        <f>+S59</f>
        <v>1941</v>
      </c>
      <c r="U59" s="289">
        <v>1941</v>
      </c>
      <c r="V59" s="289">
        <v>1941</v>
      </c>
      <c r="W59" s="289">
        <v>1944</v>
      </c>
      <c r="X59" s="289">
        <v>1944</v>
      </c>
      <c r="Y59" s="357">
        <f>2000-30</f>
        <v>1970</v>
      </c>
      <c r="Z59" s="357">
        <f>+Y59</f>
        <v>1970</v>
      </c>
      <c r="AA59" s="289">
        <v>1970</v>
      </c>
      <c r="AB59" s="289">
        <v>1970</v>
      </c>
      <c r="AC59" s="289"/>
      <c r="AD59" s="433">
        <v>1444</v>
      </c>
      <c r="AE59" s="289">
        <v>997</v>
      </c>
      <c r="AF59" s="289"/>
      <c r="AG59" s="289"/>
      <c r="AH59" s="289"/>
      <c r="AI59" s="167"/>
      <c r="AJ59" s="167"/>
      <c r="AK59" s="167">
        <v>433</v>
      </c>
      <c r="AL59" s="289">
        <v>803</v>
      </c>
      <c r="AM59" s="289">
        <v>1444</v>
      </c>
      <c r="AN59" s="168"/>
      <c r="AO59" s="169">
        <f>AM59/AB59</f>
        <v>0.73299492385786802</v>
      </c>
      <c r="AP59" s="515">
        <f>(L59+R59+AM59+X59)/H59</f>
        <v>0.80962500000000004</v>
      </c>
      <c r="AQ59" s="719" t="s">
        <v>310</v>
      </c>
      <c r="AR59" s="706" t="s">
        <v>89</v>
      </c>
      <c r="AS59" s="706" t="s">
        <v>89</v>
      </c>
      <c r="AT59" s="740" t="s">
        <v>204</v>
      </c>
      <c r="AU59" s="730" t="s">
        <v>205</v>
      </c>
      <c r="AV59" s="48"/>
      <c r="AW59" s="48"/>
      <c r="AX59" s="48"/>
      <c r="AY59" s="48"/>
    </row>
    <row r="60" spans="1:51" ht="30" customHeight="1" x14ac:dyDescent="0.25">
      <c r="A60" s="704"/>
      <c r="B60" s="704"/>
      <c r="C60" s="704"/>
      <c r="D60" s="704"/>
      <c r="E60" s="704"/>
      <c r="F60" s="792"/>
      <c r="G60" s="261" t="s">
        <v>102</v>
      </c>
      <c r="H60" s="170">
        <f>L60+R60+Z60+AE60+X60</f>
        <v>914523251</v>
      </c>
      <c r="I60" s="6">
        <v>92060463</v>
      </c>
      <c r="J60" s="6">
        <v>92060463</v>
      </c>
      <c r="K60" s="7">
        <v>92060463</v>
      </c>
      <c r="L60" s="69">
        <v>90363218</v>
      </c>
      <c r="M60" s="69">
        <v>169154000</v>
      </c>
      <c r="N60" s="69">
        <v>169154000</v>
      </c>
      <c r="O60" s="69">
        <v>169154000</v>
      </c>
      <c r="P60" s="69">
        <v>169154000</v>
      </c>
      <c r="Q60" s="69">
        <v>160793033</v>
      </c>
      <c r="R60" s="69">
        <v>160793033</v>
      </c>
      <c r="S60" s="69">
        <v>191581030</v>
      </c>
      <c r="T60" s="69">
        <v>191581030</v>
      </c>
      <c r="U60" s="69">
        <v>191581030</v>
      </c>
      <c r="V60" s="69">
        <v>191581030</v>
      </c>
      <c r="W60" s="69">
        <v>193854000</v>
      </c>
      <c r="X60" s="69">
        <v>193854000</v>
      </c>
      <c r="Y60" s="69">
        <v>206331000</v>
      </c>
      <c r="Z60" s="69">
        <v>206331000</v>
      </c>
      <c r="AA60" s="69">
        <v>206331000</v>
      </c>
      <c r="AB60" s="69">
        <v>206331000</v>
      </c>
      <c r="AC60" s="69"/>
      <c r="AD60" s="426">
        <v>156168000</v>
      </c>
      <c r="AE60" s="69">
        <v>263182000</v>
      </c>
      <c r="AF60" s="69"/>
      <c r="AG60" s="69"/>
      <c r="AH60" s="69"/>
      <c r="AI60" s="69"/>
      <c r="AJ60" s="69"/>
      <c r="AK60" s="69">
        <v>25065000</v>
      </c>
      <c r="AL60" s="69">
        <v>156168000</v>
      </c>
      <c r="AM60" s="69">
        <v>156168000</v>
      </c>
      <c r="AN60" s="72"/>
      <c r="AO60" s="517">
        <f t="shared" ref="AO60:AO64" si="28">AM60/AB60</f>
        <v>0.75688093403317969</v>
      </c>
      <c r="AP60" s="349">
        <f>(L60+R60+X60+AM60)/H60</f>
        <v>0.65736792404417499</v>
      </c>
      <c r="AQ60" s="720"/>
      <c r="AR60" s="707"/>
      <c r="AS60" s="707"/>
      <c r="AT60" s="741"/>
      <c r="AU60" s="710"/>
      <c r="AV60" s="49"/>
      <c r="AW60" s="49"/>
      <c r="AX60" s="49"/>
      <c r="AY60" s="49"/>
    </row>
    <row r="61" spans="1:51" ht="30" customHeight="1" x14ac:dyDescent="0.25">
      <c r="A61" s="704"/>
      <c r="B61" s="704"/>
      <c r="C61" s="704"/>
      <c r="D61" s="704"/>
      <c r="E61" s="704"/>
      <c r="F61" s="792"/>
      <c r="G61" s="262" t="s">
        <v>111</v>
      </c>
      <c r="H61" s="350"/>
      <c r="I61" s="12"/>
      <c r="J61" s="12"/>
      <c r="K61" s="12"/>
      <c r="L61" s="12"/>
      <c r="M61" s="12"/>
      <c r="N61" s="12"/>
      <c r="O61" s="12"/>
      <c r="P61" s="12"/>
      <c r="Q61" s="12"/>
      <c r="R61" s="12"/>
      <c r="S61" s="12">
        <v>0</v>
      </c>
      <c r="T61" s="12">
        <v>0</v>
      </c>
      <c r="U61" s="12">
        <v>0</v>
      </c>
      <c r="V61" s="12">
        <v>0</v>
      </c>
      <c r="W61" s="98"/>
      <c r="X61" s="98"/>
      <c r="Y61" s="98"/>
      <c r="Z61" s="346"/>
      <c r="AA61" s="346"/>
      <c r="AB61" s="346"/>
      <c r="AC61" s="346"/>
      <c r="AD61" s="434"/>
      <c r="AE61" s="346"/>
      <c r="AF61" s="346"/>
      <c r="AG61" s="346"/>
      <c r="AH61" s="346"/>
      <c r="AI61" s="346"/>
      <c r="AJ61" s="346"/>
      <c r="AK61" s="346"/>
      <c r="AL61" s="340"/>
      <c r="AM61" s="112"/>
      <c r="AN61" s="72"/>
      <c r="AO61" s="517" t="e">
        <f t="shared" si="28"/>
        <v>#DIV/0!</v>
      </c>
      <c r="AP61" s="353"/>
      <c r="AQ61" s="720"/>
      <c r="AR61" s="707"/>
      <c r="AS61" s="707"/>
      <c r="AT61" s="741"/>
      <c r="AU61" s="710"/>
      <c r="AV61" s="48"/>
      <c r="AW61" s="48"/>
      <c r="AX61" s="48"/>
      <c r="AY61" s="48"/>
    </row>
    <row r="62" spans="1:51" ht="30" customHeight="1" x14ac:dyDescent="0.25">
      <c r="A62" s="704"/>
      <c r="B62" s="704"/>
      <c r="C62" s="704"/>
      <c r="D62" s="704"/>
      <c r="E62" s="704"/>
      <c r="F62" s="792"/>
      <c r="G62" s="261" t="s">
        <v>120</v>
      </c>
      <c r="H62" s="172">
        <f>L62+R62+Z62+AE62+X62</f>
        <v>121639566</v>
      </c>
      <c r="I62" s="19"/>
      <c r="J62" s="19"/>
      <c r="K62" s="19"/>
      <c r="L62" s="19"/>
      <c r="M62" s="6">
        <v>29964766</v>
      </c>
      <c r="N62" s="6">
        <v>29964766</v>
      </c>
      <c r="O62" s="6">
        <v>29964766</v>
      </c>
      <c r="P62" s="6">
        <v>29964766</v>
      </c>
      <c r="Q62" s="6">
        <v>29964766</v>
      </c>
      <c r="R62" s="69">
        <v>29964766</v>
      </c>
      <c r="S62" s="69">
        <v>38648633</v>
      </c>
      <c r="T62" s="69">
        <v>38648633</v>
      </c>
      <c r="U62" s="69">
        <v>38648633</v>
      </c>
      <c r="V62" s="69">
        <v>38648633</v>
      </c>
      <c r="W62" s="69">
        <v>38648633</v>
      </c>
      <c r="X62" s="69">
        <v>38648633</v>
      </c>
      <c r="Y62" s="69">
        <v>53026167</v>
      </c>
      <c r="Z62" s="69">
        <v>53026167</v>
      </c>
      <c r="AA62" s="69">
        <v>53026167</v>
      </c>
      <c r="AB62" s="69">
        <v>51267234</v>
      </c>
      <c r="AC62" s="69"/>
      <c r="AD62" s="426">
        <v>51267234</v>
      </c>
      <c r="AE62" s="38"/>
      <c r="AF62" s="7"/>
      <c r="AG62" s="7"/>
      <c r="AH62" s="7"/>
      <c r="AI62" s="7"/>
      <c r="AJ62" s="7"/>
      <c r="AK62" s="69">
        <v>37478734</v>
      </c>
      <c r="AL62" s="69">
        <v>43403767</v>
      </c>
      <c r="AM62" s="69">
        <v>51267234</v>
      </c>
      <c r="AN62" s="72"/>
      <c r="AO62" s="517">
        <f t="shared" si="28"/>
        <v>1</v>
      </c>
      <c r="AP62" s="353"/>
      <c r="AQ62" s="720"/>
      <c r="AR62" s="707"/>
      <c r="AS62" s="707"/>
      <c r="AT62" s="741"/>
      <c r="AU62" s="710"/>
      <c r="AV62" s="49"/>
      <c r="AW62" s="49"/>
      <c r="AX62" s="49"/>
      <c r="AY62" s="49"/>
    </row>
    <row r="63" spans="1:51" ht="30" customHeight="1" thickBot="1" x14ac:dyDescent="0.3">
      <c r="A63" s="704"/>
      <c r="B63" s="704"/>
      <c r="C63" s="704"/>
      <c r="D63" s="704"/>
      <c r="E63" s="704"/>
      <c r="F63" s="792"/>
      <c r="G63" s="262" t="s">
        <v>127</v>
      </c>
      <c r="H63" s="173">
        <f>+H59</f>
        <v>8000</v>
      </c>
      <c r="I63" s="22">
        <f t="shared" ref="I63:K64" si="29">I59</f>
        <v>1000</v>
      </c>
      <c r="J63" s="22">
        <f t="shared" si="29"/>
        <v>1000</v>
      </c>
      <c r="K63" s="22">
        <f t="shared" si="29"/>
        <v>1000</v>
      </c>
      <c r="L63" s="22">
        <v>1059</v>
      </c>
      <c r="M63" s="22">
        <f>+M59</f>
        <v>2000</v>
      </c>
      <c r="N63" s="22">
        <f>+N59</f>
        <v>2000</v>
      </c>
      <c r="O63" s="22">
        <f>+O59</f>
        <v>2000</v>
      </c>
      <c r="P63" s="22">
        <f>+P59</f>
        <v>2000</v>
      </c>
      <c r="Q63" s="22">
        <v>2000</v>
      </c>
      <c r="R63" s="22">
        <v>2030</v>
      </c>
      <c r="S63" s="22">
        <f>S59</f>
        <v>1941</v>
      </c>
      <c r="T63" s="22">
        <f>+T59+T61</f>
        <v>1941</v>
      </c>
      <c r="U63" s="22">
        <v>1941</v>
      </c>
      <c r="V63" s="22">
        <f>V59+V61</f>
        <v>1941</v>
      </c>
      <c r="W63" s="79">
        <f>+W59+W61</f>
        <v>1944</v>
      </c>
      <c r="X63" s="79">
        <f>+X59+X61</f>
        <v>1944</v>
      </c>
      <c r="Y63" s="76">
        <f>Y59</f>
        <v>1970</v>
      </c>
      <c r="Z63" s="67">
        <f>+Z59</f>
        <v>1970</v>
      </c>
      <c r="AA63" s="79">
        <f>+AA59</f>
        <v>1970</v>
      </c>
      <c r="AB63" s="26">
        <f>+AB59</f>
        <v>1970</v>
      </c>
      <c r="AC63" s="26"/>
      <c r="AD63" s="431">
        <v>1444</v>
      </c>
      <c r="AE63" s="22">
        <f>AE59</f>
        <v>997</v>
      </c>
      <c r="AF63" s="26"/>
      <c r="AG63" s="29"/>
      <c r="AH63" s="29"/>
      <c r="AI63" s="3"/>
      <c r="AJ63" s="3"/>
      <c r="AK63" s="112">
        <f>+AK59</f>
        <v>433</v>
      </c>
      <c r="AL63" s="83">
        <v>803</v>
      </c>
      <c r="AM63" s="83">
        <v>1444</v>
      </c>
      <c r="AN63" s="72"/>
      <c r="AO63" s="516">
        <f t="shared" si="28"/>
        <v>0.73299492385786802</v>
      </c>
      <c r="AP63" s="504">
        <f>(L63+R63+AM63+X63)/H63</f>
        <v>0.80962500000000004</v>
      </c>
      <c r="AQ63" s="720"/>
      <c r="AR63" s="707"/>
      <c r="AS63" s="707"/>
      <c r="AT63" s="741"/>
      <c r="AU63" s="710"/>
      <c r="AV63" s="48"/>
      <c r="AW63" s="48"/>
      <c r="AX63" s="48"/>
      <c r="AY63" s="48"/>
    </row>
    <row r="64" spans="1:51" ht="30" customHeight="1" thickBot="1" x14ac:dyDescent="0.3">
      <c r="A64" s="704"/>
      <c r="B64" s="705"/>
      <c r="C64" s="705"/>
      <c r="D64" s="705"/>
      <c r="E64" s="705"/>
      <c r="F64" s="792"/>
      <c r="G64" s="263" t="s">
        <v>131</v>
      </c>
      <c r="H64" s="174">
        <f>+H60+H62</f>
        <v>1036162817</v>
      </c>
      <c r="I64" s="175">
        <f t="shared" si="29"/>
        <v>92060463</v>
      </c>
      <c r="J64" s="175">
        <f t="shared" si="29"/>
        <v>92060463</v>
      </c>
      <c r="K64" s="175">
        <f t="shared" si="29"/>
        <v>92060463</v>
      </c>
      <c r="L64" s="175">
        <v>90363218</v>
      </c>
      <c r="M64" s="175">
        <f t="shared" ref="M64:R64" si="30">+M60+M62</f>
        <v>199118766</v>
      </c>
      <c r="N64" s="175">
        <f t="shared" si="30"/>
        <v>199118766</v>
      </c>
      <c r="O64" s="175">
        <f t="shared" si="30"/>
        <v>199118766</v>
      </c>
      <c r="P64" s="175">
        <f t="shared" si="30"/>
        <v>199118766</v>
      </c>
      <c r="Q64" s="175">
        <f t="shared" si="30"/>
        <v>190757799</v>
      </c>
      <c r="R64" s="175">
        <f t="shared" si="30"/>
        <v>190757799</v>
      </c>
      <c r="S64" s="175">
        <f>S60+S62</f>
        <v>230229663</v>
      </c>
      <c r="T64" s="191">
        <f>+T60+T62</f>
        <v>230229663</v>
      </c>
      <c r="U64" s="191">
        <v>230229663</v>
      </c>
      <c r="V64" s="191">
        <f>V60+V62</f>
        <v>230229663</v>
      </c>
      <c r="W64" s="205">
        <f>+W60+W62</f>
        <v>232502633</v>
      </c>
      <c r="X64" s="205">
        <f>+X60+X62</f>
        <v>232502633</v>
      </c>
      <c r="Y64" s="177">
        <f>Y60+Y62</f>
        <v>259357167</v>
      </c>
      <c r="Z64" s="176">
        <f>+Z60+Z62</f>
        <v>259357167</v>
      </c>
      <c r="AA64" s="177">
        <f>+AA60+AA62</f>
        <v>259357167</v>
      </c>
      <c r="AB64" s="176">
        <f>+AB60+AB62</f>
        <v>257598234</v>
      </c>
      <c r="AC64" s="176"/>
      <c r="AD64" s="428">
        <f>+AD60+AD62</f>
        <v>207435234</v>
      </c>
      <c r="AE64" s="175">
        <f>AE60</f>
        <v>263182000</v>
      </c>
      <c r="AF64" s="176"/>
      <c r="AG64" s="176"/>
      <c r="AH64" s="176"/>
      <c r="AI64" s="176"/>
      <c r="AJ64" s="176"/>
      <c r="AK64" s="177">
        <f>+AK60+AK62</f>
        <v>62543734</v>
      </c>
      <c r="AL64" s="177">
        <v>199571767</v>
      </c>
      <c r="AM64" s="177">
        <f>+AM60+AM62</f>
        <v>207435234</v>
      </c>
      <c r="AN64" s="178"/>
      <c r="AO64" s="169">
        <f t="shared" si="28"/>
        <v>0.80526652212996153</v>
      </c>
      <c r="AP64" s="186">
        <f>(L64+R64+X64+AM64)/H64</f>
        <v>0.69589341768476143</v>
      </c>
      <c r="AQ64" s="721"/>
      <c r="AR64" s="708"/>
      <c r="AS64" s="708"/>
      <c r="AT64" s="742"/>
      <c r="AU64" s="711"/>
      <c r="AV64" s="49"/>
      <c r="AW64" s="49"/>
      <c r="AX64" s="49"/>
      <c r="AY64" s="49"/>
    </row>
    <row r="65" spans="1:51" ht="36.75" customHeight="1" x14ac:dyDescent="0.25">
      <c r="A65" s="704"/>
      <c r="B65" s="703">
        <v>10</v>
      </c>
      <c r="C65" s="703" t="s">
        <v>124</v>
      </c>
      <c r="D65" s="703" t="s">
        <v>119</v>
      </c>
      <c r="E65" s="703">
        <v>469</v>
      </c>
      <c r="F65" s="792"/>
      <c r="G65" s="260" t="s">
        <v>81</v>
      </c>
      <c r="H65" s="206">
        <v>1</v>
      </c>
      <c r="I65" s="59">
        <v>0.2</v>
      </c>
      <c r="J65" s="59">
        <v>0.2</v>
      </c>
      <c r="K65" s="59">
        <v>0.2</v>
      </c>
      <c r="L65" s="362">
        <v>0.1</v>
      </c>
      <c r="M65" s="90">
        <v>0.5</v>
      </c>
      <c r="N65" s="90">
        <v>0.5</v>
      </c>
      <c r="O65" s="90">
        <v>0.5</v>
      </c>
      <c r="P65" s="90">
        <v>0.5</v>
      </c>
      <c r="Q65" s="90">
        <v>0.5</v>
      </c>
      <c r="R65" s="90">
        <v>0.35</v>
      </c>
      <c r="S65" s="90">
        <v>0.65</v>
      </c>
      <c r="T65" s="90">
        <f>+S65</f>
        <v>0.65</v>
      </c>
      <c r="U65" s="90">
        <v>0.65</v>
      </c>
      <c r="V65" s="90">
        <v>0.65</v>
      </c>
      <c r="W65" s="90">
        <v>0.6</v>
      </c>
      <c r="X65" s="90">
        <v>0.41599999999999998</v>
      </c>
      <c r="Y65" s="90">
        <v>0.9</v>
      </c>
      <c r="Z65" s="90">
        <f>+Y65</f>
        <v>0.9</v>
      </c>
      <c r="AA65" s="219">
        <v>0.9</v>
      </c>
      <c r="AB65" s="219">
        <v>0.9</v>
      </c>
      <c r="AC65" s="219"/>
      <c r="AD65" s="437">
        <v>0.624</v>
      </c>
      <c r="AE65" s="90">
        <v>1</v>
      </c>
      <c r="AF65" s="90"/>
      <c r="AG65" s="87"/>
      <c r="AH65" s="87"/>
      <c r="AI65" s="161"/>
      <c r="AJ65" s="161"/>
      <c r="AK65" s="518">
        <v>0.42</v>
      </c>
      <c r="AL65" s="90">
        <v>0.42</v>
      </c>
      <c r="AM65" s="518">
        <v>0.624</v>
      </c>
      <c r="AN65" s="358"/>
      <c r="AO65" s="156">
        <f>AD65/AB65</f>
        <v>0.69333333333333336</v>
      </c>
      <c r="AP65" s="186">
        <f>(AD65)/H65</f>
        <v>0.624</v>
      </c>
      <c r="AQ65" s="758" t="s">
        <v>350</v>
      </c>
      <c r="AR65" s="706" t="s">
        <v>89</v>
      </c>
      <c r="AS65" s="706" t="s">
        <v>89</v>
      </c>
      <c r="AT65" s="763" t="s">
        <v>206</v>
      </c>
      <c r="AU65" s="760" t="s">
        <v>207</v>
      </c>
      <c r="AV65" s="50"/>
      <c r="AW65" s="48"/>
      <c r="AX65" s="48"/>
      <c r="AY65" s="48"/>
    </row>
    <row r="66" spans="1:51" ht="36.75" customHeight="1" x14ac:dyDescent="0.25">
      <c r="A66" s="704"/>
      <c r="B66" s="704"/>
      <c r="C66" s="704"/>
      <c r="D66" s="704"/>
      <c r="E66" s="704"/>
      <c r="F66" s="792"/>
      <c r="G66" s="261" t="s">
        <v>102</v>
      </c>
      <c r="H66" s="170">
        <f>L66+R66+Z66+AE66+X66</f>
        <v>396837646</v>
      </c>
      <c r="I66" s="6">
        <v>166837645</v>
      </c>
      <c r="J66" s="6">
        <v>166837646</v>
      </c>
      <c r="K66" s="7">
        <v>166837646</v>
      </c>
      <c r="L66" s="69">
        <v>166837646</v>
      </c>
      <c r="M66" s="69">
        <v>150000000</v>
      </c>
      <c r="N66" s="69">
        <v>150000000</v>
      </c>
      <c r="O66" s="69">
        <v>150000000</v>
      </c>
      <c r="P66" s="69">
        <v>150000000</v>
      </c>
      <c r="Q66" s="69">
        <v>250000000</v>
      </c>
      <c r="R66" s="69">
        <v>0</v>
      </c>
      <c r="S66" s="69">
        <v>150000000</v>
      </c>
      <c r="T66" s="69">
        <v>150000000</v>
      </c>
      <c r="U66" s="69">
        <v>150000000</v>
      </c>
      <c r="V66" s="69">
        <v>150000000</v>
      </c>
      <c r="W66" s="69">
        <v>115000000</v>
      </c>
      <c r="X66" s="69">
        <v>15000000</v>
      </c>
      <c r="Y66" s="69">
        <v>215000000</v>
      </c>
      <c r="Z66" s="69">
        <v>215000000</v>
      </c>
      <c r="AA66" s="69">
        <v>215000000</v>
      </c>
      <c r="AB66" s="69">
        <v>215000000</v>
      </c>
      <c r="AC66" s="69"/>
      <c r="AD66" s="426">
        <v>0</v>
      </c>
      <c r="AE66" s="69">
        <v>0</v>
      </c>
      <c r="AF66" s="69"/>
      <c r="AG66" s="69"/>
      <c r="AH66" s="69"/>
      <c r="AI66" s="69"/>
      <c r="AJ66" s="69"/>
      <c r="AK66" s="69">
        <v>0</v>
      </c>
      <c r="AL66" s="69">
        <v>0</v>
      </c>
      <c r="AM66" s="502">
        <v>0</v>
      </c>
      <c r="AN66" s="359"/>
      <c r="AO66" s="156">
        <f>AD66/AB66</f>
        <v>0</v>
      </c>
      <c r="AP66" s="207">
        <f>(L66+R66+X66+AD66)/H66</f>
        <v>0.45821672372282946</v>
      </c>
      <c r="AQ66" s="754"/>
      <c r="AR66" s="707"/>
      <c r="AS66" s="707"/>
      <c r="AT66" s="741"/>
      <c r="AU66" s="761"/>
      <c r="AV66" s="51"/>
      <c r="AW66" s="49"/>
      <c r="AX66" s="49"/>
      <c r="AY66" s="49"/>
    </row>
    <row r="67" spans="1:51" ht="36.75" customHeight="1" x14ac:dyDescent="0.25">
      <c r="A67" s="704"/>
      <c r="B67" s="704"/>
      <c r="C67" s="704"/>
      <c r="D67" s="704"/>
      <c r="E67" s="704"/>
      <c r="F67" s="792"/>
      <c r="G67" s="262" t="s">
        <v>111</v>
      </c>
      <c r="H67" s="350"/>
      <c r="I67" s="12"/>
      <c r="J67" s="12"/>
      <c r="K67" s="12"/>
      <c r="L67" s="12"/>
      <c r="M67" s="12"/>
      <c r="N67" s="12"/>
      <c r="O67" s="52"/>
      <c r="P67" s="52"/>
      <c r="Q67" s="52"/>
      <c r="R67" s="52"/>
      <c r="S67" s="12">
        <v>0</v>
      </c>
      <c r="T67" s="12">
        <v>0</v>
      </c>
      <c r="U67" s="12">
        <v>0</v>
      </c>
      <c r="V67" s="46">
        <v>0</v>
      </c>
      <c r="W67" s="98"/>
      <c r="X67" s="98"/>
      <c r="Y67" s="98"/>
      <c r="Z67" s="346"/>
      <c r="AA67" s="346"/>
      <c r="AB67" s="346"/>
      <c r="AC67" s="346"/>
      <c r="AD67" s="434"/>
      <c r="AE67" s="346"/>
      <c r="AF67" s="346"/>
      <c r="AG67" s="346"/>
      <c r="AH67" s="346"/>
      <c r="AI67" s="346"/>
      <c r="AJ67" s="346"/>
      <c r="AK67" s="346"/>
      <c r="AL67" s="346"/>
      <c r="AM67" s="346"/>
      <c r="AN67" s="532"/>
      <c r="AO67" s="397"/>
      <c r="AP67" s="398"/>
      <c r="AQ67" s="754"/>
      <c r="AR67" s="707"/>
      <c r="AS67" s="707"/>
      <c r="AT67" s="741"/>
      <c r="AU67" s="761"/>
      <c r="AV67" s="50"/>
      <c r="AW67" s="48"/>
      <c r="AX67" s="48"/>
      <c r="AY67" s="48"/>
    </row>
    <row r="68" spans="1:51" ht="36.75" customHeight="1" x14ac:dyDescent="0.25">
      <c r="A68" s="704"/>
      <c r="B68" s="704"/>
      <c r="C68" s="704"/>
      <c r="D68" s="704"/>
      <c r="E68" s="704"/>
      <c r="F68" s="792"/>
      <c r="G68" s="261" t="s">
        <v>120</v>
      </c>
      <c r="H68" s="172">
        <f>L68+R68+Z68+AE68+X68</f>
        <v>177462646</v>
      </c>
      <c r="I68" s="53"/>
      <c r="J68" s="53"/>
      <c r="K68" s="53"/>
      <c r="L68" s="53"/>
      <c r="M68" s="6">
        <v>166837646</v>
      </c>
      <c r="N68" s="6">
        <v>166837646</v>
      </c>
      <c r="O68" s="6">
        <v>166837646</v>
      </c>
      <c r="P68" s="6">
        <v>166837646</v>
      </c>
      <c r="Q68" s="6">
        <v>166837646</v>
      </c>
      <c r="R68" s="69">
        <v>166837646</v>
      </c>
      <c r="S68" s="69">
        <v>0</v>
      </c>
      <c r="T68" s="69">
        <v>0</v>
      </c>
      <c r="U68" s="69">
        <v>0</v>
      </c>
      <c r="V68" s="69">
        <v>0</v>
      </c>
      <c r="W68" s="69">
        <v>0</v>
      </c>
      <c r="X68" s="69">
        <v>0</v>
      </c>
      <c r="Y68" s="69">
        <v>10625000</v>
      </c>
      <c r="Z68" s="69">
        <v>10625000</v>
      </c>
      <c r="AA68" s="69">
        <v>10625000</v>
      </c>
      <c r="AB68" s="69">
        <v>10625000</v>
      </c>
      <c r="AC68" s="69"/>
      <c r="AD68" s="426">
        <v>10625000</v>
      </c>
      <c r="AE68" s="310"/>
      <c r="AF68" s="69"/>
      <c r="AG68" s="69"/>
      <c r="AH68" s="69"/>
      <c r="AI68" s="69"/>
      <c r="AJ68" s="69"/>
      <c r="AK68" s="69">
        <v>3437500</v>
      </c>
      <c r="AL68" s="69">
        <v>10625000</v>
      </c>
      <c r="AM68" s="69">
        <v>10625000</v>
      </c>
      <c r="AN68" s="359"/>
      <c r="AO68" s="156">
        <f>AD68/AB68</f>
        <v>1</v>
      </c>
      <c r="AP68" s="197"/>
      <c r="AQ68" s="754"/>
      <c r="AR68" s="707"/>
      <c r="AS68" s="707"/>
      <c r="AT68" s="741"/>
      <c r="AU68" s="761"/>
      <c r="AV68" s="51"/>
      <c r="AW68" s="49"/>
      <c r="AX68" s="49"/>
      <c r="AY68" s="49"/>
    </row>
    <row r="69" spans="1:51" ht="36.75" customHeight="1" x14ac:dyDescent="0.25">
      <c r="A69" s="704"/>
      <c r="B69" s="704"/>
      <c r="C69" s="704"/>
      <c r="D69" s="704"/>
      <c r="E69" s="704"/>
      <c r="F69" s="792"/>
      <c r="G69" s="262" t="s">
        <v>127</v>
      </c>
      <c r="H69" s="208">
        <v>1</v>
      </c>
      <c r="I69" s="54">
        <f>I65</f>
        <v>0.2</v>
      </c>
      <c r="J69" s="54">
        <f>J65</f>
        <v>0.2</v>
      </c>
      <c r="K69" s="54">
        <f>K65</f>
        <v>0.2</v>
      </c>
      <c r="L69" s="54">
        <v>0.1</v>
      </c>
      <c r="M69" s="55">
        <f>+M65+M67</f>
        <v>0.5</v>
      </c>
      <c r="N69" s="55">
        <f>+N65+N67</f>
        <v>0.5</v>
      </c>
      <c r="O69" s="55">
        <f>+O65+O67</f>
        <v>0.5</v>
      </c>
      <c r="P69" s="55">
        <f>+P65+P67</f>
        <v>0.5</v>
      </c>
      <c r="Q69" s="55">
        <f>+Q65+Q67</f>
        <v>0.5</v>
      </c>
      <c r="R69" s="54">
        <v>0.35</v>
      </c>
      <c r="S69" s="54">
        <f>S65</f>
        <v>0.65</v>
      </c>
      <c r="T69" s="54">
        <f>T67+T65</f>
        <v>0.65</v>
      </c>
      <c r="U69" s="54">
        <v>0.65</v>
      </c>
      <c r="V69" s="16">
        <f>V65+V67</f>
        <v>0.65</v>
      </c>
      <c r="W69" s="84">
        <f>+W65+W67</f>
        <v>0.6</v>
      </c>
      <c r="X69" s="84">
        <f>+X65+X67</f>
        <v>0.41599999999999998</v>
      </c>
      <c r="Y69" s="90">
        <v>0.9</v>
      </c>
      <c r="Z69" s="90">
        <f>+Y69</f>
        <v>0.9</v>
      </c>
      <c r="AA69" s="85">
        <f>+AA65+AA67</f>
        <v>0.9</v>
      </c>
      <c r="AB69" s="85">
        <f>+AB65+AB67</f>
        <v>0.9</v>
      </c>
      <c r="AC69" s="85"/>
      <c r="AD69" s="437">
        <v>0.624</v>
      </c>
      <c r="AE69" s="85">
        <f>AE65</f>
        <v>1</v>
      </c>
      <c r="AF69" s="85"/>
      <c r="AG69" s="83"/>
      <c r="AH69" s="83"/>
      <c r="AI69" s="112"/>
      <c r="AJ69" s="112"/>
      <c r="AK69" s="119">
        <f>+AK65</f>
        <v>0.42</v>
      </c>
      <c r="AL69" s="119">
        <v>0.42</v>
      </c>
      <c r="AM69" s="84">
        <f>+AM65</f>
        <v>0.624</v>
      </c>
      <c r="AN69" s="360"/>
      <c r="AO69" s="156">
        <f>AD69/AB69</f>
        <v>0.69333333333333336</v>
      </c>
      <c r="AP69" s="207">
        <f>(AD69)/H69</f>
        <v>0.624</v>
      </c>
      <c r="AQ69" s="754"/>
      <c r="AR69" s="707"/>
      <c r="AS69" s="707"/>
      <c r="AT69" s="741"/>
      <c r="AU69" s="761"/>
      <c r="AV69" s="50"/>
      <c r="AW69" s="48"/>
      <c r="AX69" s="48"/>
      <c r="AY69" s="48"/>
    </row>
    <row r="70" spans="1:51" ht="36.75" customHeight="1" thickBot="1" x14ac:dyDescent="0.3">
      <c r="A70" s="705"/>
      <c r="B70" s="705"/>
      <c r="C70" s="705"/>
      <c r="D70" s="705"/>
      <c r="E70" s="705"/>
      <c r="F70" s="792"/>
      <c r="G70" s="263" t="s">
        <v>131</v>
      </c>
      <c r="H70" s="174">
        <f>+H66+H68</f>
        <v>574300292</v>
      </c>
      <c r="I70" s="175">
        <f>I66</f>
        <v>166837645</v>
      </c>
      <c r="J70" s="175">
        <f>J66</f>
        <v>166837646</v>
      </c>
      <c r="K70" s="175">
        <f>+K66</f>
        <v>166837646</v>
      </c>
      <c r="L70" s="175">
        <v>166837646</v>
      </c>
      <c r="M70" s="175">
        <f t="shared" ref="M70:R70" si="31">+M66+M68</f>
        <v>316837646</v>
      </c>
      <c r="N70" s="175">
        <f t="shared" si="31"/>
        <v>316837646</v>
      </c>
      <c r="O70" s="175">
        <f t="shared" si="31"/>
        <v>316837646</v>
      </c>
      <c r="P70" s="175">
        <f t="shared" si="31"/>
        <v>316837646</v>
      </c>
      <c r="Q70" s="175">
        <f t="shared" si="31"/>
        <v>416837646</v>
      </c>
      <c r="R70" s="175">
        <f t="shared" si="31"/>
        <v>166837646</v>
      </c>
      <c r="S70" s="175">
        <f>+S66</f>
        <v>150000000</v>
      </c>
      <c r="T70" s="175">
        <f>T68+T66</f>
        <v>150000000</v>
      </c>
      <c r="U70" s="175">
        <v>150000001</v>
      </c>
      <c r="V70" s="176">
        <f>V66+V68</f>
        <v>150000000</v>
      </c>
      <c r="W70" s="209">
        <f>+W66+W68</f>
        <v>115000000</v>
      </c>
      <c r="X70" s="209">
        <f>+X66+X68</f>
        <v>15000000</v>
      </c>
      <c r="Y70" s="177">
        <f>+Y66+Y68</f>
        <v>225625000</v>
      </c>
      <c r="Z70" s="176">
        <f>+Z66+Z68</f>
        <v>225625000</v>
      </c>
      <c r="AA70" s="177">
        <v>225625000</v>
      </c>
      <c r="AB70" s="176">
        <f>+AB66+AB68</f>
        <v>225625000</v>
      </c>
      <c r="AC70" s="176"/>
      <c r="AD70" s="428">
        <f>+AD66+AD68</f>
        <v>10625000</v>
      </c>
      <c r="AE70" s="175">
        <f>+AE66</f>
        <v>0</v>
      </c>
      <c r="AF70" s="176"/>
      <c r="AG70" s="176"/>
      <c r="AH70" s="176"/>
      <c r="AI70" s="176"/>
      <c r="AJ70" s="176"/>
      <c r="AK70" s="176">
        <f>+AK66+AK68</f>
        <v>3437500</v>
      </c>
      <c r="AL70" s="177">
        <v>10625000</v>
      </c>
      <c r="AM70" s="177"/>
      <c r="AN70" s="361"/>
      <c r="AO70" s="156">
        <f>AD70/AB70</f>
        <v>4.7091412742382273E-2</v>
      </c>
      <c r="AP70" s="187">
        <f>(L70+R70+X70+AD70)/H70</f>
        <v>0.62563139354977026</v>
      </c>
      <c r="AQ70" s="777"/>
      <c r="AR70" s="708"/>
      <c r="AS70" s="708"/>
      <c r="AT70" s="747"/>
      <c r="AU70" s="762"/>
      <c r="AV70" s="51"/>
      <c r="AW70" s="49"/>
      <c r="AX70" s="49"/>
      <c r="AY70" s="49"/>
    </row>
    <row r="71" spans="1:51" ht="30" customHeight="1" x14ac:dyDescent="0.25">
      <c r="A71" s="703" t="s">
        <v>209</v>
      </c>
      <c r="B71" s="703">
        <v>11</v>
      </c>
      <c r="C71" s="703" t="s">
        <v>228</v>
      </c>
      <c r="D71" s="703" t="s">
        <v>77</v>
      </c>
      <c r="E71" s="703">
        <v>480</v>
      </c>
      <c r="F71" s="792"/>
      <c r="G71" s="260" t="s">
        <v>81</v>
      </c>
      <c r="H71" s="234">
        <f>L71+R75+X75+Y75+AE71</f>
        <v>42287802</v>
      </c>
      <c r="I71" s="140">
        <v>4112722</v>
      </c>
      <c r="J71" s="140">
        <v>4112722</v>
      </c>
      <c r="K71" s="140">
        <v>4112722</v>
      </c>
      <c r="L71" s="140">
        <v>4112722</v>
      </c>
      <c r="M71" s="87">
        <v>8000000</v>
      </c>
      <c r="N71" s="87">
        <v>8000000</v>
      </c>
      <c r="O71" s="87">
        <v>8000000</v>
      </c>
      <c r="P71" s="87">
        <v>8000000</v>
      </c>
      <c r="Q71" s="87">
        <v>11375079.609999999</v>
      </c>
      <c r="R71" s="87">
        <v>11375079.609999999</v>
      </c>
      <c r="S71" s="180">
        <v>7887278</v>
      </c>
      <c r="T71" s="180">
        <f>+S71</f>
        <v>7887278</v>
      </c>
      <c r="U71" s="87">
        <v>7887278</v>
      </c>
      <c r="V71" s="87">
        <f>7887278+2000000</f>
        <v>9887278</v>
      </c>
      <c r="W71" s="87">
        <v>11500000</v>
      </c>
      <c r="X71" s="87">
        <v>11097105</v>
      </c>
      <c r="Y71" s="348">
        <v>10720000</v>
      </c>
      <c r="Z71" s="348">
        <f>+Y71</f>
        <v>10720000</v>
      </c>
      <c r="AA71" s="87">
        <v>10720000</v>
      </c>
      <c r="AB71" s="87">
        <v>10720000</v>
      </c>
      <c r="AC71" s="87"/>
      <c r="AD71" s="434">
        <v>9255282</v>
      </c>
      <c r="AE71" s="87">
        <v>4580000</v>
      </c>
      <c r="AF71" s="87"/>
      <c r="AG71" s="87"/>
      <c r="AH71" s="87"/>
      <c r="AI71" s="161"/>
      <c r="AJ71" s="161"/>
      <c r="AK71" s="519">
        <v>1617229</v>
      </c>
      <c r="AL71" s="87">
        <v>3950035</v>
      </c>
      <c r="AM71" s="87">
        <v>8852387</v>
      </c>
      <c r="AN71" s="181"/>
      <c r="AO71" s="169">
        <f>AM71/AB71</f>
        <v>0.82578236940298511</v>
      </c>
      <c r="AP71" s="515">
        <f>(L71+R71+AM71+X71)/H71</f>
        <v>0.83800273208808529</v>
      </c>
      <c r="AQ71" s="778" t="s">
        <v>344</v>
      </c>
      <c r="AR71" s="706" t="s">
        <v>89</v>
      </c>
      <c r="AS71" s="706" t="s">
        <v>89</v>
      </c>
      <c r="AT71" s="748" t="s">
        <v>174</v>
      </c>
      <c r="AU71" s="746" t="s">
        <v>175</v>
      </c>
      <c r="AV71" s="48"/>
      <c r="AW71" s="48"/>
      <c r="AX71" s="48"/>
      <c r="AY71" s="48"/>
    </row>
    <row r="72" spans="1:51" ht="30" customHeight="1" x14ac:dyDescent="0.25">
      <c r="A72" s="704"/>
      <c r="B72" s="704"/>
      <c r="C72" s="704"/>
      <c r="D72" s="704"/>
      <c r="E72" s="704"/>
      <c r="F72" s="792"/>
      <c r="G72" s="261" t="s">
        <v>102</v>
      </c>
      <c r="H72" s="170">
        <f>L72+R72+Z72+AE72+X72</f>
        <v>4007978462</v>
      </c>
      <c r="I72" s="69">
        <v>584376813</v>
      </c>
      <c r="J72" s="69">
        <v>584376813</v>
      </c>
      <c r="K72" s="69">
        <v>584376813</v>
      </c>
      <c r="L72" s="69">
        <v>576704116</v>
      </c>
      <c r="M72" s="69">
        <v>846827000</v>
      </c>
      <c r="N72" s="69">
        <v>846827000</v>
      </c>
      <c r="O72" s="69">
        <v>846827000</v>
      </c>
      <c r="P72" s="69">
        <v>846827000</v>
      </c>
      <c r="Q72" s="69">
        <v>822392131</v>
      </c>
      <c r="R72" s="69">
        <v>777224846</v>
      </c>
      <c r="S72" s="69">
        <v>805362182</v>
      </c>
      <c r="T72" s="69">
        <v>805362182</v>
      </c>
      <c r="U72" s="138">
        <v>811131042</v>
      </c>
      <c r="V72" s="138">
        <v>811131042</v>
      </c>
      <c r="W72" s="69">
        <v>964244600</v>
      </c>
      <c r="X72" s="69">
        <v>884258500</v>
      </c>
      <c r="Y72" s="69">
        <v>886914000</v>
      </c>
      <c r="Z72" s="69">
        <v>886914000</v>
      </c>
      <c r="AA72" s="69">
        <v>880606000</v>
      </c>
      <c r="AB72" s="69">
        <v>880606000</v>
      </c>
      <c r="AC72" s="69"/>
      <c r="AD72" s="426">
        <v>630122129</v>
      </c>
      <c r="AE72" s="69">
        <v>882877000</v>
      </c>
      <c r="AF72" s="69"/>
      <c r="AG72" s="69"/>
      <c r="AH72" s="69"/>
      <c r="AI72" s="69"/>
      <c r="AJ72" s="69"/>
      <c r="AK72" s="69">
        <v>48165100</v>
      </c>
      <c r="AL72" s="69">
        <v>525058100</v>
      </c>
      <c r="AM72" s="69">
        <v>630122129</v>
      </c>
      <c r="AN72" s="72"/>
      <c r="AO72" s="517">
        <f t="shared" ref="AO72:AO76" si="32">AM72/AB72</f>
        <v>0.71555511659016635</v>
      </c>
      <c r="AP72" s="349">
        <f>(L72+R72+X72+AM72)/H72</f>
        <v>0.71564995126463327</v>
      </c>
      <c r="AQ72" s="754"/>
      <c r="AR72" s="707"/>
      <c r="AS72" s="707"/>
      <c r="AT72" s="741"/>
      <c r="AU72" s="710"/>
      <c r="AV72" s="49"/>
      <c r="AW72" s="49"/>
      <c r="AX72" s="49"/>
      <c r="AY72" s="49"/>
    </row>
    <row r="73" spans="1:51" ht="30" customHeight="1" x14ac:dyDescent="0.25">
      <c r="A73" s="704"/>
      <c r="B73" s="704"/>
      <c r="C73" s="704"/>
      <c r="D73" s="704"/>
      <c r="E73" s="704"/>
      <c r="F73" s="792"/>
      <c r="G73" s="262" t="s">
        <v>111</v>
      </c>
      <c r="H73" s="350"/>
      <c r="I73" s="12"/>
      <c r="J73" s="12"/>
      <c r="K73" s="12"/>
      <c r="L73" s="12"/>
      <c r="M73" s="12"/>
      <c r="N73" s="12"/>
      <c r="O73" s="12"/>
      <c r="P73" s="12"/>
      <c r="Q73" s="12"/>
      <c r="R73" s="57"/>
      <c r="S73" s="12">
        <v>0</v>
      </c>
      <c r="T73" s="12">
        <v>0</v>
      </c>
      <c r="U73" s="12">
        <v>0</v>
      </c>
      <c r="V73" s="12"/>
      <c r="W73" s="98">
        <v>0</v>
      </c>
      <c r="X73" s="98">
        <v>0</v>
      </c>
      <c r="Y73" s="280">
        <f>+W71-X71</f>
        <v>402895</v>
      </c>
      <c r="Z73" s="280">
        <v>402895</v>
      </c>
      <c r="AA73" s="83">
        <v>402895</v>
      </c>
      <c r="AB73" s="83">
        <v>402895</v>
      </c>
      <c r="AC73" s="98"/>
      <c r="AD73" s="434">
        <v>402895</v>
      </c>
      <c r="AE73" s="12"/>
      <c r="AF73" s="29"/>
      <c r="AG73" s="29"/>
      <c r="AH73" s="29"/>
      <c r="AI73" s="29"/>
      <c r="AJ73" s="29"/>
      <c r="AK73" s="83">
        <v>317884</v>
      </c>
      <c r="AL73" s="83">
        <v>402895</v>
      </c>
      <c r="AM73" s="83">
        <v>402895</v>
      </c>
      <c r="AN73" s="72"/>
      <c r="AO73" s="517">
        <f t="shared" si="32"/>
        <v>1</v>
      </c>
      <c r="AP73" s="353"/>
      <c r="AQ73" s="754"/>
      <c r="AR73" s="707"/>
      <c r="AS73" s="707"/>
      <c r="AT73" s="741"/>
      <c r="AU73" s="710"/>
      <c r="AV73" s="48"/>
      <c r="AW73" s="48"/>
      <c r="AX73" s="48"/>
      <c r="AY73" s="48"/>
    </row>
    <row r="74" spans="1:51" ht="30" customHeight="1" x14ac:dyDescent="0.25">
      <c r="A74" s="704"/>
      <c r="B74" s="704"/>
      <c r="C74" s="704"/>
      <c r="D74" s="704"/>
      <c r="E74" s="704"/>
      <c r="F74" s="792"/>
      <c r="G74" s="261" t="s">
        <v>120</v>
      </c>
      <c r="H74" s="172">
        <f>L74+R74+Z74+AE74+X74</f>
        <v>540358916</v>
      </c>
      <c r="I74" s="19"/>
      <c r="J74" s="19"/>
      <c r="K74" s="19"/>
      <c r="L74" s="19"/>
      <c r="M74" s="6">
        <v>290216168</v>
      </c>
      <c r="N74" s="6">
        <v>290216168</v>
      </c>
      <c r="O74" s="6">
        <v>290216168</v>
      </c>
      <c r="P74" s="6">
        <v>290216168</v>
      </c>
      <c r="Q74" s="6">
        <v>290216168</v>
      </c>
      <c r="R74" s="69">
        <v>290096678</v>
      </c>
      <c r="S74" s="69">
        <v>100922174</v>
      </c>
      <c r="T74" s="69">
        <v>100922174</v>
      </c>
      <c r="U74" s="69">
        <v>100922174</v>
      </c>
      <c r="V74" s="69">
        <v>100922174</v>
      </c>
      <c r="W74" s="69">
        <v>100922174</v>
      </c>
      <c r="X74" s="69">
        <v>100922174</v>
      </c>
      <c r="Y74" s="69">
        <v>149340064</v>
      </c>
      <c r="Z74" s="69">
        <v>149340064</v>
      </c>
      <c r="AA74" s="69">
        <v>149340064</v>
      </c>
      <c r="AB74" s="69">
        <v>149285764</v>
      </c>
      <c r="AC74" s="69"/>
      <c r="AD74" s="426">
        <v>149285764</v>
      </c>
      <c r="AE74" s="38"/>
      <c r="AF74" s="7"/>
      <c r="AG74" s="7"/>
      <c r="AH74" s="7"/>
      <c r="AI74" s="7"/>
      <c r="AJ74" s="7"/>
      <c r="AK74" s="69">
        <v>120977564</v>
      </c>
      <c r="AL74" s="69">
        <v>149285764</v>
      </c>
      <c r="AM74" s="69">
        <v>149285764</v>
      </c>
      <c r="AN74" s="72"/>
      <c r="AO74" s="517">
        <f t="shared" si="32"/>
        <v>1</v>
      </c>
      <c r="AP74" s="353"/>
      <c r="AQ74" s="754"/>
      <c r="AR74" s="707"/>
      <c r="AS74" s="707"/>
      <c r="AT74" s="741"/>
      <c r="AU74" s="710"/>
      <c r="AV74" s="49"/>
      <c r="AW74" s="49"/>
      <c r="AX74" s="49"/>
      <c r="AY74" s="49"/>
    </row>
    <row r="75" spans="1:51" ht="30" customHeight="1" thickBot="1" x14ac:dyDescent="0.3">
      <c r="A75" s="704"/>
      <c r="B75" s="704"/>
      <c r="C75" s="704"/>
      <c r="D75" s="704"/>
      <c r="E75" s="704"/>
      <c r="F75" s="792"/>
      <c r="G75" s="262" t="s">
        <v>127</v>
      </c>
      <c r="H75" s="198">
        <f>+H71</f>
        <v>42287802</v>
      </c>
      <c r="I75" s="22">
        <f>I71</f>
        <v>4112722</v>
      </c>
      <c r="J75" s="22">
        <f>J71</f>
        <v>4112722</v>
      </c>
      <c r="K75" s="22">
        <f>K71</f>
        <v>4112722</v>
      </c>
      <c r="L75" s="22">
        <v>4112722</v>
      </c>
      <c r="M75" s="37">
        <f>+M71</f>
        <v>8000000</v>
      </c>
      <c r="N75" s="37">
        <f>+N71</f>
        <v>8000000</v>
      </c>
      <c r="O75" s="37">
        <f>+O71</f>
        <v>8000000</v>
      </c>
      <c r="P75" s="37">
        <f>+P71</f>
        <v>8000000</v>
      </c>
      <c r="Q75" s="37">
        <v>8000000</v>
      </c>
      <c r="R75" s="37">
        <v>11375080</v>
      </c>
      <c r="S75" s="22">
        <f>S71</f>
        <v>7887278</v>
      </c>
      <c r="T75" s="22">
        <f>+T71+T73</f>
        <v>7887278</v>
      </c>
      <c r="U75" s="22">
        <v>7887278</v>
      </c>
      <c r="V75" s="22">
        <f>V71</f>
        <v>9887278</v>
      </c>
      <c r="W75" s="83">
        <f>+W71+W73</f>
        <v>11500000</v>
      </c>
      <c r="X75" s="83">
        <f>+X71+X73</f>
        <v>11097105</v>
      </c>
      <c r="Y75" s="335">
        <f>Y71+Y73</f>
        <v>11122895</v>
      </c>
      <c r="Z75" s="335">
        <f t="shared" ref="Z75:AB76" si="33">+Z71+Z73</f>
        <v>11122895</v>
      </c>
      <c r="AA75" s="79">
        <f t="shared" si="33"/>
        <v>11122895</v>
      </c>
      <c r="AB75" s="79">
        <f t="shared" si="33"/>
        <v>11122895</v>
      </c>
      <c r="AC75" s="79"/>
      <c r="AD75" s="431">
        <v>9658177</v>
      </c>
      <c r="AE75" s="22">
        <f>AE71</f>
        <v>4580000</v>
      </c>
      <c r="AF75" s="26"/>
      <c r="AG75" s="29"/>
      <c r="AH75" s="29"/>
      <c r="AI75" s="3"/>
      <c r="AJ75" s="3"/>
      <c r="AK75" s="422">
        <f>+AK71+AK73</f>
        <v>1935113</v>
      </c>
      <c r="AL75" s="422">
        <v>4352930</v>
      </c>
      <c r="AM75" s="83">
        <f>+AM71+AM73</f>
        <v>9255282</v>
      </c>
      <c r="AN75" s="72"/>
      <c r="AO75" s="516">
        <f t="shared" si="32"/>
        <v>0.83209290387079982</v>
      </c>
      <c r="AP75" s="504">
        <f>(L75+R75+AM75+X75)/H75</f>
        <v>0.84753019322214951</v>
      </c>
      <c r="AQ75" s="754"/>
      <c r="AR75" s="707"/>
      <c r="AS75" s="707"/>
      <c r="AT75" s="741"/>
      <c r="AU75" s="710"/>
      <c r="AV75" s="48"/>
      <c r="AW75" s="48"/>
      <c r="AX75" s="48"/>
      <c r="AY75" s="48"/>
    </row>
    <row r="76" spans="1:51" ht="30" customHeight="1" thickBot="1" x14ac:dyDescent="0.3">
      <c r="A76" s="704"/>
      <c r="B76" s="705"/>
      <c r="C76" s="705"/>
      <c r="D76" s="705"/>
      <c r="E76" s="705"/>
      <c r="F76" s="792"/>
      <c r="G76" s="263" t="s">
        <v>131</v>
      </c>
      <c r="H76" s="283">
        <f>+H72+H74</f>
        <v>4548337378</v>
      </c>
      <c r="I76" s="284">
        <f>+I72</f>
        <v>584376813</v>
      </c>
      <c r="J76" s="284">
        <f>+J72</f>
        <v>584376813</v>
      </c>
      <c r="K76" s="284">
        <f>+K72</f>
        <v>584376813</v>
      </c>
      <c r="L76" s="284">
        <v>576704116</v>
      </c>
      <c r="M76" s="284">
        <f t="shared" ref="M76:R76" si="34">+M72+M74</f>
        <v>1137043168</v>
      </c>
      <c r="N76" s="284">
        <f t="shared" si="34"/>
        <v>1137043168</v>
      </c>
      <c r="O76" s="284">
        <f t="shared" si="34"/>
        <v>1137043168</v>
      </c>
      <c r="P76" s="284">
        <f t="shared" si="34"/>
        <v>1137043168</v>
      </c>
      <c r="Q76" s="284">
        <f t="shared" si="34"/>
        <v>1112608299</v>
      </c>
      <c r="R76" s="284">
        <f t="shared" si="34"/>
        <v>1067321524</v>
      </c>
      <c r="S76" s="284">
        <f>S72+S74</f>
        <v>906284356</v>
      </c>
      <c r="T76" s="290">
        <f>+T72+T74</f>
        <v>906284356</v>
      </c>
      <c r="U76" s="290">
        <v>912053216</v>
      </c>
      <c r="V76" s="290">
        <f>V72+V74</f>
        <v>912053216</v>
      </c>
      <c r="W76" s="285">
        <f>+W72+W74</f>
        <v>1065166774</v>
      </c>
      <c r="X76" s="285">
        <f>+X72+X74</f>
        <v>985180674</v>
      </c>
      <c r="Y76" s="86">
        <f>Y72+Y74</f>
        <v>1036254064</v>
      </c>
      <c r="Z76" s="331">
        <f t="shared" si="33"/>
        <v>1036254064</v>
      </c>
      <c r="AA76" s="343">
        <f t="shared" si="33"/>
        <v>1029946064</v>
      </c>
      <c r="AB76" s="215">
        <f t="shared" si="33"/>
        <v>1029891764</v>
      </c>
      <c r="AC76" s="215"/>
      <c r="AD76" s="438">
        <f>+AD72+AD74</f>
        <v>779407893</v>
      </c>
      <c r="AE76" s="284">
        <f>AE72</f>
        <v>882877000</v>
      </c>
      <c r="AF76" s="215"/>
      <c r="AG76" s="215"/>
      <c r="AH76" s="215"/>
      <c r="AI76" s="215"/>
      <c r="AJ76" s="215"/>
      <c r="AK76" s="295">
        <f>+AK72+AK74</f>
        <v>169142664</v>
      </c>
      <c r="AL76" s="343">
        <v>674343864</v>
      </c>
      <c r="AM76" s="86">
        <f>++AM72+AM74</f>
        <v>779407893</v>
      </c>
      <c r="AN76" s="286"/>
      <c r="AO76" s="169">
        <f t="shared" si="32"/>
        <v>0.75678621797387247</v>
      </c>
      <c r="AP76" s="186">
        <f>(L76+R76+X76+AM76)/H76</f>
        <v>0.74941982612970537</v>
      </c>
      <c r="AQ76" s="754"/>
      <c r="AR76" s="708"/>
      <c r="AS76" s="708"/>
      <c r="AT76" s="741"/>
      <c r="AU76" s="710"/>
      <c r="AV76" s="49"/>
      <c r="AW76" s="49"/>
      <c r="AX76" s="49"/>
      <c r="AY76" s="49"/>
    </row>
    <row r="77" spans="1:51" ht="30" customHeight="1" x14ac:dyDescent="0.25">
      <c r="A77" s="704"/>
      <c r="B77" s="703">
        <v>12</v>
      </c>
      <c r="C77" s="703" t="s">
        <v>133</v>
      </c>
      <c r="D77" s="703" t="s">
        <v>109</v>
      </c>
      <c r="E77" s="703">
        <v>480</v>
      </c>
      <c r="F77" s="792"/>
      <c r="G77" s="260" t="s">
        <v>81</v>
      </c>
      <c r="H77" s="296">
        <v>1</v>
      </c>
      <c r="I77" s="297">
        <v>1</v>
      </c>
      <c r="J77" s="297">
        <v>1</v>
      </c>
      <c r="K77" s="297">
        <v>1</v>
      </c>
      <c r="L77" s="520">
        <v>1</v>
      </c>
      <c r="M77" s="298">
        <v>1</v>
      </c>
      <c r="N77" s="298">
        <v>1</v>
      </c>
      <c r="O77" s="298">
        <v>1</v>
      </c>
      <c r="P77" s="298">
        <v>1</v>
      </c>
      <c r="Q77" s="298">
        <v>1</v>
      </c>
      <c r="R77" s="298">
        <v>1</v>
      </c>
      <c r="S77" s="298">
        <v>1</v>
      </c>
      <c r="T77" s="298">
        <f>+S77</f>
        <v>1</v>
      </c>
      <c r="U77" s="298">
        <v>1</v>
      </c>
      <c r="V77" s="298">
        <v>1</v>
      </c>
      <c r="W77" s="298">
        <v>1</v>
      </c>
      <c r="X77" s="298">
        <v>1</v>
      </c>
      <c r="Y77" s="298">
        <v>1</v>
      </c>
      <c r="Z77" s="298">
        <v>1</v>
      </c>
      <c r="AA77" s="521">
        <v>1</v>
      </c>
      <c r="AB77" s="521">
        <v>1</v>
      </c>
      <c r="AC77" s="521"/>
      <c r="AD77" s="522">
        <v>1</v>
      </c>
      <c r="AE77" s="298">
        <v>1</v>
      </c>
      <c r="AF77" s="298"/>
      <c r="AG77" s="289"/>
      <c r="AH77" s="289"/>
      <c r="AI77" s="167"/>
      <c r="AJ77" s="167"/>
      <c r="AK77" s="298">
        <v>1</v>
      </c>
      <c r="AL77" s="298">
        <v>1</v>
      </c>
      <c r="AM77" s="298">
        <v>1</v>
      </c>
      <c r="AN77" s="300"/>
      <c r="AO77" s="156">
        <f t="shared" ref="AO77:AO78" si="35">AD77/AB77</f>
        <v>1</v>
      </c>
      <c r="AP77" s="301">
        <f>(L77+R77+X77+AM77)/(K77+Q77+W77+Z77+AE77)</f>
        <v>0.8</v>
      </c>
      <c r="AQ77" s="764" t="s">
        <v>311</v>
      </c>
      <c r="AR77" s="706" t="s">
        <v>89</v>
      </c>
      <c r="AS77" s="706" t="s">
        <v>89</v>
      </c>
      <c r="AT77" s="740" t="s">
        <v>210</v>
      </c>
      <c r="AU77" s="730" t="s">
        <v>211</v>
      </c>
      <c r="AV77" s="48"/>
      <c r="AW77" s="48"/>
      <c r="AX77" s="48"/>
      <c r="AY77" s="48"/>
    </row>
    <row r="78" spans="1:51" ht="30" customHeight="1" x14ac:dyDescent="0.25">
      <c r="A78" s="704"/>
      <c r="B78" s="704"/>
      <c r="C78" s="704"/>
      <c r="D78" s="704"/>
      <c r="E78" s="704"/>
      <c r="F78" s="792"/>
      <c r="G78" s="261" t="s">
        <v>102</v>
      </c>
      <c r="H78" s="170">
        <f>L78+R78+Z78+AE78+X78</f>
        <v>455818480</v>
      </c>
      <c r="I78" s="6">
        <v>62376897</v>
      </c>
      <c r="J78" s="6">
        <v>62376897</v>
      </c>
      <c r="K78" s="6">
        <v>62376897</v>
      </c>
      <c r="L78" s="69">
        <v>60848980</v>
      </c>
      <c r="M78" s="69">
        <v>100968000</v>
      </c>
      <c r="N78" s="69">
        <v>100968000</v>
      </c>
      <c r="O78" s="69">
        <v>100968000</v>
      </c>
      <c r="P78" s="69">
        <v>100968000</v>
      </c>
      <c r="Q78" s="69">
        <v>100968000</v>
      </c>
      <c r="R78" s="69">
        <v>97187000</v>
      </c>
      <c r="S78" s="69">
        <v>106072975</v>
      </c>
      <c r="T78" s="69">
        <v>106072975</v>
      </c>
      <c r="U78" s="69">
        <v>106072975</v>
      </c>
      <c r="V78" s="69">
        <v>106072975</v>
      </c>
      <c r="W78" s="69">
        <v>121128500</v>
      </c>
      <c r="X78" s="69">
        <v>121128500</v>
      </c>
      <c r="Y78" s="69">
        <v>105215000</v>
      </c>
      <c r="Z78" s="69">
        <v>105215000</v>
      </c>
      <c r="AA78" s="69">
        <v>105215000</v>
      </c>
      <c r="AB78" s="69">
        <v>105215000</v>
      </c>
      <c r="AC78" s="69"/>
      <c r="AD78" s="426">
        <v>47736484</v>
      </c>
      <c r="AE78" s="69">
        <v>71439000</v>
      </c>
      <c r="AF78" s="69"/>
      <c r="AG78" s="69"/>
      <c r="AH78" s="69"/>
      <c r="AI78" s="69"/>
      <c r="AJ78" s="69"/>
      <c r="AK78" s="69">
        <v>808500</v>
      </c>
      <c r="AL78" s="69">
        <v>46434500</v>
      </c>
      <c r="AM78" s="69">
        <v>47736484</v>
      </c>
      <c r="AN78" s="72"/>
      <c r="AO78" s="156">
        <f t="shared" si="35"/>
        <v>0.45370416765670296</v>
      </c>
      <c r="AP78" s="207">
        <f>(L78+R78+X78+AM78)/H78</f>
        <v>0.71717356435395074</v>
      </c>
      <c r="AQ78" s="765"/>
      <c r="AR78" s="707"/>
      <c r="AS78" s="707"/>
      <c r="AT78" s="741"/>
      <c r="AU78" s="710"/>
      <c r="AV78" s="49"/>
      <c r="AW78" s="49"/>
      <c r="AX78" s="49"/>
      <c r="AY78" s="49"/>
    </row>
    <row r="79" spans="1:51" ht="30" customHeight="1" x14ac:dyDescent="0.25">
      <c r="A79" s="704"/>
      <c r="B79" s="704"/>
      <c r="C79" s="704"/>
      <c r="D79" s="704"/>
      <c r="E79" s="704"/>
      <c r="F79" s="792"/>
      <c r="G79" s="262" t="s">
        <v>111</v>
      </c>
      <c r="H79" s="350"/>
      <c r="I79" s="11"/>
      <c r="J79" s="11"/>
      <c r="K79" s="11"/>
      <c r="L79" s="12"/>
      <c r="M79" s="12"/>
      <c r="N79" s="12"/>
      <c r="O79" s="12"/>
      <c r="P79" s="12"/>
      <c r="Q79" s="12"/>
      <c r="R79" s="11"/>
      <c r="S79" s="12">
        <v>0</v>
      </c>
      <c r="T79" s="12">
        <v>0</v>
      </c>
      <c r="U79" s="12">
        <v>0</v>
      </c>
      <c r="V79" s="12"/>
      <c r="W79" s="346"/>
      <c r="X79" s="346"/>
      <c r="Y79" s="347"/>
      <c r="Z79" s="347"/>
      <c r="AA79" s="347"/>
      <c r="AB79" s="347"/>
      <c r="AC79" s="347"/>
      <c r="AD79" s="347"/>
      <c r="AE79" s="347"/>
      <c r="AF79" s="347"/>
      <c r="AG79" s="347"/>
      <c r="AH79" s="347"/>
      <c r="AI79" s="347"/>
      <c r="AJ79" s="347"/>
      <c r="AK79" s="347"/>
      <c r="AL79" s="347"/>
      <c r="AM79" s="347"/>
      <c r="AN79" s="69"/>
      <c r="AO79" s="353"/>
      <c r="AP79" s="398"/>
      <c r="AQ79" s="765"/>
      <c r="AR79" s="707"/>
      <c r="AS79" s="707"/>
      <c r="AT79" s="741"/>
      <c r="AU79" s="710"/>
      <c r="AV79" s="48"/>
      <c r="AW79" s="48"/>
      <c r="AX79" s="48"/>
      <c r="AY79" s="48"/>
    </row>
    <row r="80" spans="1:51" ht="30" customHeight="1" thickBot="1" x14ac:dyDescent="0.3">
      <c r="A80" s="704"/>
      <c r="B80" s="704"/>
      <c r="C80" s="704"/>
      <c r="D80" s="704"/>
      <c r="E80" s="704"/>
      <c r="F80" s="792"/>
      <c r="G80" s="261" t="s">
        <v>120</v>
      </c>
      <c r="H80" s="172">
        <f>L80+R80+Z80+AE80+X80</f>
        <v>57468341</v>
      </c>
      <c r="I80" s="19"/>
      <c r="J80" s="19"/>
      <c r="K80" s="19"/>
      <c r="L80" s="19"/>
      <c r="M80" s="6">
        <v>20174074</v>
      </c>
      <c r="N80" s="6">
        <v>20174074</v>
      </c>
      <c r="O80" s="6">
        <v>20174074</v>
      </c>
      <c r="P80" s="6">
        <v>20174074</v>
      </c>
      <c r="Q80" s="6">
        <v>20174074</v>
      </c>
      <c r="R80" s="69">
        <v>20174074</v>
      </c>
      <c r="S80" s="69">
        <v>20572000</v>
      </c>
      <c r="T80" s="69">
        <v>20572000</v>
      </c>
      <c r="U80" s="69">
        <v>20572000</v>
      </c>
      <c r="V80" s="69">
        <v>5274800</v>
      </c>
      <c r="W80" s="69">
        <v>5274800</v>
      </c>
      <c r="X80" s="69">
        <v>5274800</v>
      </c>
      <c r="Y80" s="69">
        <v>32019467</v>
      </c>
      <c r="Z80" s="69">
        <v>32019467</v>
      </c>
      <c r="AA80" s="69">
        <v>32019467</v>
      </c>
      <c r="AB80" s="69">
        <v>32019467</v>
      </c>
      <c r="AC80" s="69"/>
      <c r="AD80" s="426">
        <v>32019467</v>
      </c>
      <c r="AE80" s="38"/>
      <c r="AF80" s="7"/>
      <c r="AG80" s="7"/>
      <c r="AH80" s="7"/>
      <c r="AI80" s="7"/>
      <c r="AJ80" s="7"/>
      <c r="AK80" s="69">
        <v>23949067</v>
      </c>
      <c r="AL80" s="69">
        <v>32019467</v>
      </c>
      <c r="AM80" s="69">
        <v>32019467</v>
      </c>
      <c r="AN80" s="72"/>
      <c r="AO80" s="156">
        <f>AD80/AB80</f>
        <v>1</v>
      </c>
      <c r="AP80" s="197"/>
      <c r="AQ80" s="765"/>
      <c r="AR80" s="707"/>
      <c r="AS80" s="707"/>
      <c r="AT80" s="741"/>
      <c r="AU80" s="710"/>
      <c r="AV80" s="49"/>
      <c r="AW80" s="49"/>
      <c r="AX80" s="49"/>
      <c r="AY80" s="49"/>
    </row>
    <row r="81" spans="1:51" ht="30" customHeight="1" x14ac:dyDescent="0.25">
      <c r="A81" s="704"/>
      <c r="B81" s="704"/>
      <c r="C81" s="704"/>
      <c r="D81" s="704"/>
      <c r="E81" s="704"/>
      <c r="F81" s="792"/>
      <c r="G81" s="262" t="s">
        <v>127</v>
      </c>
      <c r="H81" s="208">
        <v>1</v>
      </c>
      <c r="I81" s="54">
        <f t="shared" ref="I81:K82" si="36">I77</f>
        <v>1</v>
      </c>
      <c r="J81" s="54">
        <f t="shared" si="36"/>
        <v>1</v>
      </c>
      <c r="K81" s="54">
        <f t="shared" si="36"/>
        <v>1</v>
      </c>
      <c r="L81" s="54">
        <v>1</v>
      </c>
      <c r="M81" s="54">
        <f>+M77</f>
        <v>1</v>
      </c>
      <c r="N81" s="54">
        <f>+N77</f>
        <v>1</v>
      </c>
      <c r="O81" s="54">
        <f>+O77</f>
        <v>1</v>
      </c>
      <c r="P81" s="54">
        <f>+P77</f>
        <v>1</v>
      </c>
      <c r="Q81" s="54">
        <v>1</v>
      </c>
      <c r="R81" s="37">
        <v>100</v>
      </c>
      <c r="S81" s="54">
        <f>S77</f>
        <v>1</v>
      </c>
      <c r="T81" s="54">
        <f>+T79+T77</f>
        <v>1</v>
      </c>
      <c r="U81" s="54">
        <v>1</v>
      </c>
      <c r="V81" s="54">
        <f>V77</f>
        <v>1</v>
      </c>
      <c r="W81" s="85">
        <f>+W77+W79</f>
        <v>1</v>
      </c>
      <c r="X81" s="85">
        <f>+X77+X79</f>
        <v>1</v>
      </c>
      <c r="Y81" s="85">
        <f>Y77</f>
        <v>1</v>
      </c>
      <c r="Z81" s="85">
        <f t="shared" ref="Z81:AB82" si="37">+Z77+Z79</f>
        <v>1</v>
      </c>
      <c r="AA81" s="85">
        <f t="shared" si="37"/>
        <v>1</v>
      </c>
      <c r="AB81" s="56">
        <f t="shared" si="37"/>
        <v>1</v>
      </c>
      <c r="AC81" s="56"/>
      <c r="AD81" s="439">
        <v>1</v>
      </c>
      <c r="AE81" s="54">
        <f>AE77</f>
        <v>1</v>
      </c>
      <c r="AF81" s="56"/>
      <c r="AG81" s="56"/>
      <c r="AH81" s="56"/>
      <c r="AI81" s="3"/>
      <c r="AJ81" s="3"/>
      <c r="AK81" s="88">
        <f>+AK77</f>
        <v>1</v>
      </c>
      <c r="AL81" s="88">
        <v>1</v>
      </c>
      <c r="AM81" s="88">
        <v>1</v>
      </c>
      <c r="AN81" s="74"/>
      <c r="AO81" s="156">
        <f>AD81/AB81</f>
        <v>1</v>
      </c>
      <c r="AP81" s="301"/>
      <c r="AQ81" s="765"/>
      <c r="AR81" s="707"/>
      <c r="AS81" s="707"/>
      <c r="AT81" s="741"/>
      <c r="AU81" s="710"/>
      <c r="AV81" s="48"/>
      <c r="AW81" s="48"/>
      <c r="AX81" s="48"/>
      <c r="AY81" s="48"/>
    </row>
    <row r="82" spans="1:51" ht="30" customHeight="1" thickBot="1" x14ac:dyDescent="0.3">
      <c r="A82" s="704"/>
      <c r="B82" s="705"/>
      <c r="C82" s="705"/>
      <c r="D82" s="705"/>
      <c r="E82" s="705"/>
      <c r="F82" s="792"/>
      <c r="G82" s="263" t="s">
        <v>131</v>
      </c>
      <c r="H82" s="174">
        <f>+H78+H80</f>
        <v>513286821</v>
      </c>
      <c r="I82" s="175">
        <f t="shared" si="36"/>
        <v>62376897</v>
      </c>
      <c r="J82" s="175">
        <f t="shared" si="36"/>
        <v>62376897</v>
      </c>
      <c r="K82" s="175">
        <f t="shared" si="36"/>
        <v>62376897</v>
      </c>
      <c r="L82" s="175">
        <v>60848980</v>
      </c>
      <c r="M82" s="175">
        <f t="shared" ref="M82:R82" si="38">+M78+M80</f>
        <v>121142074</v>
      </c>
      <c r="N82" s="175">
        <f t="shared" si="38"/>
        <v>121142074</v>
      </c>
      <c r="O82" s="175">
        <f t="shared" si="38"/>
        <v>121142074</v>
      </c>
      <c r="P82" s="175">
        <f t="shared" si="38"/>
        <v>121142074</v>
      </c>
      <c r="Q82" s="175">
        <f t="shared" si="38"/>
        <v>121142074</v>
      </c>
      <c r="R82" s="175">
        <f t="shared" si="38"/>
        <v>117361074</v>
      </c>
      <c r="S82" s="175">
        <f>S78+S80</f>
        <v>126644975</v>
      </c>
      <c r="T82" s="175">
        <f>+T80+T78</f>
        <v>126644975</v>
      </c>
      <c r="U82" s="175">
        <v>126644975</v>
      </c>
      <c r="V82" s="175">
        <f>V78+V80</f>
        <v>111347775</v>
      </c>
      <c r="W82" s="210">
        <f>+W78+W80</f>
        <v>126403300</v>
      </c>
      <c r="X82" s="210">
        <f>+X78+X80</f>
        <v>126403300</v>
      </c>
      <c r="Y82" s="177">
        <f>Y78</f>
        <v>105215000</v>
      </c>
      <c r="Z82" s="176">
        <f t="shared" si="37"/>
        <v>137234467</v>
      </c>
      <c r="AA82" s="177">
        <f t="shared" si="37"/>
        <v>137234467</v>
      </c>
      <c r="AB82" s="176">
        <f t="shared" si="37"/>
        <v>137234467</v>
      </c>
      <c r="AC82" s="176"/>
      <c r="AD82" s="428">
        <f>+AD78+AD80</f>
        <v>79755951</v>
      </c>
      <c r="AE82" s="175">
        <f>AE78</f>
        <v>71439000</v>
      </c>
      <c r="AF82" s="176"/>
      <c r="AG82" s="176"/>
      <c r="AH82" s="176"/>
      <c r="AI82" s="176"/>
      <c r="AJ82" s="176"/>
      <c r="AK82" s="176">
        <f>+AK78+AK80</f>
        <v>24757567</v>
      </c>
      <c r="AL82" s="177">
        <v>78453967</v>
      </c>
      <c r="AM82" s="177">
        <f>+AM78+AM80</f>
        <v>79755951</v>
      </c>
      <c r="AN82" s="178"/>
      <c r="AO82" s="156">
        <f>AD82/AB82</f>
        <v>0.58116559741511586</v>
      </c>
      <c r="AP82" s="187">
        <f>(L82+R82+X82+AD82)/H82</f>
        <v>0.74883922453173601</v>
      </c>
      <c r="AQ82" s="766"/>
      <c r="AR82" s="708"/>
      <c r="AS82" s="708"/>
      <c r="AT82" s="742"/>
      <c r="AU82" s="711"/>
      <c r="AV82" s="49"/>
      <c r="AW82" s="49"/>
      <c r="AX82" s="49"/>
      <c r="AY82" s="49"/>
    </row>
    <row r="83" spans="1:51" ht="30" customHeight="1" x14ac:dyDescent="0.25">
      <c r="A83" s="704"/>
      <c r="B83" s="703">
        <v>13</v>
      </c>
      <c r="C83" s="703" t="s">
        <v>136</v>
      </c>
      <c r="D83" s="703" t="s">
        <v>109</v>
      </c>
      <c r="E83" s="703" t="s">
        <v>212</v>
      </c>
      <c r="F83" s="792"/>
      <c r="G83" s="260" t="s">
        <v>81</v>
      </c>
      <c r="H83" s="206">
        <v>1</v>
      </c>
      <c r="I83" s="59">
        <v>1</v>
      </c>
      <c r="J83" s="59">
        <v>1</v>
      </c>
      <c r="K83" s="59">
        <v>1</v>
      </c>
      <c r="L83" s="362">
        <v>1</v>
      </c>
      <c r="M83" s="362">
        <v>1</v>
      </c>
      <c r="N83" s="362">
        <v>1</v>
      </c>
      <c r="O83" s="90">
        <v>1</v>
      </c>
      <c r="P83" s="90">
        <v>1</v>
      </c>
      <c r="Q83" s="90">
        <v>1</v>
      </c>
      <c r="R83" s="90">
        <v>1</v>
      </c>
      <c r="S83" s="362">
        <v>1</v>
      </c>
      <c r="T83" s="362">
        <f>+S83</f>
        <v>1</v>
      </c>
      <c r="U83" s="90">
        <v>1</v>
      </c>
      <c r="V83" s="90">
        <v>1</v>
      </c>
      <c r="W83" s="90">
        <v>1</v>
      </c>
      <c r="X83" s="90">
        <v>1</v>
      </c>
      <c r="Y83" s="218">
        <v>1</v>
      </c>
      <c r="Z83" s="218">
        <v>1</v>
      </c>
      <c r="AA83" s="90">
        <v>1</v>
      </c>
      <c r="AB83" s="90">
        <v>1</v>
      </c>
      <c r="AC83" s="90"/>
      <c r="AD83" s="440">
        <v>1</v>
      </c>
      <c r="AE83" s="362">
        <v>1</v>
      </c>
      <c r="AF83" s="362"/>
      <c r="AG83" s="90"/>
      <c r="AH83" s="90"/>
      <c r="AI83" s="90"/>
      <c r="AJ83" s="90"/>
      <c r="AK83" s="90">
        <v>1</v>
      </c>
      <c r="AL83" s="90">
        <v>1</v>
      </c>
      <c r="AM83" s="90">
        <v>1</v>
      </c>
      <c r="AN83" s="204"/>
      <c r="AO83" s="156">
        <f t="shared" ref="AO83:AO84" si="39">AD83/AB83</f>
        <v>1</v>
      </c>
      <c r="AP83" s="301">
        <f>(L83+R83+X83+AM83)/(K83+Q83+W83+Z83+AE83)</f>
        <v>0.8</v>
      </c>
      <c r="AQ83" s="774" t="s">
        <v>349</v>
      </c>
      <c r="AR83" s="706" t="s">
        <v>89</v>
      </c>
      <c r="AS83" s="706" t="s">
        <v>89</v>
      </c>
      <c r="AT83" s="749" t="s">
        <v>213</v>
      </c>
      <c r="AU83" s="725" t="s">
        <v>179</v>
      </c>
      <c r="AV83" s="48"/>
      <c r="AW83" s="48"/>
      <c r="AX83" s="48"/>
      <c r="AY83" s="48"/>
    </row>
    <row r="84" spans="1:51" ht="30" customHeight="1" x14ac:dyDescent="0.25">
      <c r="A84" s="704"/>
      <c r="B84" s="704"/>
      <c r="C84" s="704"/>
      <c r="D84" s="704"/>
      <c r="E84" s="704"/>
      <c r="F84" s="792"/>
      <c r="G84" s="261" t="s">
        <v>102</v>
      </c>
      <c r="H84" s="170">
        <f>L84+R84+Z84+AE84+X84</f>
        <v>2843050188</v>
      </c>
      <c r="I84" s="6">
        <v>166456730</v>
      </c>
      <c r="J84" s="6">
        <v>166456730</v>
      </c>
      <c r="K84" s="6">
        <v>166456730</v>
      </c>
      <c r="L84" s="69">
        <v>160878054</v>
      </c>
      <c r="M84" s="69">
        <v>311755000</v>
      </c>
      <c r="N84" s="69">
        <v>311755000</v>
      </c>
      <c r="O84" s="69">
        <v>311755000</v>
      </c>
      <c r="P84" s="69">
        <v>311755000</v>
      </c>
      <c r="Q84" s="69">
        <v>316420834</v>
      </c>
      <c r="R84" s="69">
        <v>307653234</v>
      </c>
      <c r="S84" s="69">
        <v>700608060</v>
      </c>
      <c r="T84" s="69">
        <v>700608060</v>
      </c>
      <c r="U84" s="69">
        <v>719270530</v>
      </c>
      <c r="V84" s="69">
        <v>719270530</v>
      </c>
      <c r="W84" s="86">
        <v>901925600</v>
      </c>
      <c r="X84" s="86">
        <v>843291900</v>
      </c>
      <c r="Y84" s="69">
        <v>755575000</v>
      </c>
      <c r="Z84" s="69">
        <v>755575000</v>
      </c>
      <c r="AA84" s="69">
        <v>755575000</v>
      </c>
      <c r="AB84" s="69">
        <v>755575000</v>
      </c>
      <c r="AC84" s="69"/>
      <c r="AD84" s="426">
        <v>689363994</v>
      </c>
      <c r="AE84" s="69">
        <v>775652000</v>
      </c>
      <c r="AF84" s="69"/>
      <c r="AG84" s="69"/>
      <c r="AH84" s="69"/>
      <c r="AI84" s="69"/>
      <c r="AJ84" s="69"/>
      <c r="AK84" s="69">
        <v>216740200</v>
      </c>
      <c r="AL84" s="69">
        <v>684830900</v>
      </c>
      <c r="AM84" s="69">
        <v>689363994</v>
      </c>
      <c r="AN84" s="72"/>
      <c r="AO84" s="156">
        <f t="shared" si="39"/>
        <v>0.91237004135922972</v>
      </c>
      <c r="AP84" s="207">
        <f>(L84+R84+X84+AM84)/H84</f>
        <v>0.70388739194497818</v>
      </c>
      <c r="AQ84" s="775"/>
      <c r="AR84" s="707"/>
      <c r="AS84" s="707"/>
      <c r="AT84" s="741"/>
      <c r="AU84" s="710"/>
      <c r="AV84" s="49"/>
      <c r="AW84" s="49"/>
      <c r="AX84" s="49"/>
      <c r="AY84" s="49"/>
    </row>
    <row r="85" spans="1:51" ht="30" customHeight="1" x14ac:dyDescent="0.25">
      <c r="A85" s="704"/>
      <c r="B85" s="704"/>
      <c r="C85" s="704"/>
      <c r="D85" s="704"/>
      <c r="E85" s="704"/>
      <c r="F85" s="792"/>
      <c r="G85" s="262" t="s">
        <v>111</v>
      </c>
      <c r="H85" s="350"/>
      <c r="I85" s="12"/>
      <c r="J85" s="12"/>
      <c r="K85" s="12"/>
      <c r="L85" s="12"/>
      <c r="M85" s="12"/>
      <c r="N85" s="12"/>
      <c r="O85" s="52"/>
      <c r="P85" s="52"/>
      <c r="Q85" s="12"/>
      <c r="R85" s="11"/>
      <c r="S85" s="12">
        <v>0</v>
      </c>
      <c r="T85" s="12">
        <v>0</v>
      </c>
      <c r="U85" s="12"/>
      <c r="V85" s="70">
        <f>V84/2</f>
        <v>359635265</v>
      </c>
      <c r="W85" s="139">
        <f>W84/2</f>
        <v>450962800</v>
      </c>
      <c r="X85" s="100"/>
      <c r="Y85" s="100"/>
      <c r="Z85" s="399"/>
      <c r="AA85" s="411"/>
      <c r="AB85" s="399"/>
      <c r="AC85" s="399"/>
      <c r="AD85" s="399"/>
      <c r="AE85" s="399"/>
      <c r="AF85" s="399"/>
      <c r="AG85" s="399"/>
      <c r="AH85" s="399"/>
      <c r="AI85" s="399"/>
      <c r="AJ85" s="399"/>
      <c r="AK85" s="411"/>
      <c r="AL85" s="346"/>
      <c r="AM85" s="346"/>
      <c r="AN85" s="72"/>
      <c r="AO85" s="353"/>
      <c r="AP85" s="398"/>
      <c r="AQ85" s="775"/>
      <c r="AR85" s="707"/>
      <c r="AS85" s="707"/>
      <c r="AT85" s="741"/>
      <c r="AU85" s="710"/>
      <c r="AV85" s="48"/>
      <c r="AW85" s="48"/>
      <c r="AX85" s="48"/>
      <c r="AY85" s="48"/>
    </row>
    <row r="86" spans="1:51" ht="30" customHeight="1" thickBot="1" x14ac:dyDescent="0.3">
      <c r="A86" s="704"/>
      <c r="B86" s="704"/>
      <c r="C86" s="704"/>
      <c r="D86" s="704"/>
      <c r="E86" s="704"/>
      <c r="F86" s="792"/>
      <c r="G86" s="261" t="s">
        <v>120</v>
      </c>
      <c r="H86" s="172">
        <f>L86+R86+Z86+AE86+X86</f>
        <v>255688570</v>
      </c>
      <c r="I86" s="19"/>
      <c r="J86" s="19"/>
      <c r="K86" s="19"/>
      <c r="L86" s="19"/>
      <c r="M86" s="6">
        <v>53169121</v>
      </c>
      <c r="N86" s="6">
        <v>53169121</v>
      </c>
      <c r="O86" s="6">
        <v>53169121</v>
      </c>
      <c r="P86" s="6">
        <v>53169121</v>
      </c>
      <c r="Q86" s="6">
        <v>53169121</v>
      </c>
      <c r="R86" s="69">
        <v>53169121</v>
      </c>
      <c r="S86" s="69">
        <v>27632833</v>
      </c>
      <c r="T86" s="69">
        <v>27632833</v>
      </c>
      <c r="U86" s="69">
        <v>27632833</v>
      </c>
      <c r="V86" s="69">
        <v>27632833</v>
      </c>
      <c r="W86" s="87">
        <v>27632833</v>
      </c>
      <c r="X86" s="87">
        <v>27632833</v>
      </c>
      <c r="Y86" s="69">
        <v>174886616</v>
      </c>
      <c r="Z86" s="69">
        <v>174886616</v>
      </c>
      <c r="AA86" s="83">
        <v>174886616</v>
      </c>
      <c r="AB86" s="83">
        <v>163916433</v>
      </c>
      <c r="AC86" s="83"/>
      <c r="AD86" s="434">
        <v>159746766</v>
      </c>
      <c r="AE86" s="83"/>
      <c r="AF86" s="69"/>
      <c r="AG86" s="69"/>
      <c r="AH86" s="69"/>
      <c r="AI86" s="69"/>
      <c r="AJ86" s="69"/>
      <c r="AK86" s="69">
        <v>117255766</v>
      </c>
      <c r="AL86" s="69">
        <v>142651566</v>
      </c>
      <c r="AM86" s="69">
        <v>159746766</v>
      </c>
      <c r="AN86" s="72"/>
      <c r="AO86" s="156">
        <f>AD86/AB86</f>
        <v>0.97456223928445296</v>
      </c>
      <c r="AP86" s="197"/>
      <c r="AQ86" s="775"/>
      <c r="AR86" s="707"/>
      <c r="AS86" s="707"/>
      <c r="AT86" s="741"/>
      <c r="AU86" s="710"/>
      <c r="AV86" s="49"/>
      <c r="AW86" s="49"/>
      <c r="AX86" s="49"/>
      <c r="AY86" s="49"/>
    </row>
    <row r="87" spans="1:51" ht="30" customHeight="1" x14ac:dyDescent="0.25">
      <c r="A87" s="704"/>
      <c r="B87" s="704"/>
      <c r="C87" s="704"/>
      <c r="D87" s="704"/>
      <c r="E87" s="704"/>
      <c r="F87" s="792"/>
      <c r="G87" s="262" t="s">
        <v>127</v>
      </c>
      <c r="H87" s="208">
        <v>1</v>
      </c>
      <c r="I87" s="54">
        <v>1</v>
      </c>
      <c r="J87" s="54">
        <v>1</v>
      </c>
      <c r="K87" s="54">
        <v>1</v>
      </c>
      <c r="L87" s="54">
        <v>1</v>
      </c>
      <c r="M87" s="55">
        <f>+M83</f>
        <v>1</v>
      </c>
      <c r="N87" s="55">
        <f>+N83</f>
        <v>1</v>
      </c>
      <c r="O87" s="55">
        <f>+O83</f>
        <v>1</v>
      </c>
      <c r="P87" s="55">
        <f>+P83</f>
        <v>1</v>
      </c>
      <c r="Q87" s="55">
        <v>1</v>
      </c>
      <c r="R87" s="55">
        <v>1</v>
      </c>
      <c r="S87" s="54">
        <f>S83</f>
        <v>1</v>
      </c>
      <c r="T87" s="54">
        <f>+T85+T83</f>
        <v>1</v>
      </c>
      <c r="U87" s="54">
        <v>1</v>
      </c>
      <c r="V87" s="54">
        <f>V83</f>
        <v>1</v>
      </c>
      <c r="W87" s="111">
        <f>W86/2</f>
        <v>13816416.5</v>
      </c>
      <c r="X87" s="88">
        <f>+X83+X85</f>
        <v>1</v>
      </c>
      <c r="Y87" s="88">
        <f>Y83</f>
        <v>1</v>
      </c>
      <c r="Z87" s="88">
        <f>+Z83+Z85</f>
        <v>1</v>
      </c>
      <c r="AA87" s="85">
        <v>1</v>
      </c>
      <c r="AB87" s="56">
        <f>+AB83+AB85</f>
        <v>1</v>
      </c>
      <c r="AC87" s="56"/>
      <c r="AD87" s="439">
        <v>1</v>
      </c>
      <c r="AE87" s="54">
        <f>AE83</f>
        <v>1</v>
      </c>
      <c r="AF87" s="56"/>
      <c r="AG87" s="16"/>
      <c r="AH87" s="16"/>
      <c r="AI87" s="16"/>
      <c r="AJ87" s="16"/>
      <c r="AK87" s="88">
        <v>1</v>
      </c>
      <c r="AL87" s="88">
        <v>1</v>
      </c>
      <c r="AM87" s="88">
        <v>1</v>
      </c>
      <c r="AN87" s="74"/>
      <c r="AO87" s="156">
        <f>AD87/AB87</f>
        <v>1</v>
      </c>
      <c r="AP87" s="301"/>
      <c r="AQ87" s="775"/>
      <c r="AR87" s="707"/>
      <c r="AS87" s="707"/>
      <c r="AT87" s="741"/>
      <c r="AU87" s="710"/>
      <c r="AV87" s="48"/>
      <c r="AW87" s="48"/>
      <c r="AX87" s="48"/>
      <c r="AY87" s="48"/>
    </row>
    <row r="88" spans="1:51" ht="30" customHeight="1" thickBot="1" x14ac:dyDescent="0.3">
      <c r="A88" s="704"/>
      <c r="B88" s="705"/>
      <c r="C88" s="705"/>
      <c r="D88" s="705"/>
      <c r="E88" s="705"/>
      <c r="F88" s="792"/>
      <c r="G88" s="263" t="s">
        <v>131</v>
      </c>
      <c r="H88" s="283">
        <f>+H84+H86</f>
        <v>3098738758</v>
      </c>
      <c r="I88" s="284">
        <v>166456730</v>
      </c>
      <c r="J88" s="284">
        <f>+J84</f>
        <v>166456730</v>
      </c>
      <c r="K88" s="284">
        <f>+K84</f>
        <v>166456730</v>
      </c>
      <c r="L88" s="284">
        <v>160878054</v>
      </c>
      <c r="M88" s="284">
        <f t="shared" ref="M88:R88" si="40">+M84+M86</f>
        <v>364924121</v>
      </c>
      <c r="N88" s="284">
        <f t="shared" si="40"/>
        <v>364924121</v>
      </c>
      <c r="O88" s="284">
        <f t="shared" si="40"/>
        <v>364924121</v>
      </c>
      <c r="P88" s="284">
        <f t="shared" si="40"/>
        <v>364924121</v>
      </c>
      <c r="Q88" s="284">
        <f t="shared" si="40"/>
        <v>369589955</v>
      </c>
      <c r="R88" s="284">
        <f t="shared" si="40"/>
        <v>360822355</v>
      </c>
      <c r="S88" s="284">
        <f>S84+S86</f>
        <v>728240893</v>
      </c>
      <c r="T88" s="284">
        <f>+T86+T84</f>
        <v>728240893</v>
      </c>
      <c r="U88" s="284">
        <v>746903363</v>
      </c>
      <c r="V88" s="284">
        <f>V84+V86</f>
        <v>746903363</v>
      </c>
      <c r="W88" s="302">
        <f>+W84+W86</f>
        <v>929558433</v>
      </c>
      <c r="X88" s="302">
        <f>+X84+X86</f>
        <v>870924733</v>
      </c>
      <c r="Y88" s="86">
        <f>Y84+Y86</f>
        <v>930461616</v>
      </c>
      <c r="Z88" s="363">
        <f>+Z84+Z86</f>
        <v>930461616</v>
      </c>
      <c r="AA88" s="363">
        <f>+AA84+AA86</f>
        <v>930461616</v>
      </c>
      <c r="AB88" s="215">
        <f>+AB84+AB86</f>
        <v>919491433</v>
      </c>
      <c r="AC88" s="215"/>
      <c r="AD88" s="441">
        <f>+AD84+AD86</f>
        <v>849110760</v>
      </c>
      <c r="AE88" s="284">
        <f>AE84</f>
        <v>775652000</v>
      </c>
      <c r="AF88" s="215"/>
      <c r="AG88" s="215"/>
      <c r="AH88" s="215"/>
      <c r="AI88" s="215"/>
      <c r="AJ88" s="215"/>
      <c r="AK88" s="303">
        <f>+AK84+AK86</f>
        <v>333995966</v>
      </c>
      <c r="AL88" s="363">
        <v>827482466</v>
      </c>
      <c r="AM88" s="86">
        <f>+AM84+AM86</f>
        <v>849110760</v>
      </c>
      <c r="AN88" s="286"/>
      <c r="AO88" s="156">
        <f>AD88/AB88</f>
        <v>0.92345695623245683</v>
      </c>
      <c r="AP88" s="187">
        <f>(L88+R88+X88+AD88)/H88</f>
        <v>0.72343494468919667</v>
      </c>
      <c r="AQ88" s="776"/>
      <c r="AR88" s="708"/>
      <c r="AS88" s="708"/>
      <c r="AT88" s="741"/>
      <c r="AU88" s="710"/>
      <c r="AV88" s="49"/>
      <c r="AW88" s="49"/>
      <c r="AX88" s="49"/>
      <c r="AY88" s="49"/>
    </row>
    <row r="89" spans="1:51" ht="27.75" customHeight="1" x14ac:dyDescent="0.25">
      <c r="A89" s="704"/>
      <c r="B89" s="703">
        <v>14</v>
      </c>
      <c r="C89" s="703" t="s">
        <v>140</v>
      </c>
      <c r="D89" s="703" t="s">
        <v>119</v>
      </c>
      <c r="E89" s="703">
        <v>481</v>
      </c>
      <c r="F89" s="792"/>
      <c r="G89" s="260" t="s">
        <v>81</v>
      </c>
      <c r="H89" s="304">
        <v>0.25</v>
      </c>
      <c r="I89" s="305">
        <v>15</v>
      </c>
      <c r="J89" s="305">
        <v>15</v>
      </c>
      <c r="K89" s="306">
        <v>0.15129999999999999</v>
      </c>
      <c r="L89" s="523">
        <v>0.15129999999999999</v>
      </c>
      <c r="M89" s="520">
        <v>0.2</v>
      </c>
      <c r="N89" s="520">
        <v>0.2</v>
      </c>
      <c r="O89" s="298">
        <v>0.2</v>
      </c>
      <c r="P89" s="298">
        <v>0.2</v>
      </c>
      <c r="Q89" s="298">
        <v>0.25</v>
      </c>
      <c r="R89" s="364">
        <v>0.3034</v>
      </c>
      <c r="S89" s="520">
        <v>0.25</v>
      </c>
      <c r="T89" s="520">
        <f>+S89</f>
        <v>0.25</v>
      </c>
      <c r="U89" s="298">
        <v>0.25</v>
      </c>
      <c r="V89" s="298">
        <v>0.25</v>
      </c>
      <c r="W89" s="298">
        <v>0.25</v>
      </c>
      <c r="X89" s="364">
        <v>0.26429999999999998</v>
      </c>
      <c r="Y89" s="365">
        <v>0.25</v>
      </c>
      <c r="Z89" s="365">
        <v>0.25</v>
      </c>
      <c r="AA89" s="521">
        <v>0.25</v>
      </c>
      <c r="AB89" s="521">
        <v>0.25</v>
      </c>
      <c r="AC89" s="521"/>
      <c r="AD89" s="442">
        <v>0.26919999999999999</v>
      </c>
      <c r="AE89" s="520">
        <v>0.25</v>
      </c>
      <c r="AF89" s="520"/>
      <c r="AG89" s="289"/>
      <c r="AH89" s="289"/>
      <c r="AI89" s="167"/>
      <c r="AJ89" s="167"/>
      <c r="AK89" s="364">
        <v>0.26429999999999998</v>
      </c>
      <c r="AL89" s="364">
        <v>0.26429999999999998</v>
      </c>
      <c r="AM89" s="364">
        <v>0.26919999999999999</v>
      </c>
      <c r="AN89" s="307"/>
      <c r="AO89" s="156">
        <f>AM89/AB89</f>
        <v>1.0768</v>
      </c>
      <c r="AP89" s="301">
        <f>(AM89)/H89</f>
        <v>1.0768</v>
      </c>
      <c r="AQ89" s="753" t="s">
        <v>312</v>
      </c>
      <c r="AR89" s="706" t="s">
        <v>89</v>
      </c>
      <c r="AS89" s="706" t="s">
        <v>89</v>
      </c>
      <c r="AT89" s="740" t="s">
        <v>178</v>
      </c>
      <c r="AU89" s="730" t="s">
        <v>179</v>
      </c>
      <c r="AV89" s="48"/>
      <c r="AW89" s="48"/>
      <c r="AX89" s="48"/>
      <c r="AY89" s="48"/>
    </row>
    <row r="90" spans="1:51" ht="30" customHeight="1" x14ac:dyDescent="0.25">
      <c r="A90" s="704"/>
      <c r="B90" s="704"/>
      <c r="C90" s="704"/>
      <c r="D90" s="704"/>
      <c r="E90" s="704"/>
      <c r="F90" s="792"/>
      <c r="G90" s="261" t="s">
        <v>102</v>
      </c>
      <c r="H90" s="170">
        <f>L90+R90+Z90+AE90+X90</f>
        <v>2821435756</v>
      </c>
      <c r="I90" s="6">
        <v>377990921</v>
      </c>
      <c r="J90" s="6">
        <v>377990921</v>
      </c>
      <c r="K90" s="6">
        <v>377990921</v>
      </c>
      <c r="L90" s="69">
        <v>359363489</v>
      </c>
      <c r="M90" s="69">
        <v>418379000</v>
      </c>
      <c r="N90" s="69">
        <v>418379000</v>
      </c>
      <c r="O90" s="69">
        <v>418379000</v>
      </c>
      <c r="P90" s="69">
        <v>418379000</v>
      </c>
      <c r="Q90" s="69">
        <v>443255434</v>
      </c>
      <c r="R90" s="69">
        <v>438081434</v>
      </c>
      <c r="S90" s="69">
        <v>634002175</v>
      </c>
      <c r="T90" s="69">
        <v>634002175</v>
      </c>
      <c r="U90" s="69">
        <v>639289845</v>
      </c>
      <c r="V90" s="69">
        <v>639289845</v>
      </c>
      <c r="W90" s="69">
        <v>687710770</v>
      </c>
      <c r="X90" s="69">
        <v>663383833</v>
      </c>
      <c r="Y90" s="69">
        <v>698933000</v>
      </c>
      <c r="Z90" s="69">
        <v>698933000</v>
      </c>
      <c r="AA90" s="69">
        <v>732625000</v>
      </c>
      <c r="AB90" s="69">
        <v>732625000</v>
      </c>
      <c r="AC90" s="69"/>
      <c r="AD90" s="426">
        <v>620038387</v>
      </c>
      <c r="AE90" s="69">
        <v>661674000</v>
      </c>
      <c r="AF90" s="69"/>
      <c r="AG90" s="69"/>
      <c r="AH90" s="69"/>
      <c r="AI90" s="69"/>
      <c r="AJ90" s="69"/>
      <c r="AK90" s="69">
        <v>149416300</v>
      </c>
      <c r="AL90" s="69">
        <v>516209380</v>
      </c>
      <c r="AM90" s="69">
        <v>620038387</v>
      </c>
      <c r="AN90" s="72"/>
      <c r="AO90" s="156">
        <f t="shared" ref="AO90:AO94" si="41">AM90/AB90</f>
        <v>0.84632436376045039</v>
      </c>
      <c r="AP90" s="207">
        <f>(L90+R90+X90+AM90)/H90</f>
        <v>0.73752065365120434</v>
      </c>
      <c r="AQ90" s="754"/>
      <c r="AR90" s="707"/>
      <c r="AS90" s="707"/>
      <c r="AT90" s="741"/>
      <c r="AU90" s="710"/>
      <c r="AV90" s="49"/>
      <c r="AW90" s="49"/>
      <c r="AX90" s="49"/>
      <c r="AY90" s="49"/>
    </row>
    <row r="91" spans="1:51" ht="27" customHeight="1" x14ac:dyDescent="0.25">
      <c r="A91" s="704"/>
      <c r="B91" s="704"/>
      <c r="C91" s="704"/>
      <c r="D91" s="704"/>
      <c r="E91" s="704"/>
      <c r="F91" s="792"/>
      <c r="G91" s="262" t="s">
        <v>111</v>
      </c>
      <c r="H91" s="350"/>
      <c r="I91" s="12"/>
      <c r="J91" s="12"/>
      <c r="K91" s="12"/>
      <c r="L91" s="12"/>
      <c r="M91" s="12"/>
      <c r="N91" s="12"/>
      <c r="O91" s="12"/>
      <c r="P91" s="12"/>
      <c r="Q91" s="12"/>
      <c r="R91" s="11"/>
      <c r="S91" s="11"/>
      <c r="T91" s="11"/>
      <c r="U91" s="11"/>
      <c r="V91" s="11"/>
      <c r="W91" s="11"/>
      <c r="X91" s="11"/>
      <c r="Y91" s="11"/>
      <c r="Z91" s="351"/>
      <c r="AA91" s="340"/>
      <c r="AB91" s="351"/>
      <c r="AC91" s="351"/>
      <c r="AD91" s="351"/>
      <c r="AE91" s="351"/>
      <c r="AF91" s="351"/>
      <c r="AG91" s="351"/>
      <c r="AH91" s="351"/>
      <c r="AI91" s="351"/>
      <c r="AJ91" s="351"/>
      <c r="AK91" s="351"/>
      <c r="AL91" s="346"/>
      <c r="AM91" s="346"/>
      <c r="AN91" s="83"/>
      <c r="AO91" s="346"/>
      <c r="AP91" s="197"/>
      <c r="AQ91" s="754"/>
      <c r="AR91" s="707"/>
      <c r="AS91" s="707"/>
      <c r="AT91" s="741"/>
      <c r="AU91" s="710"/>
      <c r="AV91" s="48"/>
      <c r="AW91" s="48"/>
      <c r="AX91" s="48"/>
      <c r="AY91" s="48"/>
    </row>
    <row r="92" spans="1:51" ht="26.25" customHeight="1" x14ac:dyDescent="0.25">
      <c r="A92" s="704"/>
      <c r="B92" s="704"/>
      <c r="C92" s="704"/>
      <c r="D92" s="704"/>
      <c r="E92" s="704"/>
      <c r="F92" s="792"/>
      <c r="G92" s="261" t="s">
        <v>120</v>
      </c>
      <c r="H92" s="172">
        <f>L92+R92+Z92+AE92+X92</f>
        <v>473095268</v>
      </c>
      <c r="I92" s="19"/>
      <c r="J92" s="19"/>
      <c r="K92" s="19"/>
      <c r="L92" s="19"/>
      <c r="M92" s="6">
        <v>200557722</v>
      </c>
      <c r="N92" s="6">
        <v>200557722</v>
      </c>
      <c r="O92" s="6">
        <v>200557722</v>
      </c>
      <c r="P92" s="6">
        <v>200557722</v>
      </c>
      <c r="Q92" s="6">
        <v>200557722</v>
      </c>
      <c r="R92" s="69">
        <v>200557722</v>
      </c>
      <c r="S92" s="69">
        <v>145993200</v>
      </c>
      <c r="T92" s="69">
        <v>145993200</v>
      </c>
      <c r="U92" s="69">
        <v>145993200</v>
      </c>
      <c r="V92" s="69">
        <v>141527133</v>
      </c>
      <c r="W92" s="69">
        <v>141527133</v>
      </c>
      <c r="X92" s="69">
        <v>141527133</v>
      </c>
      <c r="Y92" s="69">
        <v>131010413</v>
      </c>
      <c r="Z92" s="69">
        <v>131010413</v>
      </c>
      <c r="AA92" s="69">
        <v>131010413</v>
      </c>
      <c r="AB92" s="69">
        <v>130783763</v>
      </c>
      <c r="AC92" s="424"/>
      <c r="AD92" s="426">
        <v>130783763</v>
      </c>
      <c r="AE92" s="69"/>
      <c r="AF92" s="69"/>
      <c r="AG92" s="69"/>
      <c r="AH92" s="69"/>
      <c r="AI92" s="69"/>
      <c r="AJ92" s="69"/>
      <c r="AK92" s="69">
        <v>108224696</v>
      </c>
      <c r="AL92" s="69">
        <v>130783763</v>
      </c>
      <c r="AM92" s="69">
        <v>130783763</v>
      </c>
      <c r="AN92" s="72"/>
      <c r="AO92" s="156">
        <f t="shared" si="41"/>
        <v>1</v>
      </c>
      <c r="AP92" s="197"/>
      <c r="AQ92" s="754"/>
      <c r="AR92" s="707"/>
      <c r="AS92" s="707"/>
      <c r="AT92" s="741"/>
      <c r="AU92" s="710"/>
      <c r="AV92" s="49"/>
      <c r="AW92" s="49"/>
      <c r="AX92" s="49"/>
      <c r="AY92" s="49"/>
    </row>
    <row r="93" spans="1:51" ht="27" customHeight="1" x14ac:dyDescent="0.25">
      <c r="A93" s="704"/>
      <c r="B93" s="704"/>
      <c r="C93" s="704"/>
      <c r="D93" s="704"/>
      <c r="E93" s="704"/>
      <c r="F93" s="792"/>
      <c r="G93" s="262" t="s">
        <v>127</v>
      </c>
      <c r="H93" s="212">
        <v>0.25</v>
      </c>
      <c r="I93" s="58">
        <v>15</v>
      </c>
      <c r="J93" s="58">
        <v>15</v>
      </c>
      <c r="K93" s="17">
        <f>K89</f>
        <v>0.15129999999999999</v>
      </c>
      <c r="L93" s="17">
        <v>0.15129999999999999</v>
      </c>
      <c r="M93" s="55">
        <f>+M89</f>
        <v>0.2</v>
      </c>
      <c r="N93" s="55">
        <f>+N89</f>
        <v>0.2</v>
      </c>
      <c r="O93" s="55">
        <f>+O89</f>
        <v>0.2</v>
      </c>
      <c r="P93" s="55">
        <f>+P89</f>
        <v>0.2</v>
      </c>
      <c r="Q93" s="37">
        <v>0.2</v>
      </c>
      <c r="R93" s="8">
        <v>0.3034</v>
      </c>
      <c r="S93" s="54">
        <v>0.25</v>
      </c>
      <c r="T93" s="54">
        <f>+T89+T91</f>
        <v>0.25</v>
      </c>
      <c r="U93" s="54">
        <v>0.25</v>
      </c>
      <c r="V93" s="54">
        <f>V89</f>
        <v>0.25</v>
      </c>
      <c r="W93" s="89">
        <f>+W89+W91</f>
        <v>0.25</v>
      </c>
      <c r="X93" s="84">
        <f>+X89+X91</f>
        <v>0.26429999999999998</v>
      </c>
      <c r="Y93" s="93">
        <v>0.25</v>
      </c>
      <c r="Z93" s="93">
        <f>+Z89+Z91</f>
        <v>0.25</v>
      </c>
      <c r="AA93" s="85">
        <v>0.25</v>
      </c>
      <c r="AB93" s="56">
        <f>+AB89+AB91</f>
        <v>0.25</v>
      </c>
      <c r="AC93" s="56"/>
      <c r="AD93" s="443">
        <v>0.26919999999999999</v>
      </c>
      <c r="AE93" s="54">
        <v>0.25</v>
      </c>
      <c r="AF93" s="56"/>
      <c r="AG93" s="29"/>
      <c r="AH93" s="29"/>
      <c r="AI93" s="3"/>
      <c r="AJ93" s="3"/>
      <c r="AK93" s="105">
        <f>+AK89</f>
        <v>0.26429999999999998</v>
      </c>
      <c r="AL93" s="105"/>
      <c r="AM93" s="105">
        <v>0.26919999999999999</v>
      </c>
      <c r="AN93" s="74"/>
      <c r="AO93" s="156">
        <f t="shared" si="41"/>
        <v>1.0768</v>
      </c>
      <c r="AP93" s="282">
        <f>(AM93)/H93</f>
        <v>1.0768</v>
      </c>
      <c r="AQ93" s="754"/>
      <c r="AR93" s="707"/>
      <c r="AS93" s="707"/>
      <c r="AT93" s="741"/>
      <c r="AU93" s="710"/>
      <c r="AV93" s="48"/>
      <c r="AW93" s="48"/>
      <c r="AX93" s="48"/>
      <c r="AY93" s="48"/>
    </row>
    <row r="94" spans="1:51" ht="29.25" customHeight="1" thickBot="1" x14ac:dyDescent="0.3">
      <c r="A94" s="704"/>
      <c r="B94" s="705"/>
      <c r="C94" s="705"/>
      <c r="D94" s="705"/>
      <c r="E94" s="705"/>
      <c r="F94" s="792"/>
      <c r="G94" s="263" t="s">
        <v>131</v>
      </c>
      <c r="H94" s="174">
        <f>+H90+H92</f>
        <v>3294531024</v>
      </c>
      <c r="I94" s="175">
        <f>+I90</f>
        <v>377990921</v>
      </c>
      <c r="J94" s="175">
        <f>+J90</f>
        <v>377990921</v>
      </c>
      <c r="K94" s="175">
        <f>+K90</f>
        <v>377990921</v>
      </c>
      <c r="L94" s="175">
        <v>359363489</v>
      </c>
      <c r="M94" s="175">
        <f t="shared" ref="M94:R94" si="42">+M90+M92</f>
        <v>618936722</v>
      </c>
      <c r="N94" s="175">
        <f t="shared" si="42"/>
        <v>618936722</v>
      </c>
      <c r="O94" s="175">
        <f t="shared" si="42"/>
        <v>618936722</v>
      </c>
      <c r="P94" s="175">
        <f t="shared" si="42"/>
        <v>618936722</v>
      </c>
      <c r="Q94" s="175">
        <f t="shared" si="42"/>
        <v>643813156</v>
      </c>
      <c r="R94" s="175">
        <f t="shared" si="42"/>
        <v>638639156</v>
      </c>
      <c r="S94" s="175">
        <f>S90+S92</f>
        <v>779995375</v>
      </c>
      <c r="T94" s="175">
        <f>+T92+T90</f>
        <v>779995375</v>
      </c>
      <c r="U94" s="175">
        <v>785283045</v>
      </c>
      <c r="V94" s="175">
        <f>V90+V92</f>
        <v>780816978</v>
      </c>
      <c r="W94" s="209">
        <f>+W90+W92</f>
        <v>829237903</v>
      </c>
      <c r="X94" s="209">
        <f>+X90+X92</f>
        <v>804910966</v>
      </c>
      <c r="Y94" s="177">
        <f>Y90+Y92</f>
        <v>829943413</v>
      </c>
      <c r="Z94" s="332">
        <f>+Z90+Z92</f>
        <v>829943413</v>
      </c>
      <c r="AA94" s="376">
        <f>+AA90+AA92</f>
        <v>863635413</v>
      </c>
      <c r="AB94" s="176">
        <f>+AB90+AB92</f>
        <v>863408763</v>
      </c>
      <c r="AC94" s="176"/>
      <c r="AD94" s="444">
        <f>+AD90+AD92</f>
        <v>750822150</v>
      </c>
      <c r="AE94" s="175">
        <f>AE90</f>
        <v>661674000</v>
      </c>
      <c r="AF94" s="176"/>
      <c r="AG94" s="176"/>
      <c r="AH94" s="176"/>
      <c r="AI94" s="176"/>
      <c r="AJ94" s="176"/>
      <c r="AK94" s="308">
        <f>+AK90+AK92</f>
        <v>257640996</v>
      </c>
      <c r="AL94" s="376">
        <v>646993143</v>
      </c>
      <c r="AM94" s="177">
        <f>+AM90+AM92</f>
        <v>750822150</v>
      </c>
      <c r="AN94" s="178"/>
      <c r="AO94" s="156">
        <f t="shared" si="41"/>
        <v>0.86960218864491645</v>
      </c>
      <c r="AP94" s="187">
        <f>(L94+R94+X94+AM94)/H94</f>
        <v>0.77514394079052384</v>
      </c>
      <c r="AQ94" s="755"/>
      <c r="AR94" s="708"/>
      <c r="AS94" s="708"/>
      <c r="AT94" s="742"/>
      <c r="AU94" s="711"/>
      <c r="AV94" s="49"/>
      <c r="AW94" s="49"/>
      <c r="AX94" s="49"/>
      <c r="AY94" s="49"/>
    </row>
    <row r="95" spans="1:51" ht="30" customHeight="1" x14ac:dyDescent="0.25">
      <c r="A95" s="704"/>
      <c r="B95" s="703">
        <v>15</v>
      </c>
      <c r="C95" s="703" t="s">
        <v>146</v>
      </c>
      <c r="D95" s="703" t="s">
        <v>119</v>
      </c>
      <c r="E95" s="703">
        <v>480</v>
      </c>
      <c r="F95" s="792"/>
      <c r="G95" s="260" t="s">
        <v>81</v>
      </c>
      <c r="H95" s="206">
        <v>1</v>
      </c>
      <c r="I95" s="59">
        <v>0.1</v>
      </c>
      <c r="J95" s="59">
        <v>0.1</v>
      </c>
      <c r="K95" s="59">
        <v>0.1</v>
      </c>
      <c r="L95" s="362">
        <v>0.05</v>
      </c>
      <c r="M95" s="90">
        <v>0.5</v>
      </c>
      <c r="N95" s="90">
        <v>0.5</v>
      </c>
      <c r="O95" s="90">
        <v>0.5</v>
      </c>
      <c r="P95" s="90">
        <v>0.5</v>
      </c>
      <c r="Q95" s="90">
        <v>0.5</v>
      </c>
      <c r="R95" s="90">
        <v>0.24</v>
      </c>
      <c r="S95" s="90">
        <v>0.7</v>
      </c>
      <c r="T95" s="90">
        <f>+S95</f>
        <v>0.7</v>
      </c>
      <c r="U95" s="90">
        <v>0.7</v>
      </c>
      <c r="V95" s="90">
        <v>0.7</v>
      </c>
      <c r="W95" s="90">
        <v>0.7</v>
      </c>
      <c r="X95" s="94">
        <v>0.309</v>
      </c>
      <c r="Y95" s="94">
        <v>0.9</v>
      </c>
      <c r="Z95" s="94">
        <f>+Y95</f>
        <v>0.9</v>
      </c>
      <c r="AA95" s="219">
        <v>0.9</v>
      </c>
      <c r="AB95" s="219">
        <v>0.9</v>
      </c>
      <c r="AC95" s="219"/>
      <c r="AD95" s="445">
        <v>0.624</v>
      </c>
      <c r="AE95" s="90">
        <v>1</v>
      </c>
      <c r="AF95" s="90"/>
      <c r="AG95" s="87"/>
      <c r="AH95" s="87"/>
      <c r="AI95" s="161"/>
      <c r="AJ95" s="161"/>
      <c r="AK95" s="313">
        <v>0.309</v>
      </c>
      <c r="AL95" s="94">
        <v>0.309</v>
      </c>
      <c r="AM95" s="313">
        <v>0.624</v>
      </c>
      <c r="AN95" s="211"/>
      <c r="AO95" s="156">
        <f>AM95/AB95</f>
        <v>0.69333333333333336</v>
      </c>
      <c r="AP95" s="301">
        <f>(AM95)/H95</f>
        <v>0.624</v>
      </c>
      <c r="AQ95" s="756" t="s">
        <v>350</v>
      </c>
      <c r="AR95" s="706" t="s">
        <v>89</v>
      </c>
      <c r="AS95" s="706" t="s">
        <v>89</v>
      </c>
      <c r="AT95" s="744" t="s">
        <v>214</v>
      </c>
      <c r="AU95" s="725" t="s">
        <v>215</v>
      </c>
      <c r="AV95" s="48"/>
      <c r="AW95" s="48"/>
      <c r="AX95" s="48"/>
      <c r="AY95" s="48"/>
    </row>
    <row r="96" spans="1:51" ht="30" customHeight="1" x14ac:dyDescent="0.25">
      <c r="A96" s="704"/>
      <c r="B96" s="704"/>
      <c r="C96" s="704"/>
      <c r="D96" s="704"/>
      <c r="E96" s="704"/>
      <c r="F96" s="792"/>
      <c r="G96" s="261" t="s">
        <v>102</v>
      </c>
      <c r="H96" s="170">
        <f>L96+R96+Z96+AE96+X96</f>
        <v>475268594</v>
      </c>
      <c r="I96" s="6">
        <v>245268594</v>
      </c>
      <c r="J96" s="6">
        <v>245268594</v>
      </c>
      <c r="K96" s="6">
        <v>245268594</v>
      </c>
      <c r="L96" s="69">
        <v>245268594</v>
      </c>
      <c r="M96" s="69">
        <v>200000000</v>
      </c>
      <c r="N96" s="69">
        <v>200000000</v>
      </c>
      <c r="O96" s="69">
        <v>200000000</v>
      </c>
      <c r="P96" s="69">
        <v>200000000</v>
      </c>
      <c r="Q96" s="69">
        <v>350000000</v>
      </c>
      <c r="R96" s="69">
        <v>0</v>
      </c>
      <c r="S96" s="69">
        <v>127743000</v>
      </c>
      <c r="T96" s="69">
        <v>127743000</v>
      </c>
      <c r="U96" s="69">
        <v>127743000</v>
      </c>
      <c r="V96" s="69">
        <v>127743000</v>
      </c>
      <c r="W96" s="69" t="s">
        <v>208</v>
      </c>
      <c r="X96" s="69">
        <v>15000000</v>
      </c>
      <c r="Y96" s="69">
        <v>215000000</v>
      </c>
      <c r="Z96" s="69">
        <v>215000000</v>
      </c>
      <c r="AA96" s="69">
        <v>215000000</v>
      </c>
      <c r="AB96" s="69">
        <v>215000000</v>
      </c>
      <c r="AC96" s="69"/>
      <c r="AD96" s="446">
        <v>0</v>
      </c>
      <c r="AE96" s="69">
        <v>0</v>
      </c>
      <c r="AF96" s="69"/>
      <c r="AG96" s="69"/>
      <c r="AH96" s="69"/>
      <c r="AI96" s="69"/>
      <c r="AJ96" s="69"/>
      <c r="AK96" s="69">
        <v>0</v>
      </c>
      <c r="AL96" s="377">
        <v>0</v>
      </c>
      <c r="AM96" s="69">
        <v>0</v>
      </c>
      <c r="AN96" s="72"/>
      <c r="AO96" s="156">
        <f>AM96/AB96</f>
        <v>0</v>
      </c>
      <c r="AP96" s="207">
        <f>(L96+R96+X96+AM96)/H96</f>
        <v>0.54762422193628046</v>
      </c>
      <c r="AQ96" s="756"/>
      <c r="AR96" s="707"/>
      <c r="AS96" s="707"/>
      <c r="AT96" s="741"/>
      <c r="AU96" s="710"/>
      <c r="AV96" s="49"/>
      <c r="AW96" s="49"/>
      <c r="AX96" s="49"/>
      <c r="AY96" s="49"/>
    </row>
    <row r="97" spans="1:51" ht="30" customHeight="1" x14ac:dyDescent="0.25">
      <c r="A97" s="704"/>
      <c r="B97" s="704"/>
      <c r="C97" s="704"/>
      <c r="D97" s="704"/>
      <c r="E97" s="704"/>
      <c r="F97" s="792"/>
      <c r="G97" s="262" t="s">
        <v>111</v>
      </c>
      <c r="H97" s="350"/>
      <c r="I97" s="12"/>
      <c r="J97" s="12"/>
      <c r="K97" s="12"/>
      <c r="L97" s="12"/>
      <c r="M97" s="12"/>
      <c r="N97" s="12"/>
      <c r="O97" s="60"/>
      <c r="P97" s="60"/>
      <c r="Q97" s="52"/>
      <c r="R97" s="52"/>
      <c r="S97" s="12">
        <v>0</v>
      </c>
      <c r="T97" s="12">
        <v>0</v>
      </c>
      <c r="U97" s="12">
        <v>0</v>
      </c>
      <c r="V97" s="12"/>
      <c r="W97" s="98"/>
      <c r="X97" s="97"/>
      <c r="Y97" s="97"/>
      <c r="Z97" s="340"/>
      <c r="AA97" s="340"/>
      <c r="AB97" s="340"/>
      <c r="AC97" s="340"/>
      <c r="AD97" s="430"/>
      <c r="AE97" s="340"/>
      <c r="AF97" s="340"/>
      <c r="AG97" s="340"/>
      <c r="AH97" s="340"/>
      <c r="AI97" s="340"/>
      <c r="AJ97" s="340"/>
      <c r="AK97" s="340"/>
      <c r="AL97" s="340"/>
      <c r="AM97" s="340"/>
      <c r="AN97" s="72"/>
      <c r="AO97" s="346"/>
      <c r="AP97" s="197"/>
      <c r="AQ97" s="756"/>
      <c r="AR97" s="707"/>
      <c r="AS97" s="707"/>
      <c r="AT97" s="741"/>
      <c r="AU97" s="710"/>
      <c r="AV97" s="48"/>
      <c r="AW97" s="48"/>
      <c r="AX97" s="48"/>
      <c r="AY97" s="48"/>
    </row>
    <row r="98" spans="1:51" ht="30" customHeight="1" x14ac:dyDescent="0.25">
      <c r="A98" s="704"/>
      <c r="B98" s="704"/>
      <c r="C98" s="704"/>
      <c r="D98" s="704"/>
      <c r="E98" s="704"/>
      <c r="F98" s="792"/>
      <c r="G98" s="261" t="s">
        <v>120</v>
      </c>
      <c r="H98" s="172">
        <f>L98+R98+Z98+AE98+X98</f>
        <v>255893594</v>
      </c>
      <c r="I98" s="53"/>
      <c r="J98" s="53"/>
      <c r="K98" s="53"/>
      <c r="L98" s="53"/>
      <c r="M98" s="6">
        <v>245268594</v>
      </c>
      <c r="N98" s="6">
        <v>245268594</v>
      </c>
      <c r="O98" s="6">
        <v>245268594</v>
      </c>
      <c r="P98" s="6">
        <v>245268594</v>
      </c>
      <c r="Q98" s="6">
        <v>245268594</v>
      </c>
      <c r="R98" s="69">
        <v>245268594</v>
      </c>
      <c r="S98" s="69">
        <v>0</v>
      </c>
      <c r="T98" s="69">
        <v>0</v>
      </c>
      <c r="U98" s="69">
        <v>0</v>
      </c>
      <c r="V98" s="69"/>
      <c r="W98" s="69"/>
      <c r="X98" s="69">
        <v>0</v>
      </c>
      <c r="Y98" s="69">
        <v>10625000</v>
      </c>
      <c r="Z98" s="69">
        <v>10625000</v>
      </c>
      <c r="AA98" s="69">
        <v>10625000</v>
      </c>
      <c r="AB98" s="69">
        <v>10625000</v>
      </c>
      <c r="AC98" s="69"/>
      <c r="AD98" s="447">
        <v>10625000</v>
      </c>
      <c r="AE98" s="310"/>
      <c r="AF98" s="69"/>
      <c r="AG98" s="69"/>
      <c r="AH98" s="69"/>
      <c r="AI98" s="69"/>
      <c r="AJ98" s="69"/>
      <c r="AK98" s="69">
        <v>3437500</v>
      </c>
      <c r="AL98" s="280">
        <v>10625000</v>
      </c>
      <c r="AM98" s="69">
        <v>10625000</v>
      </c>
      <c r="AN98" s="72"/>
      <c r="AO98" s="156">
        <f>AM98/AB98</f>
        <v>1</v>
      </c>
      <c r="AP98" s="197"/>
      <c r="AQ98" s="756"/>
      <c r="AR98" s="707"/>
      <c r="AS98" s="707"/>
      <c r="AT98" s="741"/>
      <c r="AU98" s="710"/>
      <c r="AV98" s="49"/>
      <c r="AW98" s="49"/>
      <c r="AX98" s="49"/>
      <c r="AY98" s="49"/>
    </row>
    <row r="99" spans="1:51" ht="30" customHeight="1" x14ac:dyDescent="0.25">
      <c r="A99" s="704"/>
      <c r="B99" s="704"/>
      <c r="C99" s="704"/>
      <c r="D99" s="704"/>
      <c r="E99" s="704"/>
      <c r="F99" s="792"/>
      <c r="G99" s="262" t="s">
        <v>127</v>
      </c>
      <c r="H99" s="208">
        <v>1</v>
      </c>
      <c r="I99" s="54">
        <v>0.1</v>
      </c>
      <c r="J99" s="54">
        <v>0.1</v>
      </c>
      <c r="K99" s="54">
        <v>0.1</v>
      </c>
      <c r="L99" s="54">
        <v>0.05</v>
      </c>
      <c r="M99" s="55">
        <f>+M95+M97</f>
        <v>0.5</v>
      </c>
      <c r="N99" s="55">
        <f>+N95+N97</f>
        <v>0.5</v>
      </c>
      <c r="O99" s="55">
        <f>+O95+O97</f>
        <v>0.5</v>
      </c>
      <c r="P99" s="55">
        <f>+P95+P97</f>
        <v>0.5</v>
      </c>
      <c r="Q99" s="37">
        <v>0.55000000000000004</v>
      </c>
      <c r="R99" s="54">
        <f>R95</f>
        <v>0.24</v>
      </c>
      <c r="S99" s="54">
        <f>S95</f>
        <v>0.7</v>
      </c>
      <c r="T99" s="54">
        <f>+T97+T95</f>
        <v>0.7</v>
      </c>
      <c r="U99" s="54">
        <v>0.7</v>
      </c>
      <c r="V99" s="54">
        <f>V95</f>
        <v>0.7</v>
      </c>
      <c r="W99" s="84">
        <f>+W95+W97</f>
        <v>0.7</v>
      </c>
      <c r="X99" s="95">
        <f>+X95+X97</f>
        <v>0.309</v>
      </c>
      <c r="Y99" s="93">
        <f>Y95</f>
        <v>0.9</v>
      </c>
      <c r="Z99" s="93">
        <f t="shared" ref="Z99:AB100" si="43">+Z95+Z97</f>
        <v>0.9</v>
      </c>
      <c r="AA99" s="85">
        <f t="shared" si="43"/>
        <v>0.9</v>
      </c>
      <c r="AB99" s="56">
        <f t="shared" si="43"/>
        <v>0.9</v>
      </c>
      <c r="AC99" s="56"/>
      <c r="AD99" s="443">
        <v>0.624</v>
      </c>
      <c r="AE99" s="54">
        <f>AE95</f>
        <v>1</v>
      </c>
      <c r="AF99" s="56"/>
      <c r="AG99" s="29"/>
      <c r="AH99" s="29"/>
      <c r="AI99" s="3"/>
      <c r="AJ99" s="3"/>
      <c r="AK99" s="105">
        <f>+AK95</f>
        <v>0.309</v>
      </c>
      <c r="AL99" s="105">
        <v>0.309</v>
      </c>
      <c r="AM99" s="105">
        <v>0.624</v>
      </c>
      <c r="AN99" s="74"/>
      <c r="AO99" s="156">
        <f>AM99/AB99</f>
        <v>0.69333333333333336</v>
      </c>
      <c r="AP99" s="282">
        <f>(AM99)/H99</f>
        <v>0.624</v>
      </c>
      <c r="AQ99" s="756"/>
      <c r="AR99" s="707"/>
      <c r="AS99" s="707"/>
      <c r="AT99" s="741"/>
      <c r="AU99" s="710"/>
      <c r="AV99" s="48"/>
      <c r="AW99" s="48"/>
      <c r="AX99" s="48"/>
      <c r="AY99" s="48"/>
    </row>
    <row r="100" spans="1:51" ht="30" customHeight="1" thickBot="1" x14ac:dyDescent="0.3">
      <c r="A100" s="705"/>
      <c r="B100" s="705"/>
      <c r="C100" s="705"/>
      <c r="D100" s="705"/>
      <c r="E100" s="705"/>
      <c r="F100" s="792"/>
      <c r="G100" s="263" t="s">
        <v>131</v>
      </c>
      <c r="H100" s="174">
        <f>+H96+H98</f>
        <v>731162188</v>
      </c>
      <c r="I100" s="175">
        <f>+I96</f>
        <v>245268594</v>
      </c>
      <c r="J100" s="175">
        <f>+J96</f>
        <v>245268594</v>
      </c>
      <c r="K100" s="175">
        <f>+K96</f>
        <v>245268594</v>
      </c>
      <c r="L100" s="175">
        <v>245268594</v>
      </c>
      <c r="M100" s="175">
        <f t="shared" ref="M100:R100" si="44">+M96+M98</f>
        <v>445268594</v>
      </c>
      <c r="N100" s="175">
        <f t="shared" si="44"/>
        <v>445268594</v>
      </c>
      <c r="O100" s="175">
        <f t="shared" si="44"/>
        <v>445268594</v>
      </c>
      <c r="P100" s="175">
        <f t="shared" si="44"/>
        <v>445268594</v>
      </c>
      <c r="Q100" s="175">
        <f t="shared" si="44"/>
        <v>595268594</v>
      </c>
      <c r="R100" s="175">
        <f t="shared" si="44"/>
        <v>245268594</v>
      </c>
      <c r="S100" s="175">
        <f>S96</f>
        <v>127743000</v>
      </c>
      <c r="T100" s="175">
        <f>+T98+T96</f>
        <v>127743000</v>
      </c>
      <c r="U100" s="175">
        <v>127743000</v>
      </c>
      <c r="V100" s="175">
        <f>V96</f>
        <v>127743000</v>
      </c>
      <c r="W100" s="209" t="str">
        <f>W96</f>
        <v>$115.000.000,00</v>
      </c>
      <c r="X100" s="209">
        <f>+X96+X98</f>
        <v>15000000</v>
      </c>
      <c r="Y100" s="177">
        <f>Y96+Y98</f>
        <v>225625000</v>
      </c>
      <c r="Z100" s="177">
        <f t="shared" si="43"/>
        <v>225625000</v>
      </c>
      <c r="AA100" s="177">
        <f t="shared" si="43"/>
        <v>225625000</v>
      </c>
      <c r="AB100" s="176">
        <f t="shared" si="43"/>
        <v>225625000</v>
      </c>
      <c r="AC100" s="176"/>
      <c r="AD100" s="428">
        <f>+AD96+AD98</f>
        <v>10625000</v>
      </c>
      <c r="AE100" s="175">
        <f>AE96</f>
        <v>0</v>
      </c>
      <c r="AF100" s="176"/>
      <c r="AG100" s="176"/>
      <c r="AH100" s="176"/>
      <c r="AI100" s="176"/>
      <c r="AJ100" s="176"/>
      <c r="AK100" s="176">
        <f>+AK96+AK98</f>
        <v>3437500</v>
      </c>
      <c r="AL100" s="177">
        <v>10625000</v>
      </c>
      <c r="AM100" s="177">
        <v>10625000</v>
      </c>
      <c r="AN100" s="178"/>
      <c r="AO100" s="156">
        <f>AM100/AB100</f>
        <v>4.7091412742382273E-2</v>
      </c>
      <c r="AP100" s="187">
        <f>(L100+R100+X100+AM100)/H100</f>
        <v>0.70594759476265478</v>
      </c>
      <c r="AQ100" s="757"/>
      <c r="AR100" s="708"/>
      <c r="AS100" s="708"/>
      <c r="AT100" s="741"/>
      <c r="AU100" s="745"/>
      <c r="AV100" s="49"/>
      <c r="AW100" s="49"/>
      <c r="AX100" s="49"/>
      <c r="AY100" s="49"/>
    </row>
    <row r="101" spans="1:51" ht="30" customHeight="1" x14ac:dyDescent="0.25">
      <c r="A101" s="703" t="s">
        <v>147</v>
      </c>
      <c r="B101" s="703">
        <v>16</v>
      </c>
      <c r="C101" s="703" t="s">
        <v>148</v>
      </c>
      <c r="D101" s="703" t="s">
        <v>77</v>
      </c>
      <c r="E101" s="703">
        <v>521</v>
      </c>
      <c r="F101" s="792"/>
      <c r="G101" s="260" t="s">
        <v>81</v>
      </c>
      <c r="H101" s="234">
        <f>L101+R105+X105+Y105+AE101</f>
        <v>32000.1</v>
      </c>
      <c r="I101" s="213">
        <v>4000</v>
      </c>
      <c r="J101" s="213">
        <v>4000</v>
      </c>
      <c r="K101" s="214">
        <v>4667</v>
      </c>
      <c r="L101" s="524">
        <v>4667</v>
      </c>
      <c r="M101" s="87">
        <v>8000</v>
      </c>
      <c r="N101" s="87">
        <v>8000</v>
      </c>
      <c r="O101" s="87">
        <v>8000</v>
      </c>
      <c r="P101" s="87">
        <v>8000</v>
      </c>
      <c r="Q101" s="87">
        <v>8028</v>
      </c>
      <c r="R101" s="514">
        <v>8028</v>
      </c>
      <c r="S101" s="87">
        <f>8000-667</f>
        <v>7333</v>
      </c>
      <c r="T101" s="87">
        <f>+S101</f>
        <v>7333</v>
      </c>
      <c r="U101" s="87">
        <v>7333</v>
      </c>
      <c r="V101" s="87">
        <v>7333</v>
      </c>
      <c r="W101" s="87">
        <v>8204</v>
      </c>
      <c r="X101" s="161">
        <v>7363</v>
      </c>
      <c r="Y101" s="348">
        <v>8000</v>
      </c>
      <c r="Z101" s="348">
        <f>+Y101</f>
        <v>8000</v>
      </c>
      <c r="AA101" s="87">
        <v>8000</v>
      </c>
      <c r="AB101" s="87">
        <v>8000</v>
      </c>
      <c r="AC101" s="87"/>
      <c r="AD101" s="436">
        <v>5444.1718126000005</v>
      </c>
      <c r="AE101" s="87">
        <f>4000-28-871</f>
        <v>3101</v>
      </c>
      <c r="AF101" s="87"/>
      <c r="AG101" s="87"/>
      <c r="AH101" s="87"/>
      <c r="AI101" s="161"/>
      <c r="AJ101" s="161"/>
      <c r="AK101" s="199">
        <v>2162.66</v>
      </c>
      <c r="AL101" s="202">
        <v>3267</v>
      </c>
      <c r="AM101" s="525">
        <v>5444.17</v>
      </c>
      <c r="AN101" s="181"/>
      <c r="AO101" s="169">
        <f>AM101/AB101</f>
        <v>0.68052124999999997</v>
      </c>
      <c r="AP101" s="515">
        <f>(L101+R101+AM101+X101)/H101</f>
        <v>0.79694032206149357</v>
      </c>
      <c r="AQ101" s="758" t="s">
        <v>313</v>
      </c>
      <c r="AR101" s="751" t="s">
        <v>89</v>
      </c>
      <c r="AS101" s="751" t="s">
        <v>89</v>
      </c>
      <c r="AT101" s="748" t="s">
        <v>187</v>
      </c>
      <c r="AU101" s="746" t="s">
        <v>142</v>
      </c>
      <c r="AV101" s="48"/>
      <c r="AW101" s="48"/>
      <c r="AX101" s="48"/>
      <c r="AY101" s="48"/>
    </row>
    <row r="102" spans="1:51" ht="30" customHeight="1" x14ac:dyDescent="0.25">
      <c r="A102" s="704"/>
      <c r="B102" s="704"/>
      <c r="C102" s="704"/>
      <c r="D102" s="704"/>
      <c r="E102" s="704"/>
      <c r="F102" s="792"/>
      <c r="G102" s="261" t="s">
        <v>102</v>
      </c>
      <c r="H102" s="170">
        <f>L102+R102+Z102+AE102+X102</f>
        <v>2241047564</v>
      </c>
      <c r="I102" s="6">
        <v>544505819</v>
      </c>
      <c r="J102" s="6">
        <v>544505819</v>
      </c>
      <c r="K102" s="69">
        <v>544505819</v>
      </c>
      <c r="L102" s="69">
        <v>519164657</v>
      </c>
      <c r="M102" s="69">
        <v>307231000</v>
      </c>
      <c r="N102" s="69">
        <v>307231000</v>
      </c>
      <c r="O102" s="69">
        <v>307231000</v>
      </c>
      <c r="P102" s="69">
        <v>307231000</v>
      </c>
      <c r="Q102" s="69">
        <v>258978562</v>
      </c>
      <c r="R102" s="69">
        <v>243130723</v>
      </c>
      <c r="S102" s="69">
        <v>525237755</v>
      </c>
      <c r="T102" s="69">
        <v>525237755</v>
      </c>
      <c r="U102" s="69">
        <v>525237755</v>
      </c>
      <c r="V102" s="69">
        <v>525237755</v>
      </c>
      <c r="W102" s="69">
        <v>587539000</v>
      </c>
      <c r="X102" s="69">
        <v>566225184</v>
      </c>
      <c r="Y102" s="69">
        <v>504665000</v>
      </c>
      <c r="Z102" s="69">
        <v>504665000</v>
      </c>
      <c r="AA102" s="69">
        <v>523357000</v>
      </c>
      <c r="AB102" s="69">
        <v>523157251</v>
      </c>
      <c r="AC102" s="69"/>
      <c r="AD102" s="426">
        <v>334828747</v>
      </c>
      <c r="AE102" s="69">
        <v>407862000</v>
      </c>
      <c r="AF102" s="69"/>
      <c r="AG102" s="69"/>
      <c r="AH102" s="69"/>
      <c r="AI102" s="69"/>
      <c r="AJ102" s="69"/>
      <c r="AK102" s="69">
        <v>977957</v>
      </c>
      <c r="AL102" s="69">
        <v>230912027</v>
      </c>
      <c r="AM102" s="86">
        <v>334828747</v>
      </c>
      <c r="AN102" s="72"/>
      <c r="AO102" s="517">
        <f t="shared" ref="AO102:AO106" si="45">AM102/AB102</f>
        <v>0.64001549507339239</v>
      </c>
      <c r="AP102" s="349">
        <f>(L102+R102+X102+AM102)/H102</f>
        <v>0.74221954844685301</v>
      </c>
      <c r="AQ102" s="759"/>
      <c r="AR102" s="707"/>
      <c r="AS102" s="707"/>
      <c r="AT102" s="741"/>
      <c r="AU102" s="710"/>
      <c r="AV102" s="49"/>
      <c r="AW102" s="49"/>
      <c r="AX102" s="49"/>
      <c r="AY102" s="49"/>
    </row>
    <row r="103" spans="1:51" ht="30" customHeight="1" x14ac:dyDescent="0.25">
      <c r="A103" s="704"/>
      <c r="B103" s="704"/>
      <c r="C103" s="704"/>
      <c r="D103" s="704"/>
      <c r="E103" s="704"/>
      <c r="F103" s="792"/>
      <c r="G103" s="262" t="s">
        <v>111</v>
      </c>
      <c r="H103" s="350"/>
      <c r="I103" s="12"/>
      <c r="J103" s="12"/>
      <c r="K103" s="12"/>
      <c r="L103" s="12"/>
      <c r="M103" s="12"/>
      <c r="N103" s="12"/>
      <c r="O103" s="12"/>
      <c r="P103" s="12"/>
      <c r="Q103" s="12"/>
      <c r="R103" s="11"/>
      <c r="S103" s="12">
        <v>0</v>
      </c>
      <c r="T103" s="12">
        <v>0</v>
      </c>
      <c r="U103" s="12">
        <v>0</v>
      </c>
      <c r="V103" s="12"/>
      <c r="W103" s="98"/>
      <c r="X103" s="97"/>
      <c r="Y103" s="280">
        <f>+W101-X101</f>
        <v>841</v>
      </c>
      <c r="Z103" s="280">
        <v>841</v>
      </c>
      <c r="AA103" s="83">
        <v>841</v>
      </c>
      <c r="AB103" s="83">
        <v>841</v>
      </c>
      <c r="AC103" s="98"/>
      <c r="AD103" s="448">
        <v>841</v>
      </c>
      <c r="AE103" s="41"/>
      <c r="AF103" s="29"/>
      <c r="AG103" s="29"/>
      <c r="AH103" s="29"/>
      <c r="AI103" s="3"/>
      <c r="AJ103" s="3"/>
      <c r="AK103" s="107">
        <v>410.41</v>
      </c>
      <c r="AL103" s="83">
        <v>841</v>
      </c>
      <c r="AM103" s="83">
        <v>841</v>
      </c>
      <c r="AN103" s="72"/>
      <c r="AO103" s="517">
        <f t="shared" si="45"/>
        <v>1</v>
      </c>
      <c r="AP103" s="353"/>
      <c r="AQ103" s="759"/>
      <c r="AR103" s="707"/>
      <c r="AS103" s="707"/>
      <c r="AT103" s="741"/>
      <c r="AU103" s="710"/>
      <c r="AV103" s="48"/>
      <c r="AW103" s="48"/>
      <c r="AX103" s="48"/>
      <c r="AY103" s="48"/>
    </row>
    <row r="104" spans="1:51" ht="30" customHeight="1" x14ac:dyDescent="0.25">
      <c r="A104" s="704"/>
      <c r="B104" s="704"/>
      <c r="C104" s="704"/>
      <c r="D104" s="704"/>
      <c r="E104" s="704"/>
      <c r="F104" s="792"/>
      <c r="G104" s="261" t="s">
        <v>120</v>
      </c>
      <c r="H104" s="172">
        <f>L104+R104+Z104+AE104+X104</f>
        <v>650077388</v>
      </c>
      <c r="I104" s="19"/>
      <c r="J104" s="19"/>
      <c r="K104" s="19"/>
      <c r="L104" s="19"/>
      <c r="M104" s="6">
        <v>430313010</v>
      </c>
      <c r="N104" s="6">
        <v>430313010</v>
      </c>
      <c r="O104" s="6">
        <v>430313010</v>
      </c>
      <c r="P104" s="6">
        <v>430313010</v>
      </c>
      <c r="Q104" s="6">
        <v>430313010</v>
      </c>
      <c r="R104" s="69">
        <v>430275443</v>
      </c>
      <c r="S104" s="69">
        <v>61495493</v>
      </c>
      <c r="T104" s="69">
        <v>61495493</v>
      </c>
      <c r="U104" s="69">
        <v>61495493</v>
      </c>
      <c r="V104" s="69">
        <v>61495493</v>
      </c>
      <c r="W104" s="69">
        <v>61495493</v>
      </c>
      <c r="X104" s="69">
        <v>61495493</v>
      </c>
      <c r="Y104" s="69">
        <v>158306452</v>
      </c>
      <c r="Z104" s="69">
        <v>158306452</v>
      </c>
      <c r="AA104" s="83">
        <v>158306452</v>
      </c>
      <c r="AB104" s="83">
        <v>158306452</v>
      </c>
      <c r="AC104" s="281"/>
      <c r="AD104" s="447">
        <v>121647919</v>
      </c>
      <c r="AE104" s="41"/>
      <c r="AF104" s="7"/>
      <c r="AG104" s="7"/>
      <c r="AH104" s="7"/>
      <c r="AI104" s="7"/>
      <c r="AJ104" s="7"/>
      <c r="AK104" s="69">
        <v>77219320</v>
      </c>
      <c r="AL104" s="69">
        <v>106777820</v>
      </c>
      <c r="AM104" s="69">
        <v>121647919</v>
      </c>
      <c r="AN104" s="72"/>
      <c r="AO104" s="517">
        <f t="shared" si="45"/>
        <v>0.76843310846231339</v>
      </c>
      <c r="AP104" s="353"/>
      <c r="AQ104" s="759"/>
      <c r="AR104" s="707"/>
      <c r="AS104" s="707"/>
      <c r="AT104" s="741"/>
      <c r="AU104" s="710"/>
      <c r="AV104" s="49"/>
      <c r="AW104" s="49"/>
      <c r="AX104" s="49"/>
      <c r="AY104" s="49"/>
    </row>
    <row r="105" spans="1:51" ht="30" customHeight="1" thickBot="1" x14ac:dyDescent="0.3">
      <c r="A105" s="704"/>
      <c r="B105" s="704"/>
      <c r="C105" s="704"/>
      <c r="D105" s="704"/>
      <c r="E105" s="704"/>
      <c r="F105" s="792"/>
      <c r="G105" s="262" t="s">
        <v>127</v>
      </c>
      <c r="H105" s="173">
        <v>32000</v>
      </c>
      <c r="I105" s="22">
        <v>4000</v>
      </c>
      <c r="J105" s="22">
        <v>4000</v>
      </c>
      <c r="K105" s="22">
        <f>K101</f>
        <v>4667</v>
      </c>
      <c r="L105" s="22">
        <v>4667</v>
      </c>
      <c r="M105" s="37">
        <f>+M101</f>
        <v>8000</v>
      </c>
      <c r="N105" s="37">
        <f>+N101</f>
        <v>8000</v>
      </c>
      <c r="O105" s="37">
        <f>+O101</f>
        <v>8000</v>
      </c>
      <c r="P105" s="37">
        <f>+P101</f>
        <v>8000</v>
      </c>
      <c r="Q105" s="37">
        <v>8000</v>
      </c>
      <c r="R105" s="47">
        <v>8028.1</v>
      </c>
      <c r="S105" s="22">
        <f>S101</f>
        <v>7333</v>
      </c>
      <c r="T105" s="22">
        <f>+T101+T103</f>
        <v>7333</v>
      </c>
      <c r="U105" s="22">
        <v>7333</v>
      </c>
      <c r="V105" s="22">
        <f>V101</f>
        <v>7333</v>
      </c>
      <c r="W105" s="83">
        <f>+W101+W103</f>
        <v>8204</v>
      </c>
      <c r="X105" s="83">
        <f>+X101+X103</f>
        <v>7363</v>
      </c>
      <c r="Y105" s="335">
        <f>Y101+Y103</f>
        <v>8841</v>
      </c>
      <c r="Z105" s="335">
        <f>+Z101+Z103</f>
        <v>8841</v>
      </c>
      <c r="AA105" s="79">
        <f>+AA101+AA103</f>
        <v>8841</v>
      </c>
      <c r="AB105" s="87">
        <f>+AB101+AB103</f>
        <v>8841</v>
      </c>
      <c r="AC105" s="79"/>
      <c r="AD105" s="431">
        <f>+AD101+AD103</f>
        <v>6285.1718126000005</v>
      </c>
      <c r="AE105" s="22">
        <f>AE101</f>
        <v>3101</v>
      </c>
      <c r="AF105" s="26"/>
      <c r="AG105" s="29"/>
      <c r="AH105" s="29"/>
      <c r="AI105" s="3"/>
      <c r="AJ105" s="3"/>
      <c r="AK105" s="80">
        <f>+AK101+AK103</f>
        <v>2573.0699999999997</v>
      </c>
      <c r="AL105" s="79">
        <v>4108</v>
      </c>
      <c r="AM105" s="80">
        <v>6285.17</v>
      </c>
      <c r="AN105" s="72"/>
      <c r="AO105" s="516">
        <f t="shared" si="45"/>
        <v>0.71091166157674468</v>
      </c>
      <c r="AP105" s="504">
        <f>(L105+R105+AM105+X105)/H105</f>
        <v>0.82322718750000001</v>
      </c>
      <c r="AQ105" s="759"/>
      <c r="AR105" s="707"/>
      <c r="AS105" s="707"/>
      <c r="AT105" s="741"/>
      <c r="AU105" s="710"/>
      <c r="AV105" s="48"/>
      <c r="AW105" s="48"/>
      <c r="AX105" s="48"/>
      <c r="AY105" s="48"/>
    </row>
    <row r="106" spans="1:51" ht="30" customHeight="1" thickBot="1" x14ac:dyDescent="0.3">
      <c r="A106" s="704"/>
      <c r="B106" s="705"/>
      <c r="C106" s="705"/>
      <c r="D106" s="705"/>
      <c r="E106" s="705"/>
      <c r="F106" s="792"/>
      <c r="G106" s="263" t="s">
        <v>131</v>
      </c>
      <c r="H106" s="283">
        <f>+H102+H104</f>
        <v>2891124952</v>
      </c>
      <c r="I106" s="284">
        <f>+I102</f>
        <v>544505819</v>
      </c>
      <c r="J106" s="284">
        <f>+J102</f>
        <v>544505819</v>
      </c>
      <c r="K106" s="284">
        <f>+K102</f>
        <v>544505819</v>
      </c>
      <c r="L106" s="284">
        <v>519164657</v>
      </c>
      <c r="M106" s="284">
        <f t="shared" ref="M106:R106" si="46">+M102+M104</f>
        <v>737544010</v>
      </c>
      <c r="N106" s="284">
        <f t="shared" si="46"/>
        <v>737544010</v>
      </c>
      <c r="O106" s="284">
        <f t="shared" si="46"/>
        <v>737544010</v>
      </c>
      <c r="P106" s="284">
        <f t="shared" si="46"/>
        <v>737544010</v>
      </c>
      <c r="Q106" s="284">
        <f t="shared" si="46"/>
        <v>689291572</v>
      </c>
      <c r="R106" s="284">
        <f t="shared" si="46"/>
        <v>673406166</v>
      </c>
      <c r="S106" s="284">
        <f>S102+S104</f>
        <v>586733248</v>
      </c>
      <c r="T106" s="290">
        <f>+T102+T104</f>
        <v>586733248</v>
      </c>
      <c r="U106" s="290">
        <v>586733248</v>
      </c>
      <c r="V106" s="290">
        <f>V102+V104</f>
        <v>586733248</v>
      </c>
      <c r="W106" s="302">
        <f>+W102+W104</f>
        <v>649034493</v>
      </c>
      <c r="X106" s="302">
        <f>+X102+X104</f>
        <v>627720677</v>
      </c>
      <c r="Y106" s="86">
        <f>Y102+Y104</f>
        <v>662971452</v>
      </c>
      <c r="Z106" s="343">
        <f>+Z102+Z104</f>
        <v>662971452</v>
      </c>
      <c r="AA106" s="343">
        <v>681663452</v>
      </c>
      <c r="AB106" s="87">
        <f>+AB102+AB104</f>
        <v>681463703</v>
      </c>
      <c r="AC106" s="215"/>
      <c r="AD106" s="431">
        <f>+AD102+AD104</f>
        <v>456476666</v>
      </c>
      <c r="AE106" s="284">
        <f>AE102</f>
        <v>407862000</v>
      </c>
      <c r="AF106" s="215"/>
      <c r="AG106" s="215"/>
      <c r="AH106" s="215"/>
      <c r="AI106" s="215"/>
      <c r="AJ106" s="215"/>
      <c r="AK106" s="291">
        <f>+AK102+AK104</f>
        <v>78197277</v>
      </c>
      <c r="AL106" s="86">
        <v>337689847</v>
      </c>
      <c r="AM106" s="86">
        <f>+AM102+AM104</f>
        <v>456476666</v>
      </c>
      <c r="AN106" s="286"/>
      <c r="AO106" s="169">
        <f t="shared" si="45"/>
        <v>0.66984736529687183</v>
      </c>
      <c r="AP106" s="186">
        <f>(L106+R106+X106+AM106)/H106</f>
        <v>0.78750251331233367</v>
      </c>
      <c r="AQ106" s="759"/>
      <c r="AR106" s="752"/>
      <c r="AS106" s="752"/>
      <c r="AT106" s="741"/>
      <c r="AU106" s="710"/>
      <c r="AV106" s="49"/>
      <c r="AW106" s="49"/>
      <c r="AX106" s="49"/>
      <c r="AY106" s="49"/>
    </row>
    <row r="107" spans="1:51" ht="30" customHeight="1" x14ac:dyDescent="0.25">
      <c r="A107" s="704"/>
      <c r="B107" s="703">
        <v>17</v>
      </c>
      <c r="C107" s="703" t="s">
        <v>156</v>
      </c>
      <c r="D107" s="703" t="s">
        <v>119</v>
      </c>
      <c r="E107" s="703">
        <v>521</v>
      </c>
      <c r="F107" s="792"/>
      <c r="G107" s="260" t="s">
        <v>81</v>
      </c>
      <c r="H107" s="296">
        <v>1</v>
      </c>
      <c r="I107" s="297">
        <v>0.1</v>
      </c>
      <c r="J107" s="297">
        <v>0.1</v>
      </c>
      <c r="K107" s="297">
        <v>0.1</v>
      </c>
      <c r="L107" s="298">
        <v>0.05</v>
      </c>
      <c r="M107" s="520">
        <v>0.4</v>
      </c>
      <c r="N107" s="520">
        <v>0.4</v>
      </c>
      <c r="O107" s="298">
        <v>0.4</v>
      </c>
      <c r="P107" s="298">
        <v>0.4</v>
      </c>
      <c r="Q107" s="298">
        <v>0.4</v>
      </c>
      <c r="R107" s="298">
        <v>0.25</v>
      </c>
      <c r="S107" s="520">
        <v>0.6</v>
      </c>
      <c r="T107" s="520">
        <f>+S107</f>
        <v>0.6</v>
      </c>
      <c r="U107" s="298">
        <v>0.6</v>
      </c>
      <c r="V107" s="298">
        <v>0.6</v>
      </c>
      <c r="W107" s="298">
        <v>0.4</v>
      </c>
      <c r="X107" s="298">
        <v>0.4</v>
      </c>
      <c r="Y107" s="298">
        <v>0.85</v>
      </c>
      <c r="Z107" s="298">
        <v>0.85</v>
      </c>
      <c r="AA107" s="521">
        <v>0.85</v>
      </c>
      <c r="AB107" s="521">
        <v>0.85</v>
      </c>
      <c r="AC107" s="299"/>
      <c r="AD107" s="449">
        <v>0.52200000000000002</v>
      </c>
      <c r="AE107" s="520">
        <v>1</v>
      </c>
      <c r="AF107" s="520"/>
      <c r="AG107" s="289"/>
      <c r="AH107" s="289"/>
      <c r="AI107" s="167"/>
      <c r="AJ107" s="167"/>
      <c r="AK107" s="364">
        <v>0.4</v>
      </c>
      <c r="AL107" s="364">
        <v>0.4</v>
      </c>
      <c r="AM107" s="364">
        <v>0.52200000000000002</v>
      </c>
      <c r="AN107" s="300"/>
      <c r="AO107" s="156">
        <f>AM107/AB107</f>
        <v>0.61411764705882355</v>
      </c>
      <c r="AP107" s="301">
        <f>(AM107)/H107</f>
        <v>0.52200000000000002</v>
      </c>
      <c r="AQ107" s="753" t="s">
        <v>314</v>
      </c>
      <c r="AR107" s="751" t="s">
        <v>89</v>
      </c>
      <c r="AS107" s="751" t="s">
        <v>89</v>
      </c>
      <c r="AT107" s="740" t="s">
        <v>216</v>
      </c>
      <c r="AU107" s="730" t="s">
        <v>217</v>
      </c>
      <c r="AV107" s="48"/>
      <c r="AW107" s="48"/>
      <c r="AX107" s="48"/>
      <c r="AY107" s="48"/>
    </row>
    <row r="108" spans="1:51" ht="30" customHeight="1" x14ac:dyDescent="0.25">
      <c r="A108" s="704"/>
      <c r="B108" s="704"/>
      <c r="C108" s="704"/>
      <c r="D108" s="704"/>
      <c r="E108" s="704"/>
      <c r="F108" s="792"/>
      <c r="G108" s="261" t="s">
        <v>102</v>
      </c>
      <c r="H108" s="170">
        <f>L108+R108+Z108+AE108+X108</f>
        <v>763801008</v>
      </c>
      <c r="I108" s="6">
        <v>409957828</v>
      </c>
      <c r="J108" s="6">
        <v>409957828</v>
      </c>
      <c r="K108" s="69">
        <v>409957828</v>
      </c>
      <c r="L108" s="69">
        <v>323441007</v>
      </c>
      <c r="M108" s="69">
        <v>232671999</v>
      </c>
      <c r="N108" s="69">
        <v>232672000</v>
      </c>
      <c r="O108" s="69">
        <v>232672000</v>
      </c>
      <c r="P108" s="69">
        <v>232672000</v>
      </c>
      <c r="Q108" s="69">
        <v>199362000</v>
      </c>
      <c r="R108" s="69">
        <v>187800001</v>
      </c>
      <c r="S108" s="69">
        <v>200000000</v>
      </c>
      <c r="T108" s="69">
        <v>200000000</v>
      </c>
      <c r="U108" s="69">
        <v>200000000</v>
      </c>
      <c r="V108" s="69">
        <v>200000000</v>
      </c>
      <c r="W108" s="69">
        <v>8769201</v>
      </c>
      <c r="X108" s="69">
        <v>0</v>
      </c>
      <c r="Y108" s="69">
        <v>252560000</v>
      </c>
      <c r="Z108" s="69">
        <v>252560000</v>
      </c>
      <c r="AA108" s="69">
        <v>252560000</v>
      </c>
      <c r="AB108" s="69">
        <v>252560000</v>
      </c>
      <c r="AC108" s="7"/>
      <c r="AD108" s="426">
        <v>0</v>
      </c>
      <c r="AE108" s="69">
        <v>0</v>
      </c>
      <c r="AF108" s="69"/>
      <c r="AG108" s="69"/>
      <c r="AH108" s="69"/>
      <c r="AI108" s="69"/>
      <c r="AJ108" s="69"/>
      <c r="AK108" s="69">
        <v>0</v>
      </c>
      <c r="AL108" s="69">
        <v>0</v>
      </c>
      <c r="AM108" s="69">
        <v>0</v>
      </c>
      <c r="AN108" s="72"/>
      <c r="AO108" s="156">
        <f>AM108/AB108</f>
        <v>0</v>
      </c>
      <c r="AP108" s="207">
        <f>(L108+R108+X108+AM108)/H108</f>
        <v>0.66933795929214068</v>
      </c>
      <c r="AQ108" s="754"/>
      <c r="AR108" s="707"/>
      <c r="AS108" s="707"/>
      <c r="AT108" s="741"/>
      <c r="AU108" s="710"/>
      <c r="AV108" s="49"/>
      <c r="AW108" s="49"/>
      <c r="AX108" s="49"/>
      <c r="AY108" s="49"/>
    </row>
    <row r="109" spans="1:51" ht="30" customHeight="1" x14ac:dyDescent="0.25">
      <c r="A109" s="704"/>
      <c r="B109" s="704"/>
      <c r="C109" s="704"/>
      <c r="D109" s="704"/>
      <c r="E109" s="704"/>
      <c r="F109" s="792"/>
      <c r="G109" s="262" t="s">
        <v>111</v>
      </c>
      <c r="H109" s="350"/>
      <c r="I109" s="12"/>
      <c r="J109" s="12"/>
      <c r="K109" s="12"/>
      <c r="L109" s="12"/>
      <c r="M109" s="52"/>
      <c r="N109" s="52"/>
      <c r="O109" s="52"/>
      <c r="P109" s="52"/>
      <c r="Q109" s="52"/>
      <c r="R109" s="60"/>
      <c r="S109" s="60"/>
      <c r="T109" s="60"/>
      <c r="U109" s="60"/>
      <c r="V109" s="60"/>
      <c r="W109" s="60"/>
      <c r="X109" s="60"/>
      <c r="Y109" s="60"/>
      <c r="Z109" s="400"/>
      <c r="AA109" s="401"/>
      <c r="AB109" s="400"/>
      <c r="AC109" s="400"/>
      <c r="AD109" s="450"/>
      <c r="AE109" s="400"/>
      <c r="AF109" s="400"/>
      <c r="AG109" s="400"/>
      <c r="AH109" s="400"/>
      <c r="AI109" s="400"/>
      <c r="AJ109" s="400"/>
      <c r="AK109" s="400"/>
      <c r="AL109" s="401"/>
      <c r="AM109" s="401"/>
      <c r="AN109" s="72"/>
      <c r="AO109" s="346"/>
      <c r="AP109" s="197"/>
      <c r="AQ109" s="754"/>
      <c r="AR109" s="707"/>
      <c r="AS109" s="707"/>
      <c r="AT109" s="741"/>
      <c r="AU109" s="710"/>
      <c r="AV109" s="48"/>
      <c r="AW109" s="48"/>
      <c r="AX109" s="48"/>
      <c r="AY109" s="48"/>
    </row>
    <row r="110" spans="1:51" ht="30" customHeight="1" x14ac:dyDescent="0.25">
      <c r="A110" s="704"/>
      <c r="B110" s="704"/>
      <c r="C110" s="704"/>
      <c r="D110" s="704"/>
      <c r="E110" s="704"/>
      <c r="F110" s="792"/>
      <c r="G110" s="261" t="s">
        <v>120</v>
      </c>
      <c r="H110" s="172">
        <f>L110+R110+Z110+AE110+X110</f>
        <v>278981984</v>
      </c>
      <c r="I110" s="19"/>
      <c r="J110" s="19"/>
      <c r="K110" s="19"/>
      <c r="L110" s="19"/>
      <c r="M110" s="6">
        <v>317414033</v>
      </c>
      <c r="N110" s="6">
        <v>317414034</v>
      </c>
      <c r="O110" s="6">
        <v>317414034</v>
      </c>
      <c r="P110" s="6">
        <v>317414034</v>
      </c>
      <c r="Q110" s="6">
        <v>317414034</v>
      </c>
      <c r="R110" s="69">
        <v>128741984</v>
      </c>
      <c r="S110" s="69">
        <v>187800001</v>
      </c>
      <c r="T110" s="69">
        <v>187800001</v>
      </c>
      <c r="U110" s="69">
        <v>187800001</v>
      </c>
      <c r="V110" s="69">
        <v>187800001</v>
      </c>
      <c r="W110" s="69">
        <v>187800001</v>
      </c>
      <c r="X110" s="69">
        <v>150240000</v>
      </c>
      <c r="Y110" s="60"/>
      <c r="Z110" s="400"/>
      <c r="AA110" s="401"/>
      <c r="AB110" s="400"/>
      <c r="AC110" s="400"/>
      <c r="AD110" s="450"/>
      <c r="AE110" s="400"/>
      <c r="AF110" s="400"/>
      <c r="AG110" s="400"/>
      <c r="AH110" s="400"/>
      <c r="AI110" s="400"/>
      <c r="AJ110" s="400"/>
      <c r="AK110" s="400"/>
      <c r="AL110" s="401"/>
      <c r="AM110" s="401"/>
      <c r="AN110" s="72"/>
      <c r="AO110" s="346"/>
      <c r="AP110" s="197"/>
      <c r="AQ110" s="754"/>
      <c r="AR110" s="707"/>
      <c r="AS110" s="707"/>
      <c r="AT110" s="741"/>
      <c r="AU110" s="710"/>
      <c r="AV110" s="49"/>
      <c r="AW110" s="49"/>
      <c r="AX110" s="49"/>
      <c r="AY110" s="49"/>
    </row>
    <row r="111" spans="1:51" ht="30" customHeight="1" x14ac:dyDescent="0.25">
      <c r="A111" s="704"/>
      <c r="B111" s="704"/>
      <c r="C111" s="704"/>
      <c r="D111" s="704"/>
      <c r="E111" s="704"/>
      <c r="F111" s="792"/>
      <c r="G111" s="262" t="s">
        <v>127</v>
      </c>
      <c r="H111" s="208">
        <v>1</v>
      </c>
      <c r="I111" s="54">
        <v>0.1</v>
      </c>
      <c r="J111" s="54">
        <v>0.1</v>
      </c>
      <c r="K111" s="54">
        <v>0.1</v>
      </c>
      <c r="L111" s="55">
        <v>0.1</v>
      </c>
      <c r="M111" s="55">
        <f>+M107</f>
        <v>0.4</v>
      </c>
      <c r="N111" s="55">
        <f>+N107</f>
        <v>0.4</v>
      </c>
      <c r="O111" s="55">
        <f>+O107</f>
        <v>0.4</v>
      </c>
      <c r="P111" s="55">
        <f>+P107</f>
        <v>0.4</v>
      </c>
      <c r="Q111" s="55">
        <v>0.4</v>
      </c>
      <c r="R111" s="55">
        <f>R107</f>
        <v>0.25</v>
      </c>
      <c r="S111" s="54">
        <f>S107</f>
        <v>0.6</v>
      </c>
      <c r="T111" s="54">
        <f>+T109+T107</f>
        <v>0.6</v>
      </c>
      <c r="U111" s="54">
        <v>0.6</v>
      </c>
      <c r="V111" s="54">
        <f>V107</f>
        <v>0.6</v>
      </c>
      <c r="W111" s="84">
        <f>+W107+W109</f>
        <v>0.4</v>
      </c>
      <c r="X111" s="84">
        <f>+X107+X109</f>
        <v>0.4</v>
      </c>
      <c r="Y111" s="93">
        <f>Y107</f>
        <v>0.85</v>
      </c>
      <c r="Z111" s="93">
        <f>Z107</f>
        <v>0.85</v>
      </c>
      <c r="AA111" s="85">
        <f>+AA107</f>
        <v>0.85</v>
      </c>
      <c r="AB111" s="56">
        <f>+AB107</f>
        <v>0.85</v>
      </c>
      <c r="AC111" s="56"/>
      <c r="AD111" s="439">
        <v>0.52200000000000002</v>
      </c>
      <c r="AE111" s="54">
        <f>AE107</f>
        <v>1</v>
      </c>
      <c r="AF111" s="56"/>
      <c r="AG111" s="29"/>
      <c r="AH111" s="29"/>
      <c r="AI111" s="3"/>
      <c r="AJ111" s="3"/>
      <c r="AK111" s="105">
        <f>+AK107</f>
        <v>0.4</v>
      </c>
      <c r="AL111" s="105">
        <v>0.4</v>
      </c>
      <c r="AM111" s="105">
        <v>0.52200000000000002</v>
      </c>
      <c r="AN111" s="74"/>
      <c r="AO111" s="156">
        <f>AM111/AB111</f>
        <v>0.61411764705882355</v>
      </c>
      <c r="AP111" s="282">
        <f>(AM111)/H111</f>
        <v>0.52200000000000002</v>
      </c>
      <c r="AQ111" s="754"/>
      <c r="AR111" s="707"/>
      <c r="AS111" s="707"/>
      <c r="AT111" s="741"/>
      <c r="AU111" s="710"/>
      <c r="AV111" s="48"/>
      <c r="AW111" s="48"/>
      <c r="AX111" s="48"/>
      <c r="AY111" s="48"/>
    </row>
    <row r="112" spans="1:51" ht="30" customHeight="1" thickBot="1" x14ac:dyDescent="0.3">
      <c r="A112" s="704"/>
      <c r="B112" s="705"/>
      <c r="C112" s="705"/>
      <c r="D112" s="705"/>
      <c r="E112" s="705"/>
      <c r="F112" s="792"/>
      <c r="G112" s="263" t="s">
        <v>131</v>
      </c>
      <c r="H112" s="174">
        <f>+H108+H110</f>
        <v>1042782992</v>
      </c>
      <c r="I112" s="175">
        <v>409957828</v>
      </c>
      <c r="J112" s="175">
        <f>+J108</f>
        <v>409957828</v>
      </c>
      <c r="K112" s="175">
        <f>+K108</f>
        <v>409957828</v>
      </c>
      <c r="L112" s="175">
        <v>323441007</v>
      </c>
      <c r="M112" s="175">
        <f t="shared" ref="M112:R112" si="47">+M108+M110</f>
        <v>550086032</v>
      </c>
      <c r="N112" s="175">
        <f t="shared" si="47"/>
        <v>550086034</v>
      </c>
      <c r="O112" s="175">
        <f t="shared" si="47"/>
        <v>550086034</v>
      </c>
      <c r="P112" s="175">
        <f t="shared" si="47"/>
        <v>550086034</v>
      </c>
      <c r="Q112" s="175">
        <f t="shared" si="47"/>
        <v>516776034</v>
      </c>
      <c r="R112" s="175">
        <f t="shared" si="47"/>
        <v>316541985</v>
      </c>
      <c r="S112" s="175">
        <f>S108+S110</f>
        <v>387800001</v>
      </c>
      <c r="T112" s="175">
        <f>+T110+T108</f>
        <v>387800001</v>
      </c>
      <c r="U112" s="175">
        <v>387800001</v>
      </c>
      <c r="V112" s="175">
        <f>V108+V110</f>
        <v>387800001</v>
      </c>
      <c r="W112" s="209">
        <f>+W108+W110</f>
        <v>196569202</v>
      </c>
      <c r="X112" s="209">
        <f>+X108+X110</f>
        <v>150240000</v>
      </c>
      <c r="Y112" s="177">
        <f>Y108</f>
        <v>252560000</v>
      </c>
      <c r="Z112" s="177">
        <f>+Z108</f>
        <v>252560000</v>
      </c>
      <c r="AA112" s="177">
        <v>252560000</v>
      </c>
      <c r="AB112" s="176">
        <f>+AB108</f>
        <v>252560000</v>
      </c>
      <c r="AC112" s="176"/>
      <c r="AD112" s="428">
        <f>+AD108</f>
        <v>0</v>
      </c>
      <c r="AE112" s="175">
        <f>AE108</f>
        <v>0</v>
      </c>
      <c r="AF112" s="176"/>
      <c r="AG112" s="176"/>
      <c r="AH112" s="176"/>
      <c r="AI112" s="176"/>
      <c r="AJ112" s="176"/>
      <c r="AK112" s="177">
        <v>0</v>
      </c>
      <c r="AL112" s="177">
        <v>0</v>
      </c>
      <c r="AM112" s="177">
        <f>+AM108</f>
        <v>0</v>
      </c>
      <c r="AN112" s="178"/>
      <c r="AO112" s="156">
        <f>AM112/AB112</f>
        <v>0</v>
      </c>
      <c r="AP112" s="187">
        <f>(L112+R112+X112+AM112)/H112</f>
        <v>0.757801956938707</v>
      </c>
      <c r="AQ112" s="755"/>
      <c r="AR112" s="752"/>
      <c r="AS112" s="752"/>
      <c r="AT112" s="742"/>
      <c r="AU112" s="711"/>
      <c r="AV112" s="49"/>
      <c r="AW112" s="49"/>
      <c r="AX112" s="49"/>
      <c r="AY112" s="49"/>
    </row>
    <row r="113" spans="1:51" ht="30" customHeight="1" x14ac:dyDescent="0.25">
      <c r="A113" s="704"/>
      <c r="B113" s="703">
        <v>18</v>
      </c>
      <c r="C113" s="703" t="s">
        <v>165</v>
      </c>
      <c r="D113" s="703" t="s">
        <v>109</v>
      </c>
      <c r="E113" s="703">
        <v>521</v>
      </c>
      <c r="F113" s="792"/>
      <c r="G113" s="260" t="s">
        <v>81</v>
      </c>
      <c r="H113" s="206">
        <v>1</v>
      </c>
      <c r="I113" s="59">
        <v>1</v>
      </c>
      <c r="J113" s="59">
        <v>1</v>
      </c>
      <c r="K113" s="59">
        <v>1</v>
      </c>
      <c r="L113" s="90">
        <v>1</v>
      </c>
      <c r="M113" s="362">
        <v>0</v>
      </c>
      <c r="N113" s="362">
        <v>1</v>
      </c>
      <c r="O113" s="90">
        <v>1</v>
      </c>
      <c r="P113" s="90">
        <v>1</v>
      </c>
      <c r="Q113" s="90">
        <v>1</v>
      </c>
      <c r="R113" s="90">
        <v>1</v>
      </c>
      <c r="S113" s="362">
        <v>1</v>
      </c>
      <c r="T113" s="362">
        <f>+S113</f>
        <v>1</v>
      </c>
      <c r="U113" s="90">
        <v>1</v>
      </c>
      <c r="V113" s="90">
        <v>1</v>
      </c>
      <c r="W113" s="90">
        <v>1</v>
      </c>
      <c r="X113" s="90">
        <v>1</v>
      </c>
      <c r="Y113" s="90">
        <v>1</v>
      </c>
      <c r="Z113" s="90">
        <v>1</v>
      </c>
      <c r="AA113" s="219">
        <v>1</v>
      </c>
      <c r="AB113" s="219">
        <v>1</v>
      </c>
      <c r="AC113" s="219"/>
      <c r="AD113" s="445">
        <v>0.83330000000000004</v>
      </c>
      <c r="AE113" s="362">
        <v>1</v>
      </c>
      <c r="AF113" s="362"/>
      <c r="AG113" s="87"/>
      <c r="AH113" s="87"/>
      <c r="AI113" s="161"/>
      <c r="AJ113" s="161"/>
      <c r="AK113" s="313" t="s">
        <v>230</v>
      </c>
      <c r="AL113" s="313">
        <v>0.44869999999999999</v>
      </c>
      <c r="AM113" s="313">
        <v>0.83330000000000004</v>
      </c>
      <c r="AN113" s="204"/>
      <c r="AO113" s="156">
        <f>AM113/AB113</f>
        <v>0.83330000000000004</v>
      </c>
      <c r="AP113" s="301">
        <f>(L113+R113+X113+AM113)/(K113+Q113+W113+Z113+AE113)</f>
        <v>0.76666000000000001</v>
      </c>
      <c r="AQ113" s="722" t="s">
        <v>315</v>
      </c>
      <c r="AR113" s="751" t="s">
        <v>89</v>
      </c>
      <c r="AS113" s="751" t="s">
        <v>89</v>
      </c>
      <c r="AT113" s="744" t="s">
        <v>218</v>
      </c>
      <c r="AU113" s="725" t="s">
        <v>219</v>
      </c>
      <c r="AV113" s="48"/>
      <c r="AW113" s="48"/>
      <c r="AX113" s="48"/>
      <c r="AY113" s="48"/>
    </row>
    <row r="114" spans="1:51" ht="30" customHeight="1" x14ac:dyDescent="0.25">
      <c r="A114" s="704"/>
      <c r="B114" s="704"/>
      <c r="C114" s="704"/>
      <c r="D114" s="704"/>
      <c r="E114" s="704"/>
      <c r="F114" s="792"/>
      <c r="G114" s="261" t="s">
        <v>102</v>
      </c>
      <c r="H114" s="170">
        <f>L114+R114+Z114+AE114+X114</f>
        <v>1194091034</v>
      </c>
      <c r="I114" s="6">
        <v>110021167</v>
      </c>
      <c r="J114" s="6">
        <v>110021167</v>
      </c>
      <c r="K114" s="69">
        <v>110021167</v>
      </c>
      <c r="L114" s="69">
        <v>106600997</v>
      </c>
      <c r="M114" s="69">
        <v>217671000</v>
      </c>
      <c r="N114" s="69">
        <v>217671000</v>
      </c>
      <c r="O114" s="69">
        <v>217671000</v>
      </c>
      <c r="P114" s="69">
        <v>217671000</v>
      </c>
      <c r="Q114" s="69">
        <v>231190370</v>
      </c>
      <c r="R114" s="69">
        <v>222500537</v>
      </c>
      <c r="S114" s="69">
        <v>258611885</v>
      </c>
      <c r="T114" s="69">
        <v>258611885</v>
      </c>
      <c r="U114" s="69">
        <v>258611885</v>
      </c>
      <c r="V114" s="69">
        <v>258611885</v>
      </c>
      <c r="W114" s="69">
        <v>313470500</v>
      </c>
      <c r="X114" s="69">
        <v>299985500</v>
      </c>
      <c r="Y114" s="69">
        <v>301696000</v>
      </c>
      <c r="Z114" s="69">
        <v>301696000</v>
      </c>
      <c r="AA114" s="69">
        <v>301696000</v>
      </c>
      <c r="AB114" s="69">
        <v>301696000</v>
      </c>
      <c r="AC114" s="69"/>
      <c r="AD114" s="426">
        <v>215338000</v>
      </c>
      <c r="AE114" s="69">
        <v>263308000</v>
      </c>
      <c r="AF114" s="69"/>
      <c r="AG114" s="69"/>
      <c r="AH114" s="69"/>
      <c r="AI114" s="69"/>
      <c r="AJ114" s="69"/>
      <c r="AK114" s="69">
        <v>109331000</v>
      </c>
      <c r="AL114" s="69">
        <v>215338000</v>
      </c>
      <c r="AM114" s="69">
        <v>215338000</v>
      </c>
      <c r="AN114" s="72"/>
      <c r="AO114" s="156">
        <f t="shared" ref="AO114:AO118" si="48">AM114/AB114</f>
        <v>0.71375822019516333</v>
      </c>
      <c r="AP114" s="207">
        <f>(L114+R114+X114+AM114)/H114</f>
        <v>0.70716972990854898</v>
      </c>
      <c r="AQ114" s="723"/>
      <c r="AR114" s="707"/>
      <c r="AS114" s="707"/>
      <c r="AT114" s="741"/>
      <c r="AU114" s="710"/>
      <c r="AV114" s="49"/>
      <c r="AW114" s="49"/>
      <c r="AX114" s="49"/>
      <c r="AY114" s="49"/>
    </row>
    <row r="115" spans="1:51" ht="30" customHeight="1" x14ac:dyDescent="0.25">
      <c r="A115" s="704"/>
      <c r="B115" s="704"/>
      <c r="C115" s="704"/>
      <c r="D115" s="704"/>
      <c r="E115" s="704"/>
      <c r="F115" s="792"/>
      <c r="G115" s="262" t="s">
        <v>111</v>
      </c>
      <c r="H115" s="350"/>
      <c r="I115" s="12"/>
      <c r="J115" s="12"/>
      <c r="K115" s="12"/>
      <c r="L115" s="12"/>
      <c r="M115" s="12"/>
      <c r="N115" s="12"/>
      <c r="O115" s="12"/>
      <c r="P115" s="12"/>
      <c r="Q115" s="12"/>
      <c r="R115" s="11"/>
      <c r="S115" s="12">
        <v>0</v>
      </c>
      <c r="T115" s="12">
        <v>0</v>
      </c>
      <c r="U115" s="12">
        <v>0</v>
      </c>
      <c r="V115" s="12"/>
      <c r="W115" s="83">
        <v>0</v>
      </c>
      <c r="X115" s="97">
        <v>0</v>
      </c>
      <c r="Y115" s="99"/>
      <c r="Z115" s="347"/>
      <c r="AA115" s="347"/>
      <c r="AB115" s="347"/>
      <c r="AC115" s="347"/>
      <c r="AD115" s="347"/>
      <c r="AE115" s="347"/>
      <c r="AF115" s="347"/>
      <c r="AG115" s="347"/>
      <c r="AH115" s="347"/>
      <c r="AI115" s="347"/>
      <c r="AJ115" s="347"/>
      <c r="AK115" s="347"/>
      <c r="AL115" s="346"/>
      <c r="AM115" s="346"/>
      <c r="AN115" s="72"/>
      <c r="AO115" s="156" t="e">
        <f t="shared" si="48"/>
        <v>#DIV/0!</v>
      </c>
      <c r="AP115" s="398"/>
      <c r="AQ115" s="723"/>
      <c r="AR115" s="707"/>
      <c r="AS115" s="707"/>
      <c r="AT115" s="741"/>
      <c r="AU115" s="710"/>
      <c r="AV115" s="48"/>
      <c r="AW115" s="48"/>
      <c r="AX115" s="48"/>
      <c r="AY115" s="48"/>
    </row>
    <row r="116" spans="1:51" ht="30" customHeight="1" thickBot="1" x14ac:dyDescent="0.3">
      <c r="A116" s="704"/>
      <c r="B116" s="704"/>
      <c r="C116" s="704"/>
      <c r="D116" s="704"/>
      <c r="E116" s="704"/>
      <c r="F116" s="792"/>
      <c r="G116" s="261" t="s">
        <v>120</v>
      </c>
      <c r="H116" s="172">
        <f>L116+R116+Z116+AE116+X116</f>
        <v>275562963</v>
      </c>
      <c r="I116" s="19"/>
      <c r="J116" s="19"/>
      <c r="K116" s="19"/>
      <c r="L116" s="69">
        <f>L114</f>
        <v>106600997</v>
      </c>
      <c r="M116" s="69">
        <v>35311699</v>
      </c>
      <c r="N116" s="69">
        <v>35311699</v>
      </c>
      <c r="O116" s="69">
        <v>35311699</v>
      </c>
      <c r="P116" s="69">
        <v>35311699</v>
      </c>
      <c r="Q116" s="69">
        <v>35311699</v>
      </c>
      <c r="R116" s="69">
        <v>35311699</v>
      </c>
      <c r="S116" s="69">
        <v>49563271</v>
      </c>
      <c r="T116" s="69">
        <v>49563271</v>
      </c>
      <c r="U116" s="69">
        <v>49563271</v>
      </c>
      <c r="V116" s="69">
        <v>49563271</v>
      </c>
      <c r="W116" s="69">
        <v>49563267</v>
      </c>
      <c r="X116" s="69">
        <v>49563267</v>
      </c>
      <c r="Y116" s="69">
        <v>84087000</v>
      </c>
      <c r="Z116" s="69">
        <v>84087000</v>
      </c>
      <c r="AA116" s="377">
        <v>84087000</v>
      </c>
      <c r="AB116" s="83">
        <v>84087000</v>
      </c>
      <c r="AC116" s="83"/>
      <c r="AD116" s="446">
        <v>81707267</v>
      </c>
      <c r="AE116" s="526"/>
      <c r="AF116" s="69"/>
      <c r="AG116" s="69"/>
      <c r="AH116" s="69"/>
      <c r="AI116" s="69"/>
      <c r="AJ116" s="69"/>
      <c r="AK116" s="69">
        <v>56182434</v>
      </c>
      <c r="AL116" s="69">
        <v>72417601</v>
      </c>
      <c r="AM116" s="69">
        <v>81707267</v>
      </c>
      <c r="AN116" s="72"/>
      <c r="AO116" s="156">
        <f t="shared" si="48"/>
        <v>0.97169915682566865</v>
      </c>
      <c r="AP116" s="197"/>
      <c r="AQ116" s="723"/>
      <c r="AR116" s="707"/>
      <c r="AS116" s="707"/>
      <c r="AT116" s="741"/>
      <c r="AU116" s="710"/>
      <c r="AV116" s="49"/>
      <c r="AW116" s="49"/>
      <c r="AX116" s="49"/>
      <c r="AY116" s="49"/>
    </row>
    <row r="117" spans="1:51" ht="30" customHeight="1" x14ac:dyDescent="0.25">
      <c r="A117" s="704"/>
      <c r="B117" s="704"/>
      <c r="C117" s="704"/>
      <c r="D117" s="704"/>
      <c r="E117" s="704"/>
      <c r="F117" s="792"/>
      <c r="G117" s="262" t="s">
        <v>127</v>
      </c>
      <c r="H117" s="208">
        <v>1</v>
      </c>
      <c r="I117" s="54">
        <v>1</v>
      </c>
      <c r="J117" s="54">
        <v>1</v>
      </c>
      <c r="K117" s="61" t="s">
        <v>220</v>
      </c>
      <c r="L117" s="55">
        <v>1</v>
      </c>
      <c r="M117" s="55">
        <f>+M113</f>
        <v>0</v>
      </c>
      <c r="N117" s="55">
        <f>+N113</f>
        <v>1</v>
      </c>
      <c r="O117" s="55">
        <f>+O113</f>
        <v>1</v>
      </c>
      <c r="P117" s="55">
        <f>+P113</f>
        <v>1</v>
      </c>
      <c r="Q117" s="37">
        <v>1</v>
      </c>
      <c r="R117" s="55">
        <v>1</v>
      </c>
      <c r="S117" s="54">
        <f>S113</f>
        <v>1</v>
      </c>
      <c r="T117" s="54">
        <f>+T113+T115</f>
        <v>1</v>
      </c>
      <c r="U117" s="54">
        <v>1</v>
      </c>
      <c r="V117" s="54">
        <f>V113</f>
        <v>1</v>
      </c>
      <c r="W117" s="84">
        <f>+W113+W115</f>
        <v>1</v>
      </c>
      <c r="X117" s="84">
        <f>+X113+X115</f>
        <v>1</v>
      </c>
      <c r="Y117" s="84">
        <f>Y113</f>
        <v>1</v>
      </c>
      <c r="Z117" s="84">
        <f>+Z115+Z113</f>
        <v>1</v>
      </c>
      <c r="AA117" s="85">
        <f>+AA113</f>
        <v>1</v>
      </c>
      <c r="AB117" s="56">
        <f>+AB113</f>
        <v>1</v>
      </c>
      <c r="AC117" s="56"/>
      <c r="AD117" s="443">
        <v>0.83330000000000004</v>
      </c>
      <c r="AE117" s="54">
        <f>AE113</f>
        <v>1</v>
      </c>
      <c r="AF117" s="56"/>
      <c r="AG117" s="29"/>
      <c r="AH117" s="29"/>
      <c r="AI117" s="3"/>
      <c r="AJ117" s="3"/>
      <c r="AK117" s="88" t="str">
        <f>+AK113</f>
        <v>14.10%</v>
      </c>
      <c r="AL117" s="105">
        <v>0.44869999999999999</v>
      </c>
      <c r="AM117" s="105">
        <v>0.83330000000000004</v>
      </c>
      <c r="AN117" s="74"/>
      <c r="AO117" s="156">
        <f t="shared" si="48"/>
        <v>0.83330000000000004</v>
      </c>
      <c r="AP117" s="301"/>
      <c r="AQ117" s="723"/>
      <c r="AR117" s="707"/>
      <c r="AS117" s="707"/>
      <c r="AT117" s="741"/>
      <c r="AU117" s="710"/>
      <c r="AV117" s="48"/>
      <c r="AW117" s="48"/>
      <c r="AX117" s="48"/>
      <c r="AY117" s="48"/>
    </row>
    <row r="118" spans="1:51" ht="30" customHeight="1" thickBot="1" x14ac:dyDescent="0.3">
      <c r="A118" s="705"/>
      <c r="B118" s="705"/>
      <c r="C118" s="705"/>
      <c r="D118" s="705"/>
      <c r="E118" s="705"/>
      <c r="F118" s="792"/>
      <c r="G118" s="263" t="s">
        <v>131</v>
      </c>
      <c r="H118" s="174">
        <f>+H114+H116</f>
        <v>1469653997</v>
      </c>
      <c r="I118" s="175">
        <v>110021167</v>
      </c>
      <c r="J118" s="175">
        <f>+J114</f>
        <v>110021167</v>
      </c>
      <c r="K118" s="175">
        <f>+K114</f>
        <v>110021167</v>
      </c>
      <c r="L118" s="175">
        <v>106600997</v>
      </c>
      <c r="M118" s="175">
        <f t="shared" ref="M118:R118" si="49">+M114+M116</f>
        <v>252982699</v>
      </c>
      <c r="N118" s="175">
        <f t="shared" si="49"/>
        <v>252982699</v>
      </c>
      <c r="O118" s="175">
        <f t="shared" si="49"/>
        <v>252982699</v>
      </c>
      <c r="P118" s="175">
        <f t="shared" si="49"/>
        <v>252982699</v>
      </c>
      <c r="Q118" s="175">
        <f t="shared" si="49"/>
        <v>266502069</v>
      </c>
      <c r="R118" s="175">
        <f t="shared" si="49"/>
        <v>257812236</v>
      </c>
      <c r="S118" s="175">
        <f>S114+S116</f>
        <v>308175156</v>
      </c>
      <c r="T118" s="175">
        <f>+T114+T116</f>
        <v>308175156</v>
      </c>
      <c r="U118" s="175">
        <v>308175156</v>
      </c>
      <c r="V118" s="175">
        <f>V114+V116</f>
        <v>308175156</v>
      </c>
      <c r="W118" s="209">
        <f>+W114+W116</f>
        <v>363033767</v>
      </c>
      <c r="X118" s="209">
        <f>+X114+X116</f>
        <v>349548767</v>
      </c>
      <c r="Y118" s="177">
        <f>Y114+Y116</f>
        <v>385783000</v>
      </c>
      <c r="Z118" s="177">
        <f>+Z114+Z116</f>
        <v>385783000</v>
      </c>
      <c r="AA118" s="177">
        <f>+AA114+AA116</f>
        <v>385783000</v>
      </c>
      <c r="AB118" s="177">
        <f>+AB114+AB116</f>
        <v>385783000</v>
      </c>
      <c r="AC118" s="177"/>
      <c r="AD118" s="428">
        <f>+AD114+AD116</f>
        <v>297045267</v>
      </c>
      <c r="AE118" s="177">
        <f>AE114</f>
        <v>263308000</v>
      </c>
      <c r="AF118" s="177"/>
      <c r="AG118" s="177"/>
      <c r="AH118" s="177"/>
      <c r="AI118" s="177"/>
      <c r="AJ118" s="177"/>
      <c r="AK118" s="177">
        <f>+AK114+AK116</f>
        <v>165513434</v>
      </c>
      <c r="AL118" s="177">
        <v>287755601</v>
      </c>
      <c r="AM118" s="177">
        <f>+AM114+AM116</f>
        <v>297045267</v>
      </c>
      <c r="AN118" s="178"/>
      <c r="AO118" s="156">
        <f t="shared" si="48"/>
        <v>0.76998018834422455</v>
      </c>
      <c r="AP118" s="187">
        <f>(L118+R118+X118+AD118)/H118</f>
        <v>0.68792196602994027</v>
      </c>
      <c r="AQ118" s="773"/>
      <c r="AR118" s="752"/>
      <c r="AS118" s="752"/>
      <c r="AT118" s="747"/>
      <c r="AU118" s="732"/>
      <c r="AV118" s="49"/>
      <c r="AW118" s="49"/>
      <c r="AX118" s="49"/>
      <c r="AY118" s="49"/>
    </row>
    <row r="119" spans="1:51" ht="30" customHeight="1" x14ac:dyDescent="0.25">
      <c r="A119" s="703" t="s">
        <v>171</v>
      </c>
      <c r="B119" s="735">
        <v>19</v>
      </c>
      <c r="C119" s="703" t="s">
        <v>227</v>
      </c>
      <c r="D119" s="703" t="s">
        <v>77</v>
      </c>
      <c r="E119" s="703">
        <v>472</v>
      </c>
      <c r="F119" s="792"/>
      <c r="G119" s="260" t="s">
        <v>81</v>
      </c>
      <c r="H119" s="234">
        <f>L119+R123+X123+Y123+AE119</f>
        <v>1100000</v>
      </c>
      <c r="I119" s="140">
        <v>0</v>
      </c>
      <c r="J119" s="141">
        <v>0</v>
      </c>
      <c r="K119" s="142">
        <v>106549</v>
      </c>
      <c r="L119" s="140">
        <v>106549</v>
      </c>
      <c r="M119" s="140">
        <v>350000</v>
      </c>
      <c r="N119" s="140">
        <v>350000</v>
      </c>
      <c r="O119" s="87">
        <v>350000</v>
      </c>
      <c r="P119" s="87">
        <v>350000</v>
      </c>
      <c r="Q119" s="87">
        <v>355398</v>
      </c>
      <c r="R119" s="87">
        <v>355398</v>
      </c>
      <c r="S119" s="87">
        <v>120000</v>
      </c>
      <c r="T119" s="87">
        <f>+S119</f>
        <v>120000</v>
      </c>
      <c r="U119" s="87">
        <v>120000</v>
      </c>
      <c r="V119" s="87">
        <v>150000</v>
      </c>
      <c r="W119" s="216">
        <v>270953</v>
      </c>
      <c r="X119" s="216">
        <v>270953</v>
      </c>
      <c r="Y119" s="348">
        <v>244300</v>
      </c>
      <c r="Z119" s="348">
        <f>+Y119</f>
        <v>244300</v>
      </c>
      <c r="AA119" s="87">
        <v>244300</v>
      </c>
      <c r="AB119" s="87">
        <v>244300</v>
      </c>
      <c r="AC119" s="87"/>
      <c r="AD119" s="451">
        <v>188293.21</v>
      </c>
      <c r="AE119" s="199">
        <v>122800</v>
      </c>
      <c r="AF119" s="87"/>
      <c r="AG119" s="87"/>
      <c r="AH119" s="87"/>
      <c r="AI119" s="161"/>
      <c r="AJ119" s="161"/>
      <c r="AK119" s="141">
        <v>76875.990000000005</v>
      </c>
      <c r="AL119" s="199">
        <v>172798.41</v>
      </c>
      <c r="AM119" s="199">
        <v>188293.21</v>
      </c>
      <c r="AN119" s="181"/>
      <c r="AO119" s="156">
        <f>AM119/AB119</f>
        <v>0.77074584527220624</v>
      </c>
      <c r="AP119" s="301">
        <f>(AM119)/H119</f>
        <v>0.17117564545454544</v>
      </c>
      <c r="AQ119" s="770" t="s">
        <v>351</v>
      </c>
      <c r="AR119" s="751" t="s">
        <v>89</v>
      </c>
      <c r="AS119" s="751" t="s">
        <v>89</v>
      </c>
      <c r="AT119" s="744" t="s">
        <v>221</v>
      </c>
      <c r="AU119" s="750" t="s">
        <v>222</v>
      </c>
      <c r="AV119" s="319"/>
      <c r="AW119" s="4"/>
      <c r="AX119" s="4"/>
      <c r="AY119" s="4"/>
    </row>
    <row r="120" spans="1:51" ht="30" customHeight="1" x14ac:dyDescent="0.25">
      <c r="A120" s="704"/>
      <c r="B120" s="704"/>
      <c r="C120" s="704"/>
      <c r="D120" s="704"/>
      <c r="E120" s="704"/>
      <c r="F120" s="792"/>
      <c r="G120" s="261" t="s">
        <v>102</v>
      </c>
      <c r="H120" s="170">
        <f>L120+R120+Z120+AE120+X120</f>
        <v>943099325</v>
      </c>
      <c r="I120" s="69">
        <v>213000000</v>
      </c>
      <c r="J120" s="69">
        <f>117519000+95481000</f>
        <v>213000000</v>
      </c>
      <c r="K120" s="69">
        <f>117519000+95481000</f>
        <v>213000000</v>
      </c>
      <c r="L120" s="69">
        <v>207754758</v>
      </c>
      <c r="M120" s="69">
        <v>213000000</v>
      </c>
      <c r="N120" s="69">
        <v>213000000</v>
      </c>
      <c r="O120" s="69">
        <v>213000000</v>
      </c>
      <c r="P120" s="69">
        <v>213000000</v>
      </c>
      <c r="Q120" s="69">
        <v>213000000</v>
      </c>
      <c r="R120" s="69">
        <v>115901567</v>
      </c>
      <c r="S120" s="69">
        <v>165000000</v>
      </c>
      <c r="T120" s="69">
        <v>165000000</v>
      </c>
      <c r="U120" s="69">
        <v>165000000</v>
      </c>
      <c r="V120" s="69">
        <v>165000000</v>
      </c>
      <c r="W120" s="69">
        <v>164414667</v>
      </c>
      <c r="X120" s="69">
        <v>149904000</v>
      </c>
      <c r="Y120" s="69">
        <v>200512000</v>
      </c>
      <c r="Z120" s="69">
        <v>200512000</v>
      </c>
      <c r="AA120" s="69">
        <v>200512000</v>
      </c>
      <c r="AB120" s="69">
        <v>200512000</v>
      </c>
      <c r="AC120" s="69"/>
      <c r="AD120" s="426">
        <v>127629000</v>
      </c>
      <c r="AE120" s="69">
        <v>269027000</v>
      </c>
      <c r="AF120" s="69"/>
      <c r="AG120" s="69"/>
      <c r="AH120" s="69"/>
      <c r="AI120" s="69"/>
      <c r="AJ120" s="69"/>
      <c r="AK120" s="69">
        <v>102170000</v>
      </c>
      <c r="AL120" s="69">
        <v>127629000</v>
      </c>
      <c r="AM120" s="69">
        <v>127629000</v>
      </c>
      <c r="AN120" s="72"/>
      <c r="AO120" s="156">
        <f>AM120/AB120</f>
        <v>0.63651552026811364</v>
      </c>
      <c r="AP120" s="207">
        <f>(L120+R120+X120+AM120)/H120</f>
        <v>0.63746130345284679</v>
      </c>
      <c r="AQ120" s="771"/>
      <c r="AR120" s="707"/>
      <c r="AS120" s="707"/>
      <c r="AT120" s="741"/>
      <c r="AU120" s="710"/>
      <c r="AV120" s="320"/>
      <c r="AW120" s="21"/>
      <c r="AX120" s="21"/>
      <c r="AY120" s="21"/>
    </row>
    <row r="121" spans="1:51" ht="30" customHeight="1" x14ac:dyDescent="0.25">
      <c r="A121" s="704"/>
      <c r="B121" s="704"/>
      <c r="C121" s="704"/>
      <c r="D121" s="704"/>
      <c r="E121" s="704"/>
      <c r="F121" s="792"/>
      <c r="G121" s="262" t="s">
        <v>111</v>
      </c>
      <c r="H121" s="350"/>
      <c r="I121" s="10"/>
      <c r="J121" s="12"/>
      <c r="K121" s="12"/>
      <c r="L121" s="12"/>
      <c r="M121" s="12"/>
      <c r="N121" s="12"/>
      <c r="O121" s="12"/>
      <c r="P121" s="12"/>
      <c r="Q121" s="12"/>
      <c r="R121" s="11"/>
      <c r="S121" s="11"/>
      <c r="T121" s="11"/>
      <c r="U121" s="11"/>
      <c r="V121" s="11"/>
      <c r="W121" s="11"/>
      <c r="X121" s="11"/>
      <c r="Y121" s="11"/>
      <c r="Z121" s="351"/>
      <c r="AA121" s="340"/>
      <c r="AB121" s="351"/>
      <c r="AC121" s="351"/>
      <c r="AD121" s="430"/>
      <c r="AE121" s="351"/>
      <c r="AF121" s="351"/>
      <c r="AG121" s="351"/>
      <c r="AH121" s="351"/>
      <c r="AI121" s="351"/>
      <c r="AJ121" s="351"/>
      <c r="AK121" s="351"/>
      <c r="AL121" s="346"/>
      <c r="AM121" s="346"/>
      <c r="AN121" s="72"/>
      <c r="AO121" s="346"/>
      <c r="AP121" s="197"/>
      <c r="AQ121" s="771"/>
      <c r="AR121" s="707"/>
      <c r="AS121" s="707"/>
      <c r="AT121" s="741"/>
      <c r="AU121" s="710"/>
      <c r="AV121" s="319"/>
      <c r="AW121" s="4"/>
      <c r="AX121" s="4"/>
      <c r="AY121" s="4"/>
    </row>
    <row r="122" spans="1:51" ht="30" customHeight="1" x14ac:dyDescent="0.25">
      <c r="A122" s="704"/>
      <c r="B122" s="704"/>
      <c r="C122" s="704"/>
      <c r="D122" s="704"/>
      <c r="E122" s="704"/>
      <c r="F122" s="792"/>
      <c r="G122" s="261" t="s">
        <v>120</v>
      </c>
      <c r="H122" s="172">
        <f>L122+R122+Z122+AE122+X122</f>
        <v>188317393</v>
      </c>
      <c r="I122" s="18"/>
      <c r="J122" s="19"/>
      <c r="K122" s="19"/>
      <c r="L122" s="19"/>
      <c r="M122" s="6">
        <v>151632088</v>
      </c>
      <c r="N122" s="6">
        <v>151632088</v>
      </c>
      <c r="O122" s="6">
        <v>151032326</v>
      </c>
      <c r="P122" s="6">
        <v>151032326</v>
      </c>
      <c r="Q122" s="6">
        <v>151032326</v>
      </c>
      <c r="R122" s="69">
        <v>151032326</v>
      </c>
      <c r="S122" s="69">
        <v>19124500</v>
      </c>
      <c r="T122" s="69">
        <v>19124500</v>
      </c>
      <c r="U122" s="69">
        <v>19124500</v>
      </c>
      <c r="V122" s="69">
        <v>10070000</v>
      </c>
      <c r="W122" s="69">
        <v>10070000</v>
      </c>
      <c r="X122" s="69">
        <v>10070000</v>
      </c>
      <c r="Y122" s="69">
        <v>27215067</v>
      </c>
      <c r="Z122" s="69">
        <v>27215067</v>
      </c>
      <c r="AA122" s="377">
        <v>27215067</v>
      </c>
      <c r="AB122" s="377">
        <v>27215067</v>
      </c>
      <c r="AC122" s="377"/>
      <c r="AD122" s="446">
        <v>27215067</v>
      </c>
      <c r="AE122" s="112"/>
      <c r="AF122" s="69"/>
      <c r="AG122" s="69"/>
      <c r="AH122" s="69"/>
      <c r="AI122" s="69"/>
      <c r="AJ122" s="69"/>
      <c r="AK122" s="69">
        <v>27215067</v>
      </c>
      <c r="AL122" s="69">
        <v>27215067</v>
      </c>
      <c r="AM122" s="69">
        <v>27215067</v>
      </c>
      <c r="AN122" s="72"/>
      <c r="AO122" s="346"/>
      <c r="AP122" s="197"/>
      <c r="AQ122" s="771"/>
      <c r="AR122" s="707"/>
      <c r="AS122" s="707"/>
      <c r="AT122" s="741"/>
      <c r="AU122" s="710"/>
      <c r="AV122" s="320"/>
      <c r="AW122" s="21"/>
      <c r="AX122" s="21"/>
      <c r="AY122" s="21"/>
    </row>
    <row r="123" spans="1:51" ht="30" customHeight="1" x14ac:dyDescent="0.25">
      <c r="A123" s="704"/>
      <c r="B123" s="704"/>
      <c r="C123" s="704"/>
      <c r="D123" s="704"/>
      <c r="E123" s="704"/>
      <c r="F123" s="792"/>
      <c r="G123" s="262" t="s">
        <v>127</v>
      </c>
      <c r="H123" s="173">
        <f>+H119</f>
        <v>1100000</v>
      </c>
      <c r="I123" s="22">
        <v>0</v>
      </c>
      <c r="J123" s="31">
        <v>0</v>
      </c>
      <c r="K123" s="31">
        <f>+K119</f>
        <v>106549</v>
      </c>
      <c r="L123" s="22">
        <v>106549</v>
      </c>
      <c r="M123" s="37">
        <f>+M119</f>
        <v>350000</v>
      </c>
      <c r="N123" s="37">
        <f>+N119</f>
        <v>350000</v>
      </c>
      <c r="O123" s="37">
        <f>+O119</f>
        <v>350000</v>
      </c>
      <c r="P123" s="37">
        <f>+P119</f>
        <v>350000</v>
      </c>
      <c r="Q123" s="37">
        <v>350000</v>
      </c>
      <c r="R123" s="37">
        <f>R119</f>
        <v>355398</v>
      </c>
      <c r="S123" s="37">
        <f>S119</f>
        <v>120000</v>
      </c>
      <c r="T123" s="37">
        <f>+T121+T119</f>
        <v>120000</v>
      </c>
      <c r="U123" s="37">
        <v>120000</v>
      </c>
      <c r="V123" s="29">
        <f>V119</f>
        <v>150000</v>
      </c>
      <c r="W123" s="92">
        <f>+W119+W121</f>
        <v>270953</v>
      </c>
      <c r="X123" s="92">
        <f>+X119+X121</f>
        <v>270953</v>
      </c>
      <c r="Y123" s="280">
        <f>Y119</f>
        <v>244300</v>
      </c>
      <c r="Z123" s="336">
        <f>+Z119</f>
        <v>244300</v>
      </c>
      <c r="AA123" s="83">
        <v>244300</v>
      </c>
      <c r="AB123" s="29">
        <f>+AB119</f>
        <v>244300</v>
      </c>
      <c r="AC123" s="29"/>
      <c r="AD123" s="447">
        <f>+AD119</f>
        <v>188293.21</v>
      </c>
      <c r="AE123" s="29">
        <f>AE119</f>
        <v>122800</v>
      </c>
      <c r="AF123" s="25"/>
      <c r="AG123" s="29"/>
      <c r="AH123" s="29"/>
      <c r="AI123" s="3"/>
      <c r="AJ123" s="3"/>
      <c r="AK123" s="83">
        <f>+AK119</f>
        <v>76875.990000000005</v>
      </c>
      <c r="AL123" s="377">
        <v>172798.41</v>
      </c>
      <c r="AM123" s="122">
        <f>+AM119</f>
        <v>188293.21</v>
      </c>
      <c r="AN123" s="72"/>
      <c r="AO123" s="156">
        <f>AM123/AB123</f>
        <v>0.77074584527220624</v>
      </c>
      <c r="AP123" s="282">
        <f>(AM123)/H123</f>
        <v>0.17117564545454544</v>
      </c>
      <c r="AQ123" s="771"/>
      <c r="AR123" s="707"/>
      <c r="AS123" s="707"/>
      <c r="AT123" s="741"/>
      <c r="AU123" s="710"/>
      <c r="AV123" s="319"/>
      <c r="AW123" s="4"/>
      <c r="AX123" s="4"/>
      <c r="AY123" s="4"/>
    </row>
    <row r="124" spans="1:51" ht="30" customHeight="1" thickBot="1" x14ac:dyDescent="0.3">
      <c r="A124" s="705"/>
      <c r="B124" s="705"/>
      <c r="C124" s="705"/>
      <c r="D124" s="705"/>
      <c r="E124" s="705"/>
      <c r="F124" s="792"/>
      <c r="G124" s="263" t="s">
        <v>131</v>
      </c>
      <c r="H124" s="174">
        <f>+H120+H122</f>
        <v>1131416718</v>
      </c>
      <c r="I124" s="175">
        <v>213000000</v>
      </c>
      <c r="J124" s="175">
        <f>+J120</f>
        <v>213000000</v>
      </c>
      <c r="K124" s="175">
        <f>+K120</f>
        <v>213000000</v>
      </c>
      <c r="L124" s="175">
        <v>207754758</v>
      </c>
      <c r="M124" s="175">
        <f>+M120+M122</f>
        <v>364632088</v>
      </c>
      <c r="N124" s="175">
        <f>+N120+N122</f>
        <v>364632088</v>
      </c>
      <c r="O124" s="175">
        <f>+O120+O122</f>
        <v>364032326</v>
      </c>
      <c r="P124" s="175">
        <f>+P120+P122</f>
        <v>364032326</v>
      </c>
      <c r="Q124" s="175">
        <v>364032326</v>
      </c>
      <c r="R124" s="175">
        <f>+R120+R122</f>
        <v>266933893</v>
      </c>
      <c r="S124" s="175">
        <f>+S120+S122</f>
        <v>184124500</v>
      </c>
      <c r="T124" s="175">
        <f>+T122+T120</f>
        <v>184124500</v>
      </c>
      <c r="U124" s="175">
        <v>184124500</v>
      </c>
      <c r="V124" s="176">
        <f>V120+V122</f>
        <v>175070000</v>
      </c>
      <c r="W124" s="220">
        <f>+W120+W122</f>
        <v>174484667</v>
      </c>
      <c r="X124" s="220">
        <f>+X120+X122</f>
        <v>159974000</v>
      </c>
      <c r="Y124" s="177">
        <f>+Y120+Y122</f>
        <v>227727067</v>
      </c>
      <c r="Z124" s="176">
        <f>+Z120+Z122</f>
        <v>227727067</v>
      </c>
      <c r="AA124" s="177">
        <f>+AA120+AA122</f>
        <v>227727067</v>
      </c>
      <c r="AB124" s="176">
        <f>+AB120+AB122</f>
        <v>227727067</v>
      </c>
      <c r="AC124" s="176"/>
      <c r="AD124" s="428">
        <f>+AD120+AD122</f>
        <v>154844067</v>
      </c>
      <c r="AE124" s="176">
        <f>+AE120</f>
        <v>269027000</v>
      </c>
      <c r="AF124" s="176"/>
      <c r="AG124" s="176"/>
      <c r="AH124" s="176"/>
      <c r="AI124" s="176"/>
      <c r="AJ124" s="176"/>
      <c r="AK124" s="177">
        <f>+AK120+AK122</f>
        <v>129385067</v>
      </c>
      <c r="AL124" s="177">
        <v>154844067</v>
      </c>
      <c r="AM124" s="177">
        <f>+AM120+AM122</f>
        <v>154844067</v>
      </c>
      <c r="AN124" s="178"/>
      <c r="AO124" s="156">
        <f>AM124/AB124</f>
        <v>0.67995460109271944</v>
      </c>
      <c r="AP124" s="187">
        <f>(L124+R124+X124+AM124)/H124</f>
        <v>0.69780365221720186</v>
      </c>
      <c r="AQ124" s="772"/>
      <c r="AR124" s="752"/>
      <c r="AS124" s="752"/>
      <c r="AT124" s="741"/>
      <c r="AU124" s="710"/>
      <c r="AV124" s="320"/>
      <c r="AW124" s="21"/>
      <c r="AX124" s="21"/>
      <c r="AY124" s="21"/>
    </row>
    <row r="125" spans="1:51" ht="30" customHeight="1" x14ac:dyDescent="0.25">
      <c r="A125" s="703" t="s">
        <v>31</v>
      </c>
      <c r="B125" s="703">
        <v>20</v>
      </c>
      <c r="C125" s="703" t="s">
        <v>225</v>
      </c>
      <c r="D125" s="703" t="s">
        <v>119</v>
      </c>
      <c r="E125" s="703">
        <v>475</v>
      </c>
      <c r="F125" s="792"/>
      <c r="G125" s="260" t="s">
        <v>81</v>
      </c>
      <c r="H125" s="371">
        <v>1</v>
      </c>
      <c r="I125" s="158"/>
      <c r="J125" s="158"/>
      <c r="K125" s="217"/>
      <c r="L125" s="158"/>
      <c r="M125" s="179">
        <v>25</v>
      </c>
      <c r="N125" s="179">
        <v>25</v>
      </c>
      <c r="O125" s="160">
        <v>25</v>
      </c>
      <c r="P125" s="160">
        <v>25</v>
      </c>
      <c r="Q125" s="179">
        <v>30</v>
      </c>
      <c r="R125" s="161">
        <v>25</v>
      </c>
      <c r="S125" s="140">
        <v>50</v>
      </c>
      <c r="T125" s="527">
        <v>0.5</v>
      </c>
      <c r="U125" s="527">
        <v>0.5</v>
      </c>
      <c r="V125" s="527">
        <v>0.5</v>
      </c>
      <c r="W125" s="218">
        <v>0.5</v>
      </c>
      <c r="X125" s="219">
        <v>0.5</v>
      </c>
      <c r="Y125" s="219">
        <v>0.75</v>
      </c>
      <c r="Z125" s="219">
        <f>+Y125</f>
        <v>0.75</v>
      </c>
      <c r="AA125" s="218">
        <v>0.75</v>
      </c>
      <c r="AB125" s="141">
        <v>75</v>
      </c>
      <c r="AC125" s="141"/>
      <c r="AD125" s="445">
        <v>0.6875</v>
      </c>
      <c r="AE125" s="140">
        <v>100</v>
      </c>
      <c r="AF125" s="140"/>
      <c r="AG125" s="140"/>
      <c r="AH125" s="140"/>
      <c r="AI125" s="161"/>
      <c r="AJ125" s="161"/>
      <c r="AK125" s="313">
        <v>0.5625</v>
      </c>
      <c r="AL125" s="313">
        <v>0.625</v>
      </c>
      <c r="AM125" s="313">
        <f>+AD125</f>
        <v>0.6875</v>
      </c>
      <c r="AN125" s="204"/>
      <c r="AO125" s="156">
        <f>AD125/AB125</f>
        <v>9.1666666666666667E-3</v>
      </c>
      <c r="AP125" s="323">
        <f>+AD125/H125</f>
        <v>0.6875</v>
      </c>
      <c r="AQ125" s="787" t="s">
        <v>306</v>
      </c>
      <c r="AR125" s="751" t="s">
        <v>89</v>
      </c>
      <c r="AS125" s="751" t="s">
        <v>89</v>
      </c>
      <c r="AT125" s="790" t="s">
        <v>223</v>
      </c>
      <c r="AU125" s="739" t="s">
        <v>152</v>
      </c>
      <c r="AV125" s="319"/>
      <c r="AW125" s="4"/>
      <c r="AX125" s="4"/>
      <c r="AY125" s="4"/>
    </row>
    <row r="126" spans="1:51" ht="30" customHeight="1" x14ac:dyDescent="0.25">
      <c r="A126" s="704"/>
      <c r="B126" s="704"/>
      <c r="C126" s="704"/>
      <c r="D126" s="704"/>
      <c r="E126" s="704"/>
      <c r="F126" s="792"/>
      <c r="G126" s="261" t="s">
        <v>102</v>
      </c>
      <c r="H126" s="170">
        <f>L126+R126+Z126+AE126+X126</f>
        <v>152875000</v>
      </c>
      <c r="I126" s="19"/>
      <c r="J126" s="19"/>
      <c r="K126" s="19"/>
      <c r="L126" s="19"/>
      <c r="M126" s="6">
        <v>39733000</v>
      </c>
      <c r="N126" s="6">
        <v>39733000</v>
      </c>
      <c r="O126" s="6">
        <v>39733000</v>
      </c>
      <c r="P126" s="6">
        <v>39733000</v>
      </c>
      <c r="Q126" s="6">
        <v>49965000</v>
      </c>
      <c r="R126" s="69">
        <v>49965000</v>
      </c>
      <c r="S126" s="69">
        <v>39455695</v>
      </c>
      <c r="T126" s="69">
        <v>39455695</v>
      </c>
      <c r="U126" s="69">
        <v>34407190</v>
      </c>
      <c r="V126" s="69">
        <v>30597600</v>
      </c>
      <c r="W126" s="69">
        <v>24248000</v>
      </c>
      <c r="X126" s="69">
        <v>24248000</v>
      </c>
      <c r="Y126" s="69">
        <v>32835000</v>
      </c>
      <c r="Z126" s="69">
        <v>32835000</v>
      </c>
      <c r="AA126" s="69">
        <v>32835000</v>
      </c>
      <c r="AB126" s="69">
        <v>32835000</v>
      </c>
      <c r="AC126" s="69"/>
      <c r="AD126" s="446">
        <v>32733000</v>
      </c>
      <c r="AE126" s="69">
        <v>45827000</v>
      </c>
      <c r="AF126" s="69"/>
      <c r="AG126" s="69"/>
      <c r="AH126" s="69"/>
      <c r="AI126" s="69"/>
      <c r="AJ126" s="69"/>
      <c r="AK126" s="69">
        <v>32733000</v>
      </c>
      <c r="AL126" s="377">
        <v>32733000</v>
      </c>
      <c r="AM126" s="69">
        <v>32733000</v>
      </c>
      <c r="AN126" s="72"/>
      <c r="AO126" s="156">
        <f>AD126/AB126</f>
        <v>0.99689355870260388</v>
      </c>
      <c r="AP126" s="318">
        <f>(L126+R126+X126+AD126)/H126</f>
        <v>0.69956500408830746</v>
      </c>
      <c r="AQ126" s="788"/>
      <c r="AR126" s="707"/>
      <c r="AS126" s="707"/>
      <c r="AT126" s="713"/>
      <c r="AU126" s="710"/>
      <c r="AV126" s="320"/>
      <c r="AW126" s="21"/>
      <c r="AX126" s="21"/>
      <c r="AY126" s="21"/>
    </row>
    <row r="127" spans="1:51" ht="30" customHeight="1" x14ac:dyDescent="0.25">
      <c r="A127" s="704"/>
      <c r="B127" s="704"/>
      <c r="C127" s="704"/>
      <c r="D127" s="704"/>
      <c r="E127" s="704"/>
      <c r="F127" s="792"/>
      <c r="G127" s="262" t="s">
        <v>111</v>
      </c>
      <c r="H127" s="350"/>
      <c r="I127" s="10"/>
      <c r="J127" s="10"/>
      <c r="K127" s="11"/>
      <c r="L127" s="10"/>
      <c r="M127" s="12"/>
      <c r="N127" s="12"/>
      <c r="O127" s="10"/>
      <c r="P127" s="10"/>
      <c r="Q127" s="63"/>
      <c r="R127" s="11"/>
      <c r="S127" s="11">
        <v>0</v>
      </c>
      <c r="T127" s="11">
        <v>0</v>
      </c>
      <c r="U127" s="11">
        <v>0</v>
      </c>
      <c r="V127" s="11"/>
      <c r="W127" s="112">
        <v>0</v>
      </c>
      <c r="X127" s="97"/>
      <c r="Y127" s="97"/>
      <c r="Z127" s="97"/>
      <c r="AA127" s="97"/>
      <c r="AB127" s="97"/>
      <c r="AC127" s="97"/>
      <c r="AD127" s="97"/>
      <c r="AE127" s="402"/>
      <c r="AF127" s="402"/>
      <c r="AG127" s="402"/>
      <c r="AH127" s="402"/>
      <c r="AI127" s="402"/>
      <c r="AJ127" s="402"/>
      <c r="AK127" s="402"/>
      <c r="AL127" s="402"/>
      <c r="AM127" s="402"/>
      <c r="AN127" s="531"/>
      <c r="AO127" s="402"/>
      <c r="AP127" s="402"/>
      <c r="AQ127" s="788"/>
      <c r="AR127" s="707"/>
      <c r="AS127" s="707"/>
      <c r="AT127" s="713"/>
      <c r="AU127" s="710"/>
      <c r="AV127" s="319"/>
      <c r="AW127" s="4"/>
      <c r="AX127" s="4"/>
      <c r="AY127" s="4"/>
    </row>
    <row r="128" spans="1:51" ht="30" customHeight="1" thickBot="1" x14ac:dyDescent="0.3">
      <c r="A128" s="704"/>
      <c r="B128" s="704"/>
      <c r="C128" s="704"/>
      <c r="D128" s="704"/>
      <c r="E128" s="704"/>
      <c r="F128" s="792"/>
      <c r="G128" s="261" t="s">
        <v>120</v>
      </c>
      <c r="H128" s="172">
        <f>L128+R128+Z128+AE128+X128</f>
        <v>30422533</v>
      </c>
      <c r="I128" s="18"/>
      <c r="J128" s="18"/>
      <c r="K128" s="19"/>
      <c r="L128" s="18"/>
      <c r="M128" s="18"/>
      <c r="N128" s="18"/>
      <c r="O128" s="18"/>
      <c r="P128" s="18"/>
      <c r="Q128" s="18"/>
      <c r="R128" s="19"/>
      <c r="S128" s="6">
        <v>21762533</v>
      </c>
      <c r="T128" s="7">
        <v>21762533</v>
      </c>
      <c r="U128" s="7">
        <v>21762533</v>
      </c>
      <c r="V128" s="7">
        <v>21762533</v>
      </c>
      <c r="W128" s="82">
        <v>21762533</v>
      </c>
      <c r="X128" s="82">
        <v>21762533</v>
      </c>
      <c r="Y128" s="69">
        <v>8660000</v>
      </c>
      <c r="Z128" s="528">
        <v>8660000</v>
      </c>
      <c r="AA128" s="529">
        <v>8660000</v>
      </c>
      <c r="AB128" s="529">
        <v>8660000</v>
      </c>
      <c r="AC128" s="342"/>
      <c r="AD128" s="446">
        <v>8660000</v>
      </c>
      <c r="AE128" s="530"/>
      <c r="AF128" s="82"/>
      <c r="AG128" s="82"/>
      <c r="AH128" s="82"/>
      <c r="AI128" s="69"/>
      <c r="AJ128" s="69"/>
      <c r="AK128" s="69">
        <v>6928000</v>
      </c>
      <c r="AL128" s="69">
        <v>8660000</v>
      </c>
      <c r="AM128" s="69">
        <v>8660000</v>
      </c>
      <c r="AN128" s="72"/>
      <c r="AO128" s="156">
        <f>AD128/AB128</f>
        <v>1</v>
      </c>
      <c r="AP128" s="321"/>
      <c r="AQ128" s="788"/>
      <c r="AR128" s="707"/>
      <c r="AS128" s="707"/>
      <c r="AT128" s="713"/>
      <c r="AU128" s="710"/>
      <c r="AV128" s="320"/>
      <c r="AW128" s="21"/>
      <c r="AX128" s="21"/>
      <c r="AY128" s="21"/>
    </row>
    <row r="129" spans="1:51" ht="30" customHeight="1" x14ac:dyDescent="0.25">
      <c r="A129" s="704"/>
      <c r="B129" s="704"/>
      <c r="C129" s="704"/>
      <c r="D129" s="704"/>
      <c r="E129" s="704"/>
      <c r="F129" s="792"/>
      <c r="G129" s="262" t="s">
        <v>127</v>
      </c>
      <c r="H129" s="221">
        <v>1</v>
      </c>
      <c r="I129" s="28"/>
      <c r="J129" s="28"/>
      <c r="K129" s="11"/>
      <c r="L129" s="28"/>
      <c r="M129" s="23">
        <f>+M125</f>
        <v>25</v>
      </c>
      <c r="N129" s="23">
        <f>+N125</f>
        <v>25</v>
      </c>
      <c r="O129" s="24">
        <f>+O125</f>
        <v>25</v>
      </c>
      <c r="P129" s="24">
        <f>+P125</f>
        <v>25</v>
      </c>
      <c r="Q129" s="22">
        <v>30</v>
      </c>
      <c r="R129" s="24">
        <v>25</v>
      </c>
      <c r="S129" s="22">
        <v>50</v>
      </c>
      <c r="T129" s="22">
        <f>T125+T127</f>
        <v>0.5</v>
      </c>
      <c r="U129" s="22">
        <v>50</v>
      </c>
      <c r="V129" s="71">
        <f>V125</f>
        <v>0.5</v>
      </c>
      <c r="W129" s="93">
        <f>+W125+W127</f>
        <v>0.5</v>
      </c>
      <c r="X129" s="93">
        <f>+X125+X127</f>
        <v>0.5</v>
      </c>
      <c r="Y129" s="93">
        <v>0.75</v>
      </c>
      <c r="Z129" s="93">
        <f>+Z125</f>
        <v>0.75</v>
      </c>
      <c r="AA129" s="80">
        <f>+AA125</f>
        <v>0.75</v>
      </c>
      <c r="AB129" s="80">
        <f>+AB125</f>
        <v>75</v>
      </c>
      <c r="AC129" s="80"/>
      <c r="AD129" s="443">
        <f>+AD125</f>
        <v>0.6875</v>
      </c>
      <c r="AE129" s="79">
        <v>100</v>
      </c>
      <c r="AF129" s="79"/>
      <c r="AG129" s="79"/>
      <c r="AH129" s="79"/>
      <c r="AI129" s="112"/>
      <c r="AJ129" s="112"/>
      <c r="AK129" s="84">
        <f>+AK125</f>
        <v>0.5625</v>
      </c>
      <c r="AL129" s="313">
        <v>0.625</v>
      </c>
      <c r="AM129" s="95">
        <f>+AM125</f>
        <v>0.6875</v>
      </c>
      <c r="AN129" s="74"/>
      <c r="AO129" s="156">
        <f>AD129/AB129</f>
        <v>9.1666666666666667E-3</v>
      </c>
      <c r="AP129" s="324">
        <f>+AD129/H129</f>
        <v>0.6875</v>
      </c>
      <c r="AQ129" s="788"/>
      <c r="AR129" s="707"/>
      <c r="AS129" s="707"/>
      <c r="AT129" s="713"/>
      <c r="AU129" s="710"/>
      <c r="AV129" s="319"/>
      <c r="AW129" s="4"/>
      <c r="AX129" s="4"/>
      <c r="AY129" s="4"/>
    </row>
    <row r="130" spans="1:51" ht="30" customHeight="1" thickBot="1" x14ac:dyDescent="0.3">
      <c r="A130" s="705"/>
      <c r="B130" s="705"/>
      <c r="C130" s="705"/>
      <c r="D130" s="705"/>
      <c r="E130" s="705"/>
      <c r="F130" s="792"/>
      <c r="G130" s="263" t="s">
        <v>131</v>
      </c>
      <c r="H130" s="174">
        <f>+H126+H128</f>
        <v>183297533</v>
      </c>
      <c r="I130" s="175">
        <f t="shared" ref="I130:P130" si="50">+I126</f>
        <v>0</v>
      </c>
      <c r="J130" s="175">
        <f t="shared" si="50"/>
        <v>0</v>
      </c>
      <c r="K130" s="175">
        <f t="shared" si="50"/>
        <v>0</v>
      </c>
      <c r="L130" s="175">
        <f t="shared" si="50"/>
        <v>0</v>
      </c>
      <c r="M130" s="175">
        <f t="shared" si="50"/>
        <v>39733000</v>
      </c>
      <c r="N130" s="175">
        <f t="shared" si="50"/>
        <v>39733000</v>
      </c>
      <c r="O130" s="175">
        <f t="shared" si="50"/>
        <v>39733000</v>
      </c>
      <c r="P130" s="175">
        <f t="shared" si="50"/>
        <v>39733000</v>
      </c>
      <c r="Q130" s="175">
        <f>+Q126+Q128</f>
        <v>49965000</v>
      </c>
      <c r="R130" s="175">
        <f>+R126+R128</f>
        <v>49965000</v>
      </c>
      <c r="S130" s="175">
        <f>+S126+S128</f>
        <v>61218228</v>
      </c>
      <c r="T130" s="191">
        <f>T126+T128</f>
        <v>61218228</v>
      </c>
      <c r="U130" s="191">
        <v>56169723</v>
      </c>
      <c r="V130" s="176">
        <f>V126+V128</f>
        <v>52360133</v>
      </c>
      <c r="W130" s="210">
        <f>+W126+W128</f>
        <v>46010533</v>
      </c>
      <c r="X130" s="210">
        <f>+X126+X128</f>
        <v>46010533</v>
      </c>
      <c r="Y130" s="177">
        <f>+Y126+Y128</f>
        <v>41495000</v>
      </c>
      <c r="Z130" s="177">
        <f>+Z126+Z128</f>
        <v>41495000</v>
      </c>
      <c r="AA130" s="177">
        <f>+AA126+AA128</f>
        <v>41495000</v>
      </c>
      <c r="AB130" s="176">
        <f>+AB126+AB128</f>
        <v>41495000</v>
      </c>
      <c r="AC130" s="176"/>
      <c r="AD130" s="428">
        <f>+AD126+AD128</f>
        <v>41393000</v>
      </c>
      <c r="AE130" s="176">
        <f>+AE126</f>
        <v>45827000</v>
      </c>
      <c r="AF130" s="176"/>
      <c r="AG130" s="176"/>
      <c r="AH130" s="176"/>
      <c r="AI130" s="176"/>
      <c r="AJ130" s="176"/>
      <c r="AK130" s="177">
        <f>+AK126+AK128</f>
        <v>39661000</v>
      </c>
      <c r="AL130" s="177">
        <v>41393000</v>
      </c>
      <c r="AM130" s="177">
        <f>+AM126+AM128</f>
        <v>41393000</v>
      </c>
      <c r="AN130" s="178"/>
      <c r="AO130" s="156">
        <f>AD130/AB130</f>
        <v>0.99754187251476079</v>
      </c>
      <c r="AP130" s="322">
        <f>(L130+R130+X130+AD130)/H130</f>
        <v>0.74942925172920904</v>
      </c>
      <c r="AQ130" s="789"/>
      <c r="AR130" s="752"/>
      <c r="AS130" s="752"/>
      <c r="AT130" s="734"/>
      <c r="AU130" s="732"/>
      <c r="AV130" s="320"/>
      <c r="AW130" s="21"/>
      <c r="AX130" s="21"/>
      <c r="AY130" s="21"/>
    </row>
    <row r="131" spans="1:51" s="237" customFormat="1" ht="30" customHeight="1" x14ac:dyDescent="0.25">
      <c r="A131" s="500"/>
      <c r="B131" s="703">
        <v>21</v>
      </c>
      <c r="C131" s="785" t="s">
        <v>364</v>
      </c>
      <c r="D131" s="703" t="s">
        <v>109</v>
      </c>
      <c r="E131" s="703">
        <v>521</v>
      </c>
      <c r="F131" s="792"/>
      <c r="G131" s="260" t="s">
        <v>81</v>
      </c>
      <c r="H131" s="371">
        <v>2</v>
      </c>
      <c r="I131" s="158"/>
      <c r="J131" s="158"/>
      <c r="K131" s="217"/>
      <c r="L131" s="158"/>
      <c r="M131" s="179"/>
      <c r="N131" s="179"/>
      <c r="O131" s="160"/>
      <c r="P131" s="160"/>
      <c r="Q131" s="179"/>
      <c r="R131" s="161"/>
      <c r="S131" s="140"/>
      <c r="T131" s="527"/>
      <c r="U131" s="527"/>
      <c r="V131" s="527"/>
      <c r="W131" s="218"/>
      <c r="X131" s="219"/>
      <c r="Y131" s="219"/>
      <c r="Z131" s="219"/>
      <c r="AA131" s="473"/>
      <c r="AB131" s="313">
        <v>1</v>
      </c>
      <c r="AC131" s="474"/>
      <c r="AD131" s="475">
        <v>0</v>
      </c>
      <c r="AE131" s="218">
        <v>1</v>
      </c>
      <c r="AF131" s="162"/>
      <c r="AG131" s="162"/>
      <c r="AH131" s="162"/>
      <c r="AI131" s="163"/>
      <c r="AJ131" s="163"/>
      <c r="AK131" s="474"/>
      <c r="AL131" s="474"/>
      <c r="AM131" s="474">
        <v>0</v>
      </c>
      <c r="AN131" s="204"/>
      <c r="AO131" s="156">
        <f>AM131/AB131</f>
        <v>0</v>
      </c>
      <c r="AP131" s="323">
        <f>+AD131/H131</f>
        <v>0</v>
      </c>
      <c r="AQ131" s="787" t="s">
        <v>363</v>
      </c>
      <c r="AR131" s="787"/>
      <c r="AS131" s="751" t="s">
        <v>89</v>
      </c>
      <c r="AT131" s="790"/>
      <c r="AU131" s="739"/>
      <c r="AV131" s="469"/>
      <c r="AW131" s="470"/>
      <c r="AX131" s="470"/>
      <c r="AY131" s="470"/>
    </row>
    <row r="132" spans="1:51" s="237" customFormat="1" ht="30" customHeight="1" x14ac:dyDescent="0.25">
      <c r="A132" s="500"/>
      <c r="B132" s="704"/>
      <c r="C132" s="786"/>
      <c r="D132" s="704"/>
      <c r="E132" s="704"/>
      <c r="F132" s="792"/>
      <c r="G132" s="261" t="s">
        <v>102</v>
      </c>
      <c r="H132" s="170">
        <f>L132+R132+Z132+AE132+X132</f>
        <v>0</v>
      </c>
      <c r="I132" s="19"/>
      <c r="J132" s="19"/>
      <c r="K132" s="19"/>
      <c r="L132" s="19"/>
      <c r="M132" s="6"/>
      <c r="N132" s="6"/>
      <c r="O132" s="6"/>
      <c r="P132" s="6"/>
      <c r="Q132" s="6"/>
      <c r="R132" s="69"/>
      <c r="S132" s="69"/>
      <c r="T132" s="69"/>
      <c r="U132" s="69"/>
      <c r="V132" s="69"/>
      <c r="W132" s="69"/>
      <c r="X132" s="69"/>
      <c r="Y132" s="69"/>
      <c r="Z132" s="69"/>
      <c r="AA132" s="476"/>
      <c r="AB132" s="69">
        <v>199749</v>
      </c>
      <c r="AC132" s="476"/>
      <c r="AD132" s="472">
        <v>0</v>
      </c>
      <c r="AE132" s="69">
        <v>0</v>
      </c>
      <c r="AF132" s="476"/>
      <c r="AG132" s="476"/>
      <c r="AH132" s="476"/>
      <c r="AI132" s="476"/>
      <c r="AJ132" s="476"/>
      <c r="AK132" s="476"/>
      <c r="AL132" s="374"/>
      <c r="AM132" s="476">
        <v>0</v>
      </c>
      <c r="AN132" s="72"/>
      <c r="AO132" s="156">
        <f>AM132/AB132</f>
        <v>0</v>
      </c>
      <c r="AP132" s="318" t="e">
        <f>(L132+R132+X132+AD132)/H132</f>
        <v>#DIV/0!</v>
      </c>
      <c r="AQ132" s="788"/>
      <c r="AR132" s="788"/>
      <c r="AS132" s="707"/>
      <c r="AT132" s="713"/>
      <c r="AU132" s="710"/>
      <c r="AV132" s="469"/>
      <c r="AW132" s="470"/>
      <c r="AX132" s="470"/>
      <c r="AY132" s="470"/>
    </row>
    <row r="133" spans="1:51" s="237" customFormat="1" ht="30" customHeight="1" x14ac:dyDescent="0.25">
      <c r="A133" s="500"/>
      <c r="B133" s="704"/>
      <c r="C133" s="786"/>
      <c r="D133" s="704"/>
      <c r="E133" s="704"/>
      <c r="F133" s="792"/>
      <c r="G133" s="262" t="s">
        <v>111</v>
      </c>
      <c r="H133" s="350"/>
      <c r="I133" s="10"/>
      <c r="J133" s="10"/>
      <c r="K133" s="11"/>
      <c r="L133" s="10"/>
      <c r="M133" s="12"/>
      <c r="N133" s="12"/>
      <c r="O133" s="10"/>
      <c r="P133" s="10"/>
      <c r="Q133" s="63"/>
      <c r="R133" s="11"/>
      <c r="S133" s="11"/>
      <c r="T133" s="11"/>
      <c r="U133" s="11"/>
      <c r="V133" s="11"/>
      <c r="W133" s="112"/>
      <c r="X133" s="97"/>
      <c r="Y133" s="97"/>
      <c r="Z133" s="97"/>
      <c r="AA133" s="477"/>
      <c r="AB133" s="531"/>
      <c r="AC133" s="477"/>
      <c r="AD133" s="478"/>
      <c r="AE133" s="477"/>
      <c r="AF133" s="477"/>
      <c r="AG133" s="477"/>
      <c r="AH133" s="477"/>
      <c r="AI133" s="477"/>
      <c r="AJ133" s="477"/>
      <c r="AK133" s="477"/>
      <c r="AL133" s="477"/>
      <c r="AM133" s="477"/>
      <c r="AN133" s="531"/>
      <c r="AO133" s="402"/>
      <c r="AP133" s="402"/>
      <c r="AQ133" s="788"/>
      <c r="AR133" s="788"/>
      <c r="AS133" s="707"/>
      <c r="AT133" s="713"/>
      <c r="AU133" s="710"/>
      <c r="AV133" s="469"/>
      <c r="AW133" s="470"/>
      <c r="AX133" s="470"/>
      <c r="AY133" s="470"/>
    </row>
    <row r="134" spans="1:51" s="237" customFormat="1" ht="30" customHeight="1" thickBot="1" x14ac:dyDescent="0.3">
      <c r="A134" s="500"/>
      <c r="B134" s="704"/>
      <c r="C134" s="786"/>
      <c r="D134" s="704"/>
      <c r="E134" s="704"/>
      <c r="F134" s="792"/>
      <c r="G134" s="261" t="s">
        <v>120</v>
      </c>
      <c r="H134" s="172">
        <f>L134+R134+Z134+AE134+X134</f>
        <v>0</v>
      </c>
      <c r="I134" s="18"/>
      <c r="J134" s="18"/>
      <c r="K134" s="19"/>
      <c r="L134" s="18"/>
      <c r="M134" s="18"/>
      <c r="N134" s="18"/>
      <c r="O134" s="18"/>
      <c r="P134" s="18"/>
      <c r="Q134" s="18"/>
      <c r="R134" s="19"/>
      <c r="S134" s="19"/>
      <c r="T134" s="19"/>
      <c r="U134" s="19"/>
      <c r="V134" s="19"/>
      <c r="W134" s="19"/>
      <c r="X134" s="19"/>
      <c r="Y134" s="19"/>
      <c r="Z134" s="19"/>
      <c r="AA134" s="479"/>
      <c r="AB134" s="529"/>
      <c r="AC134" s="479"/>
      <c r="AD134" s="472"/>
      <c r="AE134" s="480"/>
      <c r="AF134" s="488"/>
      <c r="AG134" s="488"/>
      <c r="AH134" s="488"/>
      <c r="AI134" s="476"/>
      <c r="AJ134" s="476"/>
      <c r="AK134" s="476"/>
      <c r="AL134" s="476"/>
      <c r="AM134" s="476"/>
      <c r="AN134" s="72"/>
      <c r="AO134" s="156"/>
      <c r="AP134" s="321"/>
      <c r="AQ134" s="788"/>
      <c r="AR134" s="788"/>
      <c r="AS134" s="707"/>
      <c r="AT134" s="713"/>
      <c r="AU134" s="710"/>
      <c r="AV134" s="469"/>
      <c r="AW134" s="470"/>
      <c r="AX134" s="470"/>
      <c r="AY134" s="470"/>
    </row>
    <row r="135" spans="1:51" s="237" customFormat="1" ht="30" customHeight="1" x14ac:dyDescent="0.25">
      <c r="A135" s="500"/>
      <c r="B135" s="704"/>
      <c r="C135" s="786"/>
      <c r="D135" s="704"/>
      <c r="E135" s="704"/>
      <c r="F135" s="792"/>
      <c r="G135" s="262" t="s">
        <v>127</v>
      </c>
      <c r="H135" s="221">
        <v>2</v>
      </c>
      <c r="I135" s="28"/>
      <c r="J135" s="28"/>
      <c r="K135" s="11"/>
      <c r="L135" s="28"/>
      <c r="M135" s="23"/>
      <c r="N135" s="23"/>
      <c r="O135" s="24"/>
      <c r="P135" s="24"/>
      <c r="Q135" s="22"/>
      <c r="R135" s="24"/>
      <c r="S135" s="22"/>
      <c r="T135" s="22"/>
      <c r="U135" s="22"/>
      <c r="V135" s="71"/>
      <c r="W135" s="93"/>
      <c r="X135" s="93"/>
      <c r="Y135" s="93"/>
      <c r="Z135" s="93"/>
      <c r="AA135" s="481"/>
      <c r="AB135" s="313">
        <f>+AB131</f>
        <v>1</v>
      </c>
      <c r="AC135" s="474"/>
      <c r="AD135" s="482">
        <f>+AD131</f>
        <v>0</v>
      </c>
      <c r="AE135" s="483"/>
      <c r="AF135" s="483"/>
      <c r="AG135" s="483"/>
      <c r="AH135" s="483"/>
      <c r="AI135" s="489"/>
      <c r="AJ135" s="489"/>
      <c r="AK135" s="486"/>
      <c r="AL135" s="474"/>
      <c r="AM135" s="487">
        <f>AM131+AM133</f>
        <v>0</v>
      </c>
      <c r="AN135" s="74"/>
      <c r="AO135" s="156">
        <f>AM135/AB135</f>
        <v>0</v>
      </c>
      <c r="AP135" s="324">
        <f>+AM135/H135</f>
        <v>0</v>
      </c>
      <c r="AQ135" s="788"/>
      <c r="AR135" s="788"/>
      <c r="AS135" s="707"/>
      <c r="AT135" s="713"/>
      <c r="AU135" s="710"/>
      <c r="AV135" s="469"/>
      <c r="AW135" s="470"/>
      <c r="AX135" s="470"/>
      <c r="AY135" s="470"/>
    </row>
    <row r="136" spans="1:51" s="237" customFormat="1" ht="34.5" customHeight="1" thickBot="1" x14ac:dyDescent="0.3">
      <c r="A136" s="500"/>
      <c r="B136" s="705"/>
      <c r="C136" s="786"/>
      <c r="D136" s="705"/>
      <c r="E136" s="705"/>
      <c r="F136" s="792"/>
      <c r="G136" s="263" t="s">
        <v>131</v>
      </c>
      <c r="H136" s="174">
        <f>+H132+H134</f>
        <v>0</v>
      </c>
      <c r="I136" s="175">
        <f t="shared" ref="I136:P136" si="51">+I132</f>
        <v>0</v>
      </c>
      <c r="J136" s="175">
        <f t="shared" si="51"/>
        <v>0</v>
      </c>
      <c r="K136" s="175">
        <f t="shared" si="51"/>
        <v>0</v>
      </c>
      <c r="L136" s="175">
        <f t="shared" si="51"/>
        <v>0</v>
      </c>
      <c r="M136" s="175">
        <f t="shared" si="51"/>
        <v>0</v>
      </c>
      <c r="N136" s="175">
        <f t="shared" si="51"/>
        <v>0</v>
      </c>
      <c r="O136" s="175">
        <f t="shared" si="51"/>
        <v>0</v>
      </c>
      <c r="P136" s="175">
        <f t="shared" si="51"/>
        <v>0</v>
      </c>
      <c r="Q136" s="175">
        <f>+Q132+Q134</f>
        <v>0</v>
      </c>
      <c r="R136" s="175">
        <f>+R132+R134</f>
        <v>0</v>
      </c>
      <c r="S136" s="175">
        <f>+S132+S134</f>
        <v>0</v>
      </c>
      <c r="T136" s="191">
        <f>T132+T134</f>
        <v>0</v>
      </c>
      <c r="U136" s="191">
        <v>56169724</v>
      </c>
      <c r="V136" s="176">
        <f>V132+V134</f>
        <v>0</v>
      </c>
      <c r="W136" s="210">
        <f t="shared" ref="W136:AD136" si="52">+W132+W134</f>
        <v>0</v>
      </c>
      <c r="X136" s="210">
        <f t="shared" si="52"/>
        <v>0</v>
      </c>
      <c r="Y136" s="177">
        <f t="shared" si="52"/>
        <v>0</v>
      </c>
      <c r="Z136" s="177">
        <f t="shared" si="52"/>
        <v>0</v>
      </c>
      <c r="AA136" s="484">
        <f t="shared" si="52"/>
        <v>0</v>
      </c>
      <c r="AB136" s="177">
        <f t="shared" si="52"/>
        <v>199749</v>
      </c>
      <c r="AC136" s="484"/>
      <c r="AD136" s="485">
        <f t="shared" si="52"/>
        <v>0</v>
      </c>
      <c r="AE136" s="484">
        <f>+AE132</f>
        <v>0</v>
      </c>
      <c r="AF136" s="176"/>
      <c r="AG136" s="176"/>
      <c r="AH136" s="176"/>
      <c r="AI136" s="176"/>
      <c r="AJ136" s="176"/>
      <c r="AK136" s="484"/>
      <c r="AL136" s="484"/>
      <c r="AM136" s="487">
        <f>AM132+AM134</f>
        <v>0</v>
      </c>
      <c r="AN136" s="178"/>
      <c r="AO136" s="156">
        <f>AM136/AB136</f>
        <v>0</v>
      </c>
      <c r="AP136" s="322" t="e">
        <f>(L136+R136+X136+AD136)/H136</f>
        <v>#DIV/0!</v>
      </c>
      <c r="AQ136" s="789"/>
      <c r="AR136" s="789"/>
      <c r="AS136" s="752"/>
      <c r="AT136" s="734"/>
      <c r="AU136" s="732"/>
      <c r="AV136" s="469"/>
      <c r="AW136" s="470"/>
      <c r="AX136" s="470"/>
      <c r="AY136" s="470"/>
    </row>
    <row r="137" spans="1:51" ht="33" customHeight="1" x14ac:dyDescent="0.25">
      <c r="A137" s="779" t="s">
        <v>224</v>
      </c>
      <c r="B137" s="780"/>
      <c r="C137" s="780"/>
      <c r="D137" s="780"/>
      <c r="E137" s="780"/>
      <c r="F137" s="781"/>
      <c r="G137" s="260" t="s">
        <v>102</v>
      </c>
      <c r="H137" s="222">
        <f>H12+H18+H24+H30+H36+H42+H48+H54+H60+H66+H72+H78+H84+H90+H96+H102+H108+H114+H120+H126</f>
        <v>37453385341</v>
      </c>
      <c r="I137" s="64">
        <f>I12+I18+I24+I30+I36+I42+I48+I54+I60+I66+I72+I78+I84+I90+I96+I102+I108+I114+I120+I126</f>
        <v>4950635723</v>
      </c>
      <c r="J137" s="64">
        <f>J126+J12+J18+J24+J30+J36+J42+J48+J54+J60+J66+J72+J78+J84+J90+J96+J102+J108+J114+J120</f>
        <v>4950635724</v>
      </c>
      <c r="K137" s="64">
        <f>K12+K18+K24+K30+K36+K42+K48+K54+K60+K66+K72+K78+K84+K90+K96+K102+K108+K114+K120</f>
        <v>4950635724</v>
      </c>
      <c r="L137" s="64">
        <f>L12+L18+L24+L30+L36+L42+L48+L54+L60+L66+L72+L78+L84+L90+L96+L102+L108+L114+L120</f>
        <v>4488457677</v>
      </c>
      <c r="M137" s="64">
        <f>M126+M12+M18+M24+M30+M36+M42+M48+M54+M60+M66+M72+M78+M84+M90+M96+M102+M108+M114+M120</f>
        <v>7801845999</v>
      </c>
      <c r="N137" s="64">
        <f>N126+N12+N18+N24+N30+N36+N42+N48+N54+N60+N66+N72+N78+N84+N90+N96+N102+N108+N114+N120</f>
        <v>7801846000</v>
      </c>
      <c r="O137" s="64">
        <f>O126+O12+O18+O24+O30+O36+O42+O48+O54+O60+O66+O72+O78+O84+O90+O96+O102+O108+O114+O120</f>
        <v>7801846000</v>
      </c>
      <c r="P137" s="64">
        <f>P126+P12+P18+P24+P30+P36+P42+P48+P54+P60+P66+P72+P78+P84+P90+P96+P102+P108+P114+P120</f>
        <v>7801846000</v>
      </c>
      <c r="Q137" s="64">
        <f t="shared" ref="Q137:AA137" si="53">Q12+Q18+Q24+Q30+Q36+Q42+Q48+Q54+Q60+Q66+Q72+Q78+Q84+Q90+Q96+Q102+Q108+Q114+Q120+Q126</f>
        <v>7705009704</v>
      </c>
      <c r="R137" s="64">
        <f t="shared" si="53"/>
        <v>6829858511</v>
      </c>
      <c r="S137" s="223">
        <f t="shared" si="53"/>
        <v>8755709000</v>
      </c>
      <c r="T137" s="223">
        <f t="shared" si="53"/>
        <v>8755709000</v>
      </c>
      <c r="U137" s="64">
        <f t="shared" si="53"/>
        <v>8755709000</v>
      </c>
      <c r="V137" s="223">
        <f t="shared" si="53"/>
        <v>8755709000</v>
      </c>
      <c r="W137" s="75">
        <f t="shared" si="53"/>
        <v>8563892868</v>
      </c>
      <c r="X137" s="75">
        <f t="shared" si="53"/>
        <v>8040277353</v>
      </c>
      <c r="Y137" s="75">
        <f t="shared" si="53"/>
        <v>10091605000</v>
      </c>
      <c r="Z137" s="75">
        <f t="shared" si="53"/>
        <v>10091605000</v>
      </c>
      <c r="AA137" s="75">
        <f t="shared" si="53"/>
        <v>10091605000</v>
      </c>
      <c r="AB137" s="75">
        <f>AB12+AB18+AB24+AB30+AB36+AB42+AB48+AB54+AB60+AB66+AB72+AB78+AB84+AB90+AB96+AB102+AB108+AB114+AB120+AB126+AB132</f>
        <v>10091605000</v>
      </c>
      <c r="AC137" s="223">
        <f>AC12+AC18+AC24+AC30+AC36+AC42+AC48+AC54+AC60+AC66+AC72+AC78+AC84+AC90+AC96+AC102+AC108+AC114+AC120+AC126</f>
        <v>0</v>
      </c>
      <c r="AD137" s="75">
        <f>AD12+AD18+AD24+AD30+AD36+AD42+AD48+AD54+AD60+AD66+AD72+AD78+AD84+AD90+AD96+AD102+AD108+AD114+AD120+AD126</f>
        <v>6413132991</v>
      </c>
      <c r="AE137" s="223">
        <f>AE12+AE18+AE24+AE30+AE36+AE42+AE48+AE54+AE60+AE66+AE72+AE78+AE84+AE90+AE96+AE102+AE108+AE114+AE120+AE126</f>
        <v>7974066000</v>
      </c>
      <c r="AF137" s="223">
        <f t="shared" ref="AF137:AJ137" si="54">AF12+AF18+AF24+AF30+AF36+AF42+AF48+AF54+AF60+AF66+AF72+AF78+AF84+AF90+AF96+AF102+AF108+AF114+AF120+AF126</f>
        <v>0</v>
      </c>
      <c r="AG137" s="223">
        <f t="shared" si="54"/>
        <v>0</v>
      </c>
      <c r="AH137" s="223">
        <f t="shared" si="54"/>
        <v>0</v>
      </c>
      <c r="AI137" s="223">
        <f t="shared" si="54"/>
        <v>0</v>
      </c>
      <c r="AJ137" s="223">
        <f t="shared" si="54"/>
        <v>0</v>
      </c>
      <c r="AK137" s="471">
        <f>AK12+AK18+AK24+AK30+AK36+AK42+AK48+AK54+AK60+AK66+AK72+AK78+AK84+AK90+AK96+AK102+AK108+AK114+AK120+AK126</f>
        <v>1051758057</v>
      </c>
      <c r="AL137" s="75">
        <f>AL12+AL18+AL24+AL30+AL36+AL42+AL48+AL54+AL60+AL66+AL72+AL78+AL84+AL90+AL96+AL102+AL108+AL114+AL120+AL126</f>
        <v>5598917557</v>
      </c>
      <c r="AM137" s="75">
        <f>AM12+AM18+AM24+AM30+AM36+AM42+AM48+AM54+AM60+AM66+AM72+AM78+AM84+AM90+AM96+AM102+AM108+AM114+AM120+AM126</f>
        <v>6413132991</v>
      </c>
      <c r="AN137" s="75">
        <f>AN12+AN18+AN24+AN30+AN36+AN42+AN48+AN54+AN60+AN66+AN72+AN78+AN84+AN90+AN96+AN102+AN108+AN114+AN120+AN126</f>
        <v>0</v>
      </c>
      <c r="AO137" s="156">
        <f t="shared" ref="AO137:AO139" si="55">AM137/AB137</f>
        <v>0.63549187577199073</v>
      </c>
      <c r="AP137" s="224"/>
      <c r="AQ137" s="380"/>
      <c r="AR137" s="381"/>
      <c r="AS137" s="381"/>
      <c r="AT137" s="228"/>
      <c r="AU137" s="229"/>
      <c r="AV137" s="65"/>
      <c r="AW137" s="65"/>
      <c r="AX137" s="65"/>
      <c r="AY137" s="65"/>
    </row>
    <row r="138" spans="1:51" ht="27" x14ac:dyDescent="0.25">
      <c r="A138" s="779"/>
      <c r="B138" s="780"/>
      <c r="C138" s="780"/>
      <c r="D138" s="780"/>
      <c r="E138" s="780"/>
      <c r="F138" s="781"/>
      <c r="G138" s="261" t="s">
        <v>120</v>
      </c>
      <c r="H138" s="172">
        <f>H14+H20+H26+H32+H38+H44+H50+H56+H62+H68+H74+H80+H86+H92+H98+H104+H110+H116+H122+H128</f>
        <v>8141830659</v>
      </c>
      <c r="I138" s="66"/>
      <c r="J138" s="18"/>
      <c r="K138" s="18"/>
      <c r="L138" s="18"/>
      <c r="M138" s="5">
        <f t="shared" ref="M138:R138" si="56">+M14+M26+M32+M38+M44+M50+M56+M62+M68+M74+M80+M86+M92+M98+M104+M110+M116+M122</f>
        <v>2809659210</v>
      </c>
      <c r="N138" s="5">
        <f t="shared" si="56"/>
        <v>2809659211</v>
      </c>
      <c r="O138" s="5">
        <f t="shared" si="56"/>
        <v>2809059449</v>
      </c>
      <c r="P138" s="5">
        <f t="shared" si="56"/>
        <v>2809059449</v>
      </c>
      <c r="Q138" s="5">
        <f t="shared" si="56"/>
        <v>2809059449</v>
      </c>
      <c r="R138" s="5">
        <f t="shared" si="56"/>
        <v>2620187650</v>
      </c>
      <c r="S138" s="67">
        <f>+S14+S20+S26+S32+S38+S44+S50+S56+S62+S68+S74+S80+S86+S92+S98+S104+S110+S116+S122+S128</f>
        <v>2969610298</v>
      </c>
      <c r="T138" s="67">
        <f>+T14+T20+T26+T32+T38+T44+T50+T56+T62+T68+T74+T80+T86+T92+T98+T104+T110+T116+T122+T128</f>
        <v>2967884564</v>
      </c>
      <c r="U138" s="5">
        <f>+U14+U20+U26+U32+U38+U44+U50+U56+U62+U68+U74+U80+U86+U92+U98+U104+U110+U116+U122+U128</f>
        <v>2949961197</v>
      </c>
      <c r="V138" s="67">
        <f>V14+V20+V26+V32+V38+V44+V50+V56+V62+V68+V74+V80+V86+V92+V98+V104+V110+V116+V122+V128</f>
        <v>2921143430</v>
      </c>
      <c r="W138" s="76">
        <f t="shared" ref="W138:AI138" si="57">+W14+W20+W26+W32+W38+W44+W50+W56+W62+W68+W74+W80+W86+W92+W98+W104+W110+W116+W122+W128</f>
        <v>2912992794</v>
      </c>
      <c r="X138" s="76">
        <f t="shared" si="57"/>
        <v>2875432793</v>
      </c>
      <c r="Y138" s="76">
        <f t="shared" si="57"/>
        <v>2539609219</v>
      </c>
      <c r="Z138" s="76">
        <f t="shared" si="57"/>
        <v>2539609219</v>
      </c>
      <c r="AA138" s="76">
        <f t="shared" si="57"/>
        <v>2539243151</v>
      </c>
      <c r="AB138" s="76">
        <f t="shared" si="57"/>
        <v>2526233085</v>
      </c>
      <c r="AC138" s="67">
        <f t="shared" si="57"/>
        <v>0</v>
      </c>
      <c r="AD138" s="76">
        <f t="shared" si="57"/>
        <v>2320104639</v>
      </c>
      <c r="AE138" s="67">
        <f t="shared" si="57"/>
        <v>0</v>
      </c>
      <c r="AF138" s="67">
        <f t="shared" si="57"/>
        <v>0</v>
      </c>
      <c r="AG138" s="67">
        <f t="shared" si="57"/>
        <v>0</v>
      </c>
      <c r="AH138" s="67">
        <f t="shared" si="57"/>
        <v>0</v>
      </c>
      <c r="AI138" s="67">
        <f t="shared" si="57"/>
        <v>0</v>
      </c>
      <c r="AJ138" s="67"/>
      <c r="AK138" s="76">
        <f>+AK14+AK20+AK26+AK32+AK38+AK44+AK50+AK56+AK62+AK68+AK74+AK80+AK86+AK92+AK98+AK104+AK110+AK116+AK122+AK128</f>
        <v>1435891770</v>
      </c>
      <c r="AL138" s="76">
        <f>+AL14+AL20+AL26+AL32+AL38+AL44+AL50+AL56+AL62+AL68+AL74+AL80+AL86+AL92+AL98+AL104+AL110+AL116+AL122+AL128</f>
        <v>2270986207</v>
      </c>
      <c r="AM138" s="76">
        <f>AM14+AM20+AM26+AM32+AM38+AM44+AM50+AM56+AM62+AM68+AM74+AM80+AM86+AM92+AM98+AM104+AM110+AM116+AM122+AM128</f>
        <v>2320104639</v>
      </c>
      <c r="AN138" s="157">
        <f>+AN14+AN20+AN26+AN32+AN38+AN44+AN50+AN56+AN62+AN68+AN74+AN80+AN86+AN92+AN98+AN104+AN110+AN116+AN122+AN128</f>
        <v>0</v>
      </c>
      <c r="AO138" s="156">
        <f t="shared" si="55"/>
        <v>0.9184048189282582</v>
      </c>
      <c r="AP138" s="186"/>
      <c r="AQ138" s="382"/>
      <c r="AR138" s="383"/>
      <c r="AS138" s="383"/>
      <c r="AT138" s="230"/>
      <c r="AU138" s="231"/>
      <c r="AV138" s="1"/>
      <c r="AW138" s="1"/>
      <c r="AX138" s="1"/>
      <c r="AY138" s="1"/>
    </row>
    <row r="139" spans="1:51" ht="18.75" thickBot="1" x14ac:dyDescent="0.3">
      <c r="A139" s="782"/>
      <c r="B139" s="783"/>
      <c r="C139" s="783"/>
      <c r="D139" s="783"/>
      <c r="E139" s="783"/>
      <c r="F139" s="784"/>
      <c r="G139" s="264" t="s">
        <v>224</v>
      </c>
      <c r="H139" s="225">
        <f>H137+H138</f>
        <v>45595216000</v>
      </c>
      <c r="I139" s="191">
        <f>I137+I138</f>
        <v>4950635723</v>
      </c>
      <c r="J139" s="191">
        <f>+J137</f>
        <v>4950635724</v>
      </c>
      <c r="K139" s="191">
        <f>+K137</f>
        <v>4950635724</v>
      </c>
      <c r="L139" s="191">
        <f>+L137</f>
        <v>4488457677</v>
      </c>
      <c r="M139" s="191">
        <f t="shared" ref="M139:AN139" si="58">+M137+M138</f>
        <v>10611505209</v>
      </c>
      <c r="N139" s="191">
        <f t="shared" si="58"/>
        <v>10611505211</v>
      </c>
      <c r="O139" s="191">
        <f t="shared" si="58"/>
        <v>10610905449</v>
      </c>
      <c r="P139" s="191">
        <f t="shared" si="58"/>
        <v>10610905449</v>
      </c>
      <c r="Q139" s="191">
        <f t="shared" si="58"/>
        <v>10514069153</v>
      </c>
      <c r="R139" s="191">
        <f t="shared" si="58"/>
        <v>9450046161</v>
      </c>
      <c r="S139" s="191">
        <f t="shared" si="58"/>
        <v>11725319298</v>
      </c>
      <c r="T139" s="191">
        <f t="shared" si="58"/>
        <v>11723593564</v>
      </c>
      <c r="U139" s="191">
        <f t="shared" si="58"/>
        <v>11705670197</v>
      </c>
      <c r="V139" s="191">
        <f t="shared" si="58"/>
        <v>11676852430</v>
      </c>
      <c r="W139" s="226">
        <f t="shared" si="58"/>
        <v>11476885662</v>
      </c>
      <c r="X139" s="226">
        <f t="shared" si="58"/>
        <v>10915710146</v>
      </c>
      <c r="Y139" s="226">
        <f t="shared" si="58"/>
        <v>12631214219</v>
      </c>
      <c r="Z139" s="191">
        <f t="shared" si="58"/>
        <v>12631214219</v>
      </c>
      <c r="AA139" s="226">
        <f t="shared" si="58"/>
        <v>12630848151</v>
      </c>
      <c r="AB139" s="191">
        <f t="shared" si="58"/>
        <v>12617838085</v>
      </c>
      <c r="AC139" s="191">
        <f t="shared" si="58"/>
        <v>0</v>
      </c>
      <c r="AD139" s="226">
        <f t="shared" si="58"/>
        <v>8733237630</v>
      </c>
      <c r="AE139" s="191">
        <f t="shared" si="58"/>
        <v>7974066000</v>
      </c>
      <c r="AF139" s="191">
        <f t="shared" si="58"/>
        <v>0</v>
      </c>
      <c r="AG139" s="191">
        <f t="shared" si="58"/>
        <v>0</v>
      </c>
      <c r="AH139" s="191">
        <f t="shared" si="58"/>
        <v>0</v>
      </c>
      <c r="AI139" s="191">
        <f t="shared" si="58"/>
        <v>0</v>
      </c>
      <c r="AJ139" s="191">
        <f t="shared" si="58"/>
        <v>0</v>
      </c>
      <c r="AK139" s="191">
        <f>+AK137+AK138</f>
        <v>2487649827</v>
      </c>
      <c r="AL139" s="226">
        <f t="shared" si="58"/>
        <v>7869903764</v>
      </c>
      <c r="AM139" s="226">
        <f t="shared" si="58"/>
        <v>8733237630</v>
      </c>
      <c r="AN139" s="227">
        <f t="shared" si="58"/>
        <v>0</v>
      </c>
      <c r="AO139" s="156">
        <f t="shared" si="55"/>
        <v>0.69213422863477803</v>
      </c>
      <c r="AP139" s="187"/>
      <c r="AQ139" s="384"/>
      <c r="AR139" s="385"/>
      <c r="AS139" s="385"/>
      <c r="AT139" s="232"/>
      <c r="AU139" s="233"/>
      <c r="AV139" s="65"/>
      <c r="AW139" s="65"/>
      <c r="AX139" s="65"/>
      <c r="AY139" s="65"/>
    </row>
    <row r="140" spans="1:51" x14ac:dyDescent="0.25">
      <c r="I140" s="35"/>
      <c r="M140" s="35"/>
      <c r="Q140" s="35"/>
      <c r="R140" s="35"/>
      <c r="S140" s="35"/>
      <c r="T140" s="1"/>
      <c r="W140" s="77"/>
      <c r="X140" s="77"/>
      <c r="Y140" s="333"/>
      <c r="AN140" s="77"/>
      <c r="AO140" s="68"/>
      <c r="AP140" s="68"/>
      <c r="AQ140" s="386"/>
    </row>
    <row r="141" spans="1:51" x14ac:dyDescent="0.25">
      <c r="I141" s="35"/>
      <c r="M141" s="35"/>
      <c r="Q141" s="35"/>
      <c r="R141" s="35"/>
      <c r="S141" s="35"/>
      <c r="T141" s="1"/>
      <c r="W141" s="77"/>
      <c r="X141" s="77"/>
      <c r="Y141" s="333"/>
      <c r="AN141" s="77"/>
      <c r="AO141" s="68"/>
      <c r="AP141" s="68"/>
      <c r="AQ141" s="386"/>
    </row>
    <row r="142" spans="1:51" s="240" customFormat="1" ht="15.75" x14ac:dyDescent="0.25">
      <c r="D142" s="265"/>
      <c r="E142" s="265"/>
      <c r="F142" s="265"/>
      <c r="G142" s="266" t="s">
        <v>243</v>
      </c>
      <c r="N142" s="154"/>
      <c r="O142" s="154"/>
      <c r="P142" s="154"/>
      <c r="Q142" s="154"/>
      <c r="R142" s="154"/>
      <c r="S142" s="154"/>
      <c r="T142" s="154"/>
      <c r="U142" s="154"/>
      <c r="V142" s="154"/>
      <c r="W142" s="154"/>
      <c r="X142" s="154"/>
      <c r="Y142" s="334"/>
      <c r="Z142" s="334"/>
      <c r="AA142" s="154"/>
      <c r="AB142" s="467"/>
      <c r="AC142" s="154"/>
      <c r="AD142" s="154"/>
      <c r="AE142" s="154"/>
      <c r="AF142" s="154"/>
      <c r="AG142" s="154"/>
      <c r="AH142" s="154"/>
      <c r="AI142" s="154"/>
      <c r="AJ142" s="154"/>
      <c r="AM142" s="253"/>
      <c r="AN142" s="253"/>
    </row>
    <row r="143" spans="1:51" s="240" customFormat="1" ht="15.75" customHeight="1" x14ac:dyDescent="0.25">
      <c r="D143" s="265"/>
      <c r="E143" s="265"/>
      <c r="F143" s="265"/>
      <c r="G143" s="267" t="s">
        <v>244</v>
      </c>
      <c r="H143" s="671" t="s">
        <v>245</v>
      </c>
      <c r="I143" s="671"/>
      <c r="J143" s="671"/>
      <c r="K143" s="671"/>
      <c r="L143" s="672" t="s">
        <v>246</v>
      </c>
      <c r="M143" s="672"/>
      <c r="N143" s="672"/>
      <c r="O143" s="154"/>
      <c r="P143" s="154"/>
      <c r="Q143" s="154"/>
      <c r="R143" s="154"/>
      <c r="S143" s="154"/>
      <c r="T143" s="154"/>
      <c r="U143" s="154"/>
      <c r="V143" s="154"/>
      <c r="W143" s="154"/>
      <c r="X143" s="154"/>
      <c r="Y143" s="334"/>
      <c r="Z143" s="334"/>
      <c r="AA143" s="154"/>
      <c r="AB143" s="154"/>
      <c r="AC143" s="154"/>
      <c r="AD143" s="154"/>
      <c r="AE143" s="154"/>
      <c r="AF143" s="154"/>
      <c r="AG143" s="154"/>
      <c r="AH143" s="154"/>
      <c r="AI143" s="154"/>
      <c r="AJ143" s="154"/>
      <c r="AM143" s="253"/>
      <c r="AN143" s="253"/>
    </row>
    <row r="144" spans="1:51" s="240" customFormat="1" ht="15.75" x14ac:dyDescent="0.25">
      <c r="D144" s="265"/>
      <c r="E144" s="265"/>
      <c r="F144" s="265"/>
      <c r="G144" s="268">
        <v>11</v>
      </c>
      <c r="H144" s="673" t="s">
        <v>247</v>
      </c>
      <c r="I144" s="673"/>
      <c r="J144" s="673"/>
      <c r="K144" s="673"/>
      <c r="L144" s="674" t="s">
        <v>248</v>
      </c>
      <c r="M144" s="674"/>
      <c r="N144" s="674"/>
      <c r="O144" s="154"/>
      <c r="P144" s="154"/>
      <c r="Q144" s="154"/>
      <c r="R144" s="154"/>
      <c r="S144" s="154"/>
      <c r="T144" s="154"/>
      <c r="U144" s="154"/>
      <c r="V144" s="154"/>
      <c r="W144" s="154"/>
      <c r="X144" s="154"/>
      <c r="Y144" s="334"/>
      <c r="Z144" s="334"/>
      <c r="AA144" s="154"/>
      <c r="AB144" s="154"/>
      <c r="AC144" s="154"/>
      <c r="AD144" s="154"/>
      <c r="AE144" s="154"/>
      <c r="AF144" s="154"/>
      <c r="AG144" s="154"/>
      <c r="AH144" s="154"/>
      <c r="AI144" s="154"/>
      <c r="AJ144" s="154"/>
      <c r="AM144" s="253"/>
      <c r="AN144" s="253"/>
    </row>
    <row r="145" spans="9:43" x14ac:dyDescent="0.25">
      <c r="I145" s="35"/>
      <c r="M145" s="35"/>
      <c r="Q145" s="35"/>
      <c r="R145" s="35"/>
      <c r="S145" s="35"/>
      <c r="T145" s="1"/>
      <c r="W145" s="77"/>
      <c r="X145" s="77"/>
      <c r="Y145" s="333"/>
      <c r="AN145" s="77"/>
      <c r="AO145" s="68"/>
      <c r="AP145" s="68"/>
      <c r="AQ145" s="386"/>
    </row>
    <row r="146" spans="9:43" x14ac:dyDescent="0.25">
      <c r="I146" s="35"/>
      <c r="M146" s="35"/>
      <c r="Q146" s="35"/>
      <c r="R146" s="35"/>
      <c r="S146" s="35"/>
      <c r="T146" s="1"/>
      <c r="W146" s="77"/>
      <c r="X146" s="77"/>
      <c r="Y146" s="333"/>
      <c r="AN146" s="77"/>
      <c r="AO146" s="68"/>
      <c r="AP146" s="68"/>
      <c r="AQ146" s="386"/>
    </row>
    <row r="147" spans="9:43" x14ac:dyDescent="0.25">
      <c r="I147" s="35"/>
      <c r="M147" s="35"/>
      <c r="Q147" s="109"/>
      <c r="R147" s="35"/>
      <c r="S147" s="35"/>
      <c r="T147" s="1"/>
      <c r="W147" s="77"/>
      <c r="X147" s="110"/>
      <c r="Y147" s="333"/>
      <c r="AN147" s="77"/>
      <c r="AO147" s="68"/>
      <c r="AP147" s="68"/>
      <c r="AQ147" s="386"/>
    </row>
    <row r="148" spans="9:43" x14ac:dyDescent="0.25">
      <c r="I148" s="35"/>
      <c r="M148" s="35"/>
      <c r="Q148" s="35"/>
      <c r="R148" s="35"/>
      <c r="S148" s="35"/>
      <c r="T148" s="1"/>
      <c r="W148" s="77"/>
      <c r="X148" s="77"/>
      <c r="Y148" s="333"/>
      <c r="AN148" s="77"/>
      <c r="AO148" s="68"/>
      <c r="AP148" s="68"/>
      <c r="AQ148" s="386"/>
    </row>
    <row r="149" spans="9:43" x14ac:dyDescent="0.25">
      <c r="I149" s="35"/>
      <c r="M149" s="35"/>
      <c r="Q149" s="35"/>
      <c r="R149" s="35"/>
      <c r="S149" s="35"/>
      <c r="T149" s="1"/>
      <c r="W149" s="77"/>
      <c r="X149" s="77"/>
      <c r="Y149" s="333"/>
      <c r="AN149" s="77"/>
      <c r="AO149" s="68"/>
      <c r="AP149" s="68"/>
      <c r="AQ149" s="386"/>
    </row>
    <row r="150" spans="9:43" x14ac:dyDescent="0.25">
      <c r="I150" s="35"/>
      <c r="M150" s="35"/>
      <c r="Q150" s="35"/>
      <c r="R150" s="35"/>
      <c r="S150" s="35"/>
      <c r="T150" s="1"/>
      <c r="W150" s="77"/>
      <c r="X150" s="77"/>
      <c r="Y150" s="333"/>
      <c r="AN150" s="77"/>
      <c r="AO150" s="68"/>
      <c r="AP150" s="68"/>
      <c r="AQ150" s="386"/>
    </row>
    <row r="151" spans="9:43" x14ac:dyDescent="0.25">
      <c r="I151" s="35"/>
      <c r="M151" s="35"/>
      <c r="Q151" s="35"/>
      <c r="R151" s="35"/>
      <c r="S151" s="35"/>
      <c r="T151" s="1"/>
      <c r="W151" s="77"/>
      <c r="X151" s="77"/>
      <c r="Y151" s="333"/>
      <c r="AN151" s="77"/>
      <c r="AO151" s="68"/>
      <c r="AP151" s="68"/>
      <c r="AQ151" s="386"/>
    </row>
    <row r="152" spans="9:43" x14ac:dyDescent="0.25">
      <c r="I152" s="35"/>
      <c r="M152" s="35"/>
      <c r="Q152" s="35"/>
      <c r="R152" s="35"/>
      <c r="S152" s="35"/>
      <c r="T152" s="1"/>
      <c r="W152" s="77"/>
      <c r="X152" s="77"/>
      <c r="Y152" s="333"/>
      <c r="AN152" s="77"/>
      <c r="AO152" s="68"/>
      <c r="AP152" s="68"/>
      <c r="AQ152" s="386"/>
    </row>
    <row r="153" spans="9:43" x14ac:dyDescent="0.25">
      <c r="I153" s="35"/>
      <c r="M153" s="35"/>
      <c r="Q153" s="35"/>
      <c r="R153" s="35"/>
      <c r="S153" s="35"/>
      <c r="T153" s="1"/>
      <c r="W153" s="77"/>
      <c r="X153" s="77"/>
      <c r="Y153" s="333"/>
      <c r="AN153" s="77"/>
      <c r="AO153" s="68"/>
      <c r="AP153" s="68"/>
      <c r="AQ153" s="386"/>
    </row>
    <row r="154" spans="9:43" x14ac:dyDescent="0.25">
      <c r="I154" s="35"/>
      <c r="M154" s="35"/>
      <c r="Q154" s="35"/>
      <c r="R154" s="35"/>
      <c r="S154" s="35"/>
      <c r="T154" s="1"/>
      <c r="W154" s="77"/>
      <c r="X154" s="77"/>
      <c r="Y154" s="333"/>
      <c r="AN154" s="77"/>
      <c r="AO154" s="68"/>
      <c r="AP154" s="68"/>
      <c r="AQ154" s="386"/>
    </row>
    <row r="155" spans="9:43" x14ac:dyDescent="0.25">
      <c r="I155" s="35"/>
      <c r="M155" s="35"/>
      <c r="Q155" s="35"/>
      <c r="R155" s="35"/>
      <c r="S155" s="35"/>
      <c r="T155" s="1"/>
      <c r="W155" s="77"/>
      <c r="X155" s="77"/>
      <c r="Y155" s="333"/>
      <c r="AN155" s="77"/>
      <c r="AO155" s="68"/>
      <c r="AP155" s="68"/>
      <c r="AQ155" s="386"/>
    </row>
    <row r="156" spans="9:43" x14ac:dyDescent="0.25">
      <c r="I156" s="35"/>
      <c r="M156" s="35"/>
      <c r="Q156" s="35"/>
      <c r="R156" s="35"/>
      <c r="S156" s="35"/>
      <c r="T156" s="1"/>
      <c r="W156" s="77"/>
      <c r="X156" s="77"/>
      <c r="Y156" s="333"/>
      <c r="AN156" s="77"/>
      <c r="AO156" s="68"/>
      <c r="AP156" s="68"/>
      <c r="AQ156" s="386"/>
    </row>
    <row r="157" spans="9:43" x14ac:dyDescent="0.25">
      <c r="I157" s="35"/>
      <c r="M157" s="35"/>
      <c r="Q157" s="35"/>
      <c r="R157" s="35"/>
      <c r="S157" s="35"/>
      <c r="T157" s="1"/>
      <c r="W157" s="77"/>
      <c r="X157" s="77"/>
      <c r="Y157" s="333"/>
      <c r="AN157" s="77"/>
      <c r="AO157" s="68"/>
      <c r="AP157" s="68"/>
      <c r="AQ157" s="386"/>
    </row>
    <row r="158" spans="9:43" x14ac:dyDescent="0.25">
      <c r="I158" s="35"/>
      <c r="M158" s="35"/>
      <c r="Q158" s="35"/>
      <c r="R158" s="35"/>
      <c r="S158" s="35"/>
      <c r="T158" s="1"/>
      <c r="W158" s="77"/>
      <c r="X158" s="77"/>
      <c r="Y158" s="333"/>
      <c r="AN158" s="77"/>
      <c r="AO158" s="68"/>
      <c r="AP158" s="68"/>
      <c r="AQ158" s="386"/>
    </row>
    <row r="159" spans="9:43" x14ac:dyDescent="0.25">
      <c r="I159" s="35"/>
      <c r="M159" s="35"/>
      <c r="Q159" s="35"/>
      <c r="R159" s="35"/>
      <c r="S159" s="35"/>
      <c r="T159" s="1"/>
      <c r="W159" s="77"/>
      <c r="X159" s="77"/>
      <c r="Y159" s="333"/>
      <c r="AN159" s="77"/>
      <c r="AO159" s="68"/>
      <c r="AP159" s="68"/>
      <c r="AQ159" s="386"/>
    </row>
    <row r="160" spans="9:43" x14ac:dyDescent="0.25">
      <c r="I160" s="35"/>
      <c r="M160" s="35"/>
      <c r="Q160" s="35"/>
      <c r="R160" s="35"/>
      <c r="S160" s="35"/>
      <c r="T160" s="1"/>
      <c r="W160" s="77"/>
      <c r="X160" s="77"/>
      <c r="Y160" s="333"/>
      <c r="AN160" s="77"/>
      <c r="AO160" s="68"/>
      <c r="AP160" s="68"/>
      <c r="AQ160" s="386"/>
    </row>
    <row r="161" spans="9:43" x14ac:dyDescent="0.25">
      <c r="I161" s="35"/>
      <c r="M161" s="35"/>
      <c r="Q161" s="35"/>
      <c r="R161" s="35"/>
      <c r="S161" s="35"/>
      <c r="T161" s="1"/>
      <c r="W161" s="77"/>
      <c r="X161" s="77"/>
      <c r="Y161" s="333"/>
      <c r="AN161" s="77"/>
      <c r="AO161" s="68"/>
      <c r="AP161" s="68"/>
      <c r="AQ161" s="386"/>
    </row>
    <row r="162" spans="9:43" x14ac:dyDescent="0.25">
      <c r="I162" s="35"/>
      <c r="M162" s="35"/>
      <c r="Q162" s="35"/>
      <c r="R162" s="35"/>
      <c r="S162" s="35"/>
      <c r="T162" s="1"/>
      <c r="W162" s="77"/>
      <c r="X162" s="77"/>
      <c r="Y162" s="333"/>
      <c r="AN162" s="77"/>
      <c r="AO162" s="68"/>
      <c r="AP162" s="68"/>
      <c r="AQ162" s="386"/>
    </row>
    <row r="163" spans="9:43" x14ac:dyDescent="0.25">
      <c r="I163" s="35"/>
      <c r="M163" s="35"/>
      <c r="Q163" s="35"/>
      <c r="R163" s="35"/>
      <c r="S163" s="35"/>
      <c r="T163" s="1"/>
      <c r="W163" s="77"/>
      <c r="X163" s="77"/>
      <c r="Y163" s="333"/>
      <c r="AN163" s="77"/>
      <c r="AO163" s="68"/>
      <c r="AP163" s="68"/>
      <c r="AQ163" s="386"/>
    </row>
    <row r="164" spans="9:43" x14ac:dyDescent="0.25">
      <c r="I164" s="35"/>
      <c r="M164" s="35"/>
      <c r="Q164" s="35"/>
      <c r="R164" s="35"/>
      <c r="S164" s="35"/>
      <c r="T164" s="1"/>
      <c r="W164" s="77"/>
      <c r="X164" s="77"/>
      <c r="Y164" s="333"/>
      <c r="AN164" s="77"/>
      <c r="AO164" s="68"/>
      <c r="AP164" s="68"/>
      <c r="AQ164" s="386"/>
    </row>
    <row r="165" spans="9:43" x14ac:dyDescent="0.25">
      <c r="I165" s="35"/>
      <c r="M165" s="35"/>
      <c r="Q165" s="35"/>
      <c r="R165" s="35"/>
      <c r="S165" s="35"/>
      <c r="T165" s="1"/>
      <c r="W165" s="77"/>
      <c r="X165" s="77"/>
      <c r="Y165" s="333"/>
      <c r="AN165" s="77"/>
      <c r="AO165" s="68"/>
      <c r="AP165" s="68"/>
      <c r="AQ165" s="386"/>
    </row>
    <row r="166" spans="9:43" x14ac:dyDescent="0.25">
      <c r="I166" s="35"/>
      <c r="M166" s="35"/>
      <c r="Q166" s="35"/>
      <c r="R166" s="35"/>
      <c r="S166" s="35"/>
      <c r="T166" s="1"/>
      <c r="W166" s="77"/>
      <c r="X166" s="77"/>
      <c r="Y166" s="333"/>
      <c r="AN166" s="77"/>
      <c r="AO166" s="68"/>
      <c r="AP166" s="68"/>
      <c r="AQ166" s="386"/>
    </row>
    <row r="167" spans="9:43" x14ac:dyDescent="0.25">
      <c r="I167" s="35"/>
      <c r="M167" s="35"/>
      <c r="Q167" s="35"/>
      <c r="R167" s="35"/>
      <c r="S167" s="35"/>
      <c r="T167" s="1"/>
      <c r="W167" s="77"/>
      <c r="X167" s="77"/>
      <c r="Y167" s="333"/>
      <c r="AN167" s="77"/>
      <c r="AO167" s="68"/>
      <c r="AP167" s="68"/>
      <c r="AQ167" s="386"/>
    </row>
    <row r="168" spans="9:43" x14ac:dyDescent="0.25">
      <c r="I168" s="35"/>
      <c r="M168" s="35"/>
      <c r="Q168" s="35"/>
      <c r="R168" s="35"/>
      <c r="S168" s="35"/>
      <c r="T168" s="1"/>
      <c r="W168" s="77"/>
      <c r="X168" s="77"/>
      <c r="Y168" s="333"/>
      <c r="AN168" s="77"/>
      <c r="AO168" s="68"/>
      <c r="AP168" s="68"/>
      <c r="AQ168" s="386"/>
    </row>
    <row r="169" spans="9:43" x14ac:dyDescent="0.25">
      <c r="I169" s="35"/>
      <c r="M169" s="35"/>
      <c r="Q169" s="35"/>
      <c r="R169" s="35"/>
      <c r="S169" s="35"/>
      <c r="T169" s="1"/>
      <c r="W169" s="77"/>
      <c r="X169" s="77"/>
      <c r="Y169" s="333"/>
      <c r="AN169" s="77"/>
      <c r="AO169" s="68"/>
      <c r="AP169" s="68"/>
      <c r="AQ169" s="386"/>
    </row>
    <row r="170" spans="9:43" x14ac:dyDescent="0.25">
      <c r="I170" s="35"/>
      <c r="M170" s="35"/>
      <c r="Q170" s="35"/>
      <c r="R170" s="35"/>
      <c r="S170" s="35"/>
      <c r="T170" s="1"/>
      <c r="W170" s="77"/>
      <c r="X170" s="77"/>
      <c r="Y170" s="333"/>
      <c r="AN170" s="77"/>
      <c r="AO170" s="68"/>
      <c r="AP170" s="68"/>
      <c r="AQ170" s="386"/>
    </row>
    <row r="171" spans="9:43" x14ac:dyDescent="0.25">
      <c r="I171" s="35"/>
      <c r="M171" s="35"/>
      <c r="Q171" s="35"/>
      <c r="R171" s="35"/>
      <c r="S171" s="35"/>
      <c r="T171" s="1"/>
      <c r="W171" s="77"/>
      <c r="X171" s="77"/>
      <c r="Y171" s="333"/>
      <c r="AN171" s="77"/>
      <c r="AO171" s="68"/>
      <c r="AP171" s="68"/>
      <c r="AQ171" s="386"/>
    </row>
    <row r="172" spans="9:43" x14ac:dyDescent="0.25">
      <c r="I172" s="35"/>
      <c r="M172" s="35"/>
      <c r="Q172" s="35"/>
      <c r="R172" s="35"/>
      <c r="S172" s="35"/>
      <c r="T172" s="1"/>
      <c r="W172" s="77"/>
      <c r="X172" s="77"/>
      <c r="Y172" s="333"/>
      <c r="AN172" s="77"/>
      <c r="AO172" s="68"/>
      <c r="AP172" s="68"/>
      <c r="AQ172" s="386"/>
    </row>
    <row r="173" spans="9:43" x14ac:dyDescent="0.25">
      <c r="I173" s="35"/>
      <c r="M173" s="35"/>
      <c r="Q173" s="35"/>
      <c r="R173" s="35"/>
      <c r="S173" s="35"/>
      <c r="T173" s="1"/>
      <c r="W173" s="77"/>
      <c r="X173" s="77"/>
      <c r="Y173" s="333"/>
      <c r="AN173" s="77"/>
      <c r="AO173" s="68"/>
      <c r="AP173" s="68"/>
      <c r="AQ173" s="386"/>
    </row>
    <row r="174" spans="9:43" x14ac:dyDescent="0.25">
      <c r="I174" s="35"/>
      <c r="M174" s="35"/>
      <c r="Q174" s="35"/>
      <c r="R174" s="35"/>
      <c r="S174" s="35"/>
      <c r="T174" s="1"/>
      <c r="W174" s="77"/>
      <c r="X174" s="77"/>
      <c r="Y174" s="333"/>
      <c r="AN174" s="77"/>
      <c r="AO174" s="68"/>
      <c r="AP174" s="68"/>
      <c r="AQ174" s="386"/>
    </row>
    <row r="175" spans="9:43" x14ac:dyDescent="0.25">
      <c r="I175" s="35"/>
      <c r="M175" s="35"/>
      <c r="Q175" s="35"/>
      <c r="R175" s="35"/>
      <c r="S175" s="35"/>
      <c r="T175" s="1"/>
      <c r="W175" s="77"/>
      <c r="X175" s="77"/>
      <c r="Y175" s="333"/>
      <c r="AN175" s="77"/>
      <c r="AO175" s="68"/>
      <c r="AP175" s="68"/>
      <c r="AQ175" s="386"/>
    </row>
    <row r="176" spans="9:43" x14ac:dyDescent="0.25">
      <c r="I176" s="35"/>
      <c r="M176" s="35"/>
      <c r="Q176" s="35"/>
      <c r="R176" s="35"/>
      <c r="S176" s="35"/>
      <c r="T176" s="1"/>
      <c r="W176" s="77"/>
      <c r="X176" s="77"/>
      <c r="Y176" s="333"/>
      <c r="AN176" s="77"/>
      <c r="AO176" s="68"/>
      <c r="AP176" s="68"/>
      <c r="AQ176" s="386"/>
    </row>
    <row r="177" spans="9:43" x14ac:dyDescent="0.25">
      <c r="I177" s="35"/>
      <c r="M177" s="35"/>
      <c r="Q177" s="35"/>
      <c r="R177" s="35"/>
      <c r="S177" s="35"/>
      <c r="T177" s="1"/>
      <c r="W177" s="77"/>
      <c r="X177" s="77"/>
      <c r="Y177" s="333"/>
      <c r="AN177" s="77"/>
      <c r="AO177" s="68"/>
      <c r="AP177" s="68"/>
      <c r="AQ177" s="386"/>
    </row>
    <row r="178" spans="9:43" x14ac:dyDescent="0.25">
      <c r="I178" s="35"/>
      <c r="M178" s="35"/>
      <c r="Q178" s="35"/>
      <c r="R178" s="35"/>
      <c r="S178" s="35"/>
      <c r="T178" s="1"/>
      <c r="W178" s="77"/>
      <c r="X178" s="77"/>
      <c r="Y178" s="333"/>
      <c r="AN178" s="77"/>
      <c r="AO178" s="68"/>
      <c r="AP178" s="68"/>
      <c r="AQ178" s="386"/>
    </row>
    <row r="179" spans="9:43" x14ac:dyDescent="0.25">
      <c r="I179" s="35"/>
      <c r="M179" s="35"/>
      <c r="Q179" s="35"/>
      <c r="R179" s="35"/>
      <c r="S179" s="35"/>
      <c r="T179" s="1"/>
      <c r="W179" s="77"/>
      <c r="X179" s="77"/>
      <c r="Y179" s="333"/>
      <c r="AN179" s="77"/>
      <c r="AO179" s="68"/>
      <c r="AP179" s="68"/>
      <c r="AQ179" s="386"/>
    </row>
    <row r="180" spans="9:43" x14ac:dyDescent="0.25">
      <c r="I180" s="35"/>
      <c r="M180" s="35"/>
      <c r="Q180" s="35"/>
      <c r="R180" s="35"/>
      <c r="S180" s="35"/>
      <c r="T180" s="1"/>
      <c r="W180" s="77"/>
      <c r="X180" s="77"/>
      <c r="Y180" s="333"/>
      <c r="AN180" s="77"/>
      <c r="AO180" s="68"/>
      <c r="AP180" s="68"/>
      <c r="AQ180" s="386"/>
    </row>
    <row r="181" spans="9:43" x14ac:dyDescent="0.25">
      <c r="I181" s="35"/>
      <c r="M181" s="35"/>
      <c r="Q181" s="35"/>
      <c r="R181" s="35"/>
      <c r="S181" s="35"/>
      <c r="T181" s="1"/>
      <c r="W181" s="77"/>
      <c r="X181" s="77"/>
      <c r="Y181" s="333"/>
      <c r="AN181" s="77"/>
      <c r="AO181" s="68"/>
      <c r="AP181" s="68"/>
      <c r="AQ181" s="386"/>
    </row>
    <row r="182" spans="9:43" x14ac:dyDescent="0.25">
      <c r="I182" s="35"/>
      <c r="M182" s="35"/>
      <c r="Q182" s="35"/>
      <c r="R182" s="35"/>
      <c r="S182" s="35"/>
      <c r="T182" s="1"/>
      <c r="W182" s="77"/>
      <c r="X182" s="77"/>
      <c r="Y182" s="333"/>
      <c r="AN182" s="77"/>
      <c r="AO182" s="68"/>
      <c r="AP182" s="68"/>
      <c r="AQ182" s="386"/>
    </row>
    <row r="183" spans="9:43" x14ac:dyDescent="0.25">
      <c r="I183" s="35"/>
      <c r="M183" s="35"/>
      <c r="Q183" s="35"/>
      <c r="R183" s="35"/>
      <c r="S183" s="35"/>
      <c r="T183" s="1"/>
      <c r="W183" s="77"/>
      <c r="X183" s="77"/>
      <c r="Y183" s="333"/>
      <c r="AN183" s="77"/>
      <c r="AO183" s="68"/>
      <c r="AP183" s="68"/>
      <c r="AQ183" s="386"/>
    </row>
    <row r="184" spans="9:43" x14ac:dyDescent="0.25">
      <c r="I184" s="35"/>
      <c r="M184" s="35"/>
      <c r="Q184" s="35"/>
      <c r="R184" s="35"/>
      <c r="S184" s="35"/>
      <c r="T184" s="1"/>
      <c r="W184" s="77"/>
      <c r="X184" s="77"/>
      <c r="Y184" s="333"/>
      <c r="AN184" s="77"/>
      <c r="AO184" s="68"/>
      <c r="AP184" s="68"/>
      <c r="AQ184" s="386"/>
    </row>
    <row r="185" spans="9:43" x14ac:dyDescent="0.25">
      <c r="I185" s="35"/>
      <c r="M185" s="35"/>
      <c r="Q185" s="35"/>
      <c r="R185" s="35"/>
      <c r="S185" s="35"/>
      <c r="T185" s="1"/>
      <c r="W185" s="77"/>
      <c r="X185" s="77"/>
      <c r="Y185" s="333"/>
      <c r="AN185" s="77"/>
      <c r="AO185" s="68"/>
      <c r="AP185" s="68"/>
      <c r="AQ185" s="386"/>
    </row>
    <row r="186" spans="9:43" x14ac:dyDescent="0.25">
      <c r="I186" s="35"/>
      <c r="M186" s="35"/>
      <c r="Q186" s="35"/>
      <c r="R186" s="35"/>
      <c r="S186" s="35"/>
      <c r="T186" s="1"/>
      <c r="W186" s="77"/>
      <c r="X186" s="77"/>
      <c r="Y186" s="333"/>
      <c r="AN186" s="77"/>
      <c r="AO186" s="68"/>
      <c r="AP186" s="68"/>
      <c r="AQ186" s="386"/>
    </row>
    <row r="187" spans="9:43" x14ac:dyDescent="0.25">
      <c r="I187" s="35"/>
      <c r="M187" s="35"/>
      <c r="Q187" s="35"/>
      <c r="R187" s="35"/>
      <c r="S187" s="35"/>
      <c r="T187" s="1"/>
      <c r="W187" s="77"/>
      <c r="X187" s="77"/>
      <c r="Y187" s="333"/>
      <c r="AN187" s="77"/>
      <c r="AO187" s="68"/>
      <c r="AP187" s="68"/>
      <c r="AQ187" s="386"/>
    </row>
    <row r="188" spans="9:43" x14ac:dyDescent="0.25">
      <c r="I188" s="35"/>
      <c r="M188" s="35"/>
      <c r="Q188" s="35"/>
      <c r="R188" s="35"/>
      <c r="S188" s="35"/>
      <c r="T188" s="1"/>
      <c r="W188" s="77"/>
      <c r="X188" s="77"/>
      <c r="Y188" s="333"/>
      <c r="AN188" s="77"/>
      <c r="AO188" s="68"/>
      <c r="AP188" s="68"/>
      <c r="AQ188" s="386"/>
    </row>
    <row r="189" spans="9:43" x14ac:dyDescent="0.25">
      <c r="I189" s="35"/>
      <c r="M189" s="35"/>
      <c r="Q189" s="35"/>
      <c r="R189" s="35"/>
      <c r="S189" s="35"/>
      <c r="T189" s="1"/>
      <c r="W189" s="77"/>
      <c r="X189" s="77"/>
      <c r="Y189" s="333"/>
      <c r="AN189" s="77"/>
      <c r="AO189" s="68"/>
      <c r="AP189" s="68"/>
      <c r="AQ189" s="386"/>
    </row>
    <row r="190" spans="9:43" x14ac:dyDescent="0.25">
      <c r="I190" s="35"/>
      <c r="M190" s="35"/>
      <c r="Q190" s="35"/>
      <c r="R190" s="35"/>
      <c r="S190" s="35"/>
      <c r="T190" s="1"/>
      <c r="W190" s="77"/>
      <c r="X190" s="77"/>
      <c r="Y190" s="333"/>
      <c r="AN190" s="77"/>
      <c r="AO190" s="68"/>
      <c r="AP190" s="68"/>
      <c r="AQ190" s="386"/>
    </row>
    <row r="191" spans="9:43" x14ac:dyDescent="0.25">
      <c r="I191" s="35"/>
      <c r="M191" s="35"/>
      <c r="Q191" s="35"/>
      <c r="R191" s="35"/>
      <c r="S191" s="35"/>
      <c r="T191" s="1"/>
      <c r="W191" s="77"/>
      <c r="X191" s="77"/>
      <c r="Y191" s="333"/>
      <c r="AN191" s="77"/>
      <c r="AO191" s="68"/>
      <c r="AP191" s="68"/>
      <c r="AQ191" s="386"/>
    </row>
    <row r="192" spans="9:43" x14ac:dyDescent="0.25">
      <c r="I192" s="35"/>
      <c r="M192" s="35"/>
      <c r="Q192" s="35"/>
      <c r="R192" s="35"/>
      <c r="S192" s="35"/>
      <c r="T192" s="1"/>
      <c r="W192" s="77"/>
      <c r="X192" s="77"/>
      <c r="Y192" s="333"/>
      <c r="AN192" s="77"/>
      <c r="AO192" s="68"/>
      <c r="AP192" s="68"/>
      <c r="AQ192" s="386"/>
    </row>
    <row r="193" spans="9:43" x14ac:dyDescent="0.25">
      <c r="I193" s="35"/>
      <c r="M193" s="35"/>
      <c r="Q193" s="35"/>
      <c r="R193" s="35"/>
      <c r="S193" s="35"/>
      <c r="T193" s="1"/>
      <c r="W193" s="77"/>
      <c r="X193" s="77"/>
      <c r="Y193" s="333"/>
      <c r="AN193" s="77"/>
      <c r="AO193" s="68"/>
      <c r="AP193" s="68"/>
      <c r="AQ193" s="386"/>
    </row>
    <row r="194" spans="9:43" x14ac:dyDescent="0.25">
      <c r="I194" s="35"/>
      <c r="M194" s="35"/>
      <c r="Q194" s="35"/>
      <c r="R194" s="35"/>
      <c r="S194" s="35"/>
      <c r="T194" s="1"/>
      <c r="W194" s="77"/>
      <c r="X194" s="77"/>
      <c r="Y194" s="333"/>
      <c r="AN194" s="77"/>
      <c r="AO194" s="68"/>
      <c r="AP194" s="68"/>
      <c r="AQ194" s="386"/>
    </row>
    <row r="195" spans="9:43" x14ac:dyDescent="0.25">
      <c r="I195" s="35"/>
      <c r="M195" s="35"/>
      <c r="Q195" s="35"/>
      <c r="R195" s="35"/>
      <c r="S195" s="35"/>
      <c r="T195" s="1"/>
      <c r="W195" s="77"/>
      <c r="X195" s="77"/>
      <c r="Y195" s="333"/>
      <c r="AN195" s="77"/>
      <c r="AO195" s="68"/>
      <c r="AP195" s="68"/>
      <c r="AQ195" s="386"/>
    </row>
    <row r="196" spans="9:43" x14ac:dyDescent="0.25">
      <c r="I196" s="35"/>
      <c r="M196" s="35"/>
      <c r="Q196" s="35"/>
      <c r="R196" s="35"/>
      <c r="S196" s="35"/>
      <c r="T196" s="1"/>
      <c r="W196" s="77"/>
      <c r="X196" s="77"/>
      <c r="Y196" s="333"/>
      <c r="AN196" s="77"/>
      <c r="AO196" s="68"/>
      <c r="AP196" s="68"/>
      <c r="AQ196" s="386"/>
    </row>
    <row r="197" spans="9:43" x14ac:dyDescent="0.25">
      <c r="I197" s="35"/>
      <c r="M197" s="35"/>
      <c r="Q197" s="35"/>
      <c r="R197" s="35"/>
      <c r="S197" s="35"/>
      <c r="T197" s="1"/>
      <c r="W197" s="77"/>
      <c r="X197" s="77"/>
      <c r="Y197" s="333"/>
      <c r="AN197" s="77"/>
      <c r="AO197" s="68"/>
      <c r="AP197" s="68"/>
      <c r="AQ197" s="386"/>
    </row>
    <row r="198" spans="9:43" x14ac:dyDescent="0.25">
      <c r="I198" s="35"/>
      <c r="M198" s="35"/>
      <c r="Q198" s="35"/>
      <c r="R198" s="35"/>
      <c r="S198" s="35"/>
      <c r="T198" s="1"/>
      <c r="W198" s="77"/>
      <c r="X198" s="77"/>
      <c r="Y198" s="333"/>
      <c r="AN198" s="77"/>
      <c r="AO198" s="68"/>
      <c r="AP198" s="68"/>
      <c r="AQ198" s="386"/>
    </row>
    <row r="199" spans="9:43" x14ac:dyDescent="0.25">
      <c r="I199" s="35"/>
      <c r="M199" s="35"/>
      <c r="Q199" s="35"/>
      <c r="R199" s="35"/>
      <c r="S199" s="35"/>
      <c r="T199" s="1"/>
      <c r="W199" s="77"/>
      <c r="X199" s="77"/>
      <c r="Y199" s="333"/>
      <c r="AN199" s="77"/>
      <c r="AO199" s="68"/>
      <c r="AP199" s="68"/>
      <c r="AQ199" s="386"/>
    </row>
    <row r="200" spans="9:43" x14ac:dyDescent="0.25">
      <c r="I200" s="35"/>
      <c r="M200" s="35"/>
      <c r="Q200" s="35"/>
      <c r="R200" s="35"/>
      <c r="S200" s="35"/>
      <c r="T200" s="1"/>
      <c r="W200" s="77"/>
      <c r="X200" s="77"/>
      <c r="Y200" s="333"/>
      <c r="AN200" s="77"/>
      <c r="AO200" s="68"/>
      <c r="AP200" s="68"/>
      <c r="AQ200" s="386"/>
    </row>
    <row r="201" spans="9:43" x14ac:dyDescent="0.25">
      <c r="I201" s="35"/>
      <c r="M201" s="35"/>
      <c r="Q201" s="35"/>
      <c r="R201" s="35"/>
      <c r="S201" s="35"/>
      <c r="T201" s="1"/>
      <c r="W201" s="77"/>
      <c r="X201" s="77"/>
      <c r="Y201" s="333"/>
      <c r="AN201" s="77"/>
      <c r="AO201" s="68"/>
      <c r="AP201" s="68"/>
      <c r="AQ201" s="386"/>
    </row>
    <row r="202" spans="9:43" x14ac:dyDescent="0.25">
      <c r="I202" s="35"/>
      <c r="M202" s="35"/>
      <c r="Q202" s="35"/>
      <c r="R202" s="35"/>
      <c r="S202" s="35"/>
      <c r="T202" s="1"/>
      <c r="W202" s="77"/>
      <c r="X202" s="77"/>
      <c r="Y202" s="333"/>
      <c r="AN202" s="77"/>
      <c r="AO202" s="68"/>
      <c r="AP202" s="68"/>
      <c r="AQ202" s="386"/>
    </row>
    <row r="203" spans="9:43" x14ac:dyDescent="0.25">
      <c r="I203" s="35"/>
      <c r="M203" s="35"/>
      <c r="Q203" s="35"/>
      <c r="R203" s="35"/>
      <c r="S203" s="35"/>
      <c r="T203" s="1"/>
      <c r="W203" s="77"/>
      <c r="X203" s="77"/>
      <c r="Y203" s="333"/>
      <c r="AN203" s="77"/>
      <c r="AO203" s="68"/>
      <c r="AP203" s="68"/>
      <c r="AQ203" s="386"/>
    </row>
    <row r="204" spans="9:43" x14ac:dyDescent="0.25">
      <c r="I204" s="35"/>
      <c r="M204" s="35"/>
      <c r="Q204" s="35"/>
      <c r="R204" s="35"/>
      <c r="S204" s="35"/>
      <c r="T204" s="1"/>
      <c r="W204" s="77"/>
      <c r="X204" s="77"/>
      <c r="Y204" s="333"/>
      <c r="AN204" s="77"/>
      <c r="AO204" s="68"/>
      <c r="AP204" s="68"/>
      <c r="AQ204" s="386"/>
    </row>
    <row r="205" spans="9:43" x14ac:dyDescent="0.25">
      <c r="I205" s="35"/>
      <c r="M205" s="35"/>
      <c r="Q205" s="35"/>
      <c r="R205" s="35"/>
      <c r="S205" s="35"/>
      <c r="T205" s="1"/>
      <c r="W205" s="77"/>
      <c r="X205" s="77"/>
      <c r="Y205" s="333"/>
      <c r="AN205" s="77"/>
      <c r="AO205" s="68"/>
      <c r="AP205" s="68"/>
      <c r="AQ205" s="386"/>
    </row>
    <row r="206" spans="9:43" x14ac:dyDescent="0.25">
      <c r="I206" s="35"/>
      <c r="M206" s="35"/>
      <c r="Q206" s="35"/>
      <c r="R206" s="35"/>
      <c r="S206" s="35"/>
      <c r="T206" s="1"/>
      <c r="W206" s="77"/>
      <c r="X206" s="77"/>
      <c r="Y206" s="333"/>
      <c r="AN206" s="77"/>
      <c r="AO206" s="68"/>
      <c r="AP206" s="68"/>
      <c r="AQ206" s="386"/>
    </row>
    <row r="207" spans="9:43" x14ac:dyDescent="0.25">
      <c r="I207" s="35"/>
      <c r="M207" s="35"/>
      <c r="Q207" s="35"/>
      <c r="R207" s="35"/>
      <c r="S207" s="35"/>
      <c r="T207" s="1"/>
      <c r="W207" s="77"/>
      <c r="X207" s="77"/>
      <c r="Y207" s="333"/>
      <c r="AN207" s="77"/>
      <c r="AO207" s="68"/>
      <c r="AP207" s="68"/>
      <c r="AQ207" s="386"/>
    </row>
    <row r="208" spans="9:43" x14ac:dyDescent="0.25">
      <c r="I208" s="35"/>
      <c r="M208" s="35"/>
      <c r="Q208" s="35"/>
      <c r="R208" s="35"/>
      <c r="S208" s="35"/>
      <c r="T208" s="1"/>
      <c r="W208" s="77"/>
      <c r="X208" s="77"/>
      <c r="Y208" s="333"/>
      <c r="AN208" s="77"/>
      <c r="AO208" s="68"/>
      <c r="AP208" s="68"/>
      <c r="AQ208" s="386"/>
    </row>
    <row r="209" spans="9:43" x14ac:dyDescent="0.25">
      <c r="I209" s="35"/>
      <c r="M209" s="35"/>
      <c r="Q209" s="35"/>
      <c r="R209" s="35"/>
      <c r="S209" s="35"/>
      <c r="T209" s="1"/>
      <c r="W209" s="77"/>
      <c r="X209" s="77"/>
      <c r="Y209" s="333"/>
      <c r="AN209" s="77"/>
      <c r="AO209" s="68"/>
      <c r="AP209" s="68"/>
      <c r="AQ209" s="386"/>
    </row>
    <row r="210" spans="9:43" x14ac:dyDescent="0.25">
      <c r="I210" s="35"/>
      <c r="M210" s="35"/>
      <c r="Q210" s="35"/>
      <c r="R210" s="35"/>
      <c r="S210" s="35"/>
      <c r="T210" s="1"/>
      <c r="W210" s="77"/>
      <c r="X210" s="77"/>
      <c r="Y210" s="333"/>
      <c r="AN210" s="77"/>
      <c r="AO210" s="68"/>
      <c r="AP210" s="68"/>
      <c r="AQ210" s="386"/>
    </row>
    <row r="211" spans="9:43" x14ac:dyDescent="0.25">
      <c r="I211" s="35"/>
      <c r="M211" s="35"/>
      <c r="Q211" s="35"/>
      <c r="R211" s="35"/>
      <c r="S211" s="35"/>
      <c r="T211" s="1"/>
      <c r="W211" s="77"/>
      <c r="X211" s="77"/>
      <c r="Y211" s="333"/>
      <c r="AN211" s="77"/>
      <c r="AO211" s="68"/>
      <c r="AP211" s="68"/>
      <c r="AQ211" s="386"/>
    </row>
    <row r="212" spans="9:43" x14ac:dyDescent="0.25">
      <c r="I212" s="35"/>
      <c r="M212" s="35"/>
      <c r="Q212" s="35"/>
      <c r="R212" s="35"/>
      <c r="S212" s="35"/>
      <c r="T212" s="1"/>
      <c r="W212" s="77"/>
      <c r="X212" s="77"/>
      <c r="Y212" s="333"/>
      <c r="AN212" s="77"/>
      <c r="AO212" s="68"/>
      <c r="AP212" s="68"/>
      <c r="AQ212" s="386"/>
    </row>
    <row r="213" spans="9:43" x14ac:dyDescent="0.25">
      <c r="I213" s="35"/>
      <c r="M213" s="35"/>
      <c r="Q213" s="35"/>
      <c r="R213" s="35"/>
      <c r="S213" s="35"/>
      <c r="T213" s="1"/>
      <c r="W213" s="77"/>
      <c r="X213" s="77"/>
      <c r="Y213" s="333"/>
      <c r="AN213" s="77"/>
      <c r="AO213" s="68"/>
      <c r="AP213" s="68"/>
      <c r="AQ213" s="386"/>
    </row>
    <row r="214" spans="9:43" x14ac:dyDescent="0.25">
      <c r="I214" s="35"/>
      <c r="M214" s="35"/>
      <c r="Q214" s="35"/>
      <c r="R214" s="35"/>
      <c r="S214" s="35"/>
      <c r="T214" s="1"/>
      <c r="W214" s="77"/>
      <c r="X214" s="77"/>
      <c r="Y214" s="333"/>
      <c r="AN214" s="77"/>
      <c r="AO214" s="68"/>
      <c r="AP214" s="68"/>
      <c r="AQ214" s="386"/>
    </row>
    <row r="215" spans="9:43" x14ac:dyDescent="0.25">
      <c r="I215" s="35"/>
      <c r="M215" s="35"/>
      <c r="Q215" s="35"/>
      <c r="R215" s="35"/>
      <c r="S215" s="35"/>
      <c r="T215" s="1"/>
      <c r="W215" s="77"/>
      <c r="X215" s="77"/>
      <c r="Y215" s="333"/>
      <c r="AN215" s="77"/>
      <c r="AO215" s="68"/>
      <c r="AP215" s="68"/>
      <c r="AQ215" s="386"/>
    </row>
    <row r="216" spans="9:43" x14ac:dyDescent="0.25">
      <c r="I216" s="35"/>
      <c r="M216" s="35"/>
      <c r="Q216" s="35"/>
      <c r="R216" s="35"/>
      <c r="S216" s="35"/>
      <c r="T216" s="1"/>
      <c r="W216" s="77"/>
      <c r="X216" s="77"/>
      <c r="Y216" s="333"/>
      <c r="AN216" s="77"/>
      <c r="AO216" s="68"/>
      <c r="AP216" s="68"/>
      <c r="AQ216" s="386"/>
    </row>
    <row r="217" spans="9:43" x14ac:dyDescent="0.25">
      <c r="I217" s="35"/>
      <c r="M217" s="35"/>
      <c r="Q217" s="35"/>
      <c r="R217" s="35"/>
      <c r="S217" s="35"/>
      <c r="T217" s="1"/>
      <c r="W217" s="77"/>
      <c r="X217" s="77"/>
      <c r="Y217" s="333"/>
      <c r="AN217" s="77"/>
      <c r="AO217" s="68"/>
      <c r="AP217" s="68"/>
      <c r="AQ217" s="386"/>
    </row>
    <row r="218" spans="9:43" x14ac:dyDescent="0.25">
      <c r="I218" s="35"/>
      <c r="M218" s="35"/>
      <c r="Q218" s="35"/>
      <c r="R218" s="35"/>
      <c r="S218" s="35"/>
      <c r="T218" s="1"/>
      <c r="W218" s="77"/>
      <c r="X218" s="77"/>
      <c r="Y218" s="333"/>
      <c r="AN218" s="77"/>
      <c r="AO218" s="68"/>
      <c r="AP218" s="68"/>
      <c r="AQ218" s="386"/>
    </row>
    <row r="219" spans="9:43" x14ac:dyDescent="0.25">
      <c r="I219" s="35"/>
      <c r="M219" s="35"/>
      <c r="Q219" s="35"/>
      <c r="R219" s="35"/>
      <c r="S219" s="35"/>
      <c r="T219" s="1"/>
      <c r="W219" s="77"/>
      <c r="X219" s="77"/>
      <c r="Y219" s="333"/>
      <c r="AN219" s="77"/>
      <c r="AO219" s="68"/>
      <c r="AP219" s="68"/>
      <c r="AQ219" s="386"/>
    </row>
    <row r="220" spans="9:43" x14ac:dyDescent="0.25">
      <c r="I220" s="35"/>
      <c r="M220" s="35"/>
      <c r="Q220" s="35"/>
      <c r="R220" s="35"/>
      <c r="S220" s="35"/>
      <c r="T220" s="1"/>
      <c r="W220" s="77"/>
      <c r="X220" s="77"/>
      <c r="Y220" s="333"/>
      <c r="AN220" s="77"/>
      <c r="AO220" s="68"/>
      <c r="AP220" s="68"/>
      <c r="AQ220" s="386"/>
    </row>
    <row r="221" spans="9:43" x14ac:dyDescent="0.25">
      <c r="I221" s="35"/>
      <c r="M221" s="35"/>
      <c r="Q221" s="35"/>
      <c r="R221" s="35"/>
      <c r="S221" s="35"/>
      <c r="T221" s="1"/>
      <c r="W221" s="77"/>
      <c r="X221" s="77"/>
      <c r="Y221" s="333"/>
      <c r="AN221" s="77"/>
      <c r="AO221" s="68"/>
      <c r="AP221" s="68"/>
      <c r="AQ221" s="386"/>
    </row>
    <row r="222" spans="9:43" x14ac:dyDescent="0.25">
      <c r="I222" s="35"/>
      <c r="M222" s="35"/>
      <c r="Q222" s="35"/>
      <c r="R222" s="35"/>
      <c r="S222" s="35"/>
      <c r="T222" s="1"/>
      <c r="W222" s="77"/>
      <c r="X222" s="77"/>
      <c r="Y222" s="333"/>
      <c r="AN222" s="77"/>
      <c r="AO222" s="68"/>
      <c r="AP222" s="68"/>
      <c r="AQ222" s="386"/>
    </row>
    <row r="223" spans="9:43" x14ac:dyDescent="0.25">
      <c r="I223" s="35"/>
      <c r="M223" s="35"/>
      <c r="Q223" s="35"/>
      <c r="R223" s="35"/>
      <c r="S223" s="35"/>
      <c r="T223" s="1"/>
      <c r="W223" s="77"/>
      <c r="X223" s="77"/>
      <c r="Y223" s="333"/>
      <c r="AN223" s="77"/>
      <c r="AO223" s="68"/>
      <c r="AP223" s="68"/>
      <c r="AQ223" s="386"/>
    </row>
    <row r="224" spans="9:43" x14ac:dyDescent="0.25">
      <c r="I224" s="35"/>
      <c r="M224" s="35"/>
      <c r="Q224" s="35"/>
      <c r="R224" s="35"/>
      <c r="S224" s="35"/>
      <c r="T224" s="1"/>
      <c r="W224" s="77"/>
      <c r="X224" s="77"/>
      <c r="Y224" s="333"/>
      <c r="AN224" s="77"/>
      <c r="AO224" s="68"/>
      <c r="AP224" s="68"/>
      <c r="AQ224" s="386"/>
    </row>
    <row r="225" spans="9:43" x14ac:dyDescent="0.25">
      <c r="I225" s="35"/>
      <c r="M225" s="35"/>
      <c r="Q225" s="35"/>
      <c r="R225" s="35"/>
      <c r="S225" s="35"/>
      <c r="T225" s="1"/>
      <c r="W225" s="77"/>
      <c r="X225" s="77"/>
      <c r="Y225" s="333"/>
      <c r="AN225" s="77"/>
      <c r="AO225" s="68"/>
      <c r="AP225" s="68"/>
      <c r="AQ225" s="386"/>
    </row>
    <row r="226" spans="9:43" x14ac:dyDescent="0.25">
      <c r="I226" s="35"/>
      <c r="M226" s="35"/>
      <c r="Q226" s="35"/>
      <c r="R226" s="35"/>
      <c r="S226" s="35"/>
      <c r="T226" s="1"/>
      <c r="W226" s="77"/>
      <c r="X226" s="77"/>
      <c r="Y226" s="333"/>
      <c r="AN226" s="77"/>
      <c r="AO226" s="68"/>
      <c r="AP226" s="68"/>
      <c r="AQ226" s="386"/>
    </row>
    <row r="227" spans="9:43" x14ac:dyDescent="0.25">
      <c r="I227" s="35"/>
      <c r="M227" s="35"/>
      <c r="Q227" s="35"/>
      <c r="R227" s="35"/>
      <c r="S227" s="35"/>
      <c r="T227" s="1"/>
      <c r="W227" s="77"/>
      <c r="X227" s="77"/>
      <c r="Y227" s="333"/>
      <c r="AN227" s="77"/>
      <c r="AO227" s="68"/>
      <c r="AP227" s="68"/>
      <c r="AQ227" s="386"/>
    </row>
    <row r="228" spans="9:43" x14ac:dyDescent="0.25">
      <c r="I228" s="35"/>
      <c r="M228" s="35"/>
      <c r="Q228" s="35"/>
      <c r="R228" s="35"/>
      <c r="S228" s="35"/>
      <c r="T228" s="1"/>
      <c r="W228" s="77"/>
      <c r="X228" s="77"/>
      <c r="Y228" s="333"/>
      <c r="AN228" s="77"/>
      <c r="AO228" s="68"/>
      <c r="AP228" s="68"/>
      <c r="AQ228" s="386"/>
    </row>
    <row r="229" spans="9:43" x14ac:dyDescent="0.25">
      <c r="I229" s="35"/>
      <c r="M229" s="35"/>
      <c r="Q229" s="35"/>
      <c r="R229" s="35"/>
      <c r="S229" s="35"/>
      <c r="T229" s="1"/>
      <c r="W229" s="77"/>
      <c r="X229" s="77"/>
      <c r="Y229" s="333"/>
      <c r="AN229" s="77"/>
      <c r="AO229" s="68"/>
      <c r="AP229" s="68"/>
      <c r="AQ229" s="386"/>
    </row>
    <row r="230" spans="9:43" x14ac:dyDescent="0.25">
      <c r="I230" s="35"/>
      <c r="M230" s="35"/>
      <c r="Q230" s="35"/>
      <c r="R230" s="35"/>
      <c r="S230" s="35"/>
      <c r="T230" s="1"/>
      <c r="W230" s="77"/>
      <c r="X230" s="77"/>
      <c r="Y230" s="333"/>
      <c r="AN230" s="77"/>
      <c r="AO230" s="68"/>
      <c r="AP230" s="68"/>
      <c r="AQ230" s="386"/>
    </row>
    <row r="231" spans="9:43" x14ac:dyDescent="0.25">
      <c r="I231" s="35"/>
      <c r="M231" s="35"/>
      <c r="Q231" s="35"/>
      <c r="R231" s="35"/>
      <c r="S231" s="35"/>
      <c r="T231" s="1"/>
      <c r="W231" s="77"/>
      <c r="X231" s="77"/>
      <c r="Y231" s="333"/>
      <c r="AN231" s="77"/>
      <c r="AO231" s="68"/>
      <c r="AP231" s="68"/>
      <c r="AQ231" s="386"/>
    </row>
    <row r="232" spans="9:43" x14ac:dyDescent="0.25">
      <c r="I232" s="35"/>
      <c r="M232" s="35"/>
      <c r="Q232" s="35"/>
      <c r="R232" s="35"/>
      <c r="S232" s="35"/>
      <c r="T232" s="1"/>
      <c r="W232" s="77"/>
      <c r="X232" s="77"/>
      <c r="Y232" s="333"/>
      <c r="AN232" s="77"/>
      <c r="AO232" s="68"/>
      <c r="AP232" s="68"/>
      <c r="AQ232" s="386"/>
    </row>
    <row r="233" spans="9:43" x14ac:dyDescent="0.25">
      <c r="I233" s="35"/>
      <c r="M233" s="35"/>
      <c r="Q233" s="35"/>
      <c r="R233" s="35"/>
      <c r="S233" s="35"/>
      <c r="T233" s="1"/>
      <c r="W233" s="77"/>
      <c r="X233" s="77"/>
      <c r="Y233" s="333"/>
      <c r="AN233" s="77"/>
      <c r="AO233" s="68"/>
      <c r="AP233" s="68"/>
      <c r="AQ233" s="386"/>
    </row>
    <row r="234" spans="9:43" x14ac:dyDescent="0.25">
      <c r="I234" s="35"/>
      <c r="M234" s="35"/>
      <c r="Q234" s="35"/>
      <c r="R234" s="35"/>
      <c r="S234" s="35"/>
      <c r="T234" s="1"/>
      <c r="W234" s="77"/>
      <c r="X234" s="77"/>
      <c r="Y234" s="333"/>
      <c r="AN234" s="77"/>
      <c r="AO234" s="68"/>
      <c r="AP234" s="68"/>
      <c r="AQ234" s="386"/>
    </row>
    <row r="235" spans="9:43" x14ac:dyDescent="0.25">
      <c r="I235" s="35"/>
      <c r="M235" s="35"/>
      <c r="Q235" s="35"/>
      <c r="R235" s="35"/>
      <c r="S235" s="35"/>
      <c r="T235" s="1"/>
      <c r="W235" s="77"/>
      <c r="X235" s="77"/>
      <c r="Y235" s="333"/>
      <c r="AN235" s="77"/>
      <c r="AO235" s="68"/>
      <c r="AP235" s="68"/>
      <c r="AQ235" s="386"/>
    </row>
    <row r="236" spans="9:43" x14ac:dyDescent="0.25">
      <c r="I236" s="35"/>
      <c r="M236" s="35"/>
      <c r="Q236" s="35"/>
      <c r="R236" s="35"/>
      <c r="S236" s="35"/>
      <c r="T236" s="1"/>
      <c r="W236" s="77"/>
      <c r="X236" s="77"/>
      <c r="Y236" s="333"/>
      <c r="AN236" s="77"/>
      <c r="AO236" s="68"/>
      <c r="AP236" s="68"/>
      <c r="AQ236" s="386"/>
    </row>
    <row r="237" spans="9:43" x14ac:dyDescent="0.25">
      <c r="I237" s="35"/>
      <c r="M237" s="35"/>
      <c r="Q237" s="35"/>
      <c r="R237" s="35"/>
      <c r="S237" s="35"/>
      <c r="T237" s="1"/>
      <c r="W237" s="77"/>
      <c r="X237" s="77"/>
      <c r="Y237" s="333"/>
      <c r="AN237" s="77"/>
      <c r="AO237" s="68"/>
      <c r="AP237" s="68"/>
      <c r="AQ237" s="386"/>
    </row>
    <row r="238" spans="9:43" x14ac:dyDescent="0.25">
      <c r="I238" s="35"/>
      <c r="M238" s="35"/>
      <c r="Q238" s="35"/>
      <c r="R238" s="35"/>
      <c r="S238" s="35"/>
      <c r="T238" s="1"/>
      <c r="W238" s="77"/>
      <c r="X238" s="77"/>
      <c r="Y238" s="333"/>
      <c r="AN238" s="77"/>
      <c r="AO238" s="68"/>
      <c r="AP238" s="68"/>
      <c r="AQ238" s="386"/>
    </row>
    <row r="239" spans="9:43" x14ac:dyDescent="0.25">
      <c r="I239" s="35"/>
      <c r="M239" s="35"/>
      <c r="Q239" s="35"/>
      <c r="R239" s="35"/>
      <c r="S239" s="35"/>
      <c r="T239" s="1"/>
      <c r="W239" s="77"/>
      <c r="X239" s="77"/>
      <c r="Y239" s="333"/>
      <c r="AN239" s="77"/>
      <c r="AO239" s="68"/>
      <c r="AP239" s="68"/>
      <c r="AQ239" s="386"/>
    </row>
    <row r="240" spans="9:43" x14ac:dyDescent="0.25">
      <c r="I240" s="35"/>
      <c r="M240" s="35"/>
      <c r="Q240" s="35"/>
      <c r="R240" s="35"/>
      <c r="S240" s="35"/>
      <c r="T240" s="1"/>
      <c r="W240" s="77"/>
      <c r="X240" s="77"/>
      <c r="Y240" s="333"/>
      <c r="AN240" s="77"/>
      <c r="AO240" s="68"/>
      <c r="AP240" s="68"/>
      <c r="AQ240" s="386"/>
    </row>
    <row r="241" spans="9:43" x14ac:dyDescent="0.25">
      <c r="I241" s="35"/>
      <c r="M241" s="35"/>
      <c r="Q241" s="35"/>
      <c r="R241" s="35"/>
      <c r="S241" s="35"/>
      <c r="T241" s="1"/>
      <c r="W241" s="77"/>
      <c r="X241" s="77"/>
      <c r="Y241" s="333"/>
      <c r="AN241" s="77"/>
      <c r="AO241" s="68"/>
      <c r="AP241" s="68"/>
      <c r="AQ241" s="386"/>
    </row>
    <row r="242" spans="9:43" x14ac:dyDescent="0.25">
      <c r="I242" s="35"/>
      <c r="M242" s="35"/>
      <c r="Q242" s="35"/>
      <c r="R242" s="35"/>
      <c r="S242" s="35"/>
      <c r="T242" s="1"/>
      <c r="W242" s="77"/>
      <c r="X242" s="77"/>
      <c r="Y242" s="333"/>
      <c r="AN242" s="77"/>
      <c r="AO242" s="68"/>
      <c r="AP242" s="68"/>
      <c r="AQ242" s="386"/>
    </row>
    <row r="243" spans="9:43" x14ac:dyDescent="0.25">
      <c r="I243" s="35"/>
      <c r="M243" s="35"/>
      <c r="Q243" s="35"/>
      <c r="R243" s="35"/>
      <c r="S243" s="35"/>
      <c r="T243" s="1"/>
      <c r="W243" s="77"/>
      <c r="X243" s="77"/>
      <c r="Y243" s="333"/>
      <c r="AN243" s="77"/>
      <c r="AO243" s="68"/>
      <c r="AP243" s="68"/>
      <c r="AQ243" s="386"/>
    </row>
    <row r="244" spans="9:43" x14ac:dyDescent="0.25">
      <c r="I244" s="35"/>
      <c r="M244" s="35"/>
      <c r="Q244" s="35"/>
      <c r="R244" s="35"/>
      <c r="S244" s="35"/>
      <c r="T244" s="1"/>
      <c r="W244" s="77"/>
      <c r="X244" s="77"/>
      <c r="Y244" s="333"/>
      <c r="AN244" s="77"/>
      <c r="AO244" s="68"/>
      <c r="AP244" s="68"/>
      <c r="AQ244" s="386"/>
    </row>
    <row r="245" spans="9:43" x14ac:dyDescent="0.25">
      <c r="I245" s="35"/>
      <c r="M245" s="35"/>
      <c r="Q245" s="35"/>
      <c r="R245" s="35"/>
      <c r="S245" s="35"/>
      <c r="T245" s="1"/>
      <c r="W245" s="77"/>
      <c r="X245" s="77"/>
      <c r="Y245" s="333"/>
      <c r="AN245" s="77"/>
      <c r="AO245" s="68"/>
      <c r="AP245" s="68"/>
      <c r="AQ245" s="386"/>
    </row>
    <row r="246" spans="9:43" x14ac:dyDescent="0.25">
      <c r="I246" s="35"/>
      <c r="M246" s="35"/>
      <c r="Q246" s="35"/>
      <c r="R246" s="35"/>
      <c r="S246" s="35"/>
      <c r="T246" s="1"/>
      <c r="W246" s="77"/>
      <c r="X246" s="77"/>
      <c r="Y246" s="333"/>
      <c r="AN246" s="77"/>
      <c r="AO246" s="68"/>
      <c r="AP246" s="68"/>
      <c r="AQ246" s="386"/>
    </row>
    <row r="247" spans="9:43" x14ac:dyDescent="0.25">
      <c r="I247" s="35"/>
      <c r="M247" s="35"/>
      <c r="Q247" s="35"/>
      <c r="R247" s="35"/>
      <c r="S247" s="35"/>
      <c r="T247" s="1"/>
      <c r="W247" s="77"/>
      <c r="X247" s="77"/>
      <c r="Y247" s="333"/>
      <c r="AN247" s="77"/>
      <c r="AO247" s="68"/>
      <c r="AP247" s="68"/>
      <c r="AQ247" s="386"/>
    </row>
    <row r="248" spans="9:43" x14ac:dyDescent="0.25">
      <c r="I248" s="35"/>
      <c r="M248" s="35"/>
      <c r="Q248" s="35"/>
      <c r="R248" s="35"/>
      <c r="S248" s="35"/>
      <c r="T248" s="1"/>
      <c r="W248" s="77"/>
      <c r="X248" s="77"/>
      <c r="Y248" s="333"/>
      <c r="AN248" s="77"/>
      <c r="AO248" s="68"/>
      <c r="AP248" s="68"/>
      <c r="AQ248" s="386"/>
    </row>
    <row r="249" spans="9:43" x14ac:dyDescent="0.25">
      <c r="I249" s="35"/>
      <c r="M249" s="35"/>
      <c r="Q249" s="35"/>
      <c r="R249" s="35"/>
      <c r="S249" s="35"/>
      <c r="T249" s="1"/>
      <c r="W249" s="77"/>
      <c r="X249" s="77"/>
      <c r="Y249" s="333"/>
      <c r="AN249" s="77"/>
      <c r="AO249" s="68"/>
      <c r="AP249" s="68"/>
      <c r="AQ249" s="386"/>
    </row>
    <row r="250" spans="9:43" x14ac:dyDescent="0.25">
      <c r="I250" s="35"/>
      <c r="M250" s="35"/>
      <c r="Q250" s="35"/>
      <c r="R250" s="35"/>
      <c r="S250" s="35"/>
      <c r="T250" s="1"/>
      <c r="W250" s="77"/>
      <c r="X250" s="77"/>
      <c r="Y250" s="333"/>
      <c r="AN250" s="77"/>
      <c r="AO250" s="68"/>
      <c r="AP250" s="68"/>
      <c r="AQ250" s="386"/>
    </row>
    <row r="251" spans="9:43" x14ac:dyDescent="0.25">
      <c r="I251" s="35"/>
      <c r="M251" s="35"/>
      <c r="Q251" s="35"/>
      <c r="R251" s="35"/>
      <c r="S251" s="35"/>
      <c r="T251" s="1"/>
      <c r="W251" s="77"/>
      <c r="X251" s="77"/>
      <c r="Y251" s="333"/>
      <c r="AN251" s="77"/>
      <c r="AO251" s="68"/>
      <c r="AP251" s="68"/>
      <c r="AQ251" s="386"/>
    </row>
    <row r="252" spans="9:43" x14ac:dyDescent="0.25">
      <c r="I252" s="35"/>
      <c r="M252" s="35"/>
      <c r="Q252" s="35"/>
      <c r="R252" s="35"/>
      <c r="S252" s="35"/>
      <c r="T252" s="1"/>
      <c r="W252" s="77"/>
      <c r="X252" s="77"/>
      <c r="Y252" s="333"/>
      <c r="AN252" s="77"/>
      <c r="AO252" s="68"/>
      <c r="AP252" s="68"/>
      <c r="AQ252" s="386"/>
    </row>
    <row r="253" spans="9:43" x14ac:dyDescent="0.25">
      <c r="I253" s="35"/>
      <c r="M253" s="35"/>
      <c r="Q253" s="35"/>
      <c r="R253" s="35"/>
      <c r="S253" s="35"/>
      <c r="T253" s="1"/>
      <c r="W253" s="77"/>
      <c r="X253" s="77"/>
      <c r="Y253" s="333"/>
      <c r="AN253" s="77"/>
      <c r="AO253" s="68"/>
      <c r="AP253" s="68"/>
      <c r="AQ253" s="386"/>
    </row>
    <row r="254" spans="9:43" x14ac:dyDescent="0.25">
      <c r="I254" s="35"/>
      <c r="M254" s="35"/>
      <c r="Q254" s="35"/>
      <c r="R254" s="35"/>
      <c r="S254" s="35"/>
      <c r="T254" s="1"/>
      <c r="W254" s="77"/>
      <c r="X254" s="77"/>
      <c r="Y254" s="333"/>
      <c r="AN254" s="77"/>
      <c r="AO254" s="68"/>
      <c r="AP254" s="68"/>
      <c r="AQ254" s="386"/>
    </row>
    <row r="255" spans="9:43" x14ac:dyDescent="0.25">
      <c r="I255" s="35"/>
      <c r="M255" s="35"/>
      <c r="Q255" s="35"/>
      <c r="R255" s="35"/>
      <c r="S255" s="35"/>
      <c r="T255" s="1"/>
      <c r="W255" s="77"/>
      <c r="X255" s="77"/>
      <c r="Y255" s="333"/>
      <c r="AN255" s="77"/>
      <c r="AO255" s="68"/>
      <c r="AP255" s="68"/>
      <c r="AQ255" s="386"/>
    </row>
    <row r="256" spans="9:43" x14ac:dyDescent="0.25">
      <c r="I256" s="35"/>
      <c r="M256" s="35"/>
      <c r="Q256" s="35"/>
      <c r="R256" s="35"/>
      <c r="S256" s="35"/>
      <c r="T256" s="1"/>
      <c r="W256" s="77"/>
      <c r="X256" s="77"/>
      <c r="Y256" s="333"/>
      <c r="AN256" s="77"/>
      <c r="AO256" s="68"/>
      <c r="AP256" s="68"/>
      <c r="AQ256" s="386"/>
    </row>
    <row r="257" spans="9:43" x14ac:dyDescent="0.25">
      <c r="I257" s="35"/>
      <c r="M257" s="35"/>
      <c r="Q257" s="35"/>
      <c r="R257" s="35"/>
      <c r="S257" s="35"/>
      <c r="T257" s="1"/>
      <c r="W257" s="77"/>
      <c r="X257" s="77"/>
      <c r="Y257" s="333"/>
      <c r="AN257" s="77"/>
      <c r="AO257" s="68"/>
      <c r="AP257" s="68"/>
      <c r="AQ257" s="386"/>
    </row>
    <row r="258" spans="9:43" x14ac:dyDescent="0.25">
      <c r="I258" s="35"/>
      <c r="M258" s="35"/>
      <c r="Q258" s="35"/>
      <c r="R258" s="35"/>
      <c r="S258" s="35"/>
      <c r="T258" s="1"/>
      <c r="W258" s="77"/>
      <c r="X258" s="77"/>
      <c r="Y258" s="333"/>
      <c r="AN258" s="77"/>
      <c r="AO258" s="68"/>
      <c r="AP258" s="68"/>
      <c r="AQ258" s="386"/>
    </row>
    <row r="259" spans="9:43" x14ac:dyDescent="0.25">
      <c r="I259" s="35"/>
      <c r="M259" s="35"/>
      <c r="Q259" s="35"/>
      <c r="R259" s="35"/>
      <c r="S259" s="35"/>
      <c r="T259" s="1"/>
      <c r="W259" s="77"/>
      <c r="X259" s="77"/>
      <c r="Y259" s="333"/>
      <c r="AN259" s="77"/>
      <c r="AO259" s="68"/>
      <c r="AP259" s="68"/>
      <c r="AQ259" s="386"/>
    </row>
    <row r="260" spans="9:43" x14ac:dyDescent="0.25">
      <c r="I260" s="35"/>
      <c r="M260" s="35"/>
      <c r="Q260" s="35"/>
      <c r="R260" s="35"/>
      <c r="S260" s="35"/>
      <c r="T260" s="1"/>
      <c r="W260" s="77"/>
      <c r="X260" s="77"/>
      <c r="Y260" s="333"/>
      <c r="AN260" s="77"/>
      <c r="AO260" s="68"/>
      <c r="AP260" s="68"/>
      <c r="AQ260" s="386"/>
    </row>
    <row r="261" spans="9:43" x14ac:dyDescent="0.25">
      <c r="I261" s="35"/>
      <c r="M261" s="35"/>
      <c r="Q261" s="35"/>
      <c r="R261" s="35"/>
      <c r="S261" s="35"/>
      <c r="T261" s="1"/>
      <c r="W261" s="77"/>
      <c r="X261" s="77"/>
      <c r="Y261" s="333"/>
      <c r="AN261" s="77"/>
      <c r="AO261" s="68"/>
      <c r="AP261" s="68"/>
      <c r="AQ261" s="386"/>
    </row>
    <row r="262" spans="9:43" x14ac:dyDescent="0.25">
      <c r="I262" s="35"/>
      <c r="M262" s="35"/>
      <c r="Q262" s="35"/>
      <c r="R262" s="35"/>
      <c r="S262" s="35"/>
      <c r="T262" s="1"/>
      <c r="W262" s="77"/>
      <c r="X262" s="77"/>
      <c r="Y262" s="333"/>
      <c r="AN262" s="77"/>
      <c r="AO262" s="68"/>
      <c r="AP262" s="68"/>
      <c r="AQ262" s="386"/>
    </row>
    <row r="263" spans="9:43" x14ac:dyDescent="0.25">
      <c r="I263" s="35"/>
      <c r="M263" s="35"/>
      <c r="Q263" s="35"/>
      <c r="R263" s="35"/>
      <c r="S263" s="35"/>
      <c r="T263" s="1"/>
      <c r="W263" s="77"/>
      <c r="X263" s="77"/>
      <c r="Y263" s="333"/>
      <c r="AN263" s="77"/>
      <c r="AO263" s="68"/>
      <c r="AP263" s="68"/>
      <c r="AQ263" s="386"/>
    </row>
    <row r="264" spans="9:43" x14ac:dyDescent="0.25">
      <c r="I264" s="35"/>
      <c r="M264" s="35"/>
      <c r="Q264" s="35"/>
      <c r="R264" s="35"/>
      <c r="S264" s="35"/>
      <c r="T264" s="1"/>
      <c r="W264" s="77"/>
      <c r="X264" s="77"/>
      <c r="Y264" s="333"/>
      <c r="AN264" s="77"/>
      <c r="AO264" s="68"/>
      <c r="AP264" s="68"/>
      <c r="AQ264" s="386"/>
    </row>
    <row r="265" spans="9:43" x14ac:dyDescent="0.25">
      <c r="I265" s="35"/>
      <c r="M265" s="35"/>
      <c r="Q265" s="35"/>
      <c r="R265" s="35"/>
      <c r="S265" s="35"/>
      <c r="T265" s="1"/>
      <c r="W265" s="77"/>
      <c r="X265" s="77"/>
      <c r="Y265" s="333"/>
      <c r="AN265" s="77"/>
      <c r="AO265" s="68"/>
      <c r="AP265" s="68"/>
      <c r="AQ265" s="386"/>
    </row>
    <row r="266" spans="9:43" x14ac:dyDescent="0.25">
      <c r="I266" s="35"/>
      <c r="M266" s="35"/>
      <c r="Q266" s="35"/>
      <c r="R266" s="35"/>
      <c r="S266" s="35"/>
      <c r="T266" s="1"/>
      <c r="W266" s="77"/>
      <c r="X266" s="77"/>
      <c r="Y266" s="333"/>
      <c r="AN266" s="77"/>
      <c r="AO266" s="68"/>
      <c r="AP266" s="68"/>
      <c r="AQ266" s="386"/>
    </row>
    <row r="267" spans="9:43" x14ac:dyDescent="0.25">
      <c r="I267" s="35"/>
      <c r="M267" s="35"/>
      <c r="Q267" s="35"/>
      <c r="R267" s="35"/>
      <c r="S267" s="35"/>
      <c r="T267" s="1"/>
      <c r="W267" s="77"/>
      <c r="X267" s="77"/>
      <c r="Y267" s="333"/>
      <c r="AN267" s="77"/>
      <c r="AO267" s="68"/>
      <c r="AP267" s="68"/>
      <c r="AQ267" s="386"/>
    </row>
    <row r="268" spans="9:43" x14ac:dyDescent="0.25">
      <c r="I268" s="35"/>
      <c r="M268" s="35"/>
      <c r="Q268" s="35"/>
      <c r="R268" s="35"/>
      <c r="S268" s="35"/>
      <c r="T268" s="1"/>
      <c r="W268" s="77"/>
      <c r="X268" s="77"/>
      <c r="Y268" s="333"/>
      <c r="AN268" s="77"/>
      <c r="AO268" s="68"/>
      <c r="AP268" s="68"/>
      <c r="AQ268" s="386"/>
    </row>
    <row r="269" spans="9:43" x14ac:dyDescent="0.25">
      <c r="I269" s="35"/>
      <c r="M269" s="35"/>
      <c r="Q269" s="35"/>
      <c r="R269" s="35"/>
      <c r="S269" s="35"/>
      <c r="T269" s="1"/>
      <c r="W269" s="77"/>
      <c r="X269" s="77"/>
      <c r="Y269" s="333"/>
      <c r="AN269" s="77"/>
      <c r="AO269" s="68"/>
      <c r="AP269" s="68"/>
      <c r="AQ269" s="386"/>
    </row>
    <row r="270" spans="9:43" x14ac:dyDescent="0.25">
      <c r="I270" s="35"/>
      <c r="M270" s="35"/>
      <c r="Q270" s="35"/>
      <c r="R270" s="35"/>
      <c r="S270" s="35"/>
      <c r="T270" s="1"/>
      <c r="W270" s="77"/>
      <c r="X270" s="77"/>
      <c r="Y270" s="333"/>
      <c r="AN270" s="77"/>
      <c r="AO270" s="68"/>
      <c r="AP270" s="68"/>
      <c r="AQ270" s="386"/>
    </row>
    <row r="271" spans="9:43" x14ac:dyDescent="0.25">
      <c r="I271" s="35"/>
      <c r="M271" s="35"/>
      <c r="Q271" s="35"/>
      <c r="R271" s="35"/>
      <c r="S271" s="35"/>
      <c r="T271" s="1"/>
      <c r="W271" s="77"/>
      <c r="X271" s="77"/>
      <c r="Y271" s="333"/>
      <c r="AN271" s="77"/>
      <c r="AO271" s="68"/>
      <c r="AP271" s="68"/>
      <c r="AQ271" s="386"/>
    </row>
    <row r="272" spans="9:43" x14ac:dyDescent="0.25">
      <c r="I272" s="35"/>
      <c r="M272" s="35"/>
      <c r="Q272" s="35"/>
      <c r="R272" s="35"/>
      <c r="S272" s="35"/>
      <c r="T272" s="1"/>
      <c r="W272" s="77"/>
      <c r="X272" s="77"/>
      <c r="Y272" s="333"/>
      <c r="AN272" s="77"/>
      <c r="AO272" s="68"/>
      <c r="AP272" s="68"/>
      <c r="AQ272" s="386"/>
    </row>
    <row r="273" spans="9:43" x14ac:dyDescent="0.25">
      <c r="I273" s="35"/>
      <c r="M273" s="35"/>
      <c r="Q273" s="35"/>
      <c r="R273" s="35"/>
      <c r="S273" s="35"/>
      <c r="T273" s="1"/>
      <c r="W273" s="77"/>
      <c r="X273" s="77"/>
      <c r="Y273" s="333"/>
      <c r="AN273" s="77"/>
      <c r="AO273" s="68"/>
      <c r="AP273" s="68"/>
      <c r="AQ273" s="386"/>
    </row>
    <row r="274" spans="9:43" x14ac:dyDescent="0.25">
      <c r="I274" s="35"/>
      <c r="M274" s="35"/>
      <c r="Q274" s="35"/>
      <c r="R274" s="35"/>
      <c r="S274" s="35"/>
      <c r="T274" s="1"/>
      <c r="W274" s="77"/>
      <c r="X274" s="77"/>
      <c r="Y274" s="333"/>
      <c r="AN274" s="77"/>
      <c r="AO274" s="68"/>
      <c r="AP274" s="68"/>
      <c r="AQ274" s="386"/>
    </row>
    <row r="275" spans="9:43" x14ac:dyDescent="0.25">
      <c r="I275" s="35"/>
      <c r="M275" s="35"/>
      <c r="Q275" s="35"/>
      <c r="R275" s="35"/>
      <c r="S275" s="35"/>
      <c r="T275" s="1"/>
      <c r="W275" s="77"/>
      <c r="X275" s="77"/>
      <c r="Y275" s="333"/>
      <c r="AN275" s="77"/>
      <c r="AO275" s="68"/>
      <c r="AP275" s="68"/>
      <c r="AQ275" s="386"/>
    </row>
    <row r="276" spans="9:43" x14ac:dyDescent="0.25">
      <c r="I276" s="35"/>
      <c r="M276" s="35"/>
      <c r="Q276" s="35"/>
      <c r="R276" s="35"/>
      <c r="S276" s="35"/>
      <c r="T276" s="1"/>
      <c r="W276" s="77"/>
      <c r="X276" s="77"/>
      <c r="Y276" s="333"/>
      <c r="AN276" s="77"/>
      <c r="AO276" s="68"/>
      <c r="AP276" s="68"/>
      <c r="AQ276" s="386"/>
    </row>
    <row r="277" spans="9:43" x14ac:dyDescent="0.25">
      <c r="I277" s="35"/>
      <c r="M277" s="35"/>
      <c r="Q277" s="35"/>
      <c r="R277" s="35"/>
      <c r="S277" s="35"/>
      <c r="T277" s="1"/>
      <c r="W277" s="77"/>
      <c r="X277" s="77"/>
      <c r="Y277" s="333"/>
      <c r="AN277" s="77"/>
      <c r="AO277" s="68"/>
      <c r="AP277" s="68"/>
      <c r="AQ277" s="386"/>
    </row>
    <row r="278" spans="9:43" x14ac:dyDescent="0.25">
      <c r="I278" s="35"/>
      <c r="M278" s="35"/>
      <c r="Q278" s="35"/>
      <c r="R278" s="35"/>
      <c r="S278" s="35"/>
      <c r="T278" s="1"/>
      <c r="W278" s="77"/>
      <c r="X278" s="77"/>
      <c r="Y278" s="333"/>
      <c r="AN278" s="77"/>
      <c r="AO278" s="68"/>
      <c r="AP278" s="68"/>
      <c r="AQ278" s="386"/>
    </row>
    <row r="279" spans="9:43" x14ac:dyDescent="0.25">
      <c r="I279" s="35"/>
      <c r="M279" s="35"/>
      <c r="Q279" s="35"/>
      <c r="R279" s="35"/>
      <c r="S279" s="35"/>
      <c r="T279" s="1"/>
      <c r="W279" s="77"/>
      <c r="X279" s="77"/>
      <c r="Y279" s="333"/>
      <c r="AN279" s="77"/>
      <c r="AO279" s="68"/>
      <c r="AP279" s="68"/>
      <c r="AQ279" s="386"/>
    </row>
    <row r="280" spans="9:43" x14ac:dyDescent="0.25">
      <c r="I280" s="35"/>
      <c r="M280" s="35"/>
      <c r="Q280" s="35"/>
      <c r="R280" s="35"/>
      <c r="S280" s="35"/>
      <c r="T280" s="1"/>
      <c r="W280" s="77"/>
      <c r="X280" s="77"/>
      <c r="Y280" s="333"/>
      <c r="AN280" s="77"/>
      <c r="AO280" s="68"/>
      <c r="AP280" s="68"/>
      <c r="AQ280" s="386"/>
    </row>
    <row r="281" spans="9:43" x14ac:dyDescent="0.25">
      <c r="I281" s="35"/>
      <c r="M281" s="35"/>
      <c r="Q281" s="35"/>
      <c r="R281" s="35"/>
      <c r="S281" s="35"/>
      <c r="T281" s="1"/>
      <c r="W281" s="77"/>
      <c r="X281" s="77"/>
      <c r="Y281" s="333"/>
      <c r="AN281" s="77"/>
      <c r="AO281" s="68"/>
      <c r="AP281" s="68"/>
      <c r="AQ281" s="386"/>
    </row>
    <row r="282" spans="9:43" x14ac:dyDescent="0.25">
      <c r="I282" s="35"/>
      <c r="M282" s="35"/>
      <c r="Q282" s="35"/>
      <c r="R282" s="35"/>
      <c r="S282" s="35"/>
      <c r="T282" s="1"/>
      <c r="W282" s="77"/>
      <c r="X282" s="77"/>
      <c r="Y282" s="333"/>
      <c r="AN282" s="77"/>
      <c r="AO282" s="68"/>
      <c r="AP282" s="68"/>
      <c r="AQ282" s="386"/>
    </row>
    <row r="283" spans="9:43" x14ac:dyDescent="0.25">
      <c r="I283" s="35"/>
      <c r="M283" s="35"/>
      <c r="Q283" s="35"/>
      <c r="R283" s="35"/>
      <c r="S283" s="35"/>
      <c r="T283" s="1"/>
      <c r="W283" s="77"/>
      <c r="X283" s="77"/>
      <c r="Y283" s="333"/>
      <c r="AN283" s="77"/>
      <c r="AO283" s="68"/>
      <c r="AP283" s="68"/>
      <c r="AQ283" s="386"/>
    </row>
    <row r="284" spans="9:43" x14ac:dyDescent="0.25">
      <c r="I284" s="35"/>
      <c r="M284" s="35"/>
      <c r="Q284" s="35"/>
      <c r="R284" s="35"/>
      <c r="S284" s="35"/>
      <c r="T284" s="1"/>
      <c r="W284" s="77"/>
      <c r="X284" s="77"/>
      <c r="Y284" s="333"/>
      <c r="AN284" s="77"/>
      <c r="AO284" s="68"/>
      <c r="AP284" s="68"/>
      <c r="AQ284" s="386"/>
    </row>
    <row r="285" spans="9:43" x14ac:dyDescent="0.25">
      <c r="I285" s="35"/>
      <c r="M285" s="35"/>
      <c r="Q285" s="35"/>
      <c r="R285" s="35"/>
      <c r="S285" s="35"/>
      <c r="T285" s="1"/>
      <c r="W285" s="77"/>
      <c r="X285" s="77"/>
      <c r="Y285" s="333"/>
      <c r="AN285" s="77"/>
      <c r="AO285" s="68"/>
      <c r="AP285" s="68"/>
      <c r="AQ285" s="386"/>
    </row>
    <row r="286" spans="9:43" x14ac:dyDescent="0.25">
      <c r="I286" s="35"/>
      <c r="M286" s="35"/>
      <c r="Q286" s="35"/>
      <c r="R286" s="35"/>
      <c r="S286" s="35"/>
      <c r="T286" s="1"/>
      <c r="W286" s="77"/>
      <c r="X286" s="77"/>
      <c r="Y286" s="333"/>
      <c r="AN286" s="77"/>
      <c r="AO286" s="68"/>
      <c r="AP286" s="68"/>
      <c r="AQ286" s="386"/>
    </row>
    <row r="287" spans="9:43" x14ac:dyDescent="0.25">
      <c r="I287" s="35"/>
      <c r="M287" s="35"/>
      <c r="Q287" s="35"/>
      <c r="R287" s="35"/>
      <c r="S287" s="35"/>
      <c r="T287" s="1"/>
      <c r="W287" s="77"/>
      <c r="X287" s="77"/>
      <c r="Y287" s="333"/>
      <c r="AN287" s="77"/>
      <c r="AO287" s="68"/>
      <c r="AP287" s="68"/>
      <c r="AQ287" s="386"/>
    </row>
    <row r="288" spans="9:43" x14ac:dyDescent="0.25">
      <c r="I288" s="35"/>
      <c r="M288" s="35"/>
      <c r="Q288" s="35"/>
      <c r="R288" s="35"/>
      <c r="S288" s="35"/>
      <c r="T288" s="1"/>
      <c r="W288" s="77"/>
      <c r="X288" s="77"/>
      <c r="Y288" s="333"/>
      <c r="AN288" s="77"/>
      <c r="AO288" s="68"/>
      <c r="AP288" s="68"/>
      <c r="AQ288" s="386"/>
    </row>
    <row r="289" spans="9:43" x14ac:dyDescent="0.25">
      <c r="I289" s="35"/>
      <c r="M289" s="35"/>
      <c r="Q289" s="35"/>
      <c r="R289" s="35"/>
      <c r="S289" s="35"/>
      <c r="T289" s="1"/>
      <c r="W289" s="77"/>
      <c r="X289" s="77"/>
      <c r="Y289" s="333"/>
      <c r="AN289" s="77"/>
      <c r="AO289" s="68"/>
      <c r="AP289" s="68"/>
      <c r="AQ289" s="386"/>
    </row>
    <row r="290" spans="9:43" x14ac:dyDescent="0.25">
      <c r="I290" s="35"/>
      <c r="M290" s="35"/>
      <c r="Q290" s="35"/>
      <c r="R290" s="35"/>
      <c r="S290" s="35"/>
      <c r="T290" s="1"/>
      <c r="W290" s="77"/>
      <c r="X290" s="77"/>
      <c r="Y290" s="333"/>
      <c r="AN290" s="77"/>
      <c r="AO290" s="68"/>
      <c r="AP290" s="68"/>
      <c r="AQ290" s="386"/>
    </row>
    <row r="291" spans="9:43" x14ac:dyDescent="0.25">
      <c r="I291" s="35"/>
      <c r="M291" s="35"/>
      <c r="Q291" s="35"/>
      <c r="R291" s="35"/>
      <c r="S291" s="35"/>
      <c r="T291" s="1"/>
      <c r="W291" s="77"/>
      <c r="X291" s="77"/>
      <c r="Y291" s="333"/>
      <c r="AN291" s="77"/>
      <c r="AO291" s="68"/>
      <c r="AP291" s="68"/>
      <c r="AQ291" s="386"/>
    </row>
    <row r="292" spans="9:43" x14ac:dyDescent="0.25">
      <c r="I292" s="35"/>
      <c r="M292" s="35"/>
      <c r="Q292" s="35"/>
      <c r="R292" s="35"/>
      <c r="S292" s="35"/>
      <c r="T292" s="1"/>
      <c r="W292" s="77"/>
      <c r="X292" s="77"/>
      <c r="Y292" s="333"/>
      <c r="AN292" s="77"/>
      <c r="AO292" s="68"/>
      <c r="AP292" s="68"/>
      <c r="AQ292" s="386"/>
    </row>
    <row r="293" spans="9:43" x14ac:dyDescent="0.25">
      <c r="I293" s="35"/>
      <c r="M293" s="35"/>
      <c r="Q293" s="35"/>
      <c r="R293" s="35"/>
      <c r="S293" s="35"/>
      <c r="T293" s="1"/>
      <c r="W293" s="77"/>
      <c r="X293" s="77"/>
      <c r="Y293" s="333"/>
      <c r="AN293" s="77"/>
      <c r="AO293" s="68"/>
      <c r="AP293" s="68"/>
      <c r="AQ293" s="386"/>
    </row>
    <row r="294" spans="9:43" x14ac:dyDescent="0.25">
      <c r="I294" s="35"/>
      <c r="M294" s="35"/>
      <c r="Q294" s="35"/>
      <c r="R294" s="35"/>
      <c r="S294" s="35"/>
      <c r="T294" s="1"/>
      <c r="W294" s="77"/>
      <c r="X294" s="77"/>
      <c r="Y294" s="333"/>
      <c r="AN294" s="77"/>
      <c r="AO294" s="68"/>
      <c r="AP294" s="68"/>
      <c r="AQ294" s="386"/>
    </row>
    <row r="295" spans="9:43" x14ac:dyDescent="0.25">
      <c r="I295" s="35"/>
      <c r="M295" s="35"/>
      <c r="Q295" s="35"/>
      <c r="R295" s="35"/>
      <c r="S295" s="35"/>
      <c r="T295" s="1"/>
      <c r="W295" s="77"/>
      <c r="X295" s="77"/>
      <c r="Y295" s="333"/>
      <c r="AN295" s="77"/>
      <c r="AO295" s="68"/>
      <c r="AP295" s="68"/>
      <c r="AQ295" s="386"/>
    </row>
    <row r="296" spans="9:43" x14ac:dyDescent="0.25">
      <c r="I296" s="35"/>
      <c r="M296" s="35"/>
      <c r="Q296" s="35"/>
      <c r="R296" s="35"/>
      <c r="S296" s="35"/>
      <c r="T296" s="1"/>
      <c r="W296" s="77"/>
      <c r="X296" s="77"/>
      <c r="Y296" s="333"/>
      <c r="AN296" s="77"/>
      <c r="AO296" s="68"/>
      <c r="AP296" s="68"/>
      <c r="AQ296" s="386"/>
    </row>
    <row r="297" spans="9:43" x14ac:dyDescent="0.25">
      <c r="I297" s="35"/>
      <c r="M297" s="35"/>
      <c r="Q297" s="35"/>
      <c r="R297" s="35"/>
      <c r="S297" s="35"/>
      <c r="T297" s="1"/>
      <c r="W297" s="77"/>
      <c r="X297" s="77"/>
      <c r="Y297" s="333"/>
      <c r="AN297" s="77"/>
      <c r="AO297" s="68"/>
      <c r="AP297" s="68"/>
      <c r="AQ297" s="386"/>
    </row>
    <row r="298" spans="9:43" x14ac:dyDescent="0.25">
      <c r="I298" s="35"/>
      <c r="M298" s="35"/>
      <c r="Q298" s="35"/>
      <c r="R298" s="35"/>
      <c r="S298" s="35"/>
      <c r="T298" s="1"/>
      <c r="W298" s="77"/>
      <c r="X298" s="77"/>
      <c r="Y298" s="333"/>
      <c r="AN298" s="77"/>
      <c r="AO298" s="68"/>
      <c r="AP298" s="68"/>
      <c r="AQ298" s="386"/>
    </row>
    <row r="299" spans="9:43" x14ac:dyDescent="0.25">
      <c r="I299" s="35"/>
      <c r="M299" s="35"/>
      <c r="Q299" s="35"/>
      <c r="R299" s="35"/>
      <c r="S299" s="35"/>
      <c r="T299" s="1"/>
      <c r="W299" s="77"/>
      <c r="X299" s="77"/>
      <c r="Y299" s="333"/>
      <c r="AN299" s="77"/>
      <c r="AO299" s="68"/>
      <c r="AP299" s="68"/>
      <c r="AQ299" s="386"/>
    </row>
    <row r="300" spans="9:43" x14ac:dyDescent="0.25">
      <c r="I300" s="35"/>
      <c r="M300" s="35"/>
      <c r="Q300" s="35"/>
      <c r="R300" s="35"/>
      <c r="S300" s="35"/>
      <c r="T300" s="1"/>
      <c r="W300" s="77"/>
      <c r="X300" s="77"/>
      <c r="Y300" s="333"/>
      <c r="AN300" s="77"/>
      <c r="AO300" s="68"/>
      <c r="AP300" s="68"/>
      <c r="AQ300" s="386"/>
    </row>
    <row r="301" spans="9:43" x14ac:dyDescent="0.25">
      <c r="I301" s="35"/>
      <c r="M301" s="35"/>
      <c r="Q301" s="35"/>
      <c r="R301" s="35"/>
      <c r="S301" s="35"/>
      <c r="T301" s="1"/>
      <c r="W301" s="77"/>
      <c r="X301" s="77"/>
      <c r="Y301" s="333"/>
      <c r="AN301" s="77"/>
      <c r="AO301" s="68"/>
      <c r="AP301" s="68"/>
      <c r="AQ301" s="386"/>
    </row>
    <row r="302" spans="9:43" x14ac:dyDescent="0.25">
      <c r="I302" s="35"/>
      <c r="M302" s="35"/>
      <c r="Q302" s="35"/>
      <c r="R302" s="35"/>
      <c r="S302" s="35"/>
      <c r="T302" s="1"/>
      <c r="W302" s="77"/>
      <c r="X302" s="77"/>
      <c r="Y302" s="333"/>
      <c r="AN302" s="77"/>
      <c r="AO302" s="68"/>
      <c r="AP302" s="68"/>
      <c r="AQ302" s="386"/>
    </row>
    <row r="303" spans="9:43" x14ac:dyDescent="0.25">
      <c r="I303" s="35"/>
      <c r="M303" s="35"/>
      <c r="Q303" s="35"/>
      <c r="R303" s="35"/>
      <c r="S303" s="35"/>
      <c r="T303" s="1"/>
      <c r="W303" s="77"/>
      <c r="X303" s="77"/>
      <c r="Y303" s="333"/>
      <c r="AN303" s="77"/>
      <c r="AO303" s="68"/>
      <c r="AP303" s="68"/>
      <c r="AQ303" s="386"/>
    </row>
    <row r="304" spans="9:43" x14ac:dyDescent="0.25">
      <c r="I304" s="35"/>
      <c r="M304" s="35"/>
      <c r="Q304" s="35"/>
      <c r="R304" s="35"/>
      <c r="S304" s="35"/>
      <c r="T304" s="1"/>
      <c r="W304" s="77"/>
      <c r="X304" s="77"/>
      <c r="Y304" s="333"/>
      <c r="AN304" s="77"/>
      <c r="AO304" s="68"/>
      <c r="AP304" s="68"/>
      <c r="AQ304" s="386"/>
    </row>
    <row r="305" spans="9:43" x14ac:dyDescent="0.25">
      <c r="I305" s="35"/>
      <c r="M305" s="35"/>
      <c r="Q305" s="35"/>
      <c r="R305" s="35"/>
      <c r="S305" s="35"/>
      <c r="T305" s="1"/>
      <c r="W305" s="77"/>
      <c r="X305" s="77"/>
      <c r="Y305" s="333"/>
      <c r="AN305" s="77"/>
      <c r="AO305" s="68"/>
      <c r="AP305" s="68"/>
      <c r="AQ305" s="386"/>
    </row>
    <row r="306" spans="9:43" x14ac:dyDescent="0.25">
      <c r="I306" s="35"/>
      <c r="M306" s="35"/>
      <c r="Q306" s="35"/>
      <c r="R306" s="35"/>
      <c r="S306" s="35"/>
      <c r="T306" s="1"/>
      <c r="W306" s="77"/>
      <c r="X306" s="77"/>
      <c r="Y306" s="333"/>
      <c r="AN306" s="77"/>
      <c r="AO306" s="68"/>
      <c r="AP306" s="68"/>
      <c r="AQ306" s="386"/>
    </row>
    <row r="307" spans="9:43" x14ac:dyDescent="0.25">
      <c r="I307" s="35"/>
      <c r="M307" s="35"/>
      <c r="Q307" s="35"/>
      <c r="R307" s="35"/>
      <c r="S307" s="35"/>
      <c r="T307" s="1"/>
      <c r="W307" s="77"/>
      <c r="X307" s="77"/>
      <c r="Y307" s="333"/>
      <c r="AN307" s="77"/>
      <c r="AO307" s="68"/>
      <c r="AP307" s="68"/>
      <c r="AQ307" s="386"/>
    </row>
    <row r="308" spans="9:43" x14ac:dyDescent="0.25">
      <c r="I308" s="35"/>
      <c r="M308" s="35"/>
      <c r="Q308" s="35"/>
      <c r="R308" s="35"/>
      <c r="S308" s="35"/>
      <c r="T308" s="1"/>
      <c r="W308" s="77"/>
      <c r="X308" s="77"/>
      <c r="Y308" s="333"/>
      <c r="AN308" s="77"/>
      <c r="AO308" s="68"/>
      <c r="AP308" s="68"/>
      <c r="AQ308" s="386"/>
    </row>
    <row r="309" spans="9:43" x14ac:dyDescent="0.25">
      <c r="I309" s="35"/>
      <c r="M309" s="35"/>
      <c r="Q309" s="35"/>
      <c r="R309" s="35"/>
      <c r="S309" s="35"/>
      <c r="T309" s="1"/>
      <c r="W309" s="77"/>
      <c r="X309" s="77"/>
      <c r="Y309" s="333"/>
      <c r="AN309" s="77"/>
      <c r="AO309" s="68"/>
      <c r="AP309" s="68"/>
      <c r="AQ309" s="386"/>
    </row>
    <row r="310" spans="9:43" x14ac:dyDescent="0.25">
      <c r="I310" s="35"/>
      <c r="M310" s="35"/>
      <c r="Q310" s="35"/>
      <c r="R310" s="35"/>
      <c r="S310" s="35"/>
      <c r="T310" s="1"/>
      <c r="W310" s="77"/>
      <c r="X310" s="77"/>
      <c r="Y310" s="333"/>
      <c r="AN310" s="77"/>
      <c r="AO310" s="68"/>
      <c r="AP310" s="68"/>
      <c r="AQ310" s="386"/>
    </row>
    <row r="311" spans="9:43" x14ac:dyDescent="0.25">
      <c r="I311" s="35"/>
      <c r="M311" s="35"/>
      <c r="Q311" s="35"/>
      <c r="R311" s="35"/>
      <c r="S311" s="35"/>
      <c r="T311" s="1"/>
      <c r="W311" s="77"/>
      <c r="X311" s="77"/>
      <c r="Y311" s="333"/>
      <c r="AN311" s="77"/>
      <c r="AO311" s="68"/>
      <c r="AP311" s="68"/>
      <c r="AQ311" s="386"/>
    </row>
    <row r="312" spans="9:43" x14ac:dyDescent="0.25">
      <c r="I312" s="35"/>
      <c r="M312" s="35"/>
      <c r="Q312" s="35"/>
      <c r="R312" s="35"/>
      <c r="S312" s="35"/>
      <c r="T312" s="1"/>
      <c r="W312" s="77"/>
      <c r="X312" s="77"/>
      <c r="Y312" s="333"/>
      <c r="AN312" s="77"/>
      <c r="AO312" s="68"/>
      <c r="AP312" s="68"/>
      <c r="AQ312" s="386"/>
    </row>
    <row r="313" spans="9:43" x14ac:dyDescent="0.25">
      <c r="I313" s="35"/>
      <c r="M313" s="35"/>
      <c r="Q313" s="35"/>
      <c r="R313" s="35"/>
      <c r="S313" s="35"/>
      <c r="T313" s="1"/>
      <c r="W313" s="77"/>
      <c r="X313" s="77"/>
      <c r="Y313" s="333"/>
      <c r="AN313" s="77"/>
      <c r="AO313" s="68"/>
      <c r="AP313" s="68"/>
      <c r="AQ313" s="386"/>
    </row>
    <row r="314" spans="9:43" x14ac:dyDescent="0.25">
      <c r="I314" s="35"/>
      <c r="M314" s="35"/>
      <c r="Q314" s="35"/>
      <c r="R314" s="35"/>
      <c r="S314" s="35"/>
      <c r="T314" s="1"/>
      <c r="W314" s="77"/>
      <c r="X314" s="77"/>
      <c r="Y314" s="333"/>
      <c r="AN314" s="77"/>
      <c r="AO314" s="68"/>
      <c r="AP314" s="68"/>
      <c r="AQ314" s="386"/>
    </row>
    <row r="315" spans="9:43" x14ac:dyDescent="0.25">
      <c r="I315" s="35"/>
      <c r="M315" s="35"/>
      <c r="Q315" s="35"/>
      <c r="R315" s="35"/>
      <c r="S315" s="35"/>
      <c r="T315" s="1"/>
      <c r="W315" s="77"/>
      <c r="X315" s="77"/>
      <c r="Y315" s="333"/>
      <c r="AN315" s="77"/>
      <c r="AO315" s="68"/>
      <c r="AP315" s="68"/>
      <c r="AQ315" s="386"/>
    </row>
    <row r="316" spans="9:43" x14ac:dyDescent="0.25">
      <c r="I316" s="35"/>
      <c r="M316" s="35"/>
      <c r="Q316" s="35"/>
      <c r="R316" s="35"/>
      <c r="S316" s="35"/>
      <c r="T316" s="1"/>
      <c r="W316" s="77"/>
      <c r="X316" s="77"/>
      <c r="Y316" s="333"/>
      <c r="AN316" s="77"/>
      <c r="AO316" s="68"/>
      <c r="AP316" s="68"/>
      <c r="AQ316" s="386"/>
    </row>
    <row r="317" spans="9:43" x14ac:dyDescent="0.25">
      <c r="I317" s="35"/>
      <c r="M317" s="35"/>
      <c r="Q317" s="35"/>
      <c r="R317" s="35"/>
      <c r="S317" s="35"/>
      <c r="T317" s="1"/>
      <c r="W317" s="77"/>
      <c r="X317" s="77"/>
      <c r="Y317" s="333"/>
      <c r="AN317" s="77"/>
      <c r="AO317" s="68"/>
      <c r="AP317" s="68"/>
      <c r="AQ317" s="386"/>
    </row>
    <row r="318" spans="9:43" x14ac:dyDescent="0.25">
      <c r="I318" s="35"/>
      <c r="M318" s="35"/>
      <c r="Q318" s="35"/>
      <c r="R318" s="35"/>
      <c r="S318" s="35"/>
      <c r="T318" s="1"/>
      <c r="W318" s="77"/>
      <c r="X318" s="77"/>
      <c r="Y318" s="333"/>
      <c r="AN318" s="77"/>
      <c r="AO318" s="68"/>
      <c r="AP318" s="68"/>
      <c r="AQ318" s="386"/>
    </row>
    <row r="319" spans="9:43" x14ac:dyDescent="0.25">
      <c r="I319" s="35"/>
      <c r="M319" s="35"/>
      <c r="Q319" s="35"/>
      <c r="R319" s="35"/>
      <c r="S319" s="35"/>
      <c r="T319" s="1"/>
      <c r="W319" s="77"/>
      <c r="X319" s="77"/>
      <c r="Y319" s="333"/>
      <c r="AN319" s="77"/>
      <c r="AO319" s="68"/>
      <c r="AP319" s="68"/>
      <c r="AQ319" s="386"/>
    </row>
    <row r="320" spans="9:43" x14ac:dyDescent="0.25">
      <c r="I320" s="35"/>
      <c r="M320" s="35"/>
      <c r="Q320" s="35"/>
      <c r="R320" s="35"/>
      <c r="S320" s="35"/>
      <c r="T320" s="1"/>
      <c r="W320" s="77"/>
      <c r="X320" s="77"/>
      <c r="Y320" s="333"/>
      <c r="AN320" s="77"/>
      <c r="AO320" s="68"/>
      <c r="AP320" s="68"/>
      <c r="AQ320" s="386"/>
    </row>
    <row r="321" spans="9:43" x14ac:dyDescent="0.25">
      <c r="I321" s="35"/>
      <c r="M321" s="35"/>
      <c r="Q321" s="35"/>
      <c r="R321" s="35"/>
      <c r="S321" s="35"/>
      <c r="T321" s="1"/>
      <c r="W321" s="77"/>
      <c r="X321" s="77"/>
      <c r="Y321" s="333"/>
      <c r="AN321" s="77"/>
      <c r="AO321" s="68"/>
      <c r="AP321" s="68"/>
      <c r="AQ321" s="386"/>
    </row>
    <row r="322" spans="9:43" x14ac:dyDescent="0.25">
      <c r="I322" s="35"/>
      <c r="M322" s="35"/>
      <c r="Q322" s="35"/>
      <c r="R322" s="35"/>
      <c r="S322" s="35"/>
      <c r="T322" s="1"/>
      <c r="W322" s="77"/>
      <c r="X322" s="77"/>
      <c r="Y322" s="333"/>
      <c r="AN322" s="77"/>
      <c r="AO322" s="68"/>
      <c r="AP322" s="68"/>
      <c r="AQ322" s="386"/>
    </row>
    <row r="323" spans="9:43" x14ac:dyDescent="0.25">
      <c r="I323" s="35"/>
      <c r="M323" s="35"/>
      <c r="Q323" s="35"/>
      <c r="R323" s="35"/>
      <c r="S323" s="35"/>
      <c r="T323" s="1"/>
      <c r="W323" s="77"/>
      <c r="X323" s="77"/>
      <c r="Y323" s="333"/>
      <c r="AN323" s="77"/>
      <c r="AO323" s="68"/>
      <c r="AP323" s="68"/>
      <c r="AQ323" s="386"/>
    </row>
    <row r="324" spans="9:43" x14ac:dyDescent="0.25">
      <c r="I324" s="35"/>
      <c r="M324" s="35"/>
      <c r="Q324" s="35"/>
      <c r="R324" s="35"/>
      <c r="S324" s="35"/>
      <c r="T324" s="1"/>
      <c r="W324" s="77"/>
      <c r="X324" s="77"/>
      <c r="Y324" s="333"/>
      <c r="AN324" s="77"/>
      <c r="AO324" s="68"/>
      <c r="AP324" s="68"/>
      <c r="AQ324" s="386"/>
    </row>
    <row r="325" spans="9:43" x14ac:dyDescent="0.25">
      <c r="I325" s="35"/>
      <c r="M325" s="35"/>
      <c r="Q325" s="35"/>
      <c r="R325" s="35"/>
      <c r="S325" s="35"/>
      <c r="T325" s="1"/>
      <c r="W325" s="77"/>
      <c r="X325" s="77"/>
      <c r="Y325" s="333"/>
      <c r="AN325" s="77"/>
      <c r="AO325" s="68"/>
      <c r="AP325" s="68"/>
      <c r="AQ325" s="386"/>
    </row>
    <row r="326" spans="9:43" x14ac:dyDescent="0.25">
      <c r="I326" s="35"/>
      <c r="M326" s="35"/>
      <c r="Q326" s="35"/>
      <c r="R326" s="35"/>
      <c r="S326" s="35"/>
      <c r="T326" s="1"/>
      <c r="W326" s="77"/>
      <c r="X326" s="77"/>
      <c r="Y326" s="333"/>
      <c r="AN326" s="77"/>
      <c r="AO326" s="68"/>
      <c r="AP326" s="68"/>
      <c r="AQ326" s="386"/>
    </row>
    <row r="327" spans="9:43" x14ac:dyDescent="0.25">
      <c r="I327" s="35"/>
      <c r="M327" s="35"/>
      <c r="Q327" s="35"/>
      <c r="R327" s="35"/>
      <c r="S327" s="35"/>
      <c r="T327" s="1"/>
      <c r="W327" s="77"/>
      <c r="X327" s="77"/>
      <c r="Y327" s="333"/>
      <c r="AN327" s="77"/>
      <c r="AO327" s="68"/>
      <c r="AP327" s="68"/>
      <c r="AQ327" s="386"/>
    </row>
    <row r="328" spans="9:43" x14ac:dyDescent="0.25">
      <c r="I328" s="35"/>
      <c r="M328" s="35"/>
      <c r="Q328" s="35"/>
      <c r="R328" s="35"/>
      <c r="S328" s="35"/>
      <c r="T328" s="1"/>
      <c r="W328" s="77"/>
      <c r="X328" s="77"/>
      <c r="Y328" s="333"/>
      <c r="AN328" s="77"/>
      <c r="AO328" s="68"/>
      <c r="AP328" s="68"/>
      <c r="AQ328" s="386"/>
    </row>
    <row r="329" spans="9:43" x14ac:dyDescent="0.25">
      <c r="I329" s="35"/>
      <c r="M329" s="35"/>
      <c r="Q329" s="35"/>
      <c r="R329" s="35"/>
      <c r="S329" s="35"/>
      <c r="T329" s="1"/>
      <c r="W329" s="77"/>
      <c r="X329" s="77"/>
      <c r="Y329" s="333"/>
      <c r="AN329" s="77"/>
      <c r="AO329" s="68"/>
      <c r="AP329" s="68"/>
      <c r="AQ329" s="386"/>
    </row>
    <row r="330" spans="9:43" x14ac:dyDescent="0.25">
      <c r="I330" s="35"/>
      <c r="M330" s="35"/>
      <c r="Q330" s="35"/>
      <c r="R330" s="35"/>
      <c r="S330" s="35"/>
      <c r="T330" s="1"/>
      <c r="W330" s="77"/>
      <c r="X330" s="77"/>
      <c r="Y330" s="333"/>
      <c r="AN330" s="77"/>
      <c r="AO330" s="68"/>
      <c r="AP330" s="68"/>
      <c r="AQ330" s="386"/>
    </row>
    <row r="331" spans="9:43" x14ac:dyDescent="0.25">
      <c r="I331" s="35"/>
      <c r="M331" s="35"/>
      <c r="Q331" s="35"/>
      <c r="R331" s="35"/>
      <c r="S331" s="35"/>
      <c r="T331" s="1"/>
      <c r="W331" s="77"/>
      <c r="X331" s="77"/>
      <c r="Y331" s="333"/>
      <c r="AN331" s="77"/>
      <c r="AO331" s="68"/>
      <c r="AP331" s="68"/>
      <c r="AQ331" s="386"/>
    </row>
    <row r="332" spans="9:43" x14ac:dyDescent="0.25">
      <c r="I332" s="35"/>
      <c r="M332" s="35"/>
      <c r="Q332" s="35"/>
      <c r="R332" s="35"/>
      <c r="S332" s="35"/>
      <c r="T332" s="1"/>
      <c r="W332" s="77"/>
      <c r="X332" s="77"/>
      <c r="Y332" s="333"/>
      <c r="AN332" s="77"/>
      <c r="AO332" s="68"/>
      <c r="AP332" s="68"/>
      <c r="AQ332" s="386"/>
    </row>
    <row r="333" spans="9:43" x14ac:dyDescent="0.25">
      <c r="I333" s="35"/>
      <c r="M333" s="35"/>
      <c r="Q333" s="35"/>
      <c r="R333" s="35"/>
      <c r="S333" s="35"/>
      <c r="T333" s="1"/>
      <c r="W333" s="77"/>
      <c r="X333" s="77"/>
      <c r="Y333" s="333"/>
      <c r="AN333" s="77"/>
      <c r="AO333" s="68"/>
      <c r="AP333" s="68"/>
      <c r="AQ333" s="386"/>
    </row>
    <row r="334" spans="9:43" x14ac:dyDescent="0.25">
      <c r="I334" s="35"/>
      <c r="M334" s="35"/>
      <c r="Q334" s="35"/>
      <c r="R334" s="35"/>
      <c r="S334" s="35"/>
      <c r="T334" s="1"/>
      <c r="W334" s="77"/>
      <c r="X334" s="77"/>
      <c r="Y334" s="333"/>
      <c r="AN334" s="77"/>
      <c r="AO334" s="68"/>
      <c r="AP334" s="68"/>
      <c r="AQ334" s="386"/>
    </row>
    <row r="335" spans="9:43" x14ac:dyDescent="0.25">
      <c r="I335" s="35"/>
      <c r="M335" s="35"/>
      <c r="Q335" s="35"/>
      <c r="R335" s="35"/>
      <c r="S335" s="35"/>
      <c r="T335" s="1"/>
      <c r="W335" s="77"/>
      <c r="X335" s="77"/>
      <c r="Y335" s="333"/>
      <c r="AN335" s="77"/>
      <c r="AO335" s="68"/>
      <c r="AP335" s="68"/>
      <c r="AQ335" s="386"/>
    </row>
    <row r="336" spans="9:43" x14ac:dyDescent="0.25">
      <c r="I336" s="35"/>
      <c r="M336" s="35"/>
      <c r="Q336" s="35"/>
      <c r="R336" s="35"/>
      <c r="S336" s="35"/>
      <c r="T336" s="1"/>
      <c r="W336" s="77"/>
      <c r="X336" s="77"/>
      <c r="Y336" s="333"/>
      <c r="AN336" s="77"/>
      <c r="AO336" s="68"/>
      <c r="AP336" s="68"/>
      <c r="AQ336" s="386"/>
    </row>
    <row r="337" spans="9:43" x14ac:dyDescent="0.25">
      <c r="I337" s="35"/>
      <c r="M337" s="35"/>
      <c r="Q337" s="35"/>
      <c r="R337" s="35"/>
      <c r="S337" s="35"/>
      <c r="T337" s="1"/>
      <c r="W337" s="77"/>
      <c r="X337" s="77"/>
      <c r="Y337" s="333"/>
      <c r="AN337" s="77"/>
      <c r="AO337" s="68"/>
      <c r="AP337" s="68"/>
      <c r="AQ337" s="386"/>
    </row>
    <row r="338" spans="9:43" x14ac:dyDescent="0.25">
      <c r="I338" s="35"/>
      <c r="M338" s="35"/>
      <c r="Q338" s="35"/>
      <c r="R338" s="35"/>
      <c r="S338" s="35"/>
      <c r="T338" s="1"/>
      <c r="W338" s="77"/>
      <c r="X338" s="77"/>
      <c r="Y338" s="333"/>
      <c r="AN338" s="77"/>
      <c r="AO338" s="68"/>
      <c r="AP338" s="68"/>
      <c r="AQ338" s="386"/>
    </row>
    <row r="339" spans="9:43" x14ac:dyDescent="0.25">
      <c r="I339" s="35"/>
      <c r="M339" s="35"/>
      <c r="Q339" s="35"/>
      <c r="R339" s="35"/>
      <c r="S339" s="35"/>
      <c r="T339" s="1"/>
      <c r="W339" s="77"/>
      <c r="X339" s="77"/>
      <c r="Y339" s="333"/>
      <c r="AN339" s="77"/>
      <c r="AO339" s="68"/>
      <c r="AP339" s="68"/>
      <c r="AQ339" s="386"/>
    </row>
    <row r="340" spans="9:43" x14ac:dyDescent="0.25">
      <c r="I340" s="35"/>
      <c r="M340" s="35"/>
      <c r="Q340" s="35"/>
      <c r="R340" s="35"/>
      <c r="S340" s="35"/>
      <c r="T340" s="1"/>
      <c r="W340" s="77"/>
      <c r="X340" s="77"/>
      <c r="Y340" s="333"/>
      <c r="AN340" s="77"/>
      <c r="AO340" s="68"/>
      <c r="AP340" s="68"/>
      <c r="AQ340" s="386"/>
    </row>
    <row r="341" spans="9:43" x14ac:dyDescent="0.25">
      <c r="I341" s="35"/>
      <c r="M341" s="35"/>
      <c r="Q341" s="35"/>
      <c r="R341" s="35"/>
      <c r="S341" s="35"/>
      <c r="T341" s="1"/>
      <c r="W341" s="77"/>
      <c r="X341" s="77"/>
      <c r="Y341" s="333"/>
      <c r="AN341" s="77"/>
      <c r="AO341" s="68"/>
      <c r="AP341" s="68"/>
      <c r="AQ341" s="386"/>
    </row>
    <row r="342" spans="9:43" x14ac:dyDescent="0.25">
      <c r="I342" s="35"/>
      <c r="M342" s="35"/>
      <c r="Q342" s="35"/>
      <c r="R342" s="35"/>
      <c r="S342" s="35"/>
      <c r="T342" s="1"/>
      <c r="W342" s="77"/>
      <c r="X342" s="77"/>
      <c r="Y342" s="333"/>
      <c r="AN342" s="77"/>
      <c r="AO342" s="68"/>
      <c r="AP342" s="68"/>
      <c r="AQ342" s="386"/>
    </row>
    <row r="343" spans="9:43" x14ac:dyDescent="0.25">
      <c r="W343" s="77"/>
      <c r="X343" s="77"/>
      <c r="AN343" s="77"/>
    </row>
    <row r="344" spans="9:43" x14ac:dyDescent="0.25">
      <c r="W344" s="77"/>
      <c r="X344" s="77"/>
      <c r="AN344" s="77"/>
    </row>
    <row r="345" spans="9:43" x14ac:dyDescent="0.25">
      <c r="W345" s="77"/>
      <c r="X345" s="77"/>
      <c r="AN345" s="77"/>
    </row>
    <row r="346" spans="9:43" x14ac:dyDescent="0.25">
      <c r="W346" s="77"/>
      <c r="X346" s="77"/>
      <c r="AN346" s="77"/>
    </row>
    <row r="347" spans="9:43" x14ac:dyDescent="0.25">
      <c r="W347" s="77"/>
      <c r="X347" s="77"/>
      <c r="AN347" s="77"/>
    </row>
    <row r="348" spans="9:43" x14ac:dyDescent="0.25">
      <c r="W348" s="77"/>
      <c r="X348" s="77"/>
      <c r="AN348" s="77"/>
    </row>
    <row r="349" spans="9:43" x14ac:dyDescent="0.25">
      <c r="W349" s="77"/>
      <c r="X349" s="77"/>
      <c r="AN349" s="77"/>
    </row>
    <row r="350" spans="9:43" x14ac:dyDescent="0.25">
      <c r="W350" s="77"/>
      <c r="X350" s="77"/>
      <c r="AN350" s="77"/>
    </row>
    <row r="351" spans="9:43" x14ac:dyDescent="0.25">
      <c r="W351" s="77"/>
      <c r="X351" s="77"/>
      <c r="AN351" s="77"/>
    </row>
    <row r="352" spans="9:43" x14ac:dyDescent="0.25">
      <c r="W352" s="77"/>
      <c r="X352" s="77"/>
      <c r="AN352" s="77"/>
    </row>
    <row r="353" spans="23:40" x14ac:dyDescent="0.25">
      <c r="W353" s="77"/>
      <c r="X353" s="77"/>
      <c r="AN353" s="77"/>
    </row>
    <row r="354" spans="23:40" x14ac:dyDescent="0.25">
      <c r="W354" s="77"/>
      <c r="X354" s="77"/>
      <c r="AN354" s="77"/>
    </row>
    <row r="355" spans="23:40" x14ac:dyDescent="0.25">
      <c r="W355" s="77"/>
      <c r="X355" s="77"/>
      <c r="AN355" s="77"/>
    </row>
    <row r="356" spans="23:40" x14ac:dyDescent="0.25">
      <c r="W356" s="77"/>
      <c r="X356" s="77"/>
      <c r="AN356" s="77"/>
    </row>
    <row r="357" spans="23:40" x14ac:dyDescent="0.25">
      <c r="W357" s="77"/>
      <c r="X357" s="77"/>
      <c r="AN357" s="77"/>
    </row>
    <row r="358" spans="23:40" x14ac:dyDescent="0.25">
      <c r="W358" s="77"/>
      <c r="X358" s="77"/>
      <c r="AN358" s="77"/>
    </row>
    <row r="359" spans="23:40" x14ac:dyDescent="0.25">
      <c r="W359" s="77"/>
      <c r="X359" s="77"/>
      <c r="AN359" s="77"/>
    </row>
    <row r="360" spans="23:40" x14ac:dyDescent="0.25">
      <c r="W360" s="77"/>
      <c r="X360" s="77"/>
      <c r="AN360" s="77"/>
    </row>
    <row r="361" spans="23:40" x14ac:dyDescent="0.25">
      <c r="W361" s="77"/>
      <c r="X361" s="77"/>
      <c r="AN361" s="77"/>
    </row>
    <row r="362" spans="23:40" x14ac:dyDescent="0.25">
      <c r="W362" s="77"/>
      <c r="X362" s="77"/>
      <c r="AN362" s="77"/>
    </row>
    <row r="363" spans="23:40" x14ac:dyDescent="0.25">
      <c r="W363" s="77"/>
      <c r="X363" s="77"/>
      <c r="AN363" s="77"/>
    </row>
    <row r="364" spans="23:40" x14ac:dyDescent="0.25">
      <c r="W364" s="77"/>
      <c r="X364" s="77"/>
      <c r="AN364" s="77"/>
    </row>
    <row r="365" spans="23:40" x14ac:dyDescent="0.25">
      <c r="W365" s="77"/>
      <c r="X365" s="77"/>
      <c r="AN365" s="77"/>
    </row>
    <row r="366" spans="23:40" x14ac:dyDescent="0.25">
      <c r="W366" s="77"/>
      <c r="X366" s="77"/>
      <c r="AN366" s="77"/>
    </row>
    <row r="367" spans="23:40" x14ac:dyDescent="0.25">
      <c r="W367" s="77"/>
      <c r="X367" s="77"/>
      <c r="AN367" s="77"/>
    </row>
    <row r="368" spans="23:40" x14ac:dyDescent="0.25">
      <c r="W368" s="77"/>
      <c r="X368" s="77"/>
      <c r="AN368" s="77"/>
    </row>
    <row r="369" spans="23:40" x14ac:dyDescent="0.25">
      <c r="W369" s="77"/>
      <c r="X369" s="77"/>
      <c r="AN369" s="77"/>
    </row>
    <row r="370" spans="23:40" x14ac:dyDescent="0.25">
      <c r="W370" s="77"/>
      <c r="X370" s="77"/>
      <c r="AN370" s="77"/>
    </row>
    <row r="371" spans="23:40" x14ac:dyDescent="0.25">
      <c r="W371" s="77"/>
      <c r="X371" s="77"/>
      <c r="AN371" s="77"/>
    </row>
    <row r="372" spans="23:40" x14ac:dyDescent="0.25">
      <c r="W372" s="77"/>
      <c r="X372" s="77"/>
      <c r="AN372" s="77"/>
    </row>
    <row r="373" spans="23:40" x14ac:dyDescent="0.25">
      <c r="W373" s="77"/>
      <c r="X373" s="77"/>
      <c r="AN373" s="77"/>
    </row>
    <row r="374" spans="23:40" x14ac:dyDescent="0.25">
      <c r="W374" s="77"/>
      <c r="X374" s="77"/>
      <c r="AN374" s="77"/>
    </row>
    <row r="375" spans="23:40" x14ac:dyDescent="0.25">
      <c r="W375" s="77"/>
      <c r="X375" s="77"/>
      <c r="AN375" s="77"/>
    </row>
    <row r="376" spans="23:40" x14ac:dyDescent="0.25">
      <c r="W376" s="77"/>
      <c r="X376" s="77"/>
      <c r="AN376" s="77"/>
    </row>
    <row r="377" spans="23:40" x14ac:dyDescent="0.25">
      <c r="W377" s="77"/>
      <c r="X377" s="77"/>
      <c r="AN377" s="77"/>
    </row>
    <row r="378" spans="23:40" x14ac:dyDescent="0.25">
      <c r="W378" s="77"/>
      <c r="X378" s="77"/>
      <c r="AN378" s="77"/>
    </row>
    <row r="379" spans="23:40" x14ac:dyDescent="0.25">
      <c r="W379" s="77"/>
      <c r="X379" s="77"/>
      <c r="AN379" s="77"/>
    </row>
    <row r="380" spans="23:40" x14ac:dyDescent="0.25">
      <c r="W380" s="77"/>
      <c r="X380" s="77"/>
      <c r="AN380" s="77"/>
    </row>
    <row r="381" spans="23:40" x14ac:dyDescent="0.25">
      <c r="W381" s="77"/>
      <c r="X381" s="77"/>
      <c r="AN381" s="77"/>
    </row>
    <row r="382" spans="23:40" x14ac:dyDescent="0.25">
      <c r="W382" s="77"/>
      <c r="X382" s="77"/>
      <c r="AN382" s="77"/>
    </row>
    <row r="383" spans="23:40" x14ac:dyDescent="0.25">
      <c r="W383" s="77"/>
      <c r="X383" s="77"/>
      <c r="AN383" s="77"/>
    </row>
    <row r="384" spans="23:40" x14ac:dyDescent="0.25">
      <c r="W384" s="77"/>
      <c r="X384" s="77"/>
      <c r="AN384" s="77"/>
    </row>
    <row r="385" spans="23:40" x14ac:dyDescent="0.25">
      <c r="W385" s="77"/>
      <c r="X385" s="77"/>
      <c r="AN385" s="77"/>
    </row>
    <row r="386" spans="23:40" x14ac:dyDescent="0.25">
      <c r="W386" s="77"/>
      <c r="X386" s="77"/>
      <c r="AN386" s="77"/>
    </row>
    <row r="387" spans="23:40" x14ac:dyDescent="0.25">
      <c r="W387" s="77"/>
      <c r="X387" s="77"/>
      <c r="AN387" s="77"/>
    </row>
    <row r="388" spans="23:40" x14ac:dyDescent="0.25">
      <c r="W388" s="77"/>
      <c r="X388" s="77"/>
      <c r="AN388" s="77"/>
    </row>
    <row r="389" spans="23:40" x14ac:dyDescent="0.25">
      <c r="W389" s="77"/>
      <c r="X389" s="77"/>
      <c r="AN389" s="77"/>
    </row>
    <row r="390" spans="23:40" x14ac:dyDescent="0.25">
      <c r="W390" s="77"/>
      <c r="X390" s="77"/>
      <c r="AN390" s="77"/>
    </row>
    <row r="391" spans="23:40" x14ac:dyDescent="0.25">
      <c r="W391" s="77"/>
      <c r="X391" s="77"/>
      <c r="AN391" s="77"/>
    </row>
    <row r="392" spans="23:40" x14ac:dyDescent="0.25">
      <c r="W392" s="77"/>
      <c r="X392" s="77"/>
      <c r="AN392" s="77"/>
    </row>
    <row r="393" spans="23:40" x14ac:dyDescent="0.25">
      <c r="W393" s="77"/>
      <c r="X393" s="77"/>
      <c r="AN393" s="77"/>
    </row>
    <row r="394" spans="23:40" x14ac:dyDescent="0.25">
      <c r="W394" s="77"/>
      <c r="X394" s="77"/>
      <c r="AN394" s="77"/>
    </row>
    <row r="395" spans="23:40" x14ac:dyDescent="0.25">
      <c r="W395" s="77"/>
      <c r="X395" s="77"/>
      <c r="AN395" s="77"/>
    </row>
    <row r="396" spans="23:40" x14ac:dyDescent="0.25">
      <c r="W396" s="77"/>
      <c r="X396" s="77"/>
      <c r="AN396" s="77"/>
    </row>
    <row r="397" spans="23:40" x14ac:dyDescent="0.25">
      <c r="W397" s="77"/>
      <c r="X397" s="77"/>
      <c r="AN397" s="77"/>
    </row>
    <row r="398" spans="23:40" x14ac:dyDescent="0.25">
      <c r="W398" s="77"/>
      <c r="X398" s="77"/>
      <c r="AN398" s="77"/>
    </row>
    <row r="399" spans="23:40" x14ac:dyDescent="0.25">
      <c r="W399" s="77"/>
      <c r="X399" s="77"/>
      <c r="AN399" s="77"/>
    </row>
    <row r="400" spans="23:40" x14ac:dyDescent="0.25">
      <c r="W400" s="77"/>
      <c r="X400" s="77"/>
      <c r="AN400" s="77"/>
    </row>
    <row r="401" spans="23:40" x14ac:dyDescent="0.25">
      <c r="W401" s="77"/>
      <c r="X401" s="77"/>
      <c r="AN401" s="77"/>
    </row>
    <row r="402" spans="23:40" x14ac:dyDescent="0.25">
      <c r="W402" s="77"/>
      <c r="X402" s="77"/>
      <c r="AN402" s="77"/>
    </row>
    <row r="403" spans="23:40" x14ac:dyDescent="0.25">
      <c r="W403" s="77"/>
      <c r="X403" s="77"/>
      <c r="AN403" s="77"/>
    </row>
    <row r="404" spans="23:40" x14ac:dyDescent="0.25">
      <c r="W404" s="77"/>
      <c r="X404" s="77"/>
      <c r="AN404" s="77"/>
    </row>
    <row r="405" spans="23:40" x14ac:dyDescent="0.25">
      <c r="W405" s="77"/>
      <c r="X405" s="77"/>
      <c r="AN405" s="77"/>
    </row>
    <row r="406" spans="23:40" x14ac:dyDescent="0.25">
      <c r="W406" s="77"/>
      <c r="X406" s="77"/>
      <c r="AN406" s="77"/>
    </row>
    <row r="407" spans="23:40" x14ac:dyDescent="0.25">
      <c r="W407" s="77"/>
      <c r="X407" s="77"/>
      <c r="AN407" s="77"/>
    </row>
    <row r="408" spans="23:40" x14ac:dyDescent="0.25">
      <c r="W408" s="77"/>
      <c r="X408" s="77"/>
      <c r="AN408" s="77"/>
    </row>
    <row r="409" spans="23:40" x14ac:dyDescent="0.25">
      <c r="W409" s="77"/>
      <c r="X409" s="77"/>
      <c r="AN409" s="77"/>
    </row>
    <row r="410" spans="23:40" x14ac:dyDescent="0.25">
      <c r="W410" s="77"/>
      <c r="X410" s="77"/>
      <c r="AN410" s="77"/>
    </row>
    <row r="411" spans="23:40" x14ac:dyDescent="0.25">
      <c r="W411" s="77"/>
      <c r="X411" s="77"/>
      <c r="AN411" s="77"/>
    </row>
    <row r="412" spans="23:40" x14ac:dyDescent="0.25">
      <c r="W412" s="77"/>
      <c r="X412" s="77"/>
      <c r="AN412" s="77"/>
    </row>
    <row r="413" spans="23:40" x14ac:dyDescent="0.25">
      <c r="W413" s="77"/>
      <c r="X413" s="77"/>
      <c r="AN413" s="77"/>
    </row>
    <row r="414" spans="23:40" x14ac:dyDescent="0.25">
      <c r="W414" s="77"/>
      <c r="X414" s="77"/>
      <c r="AN414" s="77"/>
    </row>
    <row r="415" spans="23:40" x14ac:dyDescent="0.25">
      <c r="W415" s="77"/>
      <c r="X415" s="77"/>
      <c r="AN415" s="77"/>
    </row>
    <row r="416" spans="23:40" x14ac:dyDescent="0.25">
      <c r="W416" s="77"/>
      <c r="X416" s="77"/>
      <c r="AN416" s="77"/>
    </row>
    <row r="417" spans="23:40" x14ac:dyDescent="0.25">
      <c r="W417" s="77"/>
      <c r="X417" s="77"/>
      <c r="AN417" s="77"/>
    </row>
    <row r="418" spans="23:40" x14ac:dyDescent="0.25">
      <c r="W418" s="77"/>
      <c r="X418" s="77"/>
      <c r="AN418" s="77"/>
    </row>
    <row r="419" spans="23:40" x14ac:dyDescent="0.25">
      <c r="W419" s="77"/>
      <c r="X419" s="77"/>
      <c r="AN419" s="77"/>
    </row>
    <row r="420" spans="23:40" x14ac:dyDescent="0.25">
      <c r="W420" s="77"/>
      <c r="X420" s="77"/>
      <c r="AN420" s="77"/>
    </row>
    <row r="421" spans="23:40" x14ac:dyDescent="0.25">
      <c r="W421" s="77"/>
      <c r="X421" s="77"/>
      <c r="AN421" s="77"/>
    </row>
    <row r="422" spans="23:40" x14ac:dyDescent="0.25">
      <c r="W422" s="77"/>
      <c r="X422" s="77"/>
      <c r="AN422" s="77"/>
    </row>
    <row r="423" spans="23:40" x14ac:dyDescent="0.25">
      <c r="W423" s="77"/>
      <c r="X423" s="77"/>
      <c r="AN423" s="77"/>
    </row>
    <row r="424" spans="23:40" x14ac:dyDescent="0.25">
      <c r="W424" s="77"/>
      <c r="X424" s="77"/>
      <c r="AN424" s="77"/>
    </row>
    <row r="425" spans="23:40" x14ac:dyDescent="0.25">
      <c r="W425" s="77"/>
      <c r="X425" s="77"/>
      <c r="AN425" s="77"/>
    </row>
    <row r="426" spans="23:40" x14ac:dyDescent="0.25">
      <c r="W426" s="77"/>
      <c r="X426" s="77"/>
      <c r="AN426" s="77"/>
    </row>
    <row r="427" spans="23:40" x14ac:dyDescent="0.25">
      <c r="W427" s="77"/>
      <c r="X427" s="77"/>
      <c r="AN427" s="77"/>
    </row>
    <row r="428" spans="23:40" x14ac:dyDescent="0.25">
      <c r="W428" s="77"/>
      <c r="X428" s="77"/>
      <c r="AN428" s="77"/>
    </row>
    <row r="429" spans="23:40" x14ac:dyDescent="0.25">
      <c r="W429" s="77"/>
      <c r="X429" s="77"/>
      <c r="AN429" s="77"/>
    </row>
    <row r="430" spans="23:40" x14ac:dyDescent="0.25">
      <c r="W430" s="77"/>
      <c r="X430" s="77"/>
      <c r="AN430" s="77"/>
    </row>
    <row r="431" spans="23:40" x14ac:dyDescent="0.25">
      <c r="W431" s="77"/>
      <c r="X431" s="77"/>
      <c r="AN431" s="77"/>
    </row>
    <row r="432" spans="23:40" x14ac:dyDescent="0.25">
      <c r="W432" s="77"/>
      <c r="X432" s="77"/>
      <c r="AN432" s="77"/>
    </row>
    <row r="433" spans="23:40" x14ac:dyDescent="0.25">
      <c r="W433" s="77"/>
      <c r="X433" s="77"/>
      <c r="AN433" s="77"/>
    </row>
    <row r="434" spans="23:40" x14ac:dyDescent="0.25">
      <c r="W434" s="77"/>
      <c r="X434" s="77"/>
      <c r="AN434" s="77"/>
    </row>
    <row r="435" spans="23:40" x14ac:dyDescent="0.25">
      <c r="W435" s="77"/>
      <c r="X435" s="77"/>
      <c r="AN435" s="77"/>
    </row>
    <row r="436" spans="23:40" x14ac:dyDescent="0.25">
      <c r="W436" s="77"/>
      <c r="X436" s="77"/>
      <c r="AN436" s="77"/>
    </row>
    <row r="437" spans="23:40" x14ac:dyDescent="0.25">
      <c r="W437" s="77"/>
      <c r="X437" s="77"/>
      <c r="AN437" s="77"/>
    </row>
    <row r="438" spans="23:40" x14ac:dyDescent="0.25">
      <c r="W438" s="77"/>
      <c r="X438" s="77"/>
      <c r="AN438" s="77"/>
    </row>
    <row r="439" spans="23:40" x14ac:dyDescent="0.25">
      <c r="W439" s="77"/>
      <c r="X439" s="77"/>
      <c r="AN439" s="77"/>
    </row>
    <row r="440" spans="23:40" x14ac:dyDescent="0.25">
      <c r="W440" s="77"/>
      <c r="X440" s="77"/>
      <c r="AN440" s="77"/>
    </row>
    <row r="441" spans="23:40" x14ac:dyDescent="0.25">
      <c r="W441" s="77"/>
      <c r="X441" s="77"/>
      <c r="AN441" s="77"/>
    </row>
    <row r="442" spans="23:40" x14ac:dyDescent="0.25">
      <c r="W442" s="77"/>
      <c r="X442" s="77"/>
      <c r="AN442" s="77"/>
    </row>
    <row r="443" spans="23:40" x14ac:dyDescent="0.25">
      <c r="W443" s="77"/>
      <c r="X443" s="77"/>
      <c r="AN443" s="77"/>
    </row>
    <row r="444" spans="23:40" x14ac:dyDescent="0.25">
      <c r="W444" s="77"/>
      <c r="X444" s="77"/>
      <c r="AN444" s="77"/>
    </row>
    <row r="445" spans="23:40" x14ac:dyDescent="0.25">
      <c r="W445" s="77"/>
      <c r="X445" s="77"/>
      <c r="AN445" s="77"/>
    </row>
    <row r="446" spans="23:40" x14ac:dyDescent="0.25">
      <c r="W446" s="77"/>
      <c r="X446" s="77"/>
      <c r="AN446" s="77"/>
    </row>
    <row r="447" spans="23:40" x14ac:dyDescent="0.25">
      <c r="W447" s="77"/>
      <c r="X447" s="77"/>
      <c r="AN447" s="77"/>
    </row>
    <row r="448" spans="23:40" x14ac:dyDescent="0.25">
      <c r="W448" s="77"/>
      <c r="X448" s="77"/>
      <c r="AN448" s="77"/>
    </row>
    <row r="449" spans="23:40" x14ac:dyDescent="0.25">
      <c r="W449" s="77"/>
      <c r="X449" s="77"/>
      <c r="AN449" s="77"/>
    </row>
    <row r="450" spans="23:40" x14ac:dyDescent="0.25">
      <c r="W450" s="77"/>
      <c r="X450" s="77"/>
      <c r="AN450" s="77"/>
    </row>
    <row r="451" spans="23:40" x14ac:dyDescent="0.25">
      <c r="W451" s="77"/>
      <c r="X451" s="77"/>
      <c r="AN451" s="77"/>
    </row>
    <row r="452" spans="23:40" x14ac:dyDescent="0.25">
      <c r="W452" s="77"/>
      <c r="X452" s="77"/>
      <c r="AN452" s="77"/>
    </row>
    <row r="453" spans="23:40" x14ac:dyDescent="0.25">
      <c r="W453" s="77"/>
      <c r="X453" s="77"/>
      <c r="AN453" s="77"/>
    </row>
    <row r="454" spans="23:40" x14ac:dyDescent="0.25">
      <c r="W454" s="77"/>
      <c r="X454" s="77"/>
      <c r="AN454" s="77"/>
    </row>
    <row r="455" spans="23:40" x14ac:dyDescent="0.25">
      <c r="W455" s="77"/>
      <c r="X455" s="77"/>
      <c r="AN455" s="77"/>
    </row>
    <row r="456" spans="23:40" x14ac:dyDescent="0.25">
      <c r="W456" s="77"/>
      <c r="X456" s="77"/>
      <c r="AN456" s="77"/>
    </row>
    <row r="457" spans="23:40" x14ac:dyDescent="0.25">
      <c r="W457" s="77"/>
      <c r="X457" s="77"/>
      <c r="AN457" s="77"/>
    </row>
    <row r="458" spans="23:40" x14ac:dyDescent="0.25">
      <c r="W458" s="77"/>
      <c r="X458" s="77"/>
      <c r="AN458" s="77"/>
    </row>
    <row r="459" spans="23:40" x14ac:dyDescent="0.25">
      <c r="W459" s="77"/>
      <c r="X459" s="77"/>
      <c r="AN459" s="77"/>
    </row>
    <row r="460" spans="23:40" x14ac:dyDescent="0.25">
      <c r="W460" s="77"/>
      <c r="X460" s="77"/>
      <c r="AN460" s="77"/>
    </row>
    <row r="461" spans="23:40" x14ac:dyDescent="0.25">
      <c r="W461" s="77"/>
      <c r="X461" s="77"/>
      <c r="AN461" s="77"/>
    </row>
    <row r="462" spans="23:40" x14ac:dyDescent="0.25">
      <c r="W462" s="77"/>
      <c r="X462" s="77"/>
      <c r="AN462" s="77"/>
    </row>
    <row r="463" spans="23:40" x14ac:dyDescent="0.25">
      <c r="W463" s="77"/>
      <c r="X463" s="77"/>
      <c r="AN463" s="77"/>
    </row>
    <row r="464" spans="23:40" x14ac:dyDescent="0.25">
      <c r="W464" s="77"/>
      <c r="X464" s="77"/>
      <c r="AN464" s="77"/>
    </row>
    <row r="465" spans="23:40" x14ac:dyDescent="0.25">
      <c r="W465" s="77"/>
      <c r="X465" s="77"/>
      <c r="AN465" s="77"/>
    </row>
    <row r="466" spans="23:40" x14ac:dyDescent="0.25">
      <c r="W466" s="77"/>
      <c r="X466" s="77"/>
      <c r="AN466" s="77"/>
    </row>
    <row r="467" spans="23:40" x14ac:dyDescent="0.25">
      <c r="W467" s="77"/>
      <c r="X467" s="77"/>
      <c r="AN467" s="77"/>
    </row>
    <row r="468" spans="23:40" x14ac:dyDescent="0.25">
      <c r="W468" s="77"/>
      <c r="X468" s="77"/>
      <c r="AN468" s="77"/>
    </row>
    <row r="469" spans="23:40" x14ac:dyDescent="0.25">
      <c r="W469" s="77"/>
      <c r="X469" s="77"/>
      <c r="AN469" s="77"/>
    </row>
    <row r="470" spans="23:40" x14ac:dyDescent="0.25">
      <c r="W470" s="77"/>
      <c r="X470" s="77"/>
      <c r="AN470" s="77"/>
    </row>
    <row r="471" spans="23:40" x14ac:dyDescent="0.25">
      <c r="W471" s="77"/>
      <c r="X471" s="77"/>
      <c r="AN471" s="77"/>
    </row>
    <row r="472" spans="23:40" x14ac:dyDescent="0.25">
      <c r="W472" s="77"/>
      <c r="X472" s="77"/>
      <c r="AN472" s="77"/>
    </row>
    <row r="473" spans="23:40" x14ac:dyDescent="0.25">
      <c r="W473" s="77"/>
      <c r="X473" s="77"/>
      <c r="AN473" s="77"/>
    </row>
    <row r="474" spans="23:40" x14ac:dyDescent="0.25">
      <c r="W474" s="77"/>
      <c r="X474" s="77"/>
      <c r="AN474" s="77"/>
    </row>
    <row r="475" spans="23:40" x14ac:dyDescent="0.25">
      <c r="W475" s="77"/>
      <c r="X475" s="77"/>
      <c r="AN475" s="77"/>
    </row>
    <row r="476" spans="23:40" x14ac:dyDescent="0.25">
      <c r="W476" s="77"/>
      <c r="X476" s="77"/>
      <c r="AN476" s="77"/>
    </row>
    <row r="477" spans="23:40" x14ac:dyDescent="0.25">
      <c r="W477" s="77"/>
      <c r="X477" s="77"/>
      <c r="AN477" s="77"/>
    </row>
    <row r="478" spans="23:40" x14ac:dyDescent="0.25">
      <c r="W478" s="77"/>
      <c r="X478" s="77"/>
      <c r="AN478" s="77"/>
    </row>
    <row r="479" spans="23:40" x14ac:dyDescent="0.25">
      <c r="W479" s="77"/>
      <c r="X479" s="77"/>
      <c r="AN479" s="77"/>
    </row>
    <row r="480" spans="23:40" x14ac:dyDescent="0.25">
      <c r="W480" s="77"/>
      <c r="X480" s="77"/>
      <c r="AN480" s="77"/>
    </row>
    <row r="481" spans="23:40" x14ac:dyDescent="0.25">
      <c r="W481" s="77"/>
      <c r="X481" s="77"/>
      <c r="AN481" s="77"/>
    </row>
    <row r="482" spans="23:40" x14ac:dyDescent="0.25">
      <c r="W482" s="77"/>
      <c r="X482" s="77"/>
      <c r="AN482" s="77"/>
    </row>
    <row r="483" spans="23:40" x14ac:dyDescent="0.25">
      <c r="W483" s="77"/>
      <c r="X483" s="77"/>
      <c r="AN483" s="77"/>
    </row>
    <row r="484" spans="23:40" x14ac:dyDescent="0.25">
      <c r="W484" s="77"/>
      <c r="X484" s="77"/>
      <c r="AN484" s="77"/>
    </row>
    <row r="485" spans="23:40" x14ac:dyDescent="0.25">
      <c r="W485" s="77"/>
      <c r="X485" s="77"/>
      <c r="AN485" s="77"/>
    </row>
    <row r="486" spans="23:40" x14ac:dyDescent="0.25">
      <c r="W486" s="77"/>
      <c r="X486" s="77"/>
      <c r="AN486" s="77"/>
    </row>
    <row r="487" spans="23:40" x14ac:dyDescent="0.25">
      <c r="W487" s="77"/>
      <c r="X487" s="77"/>
      <c r="AN487" s="77"/>
    </row>
    <row r="488" spans="23:40" x14ac:dyDescent="0.25">
      <c r="W488" s="77"/>
      <c r="X488" s="77"/>
      <c r="AN488" s="77"/>
    </row>
    <row r="489" spans="23:40" x14ac:dyDescent="0.25">
      <c r="W489" s="77"/>
      <c r="X489" s="77"/>
      <c r="AN489" s="77"/>
    </row>
    <row r="490" spans="23:40" x14ac:dyDescent="0.25">
      <c r="W490" s="77"/>
      <c r="X490" s="77"/>
      <c r="AN490" s="77"/>
    </row>
    <row r="491" spans="23:40" x14ac:dyDescent="0.25">
      <c r="W491" s="77"/>
      <c r="X491" s="77"/>
      <c r="AN491" s="77"/>
    </row>
    <row r="492" spans="23:40" x14ac:dyDescent="0.25">
      <c r="W492" s="77"/>
      <c r="X492" s="77"/>
      <c r="AN492" s="77"/>
    </row>
    <row r="493" spans="23:40" x14ac:dyDescent="0.25">
      <c r="W493" s="77"/>
      <c r="X493" s="77"/>
      <c r="AN493" s="77"/>
    </row>
    <row r="494" spans="23:40" x14ac:dyDescent="0.25">
      <c r="W494" s="77"/>
      <c r="X494" s="77"/>
      <c r="AN494" s="77"/>
    </row>
    <row r="495" spans="23:40" x14ac:dyDescent="0.25">
      <c r="W495" s="77"/>
      <c r="X495" s="77"/>
      <c r="AN495" s="77"/>
    </row>
    <row r="496" spans="23:40" x14ac:dyDescent="0.25">
      <c r="W496" s="77"/>
      <c r="X496" s="77"/>
      <c r="AN496" s="77"/>
    </row>
    <row r="497" spans="23:40" x14ac:dyDescent="0.25">
      <c r="W497" s="77"/>
      <c r="X497" s="77"/>
      <c r="AN497" s="77"/>
    </row>
    <row r="498" spans="23:40" x14ac:dyDescent="0.25">
      <c r="W498" s="77"/>
      <c r="X498" s="77"/>
      <c r="AN498" s="77"/>
    </row>
    <row r="499" spans="23:40" x14ac:dyDescent="0.25">
      <c r="W499" s="77"/>
      <c r="X499" s="77"/>
      <c r="AN499" s="77"/>
    </row>
    <row r="500" spans="23:40" x14ac:dyDescent="0.25">
      <c r="W500" s="77"/>
      <c r="X500" s="77"/>
      <c r="AN500" s="77"/>
    </row>
    <row r="501" spans="23:40" x14ac:dyDescent="0.25">
      <c r="W501" s="77"/>
      <c r="X501" s="77"/>
      <c r="AN501" s="77"/>
    </row>
    <row r="502" spans="23:40" x14ac:dyDescent="0.25">
      <c r="W502" s="77"/>
      <c r="X502" s="77"/>
      <c r="AN502" s="77"/>
    </row>
    <row r="503" spans="23:40" x14ac:dyDescent="0.25">
      <c r="W503" s="77"/>
      <c r="X503" s="77"/>
      <c r="AN503" s="77"/>
    </row>
    <row r="504" spans="23:40" x14ac:dyDescent="0.25">
      <c r="W504" s="77"/>
      <c r="X504" s="77"/>
      <c r="AN504" s="77"/>
    </row>
    <row r="505" spans="23:40" x14ac:dyDescent="0.25">
      <c r="W505" s="77"/>
      <c r="X505" s="77"/>
      <c r="AN505" s="77"/>
    </row>
    <row r="506" spans="23:40" x14ac:dyDescent="0.25">
      <c r="W506" s="77"/>
      <c r="X506" s="77"/>
      <c r="AN506" s="77"/>
    </row>
    <row r="507" spans="23:40" x14ac:dyDescent="0.25">
      <c r="W507" s="77"/>
      <c r="X507" s="77"/>
      <c r="AN507" s="77"/>
    </row>
    <row r="508" spans="23:40" x14ac:dyDescent="0.25">
      <c r="W508" s="77"/>
      <c r="X508" s="77"/>
      <c r="AN508" s="77"/>
    </row>
    <row r="509" spans="23:40" x14ac:dyDescent="0.25">
      <c r="W509" s="77"/>
      <c r="X509" s="77"/>
      <c r="AN509" s="77"/>
    </row>
    <row r="510" spans="23:40" x14ac:dyDescent="0.25">
      <c r="W510" s="77"/>
      <c r="X510" s="77"/>
      <c r="AN510" s="77"/>
    </row>
    <row r="511" spans="23:40" x14ac:dyDescent="0.25">
      <c r="W511" s="77"/>
      <c r="X511" s="77"/>
      <c r="AN511" s="77"/>
    </row>
    <row r="512" spans="23:40" x14ac:dyDescent="0.25">
      <c r="W512" s="77"/>
      <c r="X512" s="77"/>
      <c r="AN512" s="77"/>
    </row>
    <row r="513" spans="23:40" x14ac:dyDescent="0.25">
      <c r="W513" s="77"/>
      <c r="X513" s="77"/>
      <c r="AN513" s="77"/>
    </row>
    <row r="514" spans="23:40" x14ac:dyDescent="0.25">
      <c r="W514" s="77"/>
      <c r="X514" s="77"/>
      <c r="AN514" s="77"/>
    </row>
    <row r="515" spans="23:40" x14ac:dyDescent="0.25">
      <c r="W515" s="77"/>
      <c r="X515" s="77"/>
      <c r="AN515" s="77"/>
    </row>
    <row r="516" spans="23:40" x14ac:dyDescent="0.25">
      <c r="W516" s="77"/>
      <c r="X516" s="77"/>
      <c r="AN516" s="77"/>
    </row>
    <row r="517" spans="23:40" x14ac:dyDescent="0.25">
      <c r="W517" s="77"/>
      <c r="X517" s="77"/>
      <c r="AN517" s="77"/>
    </row>
    <row r="518" spans="23:40" x14ac:dyDescent="0.25">
      <c r="W518" s="77"/>
      <c r="X518" s="77"/>
      <c r="AN518" s="77"/>
    </row>
    <row r="519" spans="23:40" x14ac:dyDescent="0.25">
      <c r="W519" s="77"/>
      <c r="X519" s="77"/>
      <c r="AN519" s="77"/>
    </row>
    <row r="520" spans="23:40" x14ac:dyDescent="0.25">
      <c r="W520" s="77"/>
      <c r="X520" s="77"/>
      <c r="AN520" s="77"/>
    </row>
    <row r="521" spans="23:40" x14ac:dyDescent="0.25">
      <c r="W521" s="77"/>
      <c r="X521" s="77"/>
      <c r="AN521" s="77"/>
    </row>
    <row r="522" spans="23:40" x14ac:dyDescent="0.25">
      <c r="W522" s="77"/>
      <c r="X522" s="77"/>
      <c r="AN522" s="77"/>
    </row>
    <row r="523" spans="23:40" x14ac:dyDescent="0.25">
      <c r="W523" s="77"/>
      <c r="X523" s="77"/>
      <c r="AN523" s="77"/>
    </row>
    <row r="524" spans="23:40" x14ac:dyDescent="0.25">
      <c r="W524" s="77"/>
      <c r="X524" s="77"/>
      <c r="AN524" s="77"/>
    </row>
    <row r="525" spans="23:40" x14ac:dyDescent="0.25">
      <c r="W525" s="77"/>
      <c r="X525" s="77"/>
      <c r="AN525" s="77"/>
    </row>
    <row r="526" spans="23:40" x14ac:dyDescent="0.25">
      <c r="W526" s="77"/>
      <c r="X526" s="77"/>
      <c r="AN526" s="77"/>
    </row>
    <row r="527" spans="23:40" x14ac:dyDescent="0.25">
      <c r="W527" s="77"/>
      <c r="X527" s="77"/>
      <c r="AN527" s="77"/>
    </row>
    <row r="528" spans="23:40" x14ac:dyDescent="0.25">
      <c r="W528" s="77"/>
      <c r="X528" s="77"/>
      <c r="AN528" s="77"/>
    </row>
    <row r="529" spans="23:40" x14ac:dyDescent="0.25">
      <c r="W529" s="77"/>
      <c r="X529" s="77"/>
      <c r="AN529" s="77"/>
    </row>
    <row r="530" spans="23:40" x14ac:dyDescent="0.25">
      <c r="W530" s="77"/>
      <c r="X530" s="77"/>
      <c r="AN530" s="77"/>
    </row>
    <row r="531" spans="23:40" x14ac:dyDescent="0.25">
      <c r="W531" s="77"/>
      <c r="X531" s="77"/>
      <c r="AN531" s="77"/>
    </row>
    <row r="532" spans="23:40" x14ac:dyDescent="0.25">
      <c r="W532" s="77"/>
      <c r="X532" s="77"/>
      <c r="AN532" s="77"/>
    </row>
    <row r="533" spans="23:40" x14ac:dyDescent="0.25">
      <c r="W533" s="77"/>
      <c r="X533" s="77"/>
      <c r="AN533" s="77"/>
    </row>
    <row r="534" spans="23:40" x14ac:dyDescent="0.25">
      <c r="W534" s="77"/>
      <c r="X534" s="77"/>
      <c r="AN534" s="77"/>
    </row>
    <row r="535" spans="23:40" x14ac:dyDescent="0.25">
      <c r="W535" s="77"/>
      <c r="X535" s="77"/>
      <c r="AN535" s="77"/>
    </row>
    <row r="536" spans="23:40" x14ac:dyDescent="0.25">
      <c r="W536" s="77"/>
      <c r="X536" s="77"/>
      <c r="AN536" s="77"/>
    </row>
    <row r="537" spans="23:40" x14ac:dyDescent="0.25">
      <c r="W537" s="77"/>
      <c r="X537" s="77"/>
      <c r="AN537" s="77"/>
    </row>
    <row r="538" spans="23:40" x14ac:dyDescent="0.25">
      <c r="W538" s="77"/>
      <c r="X538" s="77"/>
      <c r="AN538" s="77"/>
    </row>
    <row r="539" spans="23:40" x14ac:dyDescent="0.25">
      <c r="W539" s="77"/>
      <c r="X539" s="77"/>
      <c r="AN539" s="77"/>
    </row>
    <row r="540" spans="23:40" x14ac:dyDescent="0.25">
      <c r="W540" s="77"/>
      <c r="X540" s="77"/>
      <c r="AN540" s="77"/>
    </row>
    <row r="541" spans="23:40" x14ac:dyDescent="0.25">
      <c r="W541" s="77"/>
      <c r="X541" s="77"/>
      <c r="AN541" s="77"/>
    </row>
    <row r="542" spans="23:40" x14ac:dyDescent="0.25">
      <c r="W542" s="77"/>
      <c r="X542" s="77"/>
      <c r="AN542" s="77"/>
    </row>
    <row r="543" spans="23:40" x14ac:dyDescent="0.25">
      <c r="W543" s="77"/>
      <c r="X543" s="77"/>
      <c r="AN543" s="77"/>
    </row>
    <row r="544" spans="23:40" x14ac:dyDescent="0.25">
      <c r="W544" s="77"/>
      <c r="X544" s="77"/>
      <c r="AN544" s="77"/>
    </row>
    <row r="545" spans="23:40" x14ac:dyDescent="0.25">
      <c r="W545" s="77"/>
      <c r="X545" s="77"/>
      <c r="AN545" s="77"/>
    </row>
    <row r="546" spans="23:40" x14ac:dyDescent="0.25">
      <c r="W546" s="77"/>
      <c r="X546" s="77"/>
      <c r="AN546" s="77"/>
    </row>
    <row r="547" spans="23:40" x14ac:dyDescent="0.25">
      <c r="W547" s="77"/>
      <c r="X547" s="77"/>
      <c r="AN547" s="77"/>
    </row>
    <row r="548" spans="23:40" x14ac:dyDescent="0.25">
      <c r="W548" s="77"/>
      <c r="X548" s="77"/>
      <c r="AN548" s="77"/>
    </row>
    <row r="549" spans="23:40" x14ac:dyDescent="0.25">
      <c r="W549" s="77"/>
      <c r="X549" s="77"/>
      <c r="AN549" s="77"/>
    </row>
    <row r="550" spans="23:40" x14ac:dyDescent="0.25">
      <c r="W550" s="77"/>
      <c r="X550" s="77"/>
      <c r="AN550" s="77"/>
    </row>
    <row r="551" spans="23:40" x14ac:dyDescent="0.25">
      <c r="W551" s="77"/>
      <c r="X551" s="77"/>
      <c r="AN551" s="77"/>
    </row>
    <row r="552" spans="23:40" x14ac:dyDescent="0.25">
      <c r="W552" s="77"/>
      <c r="X552" s="77"/>
      <c r="AN552" s="77"/>
    </row>
    <row r="553" spans="23:40" x14ac:dyDescent="0.25">
      <c r="W553" s="77"/>
      <c r="X553" s="77"/>
      <c r="AN553" s="77"/>
    </row>
    <row r="554" spans="23:40" x14ac:dyDescent="0.25">
      <c r="W554" s="77"/>
      <c r="X554" s="77"/>
      <c r="AN554" s="77"/>
    </row>
    <row r="555" spans="23:40" x14ac:dyDescent="0.25">
      <c r="W555" s="77"/>
      <c r="X555" s="77"/>
      <c r="AN555" s="77"/>
    </row>
    <row r="556" spans="23:40" x14ac:dyDescent="0.25">
      <c r="W556" s="77"/>
      <c r="X556" s="77"/>
      <c r="AN556" s="77"/>
    </row>
    <row r="557" spans="23:40" x14ac:dyDescent="0.25">
      <c r="W557" s="77"/>
      <c r="X557" s="77"/>
      <c r="AN557" s="77"/>
    </row>
    <row r="558" spans="23:40" x14ac:dyDescent="0.25">
      <c r="W558" s="77"/>
      <c r="X558" s="77"/>
      <c r="AN558" s="77"/>
    </row>
    <row r="559" spans="23:40" x14ac:dyDescent="0.25">
      <c r="W559" s="77"/>
      <c r="X559" s="77"/>
      <c r="AN559" s="77"/>
    </row>
    <row r="560" spans="23:40" x14ac:dyDescent="0.25">
      <c r="W560" s="77"/>
      <c r="X560" s="77"/>
      <c r="AN560" s="77"/>
    </row>
    <row r="561" spans="23:40" x14ac:dyDescent="0.25">
      <c r="W561" s="77"/>
      <c r="X561" s="77"/>
      <c r="AN561" s="77"/>
    </row>
    <row r="562" spans="23:40" x14ac:dyDescent="0.25">
      <c r="W562" s="77"/>
      <c r="X562" s="77"/>
      <c r="AN562" s="77"/>
    </row>
    <row r="563" spans="23:40" x14ac:dyDescent="0.25">
      <c r="W563" s="77"/>
      <c r="X563" s="77"/>
      <c r="AN563" s="77"/>
    </row>
    <row r="564" spans="23:40" x14ac:dyDescent="0.25">
      <c r="W564" s="77"/>
      <c r="X564" s="77"/>
      <c r="AN564" s="77"/>
    </row>
    <row r="565" spans="23:40" x14ac:dyDescent="0.25">
      <c r="W565" s="77"/>
      <c r="X565" s="77"/>
      <c r="AN565" s="77"/>
    </row>
    <row r="566" spans="23:40" x14ac:dyDescent="0.25">
      <c r="W566" s="77"/>
      <c r="X566" s="77"/>
      <c r="AN566" s="77"/>
    </row>
    <row r="567" spans="23:40" x14ac:dyDescent="0.25">
      <c r="W567" s="77"/>
      <c r="X567" s="77"/>
      <c r="AN567" s="77"/>
    </row>
    <row r="568" spans="23:40" x14ac:dyDescent="0.25">
      <c r="W568" s="77"/>
      <c r="X568" s="77"/>
      <c r="AN568" s="77"/>
    </row>
    <row r="569" spans="23:40" x14ac:dyDescent="0.25">
      <c r="W569" s="77"/>
      <c r="X569" s="77"/>
      <c r="AN569" s="77"/>
    </row>
    <row r="570" spans="23:40" x14ac:dyDescent="0.25">
      <c r="W570" s="77"/>
      <c r="X570" s="77"/>
      <c r="AN570" s="77"/>
    </row>
    <row r="571" spans="23:40" x14ac:dyDescent="0.25">
      <c r="W571" s="77"/>
      <c r="X571" s="77"/>
      <c r="AN571" s="77"/>
    </row>
    <row r="572" spans="23:40" x14ac:dyDescent="0.25">
      <c r="W572" s="77"/>
      <c r="X572" s="77"/>
      <c r="AN572" s="77"/>
    </row>
    <row r="573" spans="23:40" x14ac:dyDescent="0.25">
      <c r="W573" s="77"/>
      <c r="X573" s="77"/>
      <c r="AN573" s="77"/>
    </row>
    <row r="574" spans="23:40" x14ac:dyDescent="0.25">
      <c r="W574" s="77"/>
      <c r="X574" s="77"/>
      <c r="AN574" s="77"/>
    </row>
    <row r="575" spans="23:40" x14ac:dyDescent="0.25">
      <c r="W575" s="77"/>
      <c r="X575" s="77"/>
      <c r="AN575" s="77"/>
    </row>
    <row r="576" spans="23:40" x14ac:dyDescent="0.25">
      <c r="W576" s="77"/>
      <c r="X576" s="77"/>
      <c r="AN576" s="77"/>
    </row>
    <row r="577" spans="23:40" x14ac:dyDescent="0.25">
      <c r="W577" s="77"/>
      <c r="X577" s="77"/>
      <c r="AN577" s="77"/>
    </row>
    <row r="578" spans="23:40" x14ac:dyDescent="0.25">
      <c r="W578" s="77"/>
      <c r="X578" s="77"/>
      <c r="AN578" s="77"/>
    </row>
    <row r="579" spans="23:40" x14ac:dyDescent="0.25">
      <c r="W579" s="77"/>
      <c r="X579" s="77"/>
      <c r="AN579" s="77"/>
    </row>
    <row r="580" spans="23:40" x14ac:dyDescent="0.25">
      <c r="W580" s="77"/>
      <c r="X580" s="77"/>
      <c r="AN580" s="77"/>
    </row>
    <row r="581" spans="23:40" x14ac:dyDescent="0.25">
      <c r="W581" s="77"/>
      <c r="X581" s="77"/>
      <c r="AN581" s="77"/>
    </row>
    <row r="582" spans="23:40" x14ac:dyDescent="0.25">
      <c r="W582" s="77"/>
      <c r="X582" s="77"/>
      <c r="AN582" s="77"/>
    </row>
    <row r="583" spans="23:40" x14ac:dyDescent="0.25">
      <c r="W583" s="77"/>
      <c r="X583" s="77"/>
      <c r="AN583" s="77"/>
    </row>
    <row r="584" spans="23:40" x14ac:dyDescent="0.25">
      <c r="W584" s="77"/>
      <c r="X584" s="77"/>
      <c r="AN584" s="77"/>
    </row>
    <row r="585" spans="23:40" x14ac:dyDescent="0.25">
      <c r="W585" s="77"/>
      <c r="X585" s="77"/>
      <c r="AN585" s="77"/>
    </row>
    <row r="586" spans="23:40" x14ac:dyDescent="0.25">
      <c r="W586" s="77"/>
      <c r="X586" s="77"/>
      <c r="AN586" s="77"/>
    </row>
    <row r="587" spans="23:40" x14ac:dyDescent="0.25">
      <c r="W587" s="77"/>
      <c r="X587" s="77"/>
      <c r="AN587" s="77"/>
    </row>
    <row r="588" spans="23:40" x14ac:dyDescent="0.25">
      <c r="W588" s="77"/>
      <c r="X588" s="77"/>
      <c r="AN588" s="77"/>
    </row>
    <row r="589" spans="23:40" x14ac:dyDescent="0.25">
      <c r="W589" s="77"/>
      <c r="X589" s="77"/>
      <c r="AN589" s="77"/>
    </row>
    <row r="590" spans="23:40" x14ac:dyDescent="0.25">
      <c r="W590" s="77"/>
      <c r="X590" s="77"/>
      <c r="AN590" s="77"/>
    </row>
    <row r="591" spans="23:40" x14ac:dyDescent="0.25">
      <c r="W591" s="77"/>
      <c r="X591" s="77"/>
      <c r="AN591" s="77"/>
    </row>
    <row r="592" spans="23:40" x14ac:dyDescent="0.25">
      <c r="W592" s="77"/>
      <c r="X592" s="77"/>
      <c r="AN592" s="77"/>
    </row>
    <row r="593" spans="23:40" x14ac:dyDescent="0.25">
      <c r="W593" s="77"/>
      <c r="X593" s="77"/>
      <c r="AN593" s="77"/>
    </row>
    <row r="594" spans="23:40" x14ac:dyDescent="0.25">
      <c r="W594" s="77"/>
      <c r="X594" s="77"/>
      <c r="AN594" s="77"/>
    </row>
    <row r="595" spans="23:40" x14ac:dyDescent="0.25">
      <c r="W595" s="77"/>
      <c r="X595" s="77"/>
      <c r="AN595" s="77"/>
    </row>
    <row r="596" spans="23:40" x14ac:dyDescent="0.25">
      <c r="W596" s="77"/>
      <c r="X596" s="77"/>
      <c r="AN596" s="77"/>
    </row>
    <row r="597" spans="23:40" x14ac:dyDescent="0.25">
      <c r="W597" s="77"/>
      <c r="X597" s="77"/>
      <c r="AN597" s="77"/>
    </row>
    <row r="598" spans="23:40" x14ac:dyDescent="0.25">
      <c r="W598" s="77"/>
      <c r="X598" s="77"/>
      <c r="AN598" s="77"/>
    </row>
    <row r="599" spans="23:40" x14ac:dyDescent="0.25">
      <c r="W599" s="77"/>
      <c r="X599" s="77"/>
      <c r="AN599" s="77"/>
    </row>
    <row r="600" spans="23:40" x14ac:dyDescent="0.25">
      <c r="W600" s="77"/>
      <c r="X600" s="77"/>
      <c r="AN600" s="77"/>
    </row>
    <row r="601" spans="23:40" x14ac:dyDescent="0.25">
      <c r="W601" s="77"/>
      <c r="X601" s="77"/>
      <c r="AN601" s="77"/>
    </row>
    <row r="602" spans="23:40" x14ac:dyDescent="0.25">
      <c r="W602" s="77"/>
      <c r="X602" s="77"/>
      <c r="AN602" s="77"/>
    </row>
    <row r="603" spans="23:40" x14ac:dyDescent="0.25">
      <c r="W603" s="77"/>
      <c r="X603" s="77"/>
      <c r="AN603" s="77"/>
    </row>
    <row r="604" spans="23:40" x14ac:dyDescent="0.25">
      <c r="W604" s="77"/>
      <c r="X604" s="77"/>
      <c r="AN604" s="77"/>
    </row>
    <row r="605" spans="23:40" x14ac:dyDescent="0.25">
      <c r="W605" s="77"/>
      <c r="X605" s="77"/>
      <c r="AN605" s="77"/>
    </row>
    <row r="606" spans="23:40" x14ac:dyDescent="0.25">
      <c r="W606" s="77"/>
      <c r="X606" s="77"/>
      <c r="AN606" s="77"/>
    </row>
    <row r="607" spans="23:40" x14ac:dyDescent="0.25">
      <c r="W607" s="77"/>
      <c r="X607" s="77"/>
      <c r="AN607" s="77"/>
    </row>
    <row r="608" spans="23:40" x14ac:dyDescent="0.25">
      <c r="W608" s="77"/>
      <c r="X608" s="77"/>
      <c r="AN608" s="77"/>
    </row>
    <row r="609" spans="23:40" x14ac:dyDescent="0.25">
      <c r="W609" s="77"/>
      <c r="X609" s="77"/>
      <c r="AN609" s="77"/>
    </row>
    <row r="610" spans="23:40" x14ac:dyDescent="0.25">
      <c r="W610" s="77"/>
      <c r="X610" s="77"/>
      <c r="AN610" s="77"/>
    </row>
    <row r="611" spans="23:40" x14ac:dyDescent="0.25">
      <c r="W611" s="77"/>
      <c r="X611" s="77"/>
      <c r="AN611" s="77"/>
    </row>
    <row r="612" spans="23:40" x14ac:dyDescent="0.25">
      <c r="W612" s="77"/>
      <c r="X612" s="77"/>
      <c r="AN612" s="77"/>
    </row>
    <row r="613" spans="23:40" x14ac:dyDescent="0.25">
      <c r="W613" s="77"/>
      <c r="X613" s="77"/>
      <c r="AN613" s="77"/>
    </row>
    <row r="614" spans="23:40" x14ac:dyDescent="0.25">
      <c r="W614" s="77"/>
      <c r="X614" s="77"/>
      <c r="AN614" s="77"/>
    </row>
    <row r="615" spans="23:40" x14ac:dyDescent="0.25">
      <c r="W615" s="77"/>
      <c r="X615" s="77"/>
      <c r="AN615" s="77"/>
    </row>
    <row r="616" spans="23:40" x14ac:dyDescent="0.25">
      <c r="W616" s="77"/>
      <c r="X616" s="77"/>
      <c r="AN616" s="77"/>
    </row>
    <row r="617" spans="23:40" x14ac:dyDescent="0.25">
      <c r="W617" s="77"/>
      <c r="X617" s="77"/>
      <c r="AN617" s="77"/>
    </row>
    <row r="618" spans="23:40" x14ac:dyDescent="0.25">
      <c r="W618" s="77"/>
      <c r="X618" s="77"/>
      <c r="AN618" s="77"/>
    </row>
    <row r="619" spans="23:40" x14ac:dyDescent="0.25">
      <c r="W619" s="77"/>
      <c r="X619" s="77"/>
      <c r="AN619" s="77"/>
    </row>
    <row r="620" spans="23:40" x14ac:dyDescent="0.25">
      <c r="W620" s="77"/>
      <c r="X620" s="77"/>
      <c r="AN620" s="77"/>
    </row>
    <row r="621" spans="23:40" x14ac:dyDescent="0.25">
      <c r="W621" s="77"/>
      <c r="X621" s="77"/>
      <c r="AN621" s="77"/>
    </row>
    <row r="622" spans="23:40" x14ac:dyDescent="0.25">
      <c r="W622" s="77"/>
      <c r="X622" s="77"/>
      <c r="AN622" s="77"/>
    </row>
    <row r="623" spans="23:40" x14ac:dyDescent="0.25">
      <c r="W623" s="77"/>
      <c r="X623" s="77"/>
      <c r="AN623" s="77"/>
    </row>
    <row r="624" spans="23:40" x14ac:dyDescent="0.25">
      <c r="W624" s="77"/>
      <c r="X624" s="77"/>
      <c r="AN624" s="77"/>
    </row>
    <row r="625" spans="23:40" x14ac:dyDescent="0.25">
      <c r="W625" s="77"/>
      <c r="X625" s="77"/>
      <c r="AN625" s="77"/>
    </row>
    <row r="626" spans="23:40" x14ac:dyDescent="0.25">
      <c r="W626" s="77"/>
      <c r="X626" s="77"/>
      <c r="AN626" s="77"/>
    </row>
    <row r="627" spans="23:40" x14ac:dyDescent="0.25">
      <c r="W627" s="77"/>
      <c r="X627" s="77"/>
      <c r="AN627" s="77"/>
    </row>
    <row r="628" spans="23:40" x14ac:dyDescent="0.25">
      <c r="W628" s="77"/>
      <c r="X628" s="77"/>
      <c r="AN628" s="77"/>
    </row>
    <row r="629" spans="23:40" x14ac:dyDescent="0.25">
      <c r="W629" s="77"/>
      <c r="X629" s="77"/>
      <c r="AN629" s="77"/>
    </row>
    <row r="630" spans="23:40" x14ac:dyDescent="0.25">
      <c r="W630" s="77"/>
      <c r="X630" s="77"/>
      <c r="AN630" s="77"/>
    </row>
    <row r="631" spans="23:40" x14ac:dyDescent="0.25">
      <c r="W631" s="77"/>
      <c r="X631" s="77"/>
      <c r="AN631" s="77"/>
    </row>
    <row r="632" spans="23:40" x14ac:dyDescent="0.25">
      <c r="W632" s="77"/>
      <c r="X632" s="77"/>
      <c r="AN632" s="77"/>
    </row>
    <row r="633" spans="23:40" x14ac:dyDescent="0.25">
      <c r="W633" s="77"/>
      <c r="X633" s="77"/>
      <c r="AN633" s="77"/>
    </row>
    <row r="634" spans="23:40" x14ac:dyDescent="0.25">
      <c r="W634" s="77"/>
      <c r="X634" s="77"/>
      <c r="AN634" s="77"/>
    </row>
    <row r="635" spans="23:40" x14ac:dyDescent="0.25">
      <c r="W635" s="77"/>
      <c r="X635" s="77"/>
      <c r="AN635" s="77"/>
    </row>
    <row r="636" spans="23:40" x14ac:dyDescent="0.25">
      <c r="W636" s="77"/>
      <c r="X636" s="77"/>
      <c r="AN636" s="77"/>
    </row>
    <row r="637" spans="23:40" x14ac:dyDescent="0.25">
      <c r="W637" s="77"/>
      <c r="X637" s="77"/>
      <c r="AN637" s="77"/>
    </row>
    <row r="638" spans="23:40" x14ac:dyDescent="0.25">
      <c r="W638" s="77"/>
      <c r="X638" s="77"/>
      <c r="AN638" s="77"/>
    </row>
    <row r="639" spans="23:40" x14ac:dyDescent="0.25">
      <c r="W639" s="77"/>
      <c r="X639" s="77"/>
      <c r="AN639" s="77"/>
    </row>
    <row r="640" spans="23:40" x14ac:dyDescent="0.25">
      <c r="W640" s="77"/>
      <c r="X640" s="77"/>
      <c r="AN640" s="77"/>
    </row>
    <row r="641" spans="23:40" x14ac:dyDescent="0.25">
      <c r="W641" s="77"/>
      <c r="X641" s="77"/>
      <c r="AN641" s="77"/>
    </row>
    <row r="642" spans="23:40" x14ac:dyDescent="0.25">
      <c r="W642" s="77"/>
      <c r="X642" s="77"/>
      <c r="AN642" s="77"/>
    </row>
    <row r="643" spans="23:40" x14ac:dyDescent="0.25">
      <c r="W643" s="77"/>
      <c r="X643" s="77"/>
      <c r="AN643" s="77"/>
    </row>
    <row r="644" spans="23:40" x14ac:dyDescent="0.25">
      <c r="W644" s="77"/>
      <c r="X644" s="77"/>
      <c r="AN644" s="77"/>
    </row>
    <row r="645" spans="23:40" x14ac:dyDescent="0.25">
      <c r="W645" s="77"/>
      <c r="X645" s="77"/>
      <c r="AN645" s="77"/>
    </row>
    <row r="646" spans="23:40" x14ac:dyDescent="0.25">
      <c r="W646" s="77"/>
      <c r="X646" s="77"/>
      <c r="AN646" s="77"/>
    </row>
    <row r="647" spans="23:40" x14ac:dyDescent="0.25">
      <c r="W647" s="77"/>
      <c r="X647" s="77"/>
      <c r="AN647" s="77"/>
    </row>
    <row r="648" spans="23:40" x14ac:dyDescent="0.25">
      <c r="W648" s="77"/>
      <c r="X648" s="77"/>
      <c r="AN648" s="77"/>
    </row>
    <row r="649" spans="23:40" x14ac:dyDescent="0.25">
      <c r="W649" s="77"/>
      <c r="X649" s="77"/>
      <c r="AN649" s="77"/>
    </row>
    <row r="650" spans="23:40" x14ac:dyDescent="0.25">
      <c r="W650" s="77"/>
      <c r="X650" s="77"/>
      <c r="AN650" s="77"/>
    </row>
    <row r="651" spans="23:40" x14ac:dyDescent="0.25">
      <c r="W651" s="77"/>
      <c r="X651" s="77"/>
      <c r="AN651" s="77"/>
    </row>
    <row r="652" spans="23:40" x14ac:dyDescent="0.25">
      <c r="W652" s="77"/>
      <c r="X652" s="77"/>
      <c r="AN652" s="77"/>
    </row>
    <row r="653" spans="23:40" x14ac:dyDescent="0.25">
      <c r="W653" s="77"/>
      <c r="X653" s="77"/>
      <c r="AN653" s="77"/>
    </row>
    <row r="654" spans="23:40" x14ac:dyDescent="0.25">
      <c r="W654" s="77"/>
      <c r="X654" s="77"/>
      <c r="AN654" s="77"/>
    </row>
    <row r="655" spans="23:40" x14ac:dyDescent="0.25">
      <c r="W655" s="77"/>
      <c r="X655" s="77"/>
      <c r="AN655" s="77"/>
    </row>
    <row r="656" spans="23:40" x14ac:dyDescent="0.25">
      <c r="W656" s="77"/>
      <c r="X656" s="77"/>
      <c r="AN656" s="77"/>
    </row>
    <row r="657" spans="23:40" x14ac:dyDescent="0.25">
      <c r="W657" s="77"/>
      <c r="X657" s="77"/>
      <c r="AN657" s="77"/>
    </row>
    <row r="658" spans="23:40" x14ac:dyDescent="0.25">
      <c r="W658" s="77"/>
      <c r="X658" s="77"/>
      <c r="AN658" s="77"/>
    </row>
    <row r="659" spans="23:40" x14ac:dyDescent="0.25">
      <c r="W659" s="77"/>
      <c r="X659" s="77"/>
      <c r="AN659" s="77"/>
    </row>
    <row r="660" spans="23:40" x14ac:dyDescent="0.25">
      <c r="W660" s="77"/>
      <c r="X660" s="77"/>
      <c r="AN660" s="77"/>
    </row>
    <row r="661" spans="23:40" x14ac:dyDescent="0.25">
      <c r="W661" s="77"/>
      <c r="X661" s="77"/>
      <c r="AN661" s="77"/>
    </row>
    <row r="662" spans="23:40" x14ac:dyDescent="0.25">
      <c r="W662" s="77"/>
      <c r="X662" s="77"/>
      <c r="AN662" s="77"/>
    </row>
    <row r="663" spans="23:40" x14ac:dyDescent="0.25">
      <c r="W663" s="77"/>
      <c r="X663" s="77"/>
      <c r="AN663" s="77"/>
    </row>
    <row r="664" spans="23:40" x14ac:dyDescent="0.25">
      <c r="W664" s="77"/>
      <c r="X664" s="77"/>
      <c r="AN664" s="77"/>
    </row>
    <row r="665" spans="23:40" x14ac:dyDescent="0.25">
      <c r="W665" s="77"/>
      <c r="X665" s="77"/>
      <c r="AN665" s="77"/>
    </row>
    <row r="666" spans="23:40" x14ac:dyDescent="0.25">
      <c r="W666" s="77"/>
      <c r="X666" s="77"/>
      <c r="AN666" s="77"/>
    </row>
    <row r="667" spans="23:40" x14ac:dyDescent="0.25">
      <c r="W667" s="77"/>
      <c r="X667" s="77"/>
      <c r="AN667" s="77"/>
    </row>
    <row r="668" spans="23:40" x14ac:dyDescent="0.25">
      <c r="W668" s="77"/>
      <c r="X668" s="77"/>
      <c r="AN668" s="77"/>
    </row>
    <row r="669" spans="23:40" x14ac:dyDescent="0.25">
      <c r="W669" s="77"/>
      <c r="X669" s="77"/>
      <c r="AN669" s="77"/>
    </row>
    <row r="670" spans="23:40" x14ac:dyDescent="0.25">
      <c r="W670" s="77"/>
      <c r="X670" s="77"/>
      <c r="AN670" s="77"/>
    </row>
    <row r="671" spans="23:40" x14ac:dyDescent="0.25">
      <c r="W671" s="77"/>
      <c r="X671" s="77"/>
      <c r="AN671" s="77"/>
    </row>
    <row r="672" spans="23:40" x14ac:dyDescent="0.25">
      <c r="W672" s="77"/>
      <c r="X672" s="77"/>
      <c r="AN672" s="77"/>
    </row>
    <row r="673" spans="23:40" x14ac:dyDescent="0.25">
      <c r="W673" s="77"/>
      <c r="X673" s="77"/>
      <c r="AN673" s="77"/>
    </row>
    <row r="674" spans="23:40" x14ac:dyDescent="0.25">
      <c r="W674" s="77"/>
      <c r="X674" s="77"/>
      <c r="AN674" s="77"/>
    </row>
    <row r="675" spans="23:40" x14ac:dyDescent="0.25">
      <c r="W675" s="77"/>
      <c r="X675" s="77"/>
      <c r="AN675" s="77"/>
    </row>
    <row r="676" spans="23:40" x14ac:dyDescent="0.25">
      <c r="W676" s="77"/>
      <c r="X676" s="77"/>
      <c r="AN676" s="77"/>
    </row>
    <row r="677" spans="23:40" x14ac:dyDescent="0.25">
      <c r="W677" s="77"/>
      <c r="X677" s="77"/>
      <c r="AN677" s="77"/>
    </row>
    <row r="678" spans="23:40" x14ac:dyDescent="0.25">
      <c r="W678" s="77"/>
      <c r="X678" s="77"/>
      <c r="AN678" s="77"/>
    </row>
    <row r="679" spans="23:40" x14ac:dyDescent="0.25">
      <c r="W679" s="77"/>
      <c r="X679" s="77"/>
      <c r="AN679" s="77"/>
    </row>
    <row r="680" spans="23:40" x14ac:dyDescent="0.25">
      <c r="W680" s="77"/>
      <c r="X680" s="77"/>
      <c r="AN680" s="77"/>
    </row>
    <row r="681" spans="23:40" x14ac:dyDescent="0.25">
      <c r="W681" s="77"/>
      <c r="X681" s="77"/>
      <c r="AN681" s="77"/>
    </row>
    <row r="682" spans="23:40" x14ac:dyDescent="0.25">
      <c r="W682" s="77"/>
      <c r="X682" s="77"/>
      <c r="AN682" s="77"/>
    </row>
    <row r="683" spans="23:40" x14ac:dyDescent="0.25">
      <c r="W683" s="77"/>
      <c r="X683" s="77"/>
      <c r="AN683" s="77"/>
    </row>
    <row r="684" spans="23:40" x14ac:dyDescent="0.25">
      <c r="W684" s="77"/>
      <c r="X684" s="77"/>
      <c r="AN684" s="77"/>
    </row>
    <row r="685" spans="23:40" x14ac:dyDescent="0.25">
      <c r="W685" s="77"/>
      <c r="X685" s="77"/>
      <c r="AN685" s="77"/>
    </row>
    <row r="686" spans="23:40" x14ac:dyDescent="0.25">
      <c r="W686" s="77"/>
      <c r="X686" s="77"/>
      <c r="AN686" s="77"/>
    </row>
    <row r="687" spans="23:40" x14ac:dyDescent="0.25">
      <c r="W687" s="77"/>
      <c r="X687" s="77"/>
      <c r="AN687" s="77"/>
    </row>
    <row r="688" spans="23:40" x14ac:dyDescent="0.25">
      <c r="W688" s="77"/>
      <c r="X688" s="77"/>
      <c r="AN688" s="77"/>
    </row>
    <row r="689" spans="23:40" x14ac:dyDescent="0.25">
      <c r="W689" s="77"/>
      <c r="X689" s="77"/>
      <c r="AN689" s="77"/>
    </row>
    <row r="690" spans="23:40" x14ac:dyDescent="0.25">
      <c r="W690" s="77"/>
      <c r="X690" s="77"/>
      <c r="AN690" s="77"/>
    </row>
    <row r="691" spans="23:40" x14ac:dyDescent="0.25">
      <c r="W691" s="77"/>
      <c r="X691" s="77"/>
      <c r="AN691" s="77"/>
    </row>
    <row r="692" spans="23:40" x14ac:dyDescent="0.25">
      <c r="W692" s="77"/>
      <c r="X692" s="77"/>
      <c r="AN692" s="77"/>
    </row>
    <row r="693" spans="23:40" x14ac:dyDescent="0.25">
      <c r="W693" s="77"/>
      <c r="X693" s="77"/>
      <c r="AN693" s="77"/>
    </row>
    <row r="694" spans="23:40" x14ac:dyDescent="0.25">
      <c r="W694" s="77"/>
      <c r="X694" s="77"/>
      <c r="AN694" s="77"/>
    </row>
    <row r="695" spans="23:40" x14ac:dyDescent="0.25">
      <c r="W695" s="77"/>
      <c r="X695" s="77"/>
      <c r="AN695" s="77"/>
    </row>
    <row r="696" spans="23:40" x14ac:dyDescent="0.25">
      <c r="W696" s="77"/>
      <c r="X696" s="77"/>
      <c r="AN696" s="77"/>
    </row>
    <row r="697" spans="23:40" x14ac:dyDescent="0.25">
      <c r="W697" s="77"/>
      <c r="X697" s="77"/>
      <c r="AN697" s="77"/>
    </row>
    <row r="698" spans="23:40" x14ac:dyDescent="0.25">
      <c r="W698" s="77"/>
      <c r="X698" s="77"/>
      <c r="AN698" s="77"/>
    </row>
    <row r="699" spans="23:40" x14ac:dyDescent="0.25">
      <c r="W699" s="77"/>
      <c r="X699" s="77"/>
      <c r="AN699" s="77"/>
    </row>
    <row r="700" spans="23:40" x14ac:dyDescent="0.25">
      <c r="W700" s="77"/>
      <c r="X700" s="77"/>
      <c r="AN700" s="77"/>
    </row>
    <row r="701" spans="23:40" x14ac:dyDescent="0.25">
      <c r="W701" s="77"/>
      <c r="X701" s="77"/>
      <c r="AN701" s="77"/>
    </row>
    <row r="702" spans="23:40" x14ac:dyDescent="0.25">
      <c r="W702" s="77"/>
      <c r="X702" s="77"/>
      <c r="AN702" s="77"/>
    </row>
    <row r="703" spans="23:40" x14ac:dyDescent="0.25">
      <c r="W703" s="77"/>
      <c r="X703" s="77"/>
      <c r="AN703" s="77"/>
    </row>
    <row r="704" spans="23:40" x14ac:dyDescent="0.25">
      <c r="W704" s="77"/>
      <c r="X704" s="77"/>
      <c r="AN704" s="77"/>
    </row>
    <row r="705" spans="23:40" x14ac:dyDescent="0.25">
      <c r="W705" s="77"/>
      <c r="X705" s="77"/>
      <c r="AN705" s="77"/>
    </row>
    <row r="706" spans="23:40" x14ac:dyDescent="0.25">
      <c r="W706" s="77"/>
      <c r="X706" s="77"/>
      <c r="AN706" s="77"/>
    </row>
    <row r="707" spans="23:40" x14ac:dyDescent="0.25">
      <c r="W707" s="77"/>
      <c r="X707" s="77"/>
      <c r="AN707" s="77"/>
    </row>
    <row r="708" spans="23:40" x14ac:dyDescent="0.25">
      <c r="W708" s="77"/>
      <c r="X708" s="77"/>
      <c r="AN708" s="77"/>
    </row>
    <row r="709" spans="23:40" x14ac:dyDescent="0.25">
      <c r="W709" s="77"/>
      <c r="X709" s="77"/>
      <c r="AN709" s="77"/>
    </row>
    <row r="710" spans="23:40" x14ac:dyDescent="0.25">
      <c r="W710" s="77"/>
      <c r="X710" s="77"/>
      <c r="AN710" s="77"/>
    </row>
    <row r="711" spans="23:40" x14ac:dyDescent="0.25">
      <c r="W711" s="77"/>
      <c r="X711" s="77"/>
      <c r="AN711" s="77"/>
    </row>
    <row r="712" spans="23:40" x14ac:dyDescent="0.25">
      <c r="W712" s="77"/>
      <c r="X712" s="77"/>
      <c r="AN712" s="77"/>
    </row>
    <row r="713" spans="23:40" x14ac:dyDescent="0.25">
      <c r="W713" s="77"/>
      <c r="X713" s="77"/>
      <c r="AN713" s="77"/>
    </row>
    <row r="714" spans="23:40" x14ac:dyDescent="0.25">
      <c r="W714" s="77"/>
      <c r="X714" s="77"/>
      <c r="AN714" s="77"/>
    </row>
    <row r="715" spans="23:40" x14ac:dyDescent="0.25">
      <c r="W715" s="77"/>
      <c r="X715" s="77"/>
      <c r="AN715" s="77"/>
    </row>
    <row r="716" spans="23:40" x14ac:dyDescent="0.25">
      <c r="W716" s="77"/>
      <c r="X716" s="77"/>
      <c r="AN716" s="77"/>
    </row>
    <row r="717" spans="23:40" x14ac:dyDescent="0.25">
      <c r="W717" s="77"/>
      <c r="X717" s="77"/>
      <c r="AN717" s="77"/>
    </row>
    <row r="718" spans="23:40" x14ac:dyDescent="0.25">
      <c r="W718" s="77"/>
      <c r="X718" s="77"/>
      <c r="AN718" s="77"/>
    </row>
    <row r="719" spans="23:40" x14ac:dyDescent="0.25">
      <c r="W719" s="77"/>
      <c r="X719" s="77"/>
      <c r="AN719" s="77"/>
    </row>
    <row r="720" spans="23:40" x14ac:dyDescent="0.25">
      <c r="W720" s="77"/>
      <c r="X720" s="77"/>
      <c r="AN720" s="77"/>
    </row>
    <row r="721" spans="23:40" x14ac:dyDescent="0.25">
      <c r="W721" s="77"/>
      <c r="X721" s="77"/>
      <c r="AN721" s="77"/>
    </row>
    <row r="722" spans="23:40" x14ac:dyDescent="0.25">
      <c r="W722" s="77"/>
      <c r="X722" s="77"/>
      <c r="AN722" s="77"/>
    </row>
    <row r="723" spans="23:40" x14ac:dyDescent="0.25">
      <c r="W723" s="77"/>
      <c r="X723" s="77"/>
      <c r="AN723" s="77"/>
    </row>
    <row r="724" spans="23:40" x14ac:dyDescent="0.25">
      <c r="W724" s="77"/>
      <c r="X724" s="77"/>
      <c r="AN724" s="77"/>
    </row>
    <row r="725" spans="23:40" x14ac:dyDescent="0.25">
      <c r="W725" s="77"/>
      <c r="X725" s="77"/>
      <c r="AN725" s="77"/>
    </row>
    <row r="726" spans="23:40" x14ac:dyDescent="0.25">
      <c r="W726" s="77"/>
      <c r="X726" s="77"/>
      <c r="AN726" s="77"/>
    </row>
    <row r="727" spans="23:40" x14ac:dyDescent="0.25">
      <c r="W727" s="77"/>
      <c r="X727" s="77"/>
      <c r="AN727" s="77"/>
    </row>
    <row r="728" spans="23:40" x14ac:dyDescent="0.25">
      <c r="W728" s="77"/>
      <c r="X728" s="77"/>
      <c r="AN728" s="77"/>
    </row>
    <row r="729" spans="23:40" x14ac:dyDescent="0.25">
      <c r="W729" s="77"/>
      <c r="X729" s="77"/>
      <c r="AN729" s="77"/>
    </row>
    <row r="730" spans="23:40" x14ac:dyDescent="0.25">
      <c r="W730" s="77"/>
      <c r="X730" s="77"/>
      <c r="AN730" s="77"/>
    </row>
    <row r="731" spans="23:40" x14ac:dyDescent="0.25">
      <c r="W731" s="77"/>
      <c r="X731" s="77"/>
      <c r="AN731" s="77"/>
    </row>
    <row r="732" spans="23:40" x14ac:dyDescent="0.25">
      <c r="W732" s="77"/>
      <c r="X732" s="77"/>
      <c r="AN732" s="77"/>
    </row>
    <row r="733" spans="23:40" x14ac:dyDescent="0.25">
      <c r="W733" s="77"/>
      <c r="X733" s="77"/>
      <c r="AN733" s="77"/>
    </row>
    <row r="734" spans="23:40" x14ac:dyDescent="0.25">
      <c r="W734" s="77"/>
      <c r="X734" s="77"/>
      <c r="AN734" s="77"/>
    </row>
    <row r="735" spans="23:40" x14ac:dyDescent="0.25">
      <c r="W735" s="77"/>
      <c r="X735" s="77"/>
      <c r="AN735" s="77"/>
    </row>
    <row r="736" spans="23:40" x14ac:dyDescent="0.25">
      <c r="W736" s="77"/>
      <c r="X736" s="77"/>
      <c r="AN736" s="77"/>
    </row>
    <row r="737" spans="23:40" x14ac:dyDescent="0.25">
      <c r="W737" s="77"/>
      <c r="X737" s="77"/>
      <c r="AN737" s="77"/>
    </row>
    <row r="738" spans="23:40" x14ac:dyDescent="0.25">
      <c r="W738" s="77"/>
      <c r="X738" s="77"/>
      <c r="AN738" s="77"/>
    </row>
    <row r="739" spans="23:40" x14ac:dyDescent="0.25">
      <c r="W739" s="77"/>
      <c r="X739" s="77"/>
      <c r="AN739" s="77"/>
    </row>
    <row r="740" spans="23:40" x14ac:dyDescent="0.25">
      <c r="W740" s="77"/>
      <c r="X740" s="77"/>
      <c r="AN740" s="77"/>
    </row>
    <row r="741" spans="23:40" x14ac:dyDescent="0.25">
      <c r="W741" s="77"/>
      <c r="X741" s="77"/>
      <c r="AN741" s="77"/>
    </row>
    <row r="742" spans="23:40" x14ac:dyDescent="0.25">
      <c r="W742" s="77"/>
      <c r="X742" s="77"/>
      <c r="AN742" s="77"/>
    </row>
    <row r="743" spans="23:40" x14ac:dyDescent="0.25">
      <c r="W743" s="77"/>
      <c r="X743" s="77"/>
      <c r="AN743" s="77"/>
    </row>
    <row r="744" spans="23:40" x14ac:dyDescent="0.25">
      <c r="W744" s="77"/>
      <c r="X744" s="77"/>
      <c r="AN744" s="77"/>
    </row>
    <row r="745" spans="23:40" x14ac:dyDescent="0.25">
      <c r="W745" s="77"/>
      <c r="X745" s="77"/>
      <c r="AN745" s="77"/>
    </row>
    <row r="746" spans="23:40" x14ac:dyDescent="0.25">
      <c r="W746" s="77"/>
      <c r="X746" s="77"/>
      <c r="AN746" s="77"/>
    </row>
    <row r="747" spans="23:40" x14ac:dyDescent="0.25">
      <c r="W747" s="77"/>
      <c r="X747" s="77"/>
      <c r="AN747" s="77"/>
    </row>
    <row r="748" spans="23:40" x14ac:dyDescent="0.25">
      <c r="W748" s="77"/>
      <c r="X748" s="77"/>
      <c r="AN748" s="77"/>
    </row>
    <row r="749" spans="23:40" x14ac:dyDescent="0.25">
      <c r="W749" s="77"/>
      <c r="X749" s="77"/>
      <c r="AN749" s="77"/>
    </row>
    <row r="750" spans="23:40" x14ac:dyDescent="0.25">
      <c r="W750" s="77"/>
      <c r="X750" s="77"/>
      <c r="AN750" s="77"/>
    </row>
    <row r="751" spans="23:40" x14ac:dyDescent="0.25">
      <c r="W751" s="77"/>
      <c r="X751" s="77"/>
      <c r="AN751" s="77"/>
    </row>
    <row r="752" spans="23:40" x14ac:dyDescent="0.25">
      <c r="W752" s="77"/>
      <c r="X752" s="77"/>
      <c r="AN752" s="77"/>
    </row>
    <row r="753" spans="23:40" x14ac:dyDescent="0.25">
      <c r="W753" s="77"/>
      <c r="X753" s="77"/>
      <c r="AN753" s="77"/>
    </row>
    <row r="754" spans="23:40" x14ac:dyDescent="0.25">
      <c r="W754" s="77"/>
      <c r="X754" s="77"/>
      <c r="AN754" s="77"/>
    </row>
    <row r="755" spans="23:40" x14ac:dyDescent="0.25">
      <c r="W755" s="77"/>
      <c r="X755" s="77"/>
      <c r="AN755" s="77"/>
    </row>
    <row r="756" spans="23:40" x14ac:dyDescent="0.25">
      <c r="W756" s="77"/>
      <c r="X756" s="77"/>
      <c r="AN756" s="77"/>
    </row>
    <row r="757" spans="23:40" x14ac:dyDescent="0.25">
      <c r="W757" s="77"/>
      <c r="X757" s="77"/>
      <c r="AN757" s="77"/>
    </row>
    <row r="758" spans="23:40" x14ac:dyDescent="0.25">
      <c r="W758" s="77"/>
      <c r="X758" s="77"/>
      <c r="AN758" s="77"/>
    </row>
    <row r="759" spans="23:40" x14ac:dyDescent="0.25">
      <c r="W759" s="77"/>
      <c r="X759" s="77"/>
      <c r="AN759" s="77"/>
    </row>
    <row r="760" spans="23:40" x14ac:dyDescent="0.25">
      <c r="W760" s="77"/>
      <c r="X760" s="77"/>
      <c r="AN760" s="77"/>
    </row>
    <row r="761" spans="23:40" x14ac:dyDescent="0.25">
      <c r="W761" s="77"/>
      <c r="X761" s="77"/>
      <c r="AN761" s="77"/>
    </row>
    <row r="762" spans="23:40" x14ac:dyDescent="0.25">
      <c r="W762" s="77"/>
      <c r="X762" s="77"/>
      <c r="AN762" s="77"/>
    </row>
    <row r="763" spans="23:40" x14ac:dyDescent="0.25">
      <c r="W763" s="77"/>
      <c r="X763" s="77"/>
      <c r="AN763" s="77"/>
    </row>
    <row r="764" spans="23:40" x14ac:dyDescent="0.25">
      <c r="W764" s="77"/>
      <c r="X764" s="77"/>
      <c r="AN764" s="77"/>
    </row>
    <row r="765" spans="23:40" x14ac:dyDescent="0.25">
      <c r="W765" s="77"/>
      <c r="X765" s="77"/>
      <c r="AN765" s="77"/>
    </row>
    <row r="766" spans="23:40" x14ac:dyDescent="0.25">
      <c r="W766" s="77"/>
      <c r="X766" s="77"/>
      <c r="AN766" s="77"/>
    </row>
    <row r="767" spans="23:40" x14ac:dyDescent="0.25">
      <c r="W767" s="77"/>
      <c r="X767" s="77"/>
      <c r="AN767" s="77"/>
    </row>
    <row r="768" spans="23:40" x14ac:dyDescent="0.25">
      <c r="W768" s="77"/>
      <c r="X768" s="77"/>
      <c r="AN768" s="77"/>
    </row>
    <row r="769" spans="23:40" x14ac:dyDescent="0.25">
      <c r="W769" s="77"/>
      <c r="X769" s="77"/>
      <c r="AN769" s="77"/>
    </row>
    <row r="770" spans="23:40" x14ac:dyDescent="0.25">
      <c r="W770" s="77"/>
      <c r="X770" s="77"/>
      <c r="AN770" s="77"/>
    </row>
    <row r="771" spans="23:40" x14ac:dyDescent="0.25">
      <c r="W771" s="77"/>
      <c r="X771" s="77"/>
      <c r="AN771" s="77"/>
    </row>
    <row r="772" spans="23:40" x14ac:dyDescent="0.25">
      <c r="W772" s="77"/>
      <c r="X772" s="77"/>
      <c r="AN772" s="77"/>
    </row>
    <row r="773" spans="23:40" x14ac:dyDescent="0.25">
      <c r="W773" s="77"/>
      <c r="X773" s="77"/>
      <c r="AN773" s="77"/>
    </row>
    <row r="774" spans="23:40" x14ac:dyDescent="0.25">
      <c r="W774" s="77"/>
      <c r="X774" s="77"/>
      <c r="AN774" s="77"/>
    </row>
    <row r="775" spans="23:40" x14ac:dyDescent="0.25">
      <c r="W775" s="77"/>
      <c r="X775" s="77"/>
      <c r="AN775" s="77"/>
    </row>
    <row r="776" spans="23:40" x14ac:dyDescent="0.25">
      <c r="W776" s="77"/>
      <c r="X776" s="77"/>
      <c r="AN776" s="77"/>
    </row>
    <row r="777" spans="23:40" x14ac:dyDescent="0.25">
      <c r="W777" s="77"/>
      <c r="X777" s="77"/>
      <c r="AN777" s="77"/>
    </row>
    <row r="778" spans="23:40" x14ac:dyDescent="0.25">
      <c r="W778" s="77"/>
      <c r="X778" s="77"/>
      <c r="AN778" s="77"/>
    </row>
    <row r="779" spans="23:40" x14ac:dyDescent="0.25">
      <c r="W779" s="77"/>
      <c r="X779" s="77"/>
      <c r="AN779" s="77"/>
    </row>
    <row r="780" spans="23:40" x14ac:dyDescent="0.25">
      <c r="W780" s="77"/>
      <c r="X780" s="77"/>
      <c r="AN780" s="77"/>
    </row>
    <row r="781" spans="23:40" x14ac:dyDescent="0.25">
      <c r="W781" s="77"/>
      <c r="X781" s="77"/>
      <c r="AN781" s="77"/>
    </row>
    <row r="782" spans="23:40" x14ac:dyDescent="0.25">
      <c r="W782" s="77"/>
      <c r="X782" s="77"/>
      <c r="AN782" s="77"/>
    </row>
    <row r="783" spans="23:40" x14ac:dyDescent="0.25">
      <c r="W783" s="77"/>
      <c r="X783" s="77"/>
      <c r="AN783" s="77"/>
    </row>
    <row r="784" spans="23:40" x14ac:dyDescent="0.25">
      <c r="W784" s="77"/>
      <c r="X784" s="77"/>
      <c r="AN784" s="77"/>
    </row>
    <row r="785" spans="23:40" x14ac:dyDescent="0.25">
      <c r="W785" s="77"/>
      <c r="X785" s="77"/>
      <c r="AN785" s="77"/>
    </row>
    <row r="786" spans="23:40" x14ac:dyDescent="0.25">
      <c r="W786" s="77"/>
      <c r="X786" s="77"/>
      <c r="AN786" s="77"/>
    </row>
    <row r="787" spans="23:40" x14ac:dyDescent="0.25">
      <c r="W787" s="77"/>
      <c r="X787" s="77"/>
      <c r="AN787" s="77"/>
    </row>
    <row r="788" spans="23:40" x14ac:dyDescent="0.25">
      <c r="W788" s="77"/>
      <c r="X788" s="77"/>
      <c r="AN788" s="77"/>
    </row>
    <row r="789" spans="23:40" x14ac:dyDescent="0.25">
      <c r="W789" s="77"/>
      <c r="X789" s="77"/>
      <c r="AN789" s="77"/>
    </row>
    <row r="790" spans="23:40" x14ac:dyDescent="0.25">
      <c r="W790" s="77"/>
      <c r="X790" s="77"/>
      <c r="AN790" s="77"/>
    </row>
    <row r="791" spans="23:40" x14ac:dyDescent="0.25">
      <c r="W791" s="77"/>
      <c r="X791" s="77"/>
      <c r="AN791" s="77"/>
    </row>
    <row r="792" spans="23:40" x14ac:dyDescent="0.25">
      <c r="W792" s="77"/>
      <c r="X792" s="77"/>
      <c r="AN792" s="77"/>
    </row>
    <row r="793" spans="23:40" x14ac:dyDescent="0.25">
      <c r="W793" s="77"/>
      <c r="X793" s="77"/>
      <c r="AN793" s="77"/>
    </row>
    <row r="794" spans="23:40" x14ac:dyDescent="0.25">
      <c r="W794" s="77"/>
      <c r="X794" s="77"/>
      <c r="AN794" s="77"/>
    </row>
    <row r="795" spans="23:40" x14ac:dyDescent="0.25">
      <c r="W795" s="77"/>
      <c r="X795" s="77"/>
      <c r="AN795" s="77"/>
    </row>
    <row r="796" spans="23:40" x14ac:dyDescent="0.25">
      <c r="W796" s="77"/>
      <c r="X796" s="77"/>
      <c r="AN796" s="77"/>
    </row>
    <row r="797" spans="23:40" x14ac:dyDescent="0.25">
      <c r="W797" s="77"/>
      <c r="X797" s="77"/>
      <c r="AN797" s="77"/>
    </row>
    <row r="798" spans="23:40" x14ac:dyDescent="0.25">
      <c r="W798" s="77"/>
      <c r="X798" s="77"/>
      <c r="AN798" s="77"/>
    </row>
    <row r="799" spans="23:40" x14ac:dyDescent="0.25">
      <c r="W799" s="77"/>
      <c r="X799" s="77"/>
      <c r="AN799" s="77"/>
    </row>
    <row r="800" spans="23:40" x14ac:dyDescent="0.25">
      <c r="W800" s="77"/>
      <c r="X800" s="77"/>
      <c r="AN800" s="77"/>
    </row>
    <row r="801" spans="23:40" x14ac:dyDescent="0.25">
      <c r="W801" s="77"/>
      <c r="X801" s="77"/>
      <c r="AN801" s="77"/>
    </row>
    <row r="802" spans="23:40" x14ac:dyDescent="0.25">
      <c r="W802" s="77"/>
      <c r="X802" s="77"/>
      <c r="AN802" s="77"/>
    </row>
    <row r="803" spans="23:40" x14ac:dyDescent="0.25">
      <c r="W803" s="77"/>
      <c r="X803" s="77"/>
      <c r="AN803" s="77"/>
    </row>
    <row r="804" spans="23:40" x14ac:dyDescent="0.25">
      <c r="W804" s="77"/>
      <c r="X804" s="77"/>
      <c r="AN804" s="77"/>
    </row>
    <row r="805" spans="23:40" x14ac:dyDescent="0.25">
      <c r="W805" s="77"/>
      <c r="X805" s="77"/>
      <c r="AN805" s="77"/>
    </row>
    <row r="806" spans="23:40" x14ac:dyDescent="0.25">
      <c r="W806" s="77"/>
      <c r="X806" s="77"/>
      <c r="AN806" s="77"/>
    </row>
    <row r="807" spans="23:40" x14ac:dyDescent="0.25">
      <c r="W807" s="77"/>
      <c r="X807" s="77"/>
      <c r="AN807" s="77"/>
    </row>
    <row r="808" spans="23:40" x14ac:dyDescent="0.25">
      <c r="W808" s="77"/>
      <c r="X808" s="77"/>
      <c r="AN808" s="77"/>
    </row>
    <row r="809" spans="23:40" x14ac:dyDescent="0.25">
      <c r="W809" s="77"/>
      <c r="X809" s="77"/>
      <c r="AN809" s="77"/>
    </row>
    <row r="810" spans="23:40" x14ac:dyDescent="0.25">
      <c r="W810" s="77"/>
      <c r="X810" s="77"/>
      <c r="AN810" s="77"/>
    </row>
    <row r="811" spans="23:40" x14ac:dyDescent="0.25">
      <c r="W811" s="77"/>
      <c r="X811" s="77"/>
      <c r="AN811" s="77"/>
    </row>
    <row r="812" spans="23:40" x14ac:dyDescent="0.25">
      <c r="W812" s="77"/>
      <c r="X812" s="77"/>
      <c r="AN812" s="77"/>
    </row>
    <row r="813" spans="23:40" x14ac:dyDescent="0.25">
      <c r="W813" s="77"/>
      <c r="X813" s="77"/>
      <c r="AN813" s="77"/>
    </row>
    <row r="814" spans="23:40" x14ac:dyDescent="0.25">
      <c r="W814" s="77"/>
      <c r="X814" s="77"/>
      <c r="AN814" s="77"/>
    </row>
    <row r="815" spans="23:40" x14ac:dyDescent="0.25">
      <c r="W815" s="77"/>
      <c r="X815" s="77"/>
      <c r="AN815" s="77"/>
    </row>
    <row r="816" spans="23:40" x14ac:dyDescent="0.25">
      <c r="W816" s="77"/>
      <c r="X816" s="77"/>
      <c r="AN816" s="77"/>
    </row>
    <row r="817" spans="23:40" x14ac:dyDescent="0.25">
      <c r="W817" s="77"/>
      <c r="X817" s="77"/>
      <c r="AN817" s="77"/>
    </row>
    <row r="818" spans="23:40" x14ac:dyDescent="0.25">
      <c r="W818" s="77"/>
      <c r="X818" s="77"/>
      <c r="AN818" s="77"/>
    </row>
    <row r="819" spans="23:40" x14ac:dyDescent="0.25">
      <c r="W819" s="77"/>
      <c r="X819" s="77"/>
      <c r="AN819" s="77"/>
    </row>
    <row r="820" spans="23:40" x14ac:dyDescent="0.25">
      <c r="W820" s="77"/>
      <c r="X820" s="77"/>
      <c r="AN820" s="77"/>
    </row>
    <row r="821" spans="23:40" x14ac:dyDescent="0.25">
      <c r="W821" s="77"/>
      <c r="X821" s="77"/>
      <c r="AN821" s="77"/>
    </row>
    <row r="822" spans="23:40" x14ac:dyDescent="0.25">
      <c r="W822" s="77"/>
      <c r="X822" s="77"/>
      <c r="AN822" s="77"/>
    </row>
    <row r="823" spans="23:40" x14ac:dyDescent="0.25">
      <c r="W823" s="77"/>
      <c r="X823" s="77"/>
      <c r="AN823" s="77"/>
    </row>
    <row r="824" spans="23:40" x14ac:dyDescent="0.25">
      <c r="W824" s="77"/>
      <c r="X824" s="77"/>
      <c r="AN824" s="77"/>
    </row>
    <row r="825" spans="23:40" x14ac:dyDescent="0.25">
      <c r="W825" s="77"/>
      <c r="X825" s="77"/>
      <c r="AN825" s="77"/>
    </row>
    <row r="826" spans="23:40" x14ac:dyDescent="0.25">
      <c r="W826" s="77"/>
      <c r="X826" s="77"/>
      <c r="AN826" s="77"/>
    </row>
    <row r="827" spans="23:40" x14ac:dyDescent="0.25">
      <c r="W827" s="77"/>
      <c r="X827" s="77"/>
      <c r="AN827" s="77"/>
    </row>
    <row r="828" spans="23:40" x14ac:dyDescent="0.25">
      <c r="W828" s="77"/>
      <c r="X828" s="77"/>
      <c r="AN828" s="77"/>
    </row>
    <row r="829" spans="23:40" x14ac:dyDescent="0.25">
      <c r="W829" s="77"/>
      <c r="X829" s="77"/>
      <c r="AN829" s="77"/>
    </row>
    <row r="830" spans="23:40" x14ac:dyDescent="0.25">
      <c r="W830" s="77"/>
      <c r="X830" s="77"/>
      <c r="AN830" s="77"/>
    </row>
    <row r="831" spans="23:40" x14ac:dyDescent="0.25">
      <c r="W831" s="77"/>
      <c r="X831" s="77"/>
      <c r="AN831" s="77"/>
    </row>
    <row r="832" spans="23:40" x14ac:dyDescent="0.25">
      <c r="W832" s="77"/>
      <c r="X832" s="77"/>
      <c r="AN832" s="77"/>
    </row>
    <row r="833" spans="23:40" x14ac:dyDescent="0.25">
      <c r="W833" s="77"/>
      <c r="X833" s="77"/>
      <c r="AN833" s="77"/>
    </row>
    <row r="834" spans="23:40" x14ac:dyDescent="0.25">
      <c r="W834" s="77"/>
      <c r="X834" s="77"/>
      <c r="AN834" s="77"/>
    </row>
    <row r="835" spans="23:40" x14ac:dyDescent="0.25">
      <c r="W835" s="77"/>
      <c r="X835" s="77"/>
      <c r="AN835" s="77"/>
    </row>
    <row r="836" spans="23:40" x14ac:dyDescent="0.25">
      <c r="W836" s="77"/>
      <c r="X836" s="77"/>
      <c r="AN836" s="77"/>
    </row>
    <row r="837" spans="23:40" x14ac:dyDescent="0.25">
      <c r="W837" s="77"/>
      <c r="X837" s="77"/>
      <c r="AN837" s="77"/>
    </row>
    <row r="838" spans="23:40" x14ac:dyDescent="0.25">
      <c r="W838" s="77"/>
      <c r="X838" s="77"/>
      <c r="AN838" s="77"/>
    </row>
    <row r="839" spans="23:40" x14ac:dyDescent="0.25">
      <c r="W839" s="77"/>
      <c r="X839" s="77"/>
      <c r="AN839" s="77"/>
    </row>
    <row r="840" spans="23:40" x14ac:dyDescent="0.25">
      <c r="W840" s="77"/>
      <c r="X840" s="77"/>
      <c r="AN840" s="77"/>
    </row>
    <row r="841" spans="23:40" x14ac:dyDescent="0.25">
      <c r="W841" s="77"/>
      <c r="X841" s="77"/>
      <c r="AN841" s="77"/>
    </row>
    <row r="842" spans="23:40" x14ac:dyDescent="0.25">
      <c r="W842" s="77"/>
      <c r="X842" s="77"/>
      <c r="AN842" s="77"/>
    </row>
    <row r="843" spans="23:40" x14ac:dyDescent="0.25">
      <c r="W843" s="77"/>
      <c r="X843" s="77"/>
      <c r="AN843" s="77"/>
    </row>
    <row r="844" spans="23:40" x14ac:dyDescent="0.25">
      <c r="W844" s="77"/>
      <c r="X844" s="77"/>
      <c r="AN844" s="77"/>
    </row>
    <row r="845" spans="23:40" x14ac:dyDescent="0.25">
      <c r="W845" s="77"/>
      <c r="X845" s="77"/>
      <c r="AN845" s="77"/>
    </row>
    <row r="846" spans="23:40" x14ac:dyDescent="0.25">
      <c r="W846" s="77"/>
      <c r="X846" s="77"/>
      <c r="AN846" s="77"/>
    </row>
    <row r="847" spans="23:40" x14ac:dyDescent="0.25">
      <c r="W847" s="77"/>
      <c r="X847" s="77"/>
      <c r="AN847" s="77"/>
    </row>
    <row r="848" spans="23:40" x14ac:dyDescent="0.25">
      <c r="W848" s="77"/>
      <c r="X848" s="77"/>
      <c r="AN848" s="77"/>
    </row>
    <row r="849" spans="23:40" x14ac:dyDescent="0.25">
      <c r="W849" s="77"/>
      <c r="X849" s="77"/>
      <c r="AN849" s="77"/>
    </row>
    <row r="850" spans="23:40" x14ac:dyDescent="0.25">
      <c r="W850" s="77"/>
      <c r="X850" s="77"/>
      <c r="AN850" s="77"/>
    </row>
    <row r="851" spans="23:40" x14ac:dyDescent="0.25">
      <c r="W851" s="77"/>
      <c r="X851" s="77"/>
      <c r="AN851" s="77"/>
    </row>
    <row r="852" spans="23:40" x14ac:dyDescent="0.25">
      <c r="W852" s="77"/>
      <c r="X852" s="77"/>
      <c r="AN852" s="77"/>
    </row>
    <row r="853" spans="23:40" x14ac:dyDescent="0.25">
      <c r="W853" s="77"/>
      <c r="X853" s="77"/>
      <c r="AN853" s="77"/>
    </row>
    <row r="854" spans="23:40" x14ac:dyDescent="0.25">
      <c r="W854" s="77"/>
      <c r="X854" s="77"/>
      <c r="AN854" s="77"/>
    </row>
    <row r="855" spans="23:40" x14ac:dyDescent="0.25">
      <c r="W855" s="77"/>
      <c r="X855" s="77"/>
      <c r="AN855" s="77"/>
    </row>
    <row r="856" spans="23:40" x14ac:dyDescent="0.25">
      <c r="W856" s="77"/>
      <c r="X856" s="77"/>
      <c r="AN856" s="77"/>
    </row>
    <row r="857" spans="23:40" x14ac:dyDescent="0.25">
      <c r="W857" s="77"/>
      <c r="X857" s="77"/>
      <c r="AN857" s="77"/>
    </row>
    <row r="858" spans="23:40" x14ac:dyDescent="0.25">
      <c r="W858" s="77"/>
      <c r="X858" s="77"/>
      <c r="AN858" s="77"/>
    </row>
    <row r="859" spans="23:40" x14ac:dyDescent="0.25">
      <c r="W859" s="77"/>
      <c r="X859" s="77"/>
      <c r="AN859" s="77"/>
    </row>
    <row r="860" spans="23:40" x14ac:dyDescent="0.25">
      <c r="W860" s="77"/>
      <c r="X860" s="77"/>
      <c r="AN860" s="77"/>
    </row>
    <row r="861" spans="23:40" x14ac:dyDescent="0.25">
      <c r="W861" s="77"/>
      <c r="X861" s="77"/>
      <c r="AN861" s="77"/>
    </row>
    <row r="862" spans="23:40" x14ac:dyDescent="0.25">
      <c r="W862" s="77"/>
      <c r="X862" s="77"/>
      <c r="AN862" s="77"/>
    </row>
    <row r="863" spans="23:40" x14ac:dyDescent="0.25">
      <c r="W863" s="77"/>
      <c r="X863" s="77"/>
      <c r="AN863" s="77"/>
    </row>
    <row r="864" spans="23:40" x14ac:dyDescent="0.25">
      <c r="W864" s="77"/>
      <c r="X864" s="77"/>
      <c r="AN864" s="77"/>
    </row>
    <row r="865" spans="23:40" x14ac:dyDescent="0.25">
      <c r="W865" s="77"/>
      <c r="X865" s="77"/>
      <c r="AN865" s="77"/>
    </row>
    <row r="866" spans="23:40" x14ac:dyDescent="0.25">
      <c r="W866" s="77"/>
      <c r="X866" s="77"/>
      <c r="AN866" s="77"/>
    </row>
    <row r="867" spans="23:40" x14ac:dyDescent="0.25">
      <c r="W867" s="77"/>
      <c r="X867" s="77"/>
      <c r="AN867" s="77"/>
    </row>
    <row r="868" spans="23:40" x14ac:dyDescent="0.25">
      <c r="W868" s="77"/>
      <c r="X868" s="77"/>
      <c r="AN868" s="77"/>
    </row>
    <row r="869" spans="23:40" x14ac:dyDescent="0.25">
      <c r="W869" s="77"/>
      <c r="X869" s="77"/>
      <c r="AN869" s="77"/>
    </row>
    <row r="870" spans="23:40" x14ac:dyDescent="0.25">
      <c r="W870" s="77"/>
      <c r="X870" s="77"/>
      <c r="AN870" s="77"/>
    </row>
    <row r="871" spans="23:40" x14ac:dyDescent="0.25">
      <c r="W871" s="77"/>
      <c r="X871" s="77"/>
      <c r="AN871" s="77"/>
    </row>
    <row r="872" spans="23:40" x14ac:dyDescent="0.25">
      <c r="W872" s="77"/>
      <c r="X872" s="77"/>
      <c r="AN872" s="77"/>
    </row>
    <row r="873" spans="23:40" x14ac:dyDescent="0.25">
      <c r="W873" s="77"/>
      <c r="X873" s="77"/>
      <c r="AN873" s="77"/>
    </row>
    <row r="874" spans="23:40" x14ac:dyDescent="0.25">
      <c r="W874" s="77"/>
      <c r="X874" s="77"/>
      <c r="AN874" s="77"/>
    </row>
    <row r="875" spans="23:40" x14ac:dyDescent="0.25">
      <c r="W875" s="77"/>
      <c r="X875" s="77"/>
      <c r="AN875" s="77"/>
    </row>
    <row r="876" spans="23:40" x14ac:dyDescent="0.25">
      <c r="W876" s="77"/>
      <c r="X876" s="77"/>
      <c r="AN876" s="77"/>
    </row>
    <row r="877" spans="23:40" x14ac:dyDescent="0.25">
      <c r="W877" s="77"/>
      <c r="X877" s="77"/>
      <c r="AN877" s="77"/>
    </row>
    <row r="878" spans="23:40" x14ac:dyDescent="0.25">
      <c r="W878" s="77"/>
      <c r="X878" s="77"/>
      <c r="AN878" s="77"/>
    </row>
    <row r="879" spans="23:40" x14ac:dyDescent="0.25">
      <c r="W879" s="77"/>
      <c r="X879" s="77"/>
      <c r="AN879" s="77"/>
    </row>
    <row r="880" spans="23:40" x14ac:dyDescent="0.25">
      <c r="W880" s="77"/>
      <c r="X880" s="77"/>
      <c r="AN880" s="77"/>
    </row>
    <row r="881" spans="23:40" x14ac:dyDescent="0.25">
      <c r="W881" s="77"/>
      <c r="X881" s="77"/>
      <c r="AN881" s="77"/>
    </row>
    <row r="882" spans="23:40" x14ac:dyDescent="0.25">
      <c r="W882" s="77"/>
      <c r="X882" s="77"/>
      <c r="AN882" s="77"/>
    </row>
    <row r="883" spans="23:40" x14ac:dyDescent="0.25">
      <c r="W883" s="77"/>
      <c r="X883" s="77"/>
      <c r="AN883" s="77"/>
    </row>
    <row r="884" spans="23:40" x14ac:dyDescent="0.25">
      <c r="W884" s="77"/>
      <c r="X884" s="77"/>
      <c r="AN884" s="77"/>
    </row>
    <row r="885" spans="23:40" x14ac:dyDescent="0.25">
      <c r="W885" s="77"/>
      <c r="X885" s="77"/>
      <c r="AN885" s="77"/>
    </row>
    <row r="886" spans="23:40" x14ac:dyDescent="0.25">
      <c r="W886" s="77"/>
      <c r="X886" s="77"/>
      <c r="AN886" s="77"/>
    </row>
    <row r="887" spans="23:40" x14ac:dyDescent="0.25">
      <c r="W887" s="77"/>
      <c r="X887" s="77"/>
      <c r="AN887" s="77"/>
    </row>
    <row r="888" spans="23:40" x14ac:dyDescent="0.25">
      <c r="W888" s="77"/>
      <c r="X888" s="77"/>
      <c r="AN888" s="77"/>
    </row>
    <row r="889" spans="23:40" x14ac:dyDescent="0.25">
      <c r="W889" s="77"/>
      <c r="X889" s="77"/>
      <c r="AN889" s="77"/>
    </row>
    <row r="890" spans="23:40" x14ac:dyDescent="0.25">
      <c r="W890" s="77"/>
      <c r="X890" s="77"/>
      <c r="AN890" s="77"/>
    </row>
    <row r="891" spans="23:40" x14ac:dyDescent="0.25">
      <c r="W891" s="77"/>
      <c r="X891" s="77"/>
      <c r="AN891" s="77"/>
    </row>
    <row r="892" spans="23:40" x14ac:dyDescent="0.25">
      <c r="W892" s="77"/>
      <c r="X892" s="77"/>
      <c r="AN892" s="77"/>
    </row>
    <row r="893" spans="23:40" x14ac:dyDescent="0.25">
      <c r="W893" s="77"/>
      <c r="X893" s="77"/>
      <c r="AN893" s="77"/>
    </row>
    <row r="894" spans="23:40" x14ac:dyDescent="0.25">
      <c r="W894" s="77"/>
      <c r="X894" s="77"/>
      <c r="AN894" s="77"/>
    </row>
    <row r="895" spans="23:40" x14ac:dyDescent="0.25">
      <c r="W895" s="77"/>
      <c r="X895" s="77"/>
      <c r="AN895" s="77"/>
    </row>
    <row r="896" spans="23:40" x14ac:dyDescent="0.25">
      <c r="W896" s="77"/>
      <c r="X896" s="77"/>
      <c r="AN896" s="77"/>
    </row>
    <row r="897" spans="23:40" x14ac:dyDescent="0.25">
      <c r="W897" s="77"/>
      <c r="X897" s="77"/>
      <c r="AN897" s="77"/>
    </row>
    <row r="898" spans="23:40" x14ac:dyDescent="0.25">
      <c r="W898" s="77"/>
      <c r="X898" s="77"/>
      <c r="AN898" s="77"/>
    </row>
    <row r="899" spans="23:40" x14ac:dyDescent="0.25">
      <c r="W899" s="77"/>
      <c r="X899" s="77"/>
      <c r="AN899" s="77"/>
    </row>
    <row r="900" spans="23:40" x14ac:dyDescent="0.25">
      <c r="W900" s="77"/>
      <c r="X900" s="77"/>
      <c r="AN900" s="77"/>
    </row>
    <row r="901" spans="23:40" x14ac:dyDescent="0.25">
      <c r="W901" s="77"/>
      <c r="X901" s="77"/>
      <c r="AN901" s="77"/>
    </row>
    <row r="902" spans="23:40" x14ac:dyDescent="0.25">
      <c r="W902" s="77"/>
      <c r="X902" s="77"/>
      <c r="AN902" s="77"/>
    </row>
    <row r="903" spans="23:40" x14ac:dyDescent="0.25">
      <c r="W903" s="77"/>
      <c r="X903" s="77"/>
      <c r="AN903" s="77"/>
    </row>
    <row r="904" spans="23:40" x14ac:dyDescent="0.25">
      <c r="W904" s="77"/>
      <c r="X904" s="77"/>
      <c r="AN904" s="77"/>
    </row>
    <row r="905" spans="23:40" x14ac:dyDescent="0.25">
      <c r="W905" s="77"/>
      <c r="X905" s="77"/>
      <c r="AN905" s="77"/>
    </row>
    <row r="906" spans="23:40" x14ac:dyDescent="0.25">
      <c r="W906" s="77"/>
      <c r="X906" s="77"/>
      <c r="AN906" s="77"/>
    </row>
    <row r="907" spans="23:40" x14ac:dyDescent="0.25">
      <c r="W907" s="77"/>
      <c r="X907" s="77"/>
      <c r="AN907" s="77"/>
    </row>
    <row r="908" spans="23:40" x14ac:dyDescent="0.25">
      <c r="W908" s="77"/>
      <c r="X908" s="77"/>
      <c r="AN908" s="77"/>
    </row>
    <row r="909" spans="23:40" x14ac:dyDescent="0.25">
      <c r="W909" s="77"/>
      <c r="X909" s="77"/>
      <c r="AN909" s="77"/>
    </row>
    <row r="910" spans="23:40" x14ac:dyDescent="0.25">
      <c r="W910" s="77"/>
      <c r="X910" s="77"/>
      <c r="AN910" s="77"/>
    </row>
    <row r="911" spans="23:40" x14ac:dyDescent="0.25">
      <c r="W911" s="77"/>
      <c r="X911" s="77"/>
      <c r="AN911" s="77"/>
    </row>
    <row r="912" spans="23:40" x14ac:dyDescent="0.25">
      <c r="W912" s="77"/>
      <c r="X912" s="77"/>
      <c r="AN912" s="77"/>
    </row>
    <row r="913" spans="23:40" x14ac:dyDescent="0.25">
      <c r="W913" s="77"/>
      <c r="X913" s="77"/>
      <c r="AN913" s="77"/>
    </row>
    <row r="914" spans="23:40" x14ac:dyDescent="0.25">
      <c r="W914" s="77"/>
      <c r="X914" s="77"/>
      <c r="AN914" s="77"/>
    </row>
    <row r="915" spans="23:40" x14ac:dyDescent="0.25">
      <c r="W915" s="77"/>
      <c r="X915" s="77"/>
      <c r="AN915" s="77"/>
    </row>
    <row r="916" spans="23:40" x14ac:dyDescent="0.25">
      <c r="W916" s="77"/>
      <c r="X916" s="77"/>
      <c r="AN916" s="77"/>
    </row>
    <row r="917" spans="23:40" x14ac:dyDescent="0.25">
      <c r="W917" s="77"/>
      <c r="X917" s="77"/>
      <c r="AN917" s="77"/>
    </row>
    <row r="918" spans="23:40" x14ac:dyDescent="0.25">
      <c r="W918" s="77"/>
      <c r="X918" s="77"/>
      <c r="AN918" s="77"/>
    </row>
    <row r="919" spans="23:40" x14ac:dyDescent="0.25">
      <c r="W919" s="77"/>
      <c r="X919" s="77"/>
      <c r="AN919" s="77"/>
    </row>
    <row r="920" spans="23:40" x14ac:dyDescent="0.25">
      <c r="W920" s="77"/>
      <c r="X920" s="77"/>
      <c r="AN920" s="77"/>
    </row>
    <row r="921" spans="23:40" x14ac:dyDescent="0.25">
      <c r="W921" s="77"/>
      <c r="X921" s="77"/>
      <c r="AN921" s="77"/>
    </row>
    <row r="922" spans="23:40" x14ac:dyDescent="0.25">
      <c r="W922" s="77"/>
      <c r="X922" s="77"/>
      <c r="AN922" s="77"/>
    </row>
    <row r="923" spans="23:40" x14ac:dyDescent="0.25">
      <c r="W923" s="77"/>
      <c r="X923" s="77"/>
      <c r="AN923" s="77"/>
    </row>
    <row r="924" spans="23:40" x14ac:dyDescent="0.25">
      <c r="W924" s="77"/>
      <c r="X924" s="77"/>
      <c r="AN924" s="77"/>
    </row>
    <row r="925" spans="23:40" x14ac:dyDescent="0.25">
      <c r="W925" s="77"/>
      <c r="X925" s="77"/>
      <c r="AN925" s="77"/>
    </row>
    <row r="926" spans="23:40" x14ac:dyDescent="0.25">
      <c r="W926" s="77"/>
      <c r="X926" s="77"/>
      <c r="AN926" s="77"/>
    </row>
    <row r="927" spans="23:40" x14ac:dyDescent="0.25">
      <c r="W927" s="77"/>
      <c r="X927" s="77"/>
      <c r="AN927" s="77"/>
    </row>
    <row r="928" spans="23:40" x14ac:dyDescent="0.25">
      <c r="W928" s="77"/>
      <c r="X928" s="77"/>
      <c r="AN928" s="77"/>
    </row>
    <row r="929" spans="23:40" x14ac:dyDescent="0.25">
      <c r="W929" s="77"/>
      <c r="X929" s="77"/>
      <c r="AN929" s="77"/>
    </row>
    <row r="930" spans="23:40" x14ac:dyDescent="0.25">
      <c r="W930" s="77"/>
      <c r="X930" s="77"/>
      <c r="AN930" s="77"/>
    </row>
    <row r="931" spans="23:40" x14ac:dyDescent="0.25">
      <c r="W931" s="77"/>
      <c r="X931" s="77"/>
      <c r="AN931" s="77"/>
    </row>
    <row r="932" spans="23:40" x14ac:dyDescent="0.25">
      <c r="W932" s="77"/>
      <c r="X932" s="77"/>
      <c r="AN932" s="77"/>
    </row>
    <row r="933" spans="23:40" x14ac:dyDescent="0.25">
      <c r="W933" s="77"/>
      <c r="X933" s="77"/>
      <c r="AN933" s="77"/>
    </row>
    <row r="934" spans="23:40" x14ac:dyDescent="0.25">
      <c r="W934" s="77"/>
      <c r="X934" s="77"/>
      <c r="AN934" s="77"/>
    </row>
    <row r="935" spans="23:40" x14ac:dyDescent="0.25">
      <c r="W935" s="77"/>
      <c r="X935" s="77"/>
      <c r="AN935" s="77"/>
    </row>
    <row r="936" spans="23:40" x14ac:dyDescent="0.25">
      <c r="W936" s="77"/>
      <c r="X936" s="77"/>
      <c r="AN936" s="77"/>
    </row>
    <row r="937" spans="23:40" x14ac:dyDescent="0.25">
      <c r="W937" s="77"/>
      <c r="X937" s="77"/>
      <c r="AN937" s="77"/>
    </row>
    <row r="938" spans="23:40" x14ac:dyDescent="0.25">
      <c r="W938" s="77"/>
      <c r="X938" s="77"/>
      <c r="AN938" s="77"/>
    </row>
    <row r="939" spans="23:40" x14ac:dyDescent="0.25">
      <c r="W939" s="77"/>
      <c r="X939" s="77"/>
      <c r="AN939" s="77"/>
    </row>
    <row r="940" spans="23:40" x14ac:dyDescent="0.25">
      <c r="W940" s="77"/>
      <c r="X940" s="77"/>
      <c r="AN940" s="77"/>
    </row>
    <row r="941" spans="23:40" x14ac:dyDescent="0.25">
      <c r="W941" s="77"/>
      <c r="X941" s="77"/>
      <c r="AN941" s="77"/>
    </row>
    <row r="942" spans="23:40" x14ac:dyDescent="0.25">
      <c r="W942" s="77"/>
      <c r="X942" s="77"/>
      <c r="AN942" s="77"/>
    </row>
    <row r="943" spans="23:40" x14ac:dyDescent="0.25">
      <c r="W943" s="77"/>
      <c r="X943" s="77"/>
      <c r="AN943" s="77"/>
    </row>
    <row r="944" spans="23:40" x14ac:dyDescent="0.25">
      <c r="W944" s="77"/>
      <c r="X944" s="77"/>
      <c r="AN944" s="77"/>
    </row>
    <row r="945" spans="23:40" x14ac:dyDescent="0.25">
      <c r="W945" s="77"/>
      <c r="X945" s="77"/>
      <c r="AN945" s="77"/>
    </row>
    <row r="946" spans="23:40" x14ac:dyDescent="0.25">
      <c r="W946" s="77"/>
      <c r="X946" s="77"/>
      <c r="AN946" s="77"/>
    </row>
    <row r="947" spans="23:40" x14ac:dyDescent="0.25">
      <c r="W947" s="77"/>
      <c r="X947" s="77"/>
      <c r="AN947" s="77"/>
    </row>
    <row r="948" spans="23:40" x14ac:dyDescent="0.25">
      <c r="W948" s="77"/>
      <c r="X948" s="77"/>
      <c r="AN948" s="77"/>
    </row>
    <row r="949" spans="23:40" x14ac:dyDescent="0.25">
      <c r="W949" s="77"/>
      <c r="X949" s="77"/>
      <c r="AN949" s="77"/>
    </row>
    <row r="950" spans="23:40" x14ac:dyDescent="0.25">
      <c r="W950" s="77"/>
      <c r="X950" s="77"/>
      <c r="AN950" s="77"/>
    </row>
    <row r="951" spans="23:40" x14ac:dyDescent="0.25">
      <c r="W951" s="77"/>
      <c r="X951" s="77"/>
      <c r="AN951" s="77"/>
    </row>
    <row r="952" spans="23:40" x14ac:dyDescent="0.25">
      <c r="W952" s="77"/>
      <c r="X952" s="77"/>
      <c r="AN952" s="77"/>
    </row>
    <row r="953" spans="23:40" x14ac:dyDescent="0.25">
      <c r="W953" s="77"/>
      <c r="X953" s="77"/>
      <c r="AN953" s="77"/>
    </row>
    <row r="954" spans="23:40" x14ac:dyDescent="0.25">
      <c r="W954" s="77"/>
      <c r="X954" s="77"/>
      <c r="AN954" s="77"/>
    </row>
    <row r="955" spans="23:40" x14ac:dyDescent="0.25">
      <c r="W955" s="77"/>
      <c r="X955" s="77"/>
      <c r="AN955" s="77"/>
    </row>
    <row r="956" spans="23:40" x14ac:dyDescent="0.25">
      <c r="W956" s="77"/>
      <c r="X956" s="77"/>
      <c r="AN956" s="77"/>
    </row>
    <row r="957" spans="23:40" x14ac:dyDescent="0.25">
      <c r="W957" s="77"/>
      <c r="X957" s="77"/>
      <c r="AN957" s="77"/>
    </row>
    <row r="958" spans="23:40" x14ac:dyDescent="0.25">
      <c r="W958" s="77"/>
      <c r="X958" s="77"/>
      <c r="AN958" s="77"/>
    </row>
    <row r="959" spans="23:40" x14ac:dyDescent="0.25">
      <c r="W959" s="77"/>
      <c r="X959" s="77"/>
      <c r="AN959" s="77"/>
    </row>
    <row r="960" spans="23:40" x14ac:dyDescent="0.25">
      <c r="W960" s="77"/>
      <c r="X960" s="77"/>
      <c r="AN960" s="77"/>
    </row>
    <row r="961" spans="23:40" x14ac:dyDescent="0.25">
      <c r="W961" s="77"/>
      <c r="X961" s="77"/>
      <c r="AN961" s="77"/>
    </row>
    <row r="962" spans="23:40" x14ac:dyDescent="0.25">
      <c r="W962" s="77"/>
      <c r="X962" s="77"/>
      <c r="AN962" s="77"/>
    </row>
    <row r="963" spans="23:40" x14ac:dyDescent="0.25">
      <c r="W963" s="77"/>
      <c r="X963" s="77"/>
      <c r="AN963" s="77"/>
    </row>
    <row r="964" spans="23:40" x14ac:dyDescent="0.25">
      <c r="W964" s="77"/>
      <c r="X964" s="77"/>
      <c r="AN964" s="77"/>
    </row>
    <row r="965" spans="23:40" x14ac:dyDescent="0.25">
      <c r="W965" s="77"/>
      <c r="X965" s="77"/>
      <c r="AN965" s="77"/>
    </row>
    <row r="966" spans="23:40" x14ac:dyDescent="0.25">
      <c r="W966" s="77"/>
      <c r="X966" s="77"/>
      <c r="AN966" s="77"/>
    </row>
    <row r="967" spans="23:40" x14ac:dyDescent="0.25">
      <c r="W967" s="77"/>
      <c r="X967" s="77"/>
      <c r="AN967" s="77"/>
    </row>
    <row r="968" spans="23:40" x14ac:dyDescent="0.25">
      <c r="W968" s="77"/>
      <c r="X968" s="77"/>
      <c r="AN968" s="77"/>
    </row>
    <row r="969" spans="23:40" x14ac:dyDescent="0.25">
      <c r="W969" s="77"/>
      <c r="X969" s="77"/>
      <c r="AN969" s="77"/>
    </row>
    <row r="970" spans="23:40" x14ac:dyDescent="0.25">
      <c r="W970" s="77"/>
      <c r="X970" s="77"/>
      <c r="AN970" s="77"/>
    </row>
    <row r="971" spans="23:40" x14ac:dyDescent="0.25">
      <c r="W971" s="77"/>
      <c r="X971" s="77"/>
      <c r="AN971" s="77"/>
    </row>
    <row r="972" spans="23:40" x14ac:dyDescent="0.25">
      <c r="W972" s="77"/>
      <c r="X972" s="77"/>
      <c r="AN972" s="77"/>
    </row>
    <row r="973" spans="23:40" x14ac:dyDescent="0.25">
      <c r="W973" s="77"/>
      <c r="X973" s="77"/>
      <c r="AN973" s="77"/>
    </row>
    <row r="974" spans="23:40" x14ac:dyDescent="0.25">
      <c r="W974" s="77"/>
      <c r="X974" s="77"/>
      <c r="AN974" s="77"/>
    </row>
    <row r="975" spans="23:40" x14ac:dyDescent="0.25">
      <c r="W975" s="77"/>
      <c r="X975" s="77"/>
      <c r="AN975" s="77"/>
    </row>
    <row r="976" spans="23:40" x14ac:dyDescent="0.25">
      <c r="W976" s="77"/>
      <c r="X976" s="77"/>
      <c r="AN976" s="77"/>
    </row>
    <row r="977" spans="23:40" x14ac:dyDescent="0.25">
      <c r="W977" s="77"/>
      <c r="X977" s="77"/>
      <c r="AN977" s="77"/>
    </row>
    <row r="978" spans="23:40" x14ac:dyDescent="0.25">
      <c r="W978" s="77"/>
      <c r="X978" s="77"/>
      <c r="AN978" s="77"/>
    </row>
    <row r="979" spans="23:40" x14ac:dyDescent="0.25">
      <c r="W979" s="77"/>
      <c r="X979" s="77"/>
      <c r="AN979" s="77"/>
    </row>
    <row r="980" spans="23:40" x14ac:dyDescent="0.25">
      <c r="W980" s="77"/>
      <c r="X980" s="77"/>
      <c r="AN980" s="77"/>
    </row>
    <row r="981" spans="23:40" x14ac:dyDescent="0.25">
      <c r="W981" s="77"/>
      <c r="X981" s="77"/>
      <c r="AN981" s="77"/>
    </row>
    <row r="982" spans="23:40" x14ac:dyDescent="0.25">
      <c r="W982" s="77"/>
      <c r="X982" s="77"/>
      <c r="AN982" s="77"/>
    </row>
    <row r="983" spans="23:40" x14ac:dyDescent="0.25">
      <c r="W983" s="77"/>
      <c r="X983" s="77"/>
      <c r="AN983" s="77"/>
    </row>
    <row r="984" spans="23:40" x14ac:dyDescent="0.25">
      <c r="W984" s="77"/>
      <c r="X984" s="77"/>
      <c r="AN984" s="77"/>
    </row>
    <row r="985" spans="23:40" x14ac:dyDescent="0.25">
      <c r="W985" s="77"/>
      <c r="X985" s="77"/>
      <c r="AN985" s="77"/>
    </row>
    <row r="986" spans="23:40" x14ac:dyDescent="0.25">
      <c r="W986" s="77"/>
      <c r="X986" s="77"/>
      <c r="AN986" s="77"/>
    </row>
    <row r="987" spans="23:40" x14ac:dyDescent="0.25">
      <c r="W987" s="77"/>
      <c r="X987" s="77"/>
      <c r="AN987" s="77"/>
    </row>
    <row r="988" spans="23:40" x14ac:dyDescent="0.25">
      <c r="W988" s="77"/>
      <c r="X988" s="77"/>
      <c r="AN988" s="77"/>
    </row>
    <row r="989" spans="23:40" x14ac:dyDescent="0.25">
      <c r="W989" s="77"/>
      <c r="X989" s="77"/>
      <c r="AN989" s="77"/>
    </row>
    <row r="990" spans="23:40" x14ac:dyDescent="0.25">
      <c r="W990" s="77"/>
      <c r="X990" s="77"/>
      <c r="AN990" s="77"/>
    </row>
    <row r="991" spans="23:40" x14ac:dyDescent="0.25">
      <c r="W991" s="77"/>
      <c r="X991" s="77"/>
      <c r="AN991" s="77"/>
    </row>
    <row r="992" spans="23:40" x14ac:dyDescent="0.25">
      <c r="W992" s="77"/>
      <c r="X992" s="77"/>
      <c r="AN992" s="77"/>
    </row>
    <row r="993" spans="23:40" x14ac:dyDescent="0.25">
      <c r="W993" s="77"/>
      <c r="X993" s="77"/>
      <c r="AN993" s="77"/>
    </row>
    <row r="994" spans="23:40" x14ac:dyDescent="0.25">
      <c r="W994" s="77"/>
      <c r="X994" s="77"/>
      <c r="AN994" s="77"/>
    </row>
    <row r="995" spans="23:40" x14ac:dyDescent="0.25">
      <c r="W995" s="77"/>
      <c r="X995" s="77"/>
      <c r="AN995" s="77"/>
    </row>
    <row r="996" spans="23:40" x14ac:dyDescent="0.25">
      <c r="W996" s="77"/>
      <c r="X996" s="77"/>
      <c r="AN996" s="77"/>
    </row>
    <row r="997" spans="23:40" x14ac:dyDescent="0.25">
      <c r="W997" s="77"/>
      <c r="X997" s="77"/>
      <c r="AN997" s="77"/>
    </row>
    <row r="998" spans="23:40" x14ac:dyDescent="0.25">
      <c r="W998" s="77"/>
      <c r="X998" s="77"/>
      <c r="AN998" s="77"/>
    </row>
    <row r="999" spans="23:40" x14ac:dyDescent="0.25">
      <c r="W999" s="77"/>
      <c r="X999" s="77"/>
      <c r="AN999" s="77"/>
    </row>
    <row r="1000" spans="23:40" x14ac:dyDescent="0.25">
      <c r="W1000" s="77"/>
      <c r="X1000" s="77"/>
      <c r="AN1000" s="77"/>
    </row>
    <row r="1001" spans="23:40" x14ac:dyDescent="0.25">
      <c r="W1001" s="77"/>
      <c r="X1001" s="77"/>
      <c r="AN1001" s="77"/>
    </row>
    <row r="1002" spans="23:40" x14ac:dyDescent="0.25">
      <c r="W1002" s="77"/>
      <c r="X1002" s="77"/>
      <c r="AN1002" s="77"/>
    </row>
    <row r="1003" spans="23:40" x14ac:dyDescent="0.25">
      <c r="W1003" s="77"/>
      <c r="X1003" s="77"/>
      <c r="AN1003" s="77"/>
    </row>
    <row r="1004" spans="23:40" x14ac:dyDescent="0.25">
      <c r="W1004" s="77"/>
      <c r="X1004" s="77"/>
      <c r="AN1004" s="77"/>
    </row>
    <row r="1005" spans="23:40" x14ac:dyDescent="0.25">
      <c r="W1005" s="77"/>
      <c r="X1005" s="77"/>
      <c r="AN1005" s="77"/>
    </row>
    <row r="1006" spans="23:40" x14ac:dyDescent="0.25">
      <c r="W1006" s="77"/>
      <c r="X1006" s="77"/>
      <c r="AN1006" s="77"/>
    </row>
    <row r="1007" spans="23:40" x14ac:dyDescent="0.25">
      <c r="W1007" s="77"/>
      <c r="X1007" s="77"/>
      <c r="AN1007" s="77"/>
    </row>
    <row r="1008" spans="23:40" x14ac:dyDescent="0.25">
      <c r="W1008" s="77"/>
      <c r="X1008" s="77"/>
      <c r="AN1008" s="77"/>
    </row>
    <row r="1009" spans="23:40" x14ac:dyDescent="0.25">
      <c r="W1009" s="77"/>
      <c r="X1009" s="77"/>
      <c r="AN1009" s="77"/>
    </row>
    <row r="1010" spans="23:40" x14ac:dyDescent="0.25">
      <c r="W1010" s="77"/>
      <c r="X1010" s="77"/>
      <c r="AN1010" s="77"/>
    </row>
  </sheetData>
  <mergeCells count="233">
    <mergeCell ref="B131:B136"/>
    <mergeCell ref="C131:C136"/>
    <mergeCell ref="AQ131:AQ136"/>
    <mergeCell ref="AR131:AR136"/>
    <mergeCell ref="AS131:AS136"/>
    <mergeCell ref="AT131:AT136"/>
    <mergeCell ref="AU131:AU136"/>
    <mergeCell ref="D131:D136"/>
    <mergeCell ref="E131:E136"/>
    <mergeCell ref="F11:F136"/>
    <mergeCell ref="AT17:AT22"/>
    <mergeCell ref="AT23:AT28"/>
    <mergeCell ref="AS23:AS28"/>
    <mergeCell ref="AQ23:AQ28"/>
    <mergeCell ref="AQ17:AQ22"/>
    <mergeCell ref="AR29:AR34"/>
    <mergeCell ref="E95:E100"/>
    <mergeCell ref="AS119:AS124"/>
    <mergeCell ref="AT41:AT46"/>
    <mergeCell ref="AT47:AT52"/>
    <mergeCell ref="AT125:AT130"/>
    <mergeCell ref="AQ125:AQ130"/>
    <mergeCell ref="AR125:AR130"/>
    <mergeCell ref="AS125:AS130"/>
    <mergeCell ref="A137:F139"/>
    <mergeCell ref="B107:B112"/>
    <mergeCell ref="B101:B106"/>
    <mergeCell ref="A71:A100"/>
    <mergeCell ref="B77:B82"/>
    <mergeCell ref="C77:C82"/>
    <mergeCell ref="C71:C76"/>
    <mergeCell ref="B95:B100"/>
    <mergeCell ref="B119:B124"/>
    <mergeCell ref="B113:B118"/>
    <mergeCell ref="C107:C112"/>
    <mergeCell ref="A101:A118"/>
    <mergeCell ref="E101:E106"/>
    <mergeCell ref="E107:E112"/>
    <mergeCell ref="D119:D124"/>
    <mergeCell ref="E125:E130"/>
    <mergeCell ref="D107:D112"/>
    <mergeCell ref="D101:D106"/>
    <mergeCell ref="C125:C130"/>
    <mergeCell ref="A125:A130"/>
    <mergeCell ref="B125:B130"/>
    <mergeCell ref="A119:A124"/>
    <mergeCell ref="C119:C124"/>
    <mergeCell ref="C95:C100"/>
    <mergeCell ref="AR41:AR46"/>
    <mergeCell ref="AQ41:AQ46"/>
    <mergeCell ref="AQ47:AQ52"/>
    <mergeCell ref="AQ59:AQ64"/>
    <mergeCell ref="AR59:AR64"/>
    <mergeCell ref="AS53:AS58"/>
    <mergeCell ref="AS41:AS46"/>
    <mergeCell ref="AS47:AS52"/>
    <mergeCell ref="AQ119:AQ124"/>
    <mergeCell ref="AR119:AR124"/>
    <mergeCell ref="AQ107:AQ112"/>
    <mergeCell ref="AQ113:AQ118"/>
    <mergeCell ref="AR113:AR118"/>
    <mergeCell ref="AS113:AS118"/>
    <mergeCell ref="AS107:AS112"/>
    <mergeCell ref="AR107:AR112"/>
    <mergeCell ref="AR47:AR52"/>
    <mergeCell ref="AR83:AR88"/>
    <mergeCell ref="AS83:AS88"/>
    <mergeCell ref="AR71:AR76"/>
    <mergeCell ref="AS71:AS76"/>
    <mergeCell ref="AQ83:AQ88"/>
    <mergeCell ref="AQ65:AQ70"/>
    <mergeCell ref="AQ71:AQ76"/>
    <mergeCell ref="AU125:AU130"/>
    <mergeCell ref="AU119:AU124"/>
    <mergeCell ref="AS59:AS64"/>
    <mergeCell ref="AR53:AR58"/>
    <mergeCell ref="AQ53:AQ58"/>
    <mergeCell ref="AR101:AR106"/>
    <mergeCell ref="AS101:AS106"/>
    <mergeCell ref="AR77:AR82"/>
    <mergeCell ref="AS77:AS82"/>
    <mergeCell ref="AQ89:AQ94"/>
    <mergeCell ref="AQ95:AQ100"/>
    <mergeCell ref="AR89:AR94"/>
    <mergeCell ref="AQ101:AQ106"/>
    <mergeCell ref="AS95:AS100"/>
    <mergeCell ref="AS89:AS94"/>
    <mergeCell ref="AR95:AR100"/>
    <mergeCell ref="AU65:AU70"/>
    <mergeCell ref="AU71:AU76"/>
    <mergeCell ref="AS65:AS70"/>
    <mergeCell ref="AT65:AT70"/>
    <mergeCell ref="AR65:AR70"/>
    <mergeCell ref="AQ77:AQ82"/>
    <mergeCell ref="AU41:AU46"/>
    <mergeCell ref="AU53:AU58"/>
    <mergeCell ref="AU59:AU64"/>
    <mergeCell ref="AT59:AT64"/>
    <mergeCell ref="AU47:AU52"/>
    <mergeCell ref="AT119:AT124"/>
    <mergeCell ref="AU107:AU112"/>
    <mergeCell ref="AT107:AT112"/>
    <mergeCell ref="AU77:AU82"/>
    <mergeCell ref="AT77:AT82"/>
    <mergeCell ref="AU83:AU88"/>
    <mergeCell ref="AU89:AU94"/>
    <mergeCell ref="AU95:AU100"/>
    <mergeCell ref="AU101:AU106"/>
    <mergeCell ref="AU113:AU118"/>
    <mergeCell ref="AT113:AT118"/>
    <mergeCell ref="AT53:AT58"/>
    <mergeCell ref="AT89:AT94"/>
    <mergeCell ref="AT95:AT100"/>
    <mergeCell ref="AT71:AT76"/>
    <mergeCell ref="AT101:AT106"/>
    <mergeCell ref="AT83:AT88"/>
    <mergeCell ref="A47:A52"/>
    <mergeCell ref="E89:E94"/>
    <mergeCell ref="E83:E88"/>
    <mergeCell ref="E59:E64"/>
    <mergeCell ref="E53:E58"/>
    <mergeCell ref="E11:E16"/>
    <mergeCell ref="E17:E22"/>
    <mergeCell ref="E23:E28"/>
    <mergeCell ref="E77:E82"/>
    <mergeCell ref="A53:A70"/>
    <mergeCell ref="C89:C94"/>
    <mergeCell ref="E41:E46"/>
    <mergeCell ref="B47:B52"/>
    <mergeCell ref="B53:B58"/>
    <mergeCell ref="D41:D46"/>
    <mergeCell ref="D35:D40"/>
    <mergeCell ref="C47:C52"/>
    <mergeCell ref="B35:B40"/>
    <mergeCell ref="C35:C40"/>
    <mergeCell ref="C41:C46"/>
    <mergeCell ref="D47:D52"/>
    <mergeCell ref="C53:C58"/>
    <mergeCell ref="D53:D58"/>
    <mergeCell ref="D125:D130"/>
    <mergeCell ref="E119:E124"/>
    <mergeCell ref="E113:E118"/>
    <mergeCell ref="A11:A28"/>
    <mergeCell ref="B23:B28"/>
    <mergeCell ref="B17:B22"/>
    <mergeCell ref="B11:B16"/>
    <mergeCell ref="C11:C16"/>
    <mergeCell ref="D11:D16"/>
    <mergeCell ref="D23:D28"/>
    <mergeCell ref="D17:D22"/>
    <mergeCell ref="A29:A46"/>
    <mergeCell ref="C17:C22"/>
    <mergeCell ref="C23:C28"/>
    <mergeCell ref="C29:C34"/>
    <mergeCell ref="B29:B34"/>
    <mergeCell ref="D29:D34"/>
    <mergeCell ref="B41:B46"/>
    <mergeCell ref="E65:E70"/>
    <mergeCell ref="E35:E40"/>
    <mergeCell ref="E29:E34"/>
    <mergeCell ref="E71:E76"/>
    <mergeCell ref="E47:E52"/>
    <mergeCell ref="C101:C106"/>
    <mergeCell ref="AS11:AS16"/>
    <mergeCell ref="AU11:AU16"/>
    <mergeCell ref="AT11:AT16"/>
    <mergeCell ref="AR17:AR22"/>
    <mergeCell ref="AR23:AR28"/>
    <mergeCell ref="AR35:AR40"/>
    <mergeCell ref="AQ11:AQ16"/>
    <mergeCell ref="AR11:AR16"/>
    <mergeCell ref="AS17:AS22"/>
    <mergeCell ref="AS35:AS40"/>
    <mergeCell ref="AQ35:AQ40"/>
    <mergeCell ref="AU29:AU34"/>
    <mergeCell ref="AQ29:AQ34"/>
    <mergeCell ref="AT29:AT34"/>
    <mergeCell ref="AS29:AS34"/>
    <mergeCell ref="AU17:AU22"/>
    <mergeCell ref="AU23:AU28"/>
    <mergeCell ref="AU35:AU40"/>
    <mergeCell ref="AT35:AT40"/>
    <mergeCell ref="C113:C118"/>
    <mergeCell ref="C83:C88"/>
    <mergeCell ref="B83:B88"/>
    <mergeCell ref="D95:D100"/>
    <mergeCell ref="B89:B94"/>
    <mergeCell ref="D59:D64"/>
    <mergeCell ref="D113:D118"/>
    <mergeCell ref="D77:D82"/>
    <mergeCell ref="D89:D94"/>
    <mergeCell ref="D83:D88"/>
    <mergeCell ref="C59:C64"/>
    <mergeCell ref="C65:C70"/>
    <mergeCell ref="B65:B70"/>
    <mergeCell ref="B71:B76"/>
    <mergeCell ref="D71:D76"/>
    <mergeCell ref="D65:D70"/>
    <mergeCell ref="B59:B64"/>
    <mergeCell ref="AK9:AN9"/>
    <mergeCell ref="AK8:AN8"/>
    <mergeCell ref="F2:AU2"/>
    <mergeCell ref="A5:P5"/>
    <mergeCell ref="Q5:AU5"/>
    <mergeCell ref="A2:E4"/>
    <mergeCell ref="F3:AU3"/>
    <mergeCell ref="F4:AL4"/>
    <mergeCell ref="AM4:AU4"/>
    <mergeCell ref="AE9:AJ9"/>
    <mergeCell ref="H143:K143"/>
    <mergeCell ref="L143:N143"/>
    <mergeCell ref="H144:K144"/>
    <mergeCell ref="L144:N144"/>
    <mergeCell ref="A6:P6"/>
    <mergeCell ref="Q6:AU6"/>
    <mergeCell ref="A8:A10"/>
    <mergeCell ref="B8:D9"/>
    <mergeCell ref="E8:E10"/>
    <mergeCell ref="F8:F10"/>
    <mergeCell ref="G8:G10"/>
    <mergeCell ref="H8:H10"/>
    <mergeCell ref="J8:AJ8"/>
    <mergeCell ref="AO8:AO10"/>
    <mergeCell ref="AP8:AP10"/>
    <mergeCell ref="AQ8:AQ10"/>
    <mergeCell ref="AR8:AR10"/>
    <mergeCell ref="AS8:AS10"/>
    <mergeCell ref="AT8:AT10"/>
    <mergeCell ref="AU8:AU10"/>
    <mergeCell ref="I9:L9"/>
    <mergeCell ref="M9:R9"/>
    <mergeCell ref="S9:X9"/>
    <mergeCell ref="Y9:AD9"/>
  </mergeCells>
  <printOptions horizontalCentered="1" verticalCentered="1"/>
  <pageMargins left="0.23622047244094491" right="0.23622047244094491" top="0" bottom="0.74803149606299213" header="0" footer="0"/>
  <pageSetup scale="47" orientation="landscape" r:id="rId1"/>
  <headerFooter>
    <oddFooter>&amp;C&amp;G</oddFooter>
  </headerFooter>
  <rowBreaks count="2" manualBreakCount="2">
    <brk id="100" man="1"/>
    <brk id="76"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015"/>
  <sheetViews>
    <sheetView tabSelected="1" zoomScale="59" zoomScaleNormal="59" workbookViewId="0">
      <selection activeCell="D85" sqref="D85:D86"/>
    </sheetView>
  </sheetViews>
  <sheetFormatPr baseColWidth="10" defaultColWidth="14.42578125" defaultRowHeight="15" customHeight="1" x14ac:dyDescent="0.25"/>
  <cols>
    <col min="1" max="1" width="7.5703125" style="144" customWidth="1"/>
    <col min="2" max="2" width="30.28515625" style="144" customWidth="1"/>
    <col min="3" max="3" width="16.42578125" style="152" customWidth="1"/>
    <col min="4" max="4" width="8" style="144" customWidth="1"/>
    <col min="5" max="5" width="7.5703125" style="144" customWidth="1"/>
    <col min="6" max="6" width="12" style="144" customWidth="1"/>
    <col min="7" max="7" width="9.140625" style="144" customWidth="1"/>
    <col min="8" max="8" width="8.7109375" style="144" customWidth="1"/>
    <col min="9" max="9" width="11" style="144" customWidth="1"/>
    <col min="10" max="10" width="9.140625" style="144" customWidth="1"/>
    <col min="11" max="11" width="8.7109375" style="144" customWidth="1"/>
    <col min="12" max="12" width="8.7109375" style="372" customWidth="1"/>
    <col min="13" max="14" width="8.7109375" style="144" customWidth="1"/>
    <col min="15" max="15" width="9.42578125" style="152" bestFit="1" customWidth="1"/>
    <col min="16" max="18" width="8.7109375" style="144" customWidth="1"/>
    <col min="19" max="19" width="7.85546875" style="144" customWidth="1"/>
    <col min="20" max="20" width="13" style="144" customWidth="1"/>
    <col min="21" max="21" width="10.7109375" style="144" customWidth="1"/>
    <col min="22" max="22" width="75.28515625" style="372" customWidth="1"/>
    <col min="23" max="23" width="31.5703125" style="144" customWidth="1"/>
    <col min="24" max="24" width="24.140625" style="144" customWidth="1"/>
    <col min="25" max="26" width="14.7109375" style="144" customWidth="1"/>
    <col min="27" max="16384" width="14.42578125" style="144"/>
  </cols>
  <sheetData>
    <row r="1" spans="1:26" ht="15" customHeight="1" thickBot="1" x14ac:dyDescent="0.3"/>
    <row r="2" spans="1:26" s="269" customFormat="1" ht="43.5" customHeight="1" x14ac:dyDescent="0.25">
      <c r="A2" s="694"/>
      <c r="B2" s="695"/>
      <c r="C2" s="695"/>
      <c r="D2" s="801" t="s">
        <v>231</v>
      </c>
      <c r="E2" s="802"/>
      <c r="F2" s="802"/>
      <c r="G2" s="802"/>
      <c r="H2" s="802"/>
      <c r="I2" s="802"/>
      <c r="J2" s="802"/>
      <c r="K2" s="802"/>
      <c r="L2" s="802"/>
      <c r="M2" s="802"/>
      <c r="N2" s="802"/>
      <c r="O2" s="802"/>
      <c r="P2" s="802"/>
      <c r="Q2" s="802"/>
      <c r="R2" s="802"/>
      <c r="S2" s="802"/>
      <c r="T2" s="802"/>
      <c r="U2" s="802"/>
      <c r="V2" s="803"/>
    </row>
    <row r="3" spans="1:26" s="269" customFormat="1" ht="64.5" customHeight="1" x14ac:dyDescent="0.25">
      <c r="A3" s="669"/>
      <c r="B3" s="670"/>
      <c r="C3" s="670"/>
      <c r="D3" s="804" t="s">
        <v>256</v>
      </c>
      <c r="E3" s="805"/>
      <c r="F3" s="805"/>
      <c r="G3" s="805"/>
      <c r="H3" s="805"/>
      <c r="I3" s="805"/>
      <c r="J3" s="805"/>
      <c r="K3" s="805"/>
      <c r="L3" s="805"/>
      <c r="M3" s="805"/>
      <c r="N3" s="805"/>
      <c r="O3" s="805"/>
      <c r="P3" s="805"/>
      <c r="Q3" s="805"/>
      <c r="R3" s="805"/>
      <c r="S3" s="805"/>
      <c r="T3" s="805"/>
      <c r="U3" s="805"/>
      <c r="V3" s="806"/>
    </row>
    <row r="4" spans="1:26" s="269" customFormat="1" ht="43.5" customHeight="1" thickBot="1" x14ac:dyDescent="0.3">
      <c r="A4" s="698"/>
      <c r="B4" s="699"/>
      <c r="C4" s="699"/>
      <c r="D4" s="807" t="s">
        <v>233</v>
      </c>
      <c r="E4" s="808"/>
      <c r="F4" s="808"/>
      <c r="G4" s="808"/>
      <c r="H4" s="808"/>
      <c r="I4" s="808"/>
      <c r="J4" s="808"/>
      <c r="K4" s="808"/>
      <c r="L4" s="808"/>
      <c r="M4" s="808"/>
      <c r="N4" s="808"/>
      <c r="O4" s="808"/>
      <c r="P4" s="808"/>
      <c r="Q4" s="808"/>
      <c r="R4" s="808"/>
      <c r="S4" s="808"/>
      <c r="T4" s="808"/>
      <c r="U4" s="809"/>
      <c r="V4" s="403" t="s">
        <v>234</v>
      </c>
    </row>
    <row r="5" spans="1:26" s="269" customFormat="1" ht="18.75" thickBot="1" x14ac:dyDescent="0.3">
      <c r="A5" s="649" t="s">
        <v>0</v>
      </c>
      <c r="B5" s="650"/>
      <c r="C5" s="650"/>
      <c r="D5" s="810" t="s">
        <v>291</v>
      </c>
      <c r="E5" s="811"/>
      <c r="F5" s="811"/>
      <c r="G5" s="811"/>
      <c r="H5" s="811"/>
      <c r="I5" s="811"/>
      <c r="J5" s="811"/>
      <c r="K5" s="811"/>
      <c r="L5" s="811"/>
      <c r="M5" s="811"/>
      <c r="N5" s="811"/>
      <c r="O5" s="811"/>
      <c r="P5" s="811"/>
      <c r="Q5" s="811"/>
      <c r="R5" s="811"/>
      <c r="S5" s="811"/>
      <c r="T5" s="811"/>
      <c r="U5" s="811"/>
      <c r="V5" s="812"/>
    </row>
    <row r="6" spans="1:26" s="269" customFormat="1" ht="30.75" customHeight="1" thickBot="1" x14ac:dyDescent="0.3">
      <c r="A6" s="675" t="s">
        <v>1</v>
      </c>
      <c r="B6" s="676"/>
      <c r="C6" s="676"/>
      <c r="D6" s="652" t="s">
        <v>292</v>
      </c>
      <c r="E6" s="653"/>
      <c r="F6" s="653"/>
      <c r="G6" s="653"/>
      <c r="H6" s="653"/>
      <c r="I6" s="653"/>
      <c r="J6" s="653"/>
      <c r="K6" s="653"/>
      <c r="L6" s="653"/>
      <c r="M6" s="653"/>
      <c r="N6" s="653"/>
      <c r="O6" s="653"/>
      <c r="P6" s="653"/>
      <c r="Q6" s="653"/>
      <c r="R6" s="653"/>
      <c r="S6" s="653"/>
      <c r="T6" s="653"/>
      <c r="U6" s="653"/>
      <c r="V6" s="813"/>
    </row>
    <row r="7" spans="1:26" s="270" customFormat="1" ht="39" customHeight="1" x14ac:dyDescent="0.25">
      <c r="A7" s="814" t="s">
        <v>2</v>
      </c>
      <c r="B7" s="816" t="s">
        <v>3</v>
      </c>
      <c r="C7" s="818" t="s">
        <v>4</v>
      </c>
      <c r="D7" s="819" t="s">
        <v>5</v>
      </c>
      <c r="E7" s="820"/>
      <c r="F7" s="821" t="s">
        <v>257</v>
      </c>
      <c r="G7" s="821"/>
      <c r="H7" s="821"/>
      <c r="I7" s="821"/>
      <c r="J7" s="821"/>
      <c r="K7" s="821"/>
      <c r="L7" s="821"/>
      <c r="M7" s="821"/>
      <c r="N7" s="821"/>
      <c r="O7" s="821"/>
      <c r="P7" s="821"/>
      <c r="Q7" s="821"/>
      <c r="R7" s="821"/>
      <c r="S7" s="821"/>
      <c r="T7" s="821" t="s">
        <v>6</v>
      </c>
      <c r="U7" s="821"/>
      <c r="V7" s="818" t="s">
        <v>369</v>
      </c>
    </row>
    <row r="8" spans="1:26" s="270" customFormat="1" ht="63" customHeight="1" thickBot="1" x14ac:dyDescent="0.3">
      <c r="A8" s="815"/>
      <c r="B8" s="817"/>
      <c r="C8" s="800"/>
      <c r="D8" s="271" t="s">
        <v>7</v>
      </c>
      <c r="E8" s="271" t="s">
        <v>11</v>
      </c>
      <c r="F8" s="271" t="s">
        <v>12</v>
      </c>
      <c r="G8" s="272" t="s">
        <v>13</v>
      </c>
      <c r="H8" s="272" t="s">
        <v>14</v>
      </c>
      <c r="I8" s="272" t="s">
        <v>15</v>
      </c>
      <c r="J8" s="272" t="s">
        <v>16</v>
      </c>
      <c r="K8" s="272" t="s">
        <v>17</v>
      </c>
      <c r="L8" s="272" t="s">
        <v>18</v>
      </c>
      <c r="M8" s="272" t="s">
        <v>19</v>
      </c>
      <c r="N8" s="272" t="s">
        <v>20</v>
      </c>
      <c r="O8" s="272" t="s">
        <v>22</v>
      </c>
      <c r="P8" s="272" t="s">
        <v>23</v>
      </c>
      <c r="Q8" s="272" t="s">
        <v>25</v>
      </c>
      <c r="R8" s="272" t="s">
        <v>26</v>
      </c>
      <c r="S8" s="273" t="s">
        <v>27</v>
      </c>
      <c r="T8" s="273" t="s">
        <v>29</v>
      </c>
      <c r="U8" s="273" t="s">
        <v>30</v>
      </c>
      <c r="V8" s="800"/>
    </row>
    <row r="9" spans="1:26" ht="39.950000000000003" customHeight="1" x14ac:dyDescent="0.25">
      <c r="A9" s="822" t="s">
        <v>31</v>
      </c>
      <c r="B9" s="825" t="s">
        <v>33</v>
      </c>
      <c r="C9" s="831" t="s">
        <v>35</v>
      </c>
      <c r="D9" s="827" t="s">
        <v>40</v>
      </c>
      <c r="E9" s="827" t="s">
        <v>40</v>
      </c>
      <c r="F9" s="607" t="s">
        <v>41</v>
      </c>
      <c r="G9" s="554"/>
      <c r="H9" s="554"/>
      <c r="I9" s="554">
        <v>0.25</v>
      </c>
      <c r="J9" s="554"/>
      <c r="K9" s="554"/>
      <c r="L9" s="554">
        <v>0.25</v>
      </c>
      <c r="M9" s="554"/>
      <c r="N9" s="554"/>
      <c r="O9" s="555">
        <v>0.25</v>
      </c>
      <c r="P9" s="554"/>
      <c r="Q9" s="554"/>
      <c r="R9" s="554">
        <v>0.25</v>
      </c>
      <c r="S9" s="607">
        <f>SUM(G9:R9)</f>
        <v>1</v>
      </c>
      <c r="T9" s="829">
        <v>3.3E-3</v>
      </c>
      <c r="U9" s="829">
        <v>3.3E-3</v>
      </c>
      <c r="V9" s="796" t="s">
        <v>306</v>
      </c>
      <c r="W9" s="145"/>
      <c r="X9" s="145"/>
      <c r="Y9" s="145"/>
      <c r="Z9" s="145"/>
    </row>
    <row r="10" spans="1:26" ht="66.75" customHeight="1" thickBot="1" x14ac:dyDescent="0.3">
      <c r="A10" s="823"/>
      <c r="B10" s="826"/>
      <c r="C10" s="828"/>
      <c r="D10" s="828"/>
      <c r="E10" s="828"/>
      <c r="F10" s="608" t="s">
        <v>45</v>
      </c>
      <c r="G10" s="556"/>
      <c r="H10" s="556"/>
      <c r="I10" s="557">
        <v>0.25</v>
      </c>
      <c r="J10" s="556"/>
      <c r="K10" s="556"/>
      <c r="L10" s="556">
        <v>0.25</v>
      </c>
      <c r="M10" s="556"/>
      <c r="N10" s="556"/>
      <c r="O10" s="558">
        <v>0.25</v>
      </c>
      <c r="P10" s="556"/>
      <c r="Q10" s="556"/>
      <c r="R10" s="556"/>
      <c r="S10" s="608">
        <f>SUM(G10:R10)</f>
        <v>0.75</v>
      </c>
      <c r="T10" s="830"/>
      <c r="U10" s="830"/>
      <c r="V10" s="797"/>
      <c r="W10" s="145"/>
      <c r="X10" s="145"/>
      <c r="Y10" s="145"/>
      <c r="Z10" s="145"/>
    </row>
    <row r="11" spans="1:26" ht="39.950000000000003" customHeight="1" x14ac:dyDescent="0.25">
      <c r="A11" s="823"/>
      <c r="B11" s="825" t="s">
        <v>51</v>
      </c>
      <c r="C11" s="831" t="s">
        <v>52</v>
      </c>
      <c r="D11" s="827" t="s">
        <v>40</v>
      </c>
      <c r="E11" s="827" t="s">
        <v>40</v>
      </c>
      <c r="F11" s="607" t="s">
        <v>41</v>
      </c>
      <c r="G11" s="554"/>
      <c r="H11" s="554"/>
      <c r="I11" s="554">
        <v>0.25</v>
      </c>
      <c r="J11" s="554"/>
      <c r="K11" s="554"/>
      <c r="L11" s="554">
        <v>0.25</v>
      </c>
      <c r="M11" s="554"/>
      <c r="N11" s="554"/>
      <c r="O11" s="555">
        <v>0.25</v>
      </c>
      <c r="P11" s="554"/>
      <c r="Q11" s="554"/>
      <c r="R11" s="554">
        <v>0.25</v>
      </c>
      <c r="S11" s="607">
        <f>SUM(G11:R11)</f>
        <v>1</v>
      </c>
      <c r="T11" s="829">
        <v>8.0799999999999997E-2</v>
      </c>
      <c r="U11" s="829">
        <v>8.0799999999999997E-2</v>
      </c>
      <c r="V11" s="796" t="s">
        <v>304</v>
      </c>
      <c r="W11" s="145"/>
      <c r="X11" s="145"/>
      <c r="Y11" s="145"/>
      <c r="Z11" s="145"/>
    </row>
    <row r="12" spans="1:26" ht="39.950000000000003" customHeight="1" thickBot="1" x14ac:dyDescent="0.3">
      <c r="A12" s="823"/>
      <c r="B12" s="826"/>
      <c r="C12" s="828"/>
      <c r="D12" s="828"/>
      <c r="E12" s="828"/>
      <c r="F12" s="608" t="s">
        <v>45</v>
      </c>
      <c r="G12" s="556"/>
      <c r="H12" s="556"/>
      <c r="I12" s="556">
        <v>0.25</v>
      </c>
      <c r="J12" s="556"/>
      <c r="K12" s="556"/>
      <c r="L12" s="556">
        <v>0.25</v>
      </c>
      <c r="M12" s="556"/>
      <c r="N12" s="556"/>
      <c r="O12" s="558">
        <v>0.25</v>
      </c>
      <c r="P12" s="556"/>
      <c r="Q12" s="556"/>
      <c r="R12" s="556"/>
      <c r="S12" s="608">
        <f>SUM(G12:R12)</f>
        <v>0.75</v>
      </c>
      <c r="T12" s="830"/>
      <c r="U12" s="830"/>
      <c r="V12" s="797"/>
      <c r="W12" s="145"/>
      <c r="X12" s="145"/>
      <c r="Y12" s="145"/>
      <c r="Z12" s="145"/>
    </row>
    <row r="13" spans="1:26" ht="39.950000000000003" customHeight="1" x14ac:dyDescent="0.25">
      <c r="A13" s="823"/>
      <c r="B13" s="825" t="s">
        <v>59</v>
      </c>
      <c r="C13" s="831" t="s">
        <v>60</v>
      </c>
      <c r="D13" s="827" t="s">
        <v>40</v>
      </c>
      <c r="E13" s="827" t="s">
        <v>40</v>
      </c>
      <c r="F13" s="607" t="s">
        <v>41</v>
      </c>
      <c r="G13" s="554"/>
      <c r="H13" s="554"/>
      <c r="I13" s="554">
        <v>0</v>
      </c>
      <c r="J13" s="554"/>
      <c r="K13" s="554"/>
      <c r="L13" s="554">
        <v>0</v>
      </c>
      <c r="M13" s="554"/>
      <c r="N13" s="554"/>
      <c r="O13" s="555">
        <v>0.5</v>
      </c>
      <c r="P13" s="554"/>
      <c r="Q13" s="554"/>
      <c r="R13" s="554">
        <v>0.5</v>
      </c>
      <c r="S13" s="607">
        <f t="shared" ref="S13:S75" si="0">SUM(G13:R13)</f>
        <v>1</v>
      </c>
      <c r="T13" s="829">
        <v>6.4299999999999996E-2</v>
      </c>
      <c r="U13" s="829">
        <v>6.4299999999999996E-2</v>
      </c>
      <c r="V13" s="796" t="s">
        <v>305</v>
      </c>
      <c r="W13" s="145"/>
      <c r="X13" s="145"/>
      <c r="Y13" s="145"/>
      <c r="Z13" s="145"/>
    </row>
    <row r="14" spans="1:26" ht="39.950000000000003" customHeight="1" thickBot="1" x14ac:dyDescent="0.3">
      <c r="A14" s="823"/>
      <c r="B14" s="826"/>
      <c r="C14" s="828"/>
      <c r="D14" s="828"/>
      <c r="E14" s="828"/>
      <c r="F14" s="608" t="s">
        <v>45</v>
      </c>
      <c r="G14" s="556"/>
      <c r="H14" s="556"/>
      <c r="I14" s="556">
        <v>0</v>
      </c>
      <c r="J14" s="556"/>
      <c r="K14" s="556"/>
      <c r="L14" s="556">
        <v>0</v>
      </c>
      <c r="M14" s="556"/>
      <c r="N14" s="556"/>
      <c r="O14" s="558">
        <v>0.3</v>
      </c>
      <c r="P14" s="556"/>
      <c r="Q14" s="556"/>
      <c r="R14" s="556"/>
      <c r="S14" s="608">
        <f t="shared" si="0"/>
        <v>0.3</v>
      </c>
      <c r="T14" s="830"/>
      <c r="U14" s="830"/>
      <c r="V14" s="797"/>
      <c r="W14" s="145"/>
      <c r="X14" s="145"/>
      <c r="Y14" s="145"/>
      <c r="Z14" s="145"/>
    </row>
    <row r="15" spans="1:26" ht="39.950000000000003" customHeight="1" x14ac:dyDescent="0.25">
      <c r="A15" s="823"/>
      <c r="B15" s="825" t="s">
        <v>64</v>
      </c>
      <c r="C15" s="831" t="s">
        <v>68</v>
      </c>
      <c r="D15" s="827" t="s">
        <v>40</v>
      </c>
      <c r="E15" s="827" t="s">
        <v>40</v>
      </c>
      <c r="F15" s="607" t="s">
        <v>41</v>
      </c>
      <c r="G15" s="554"/>
      <c r="H15" s="554"/>
      <c r="I15" s="554">
        <v>0.25</v>
      </c>
      <c r="J15" s="554"/>
      <c r="K15" s="554"/>
      <c r="L15" s="554">
        <v>0.25</v>
      </c>
      <c r="M15" s="554"/>
      <c r="N15" s="554"/>
      <c r="O15" s="555">
        <v>0.25</v>
      </c>
      <c r="P15" s="554"/>
      <c r="Q15" s="554"/>
      <c r="R15" s="554">
        <v>0.25</v>
      </c>
      <c r="S15" s="607">
        <f t="shared" si="0"/>
        <v>1</v>
      </c>
      <c r="T15" s="829">
        <v>2.2200000000000001E-2</v>
      </c>
      <c r="U15" s="829">
        <v>2.2200000000000001E-2</v>
      </c>
      <c r="V15" s="796" t="s">
        <v>334</v>
      </c>
      <c r="W15" s="145"/>
      <c r="X15" s="145"/>
      <c r="Y15" s="145"/>
      <c r="Z15" s="145"/>
    </row>
    <row r="16" spans="1:26" ht="39.950000000000003" customHeight="1" thickBot="1" x14ac:dyDescent="0.3">
      <c r="A16" s="824"/>
      <c r="B16" s="826"/>
      <c r="C16" s="828"/>
      <c r="D16" s="828"/>
      <c r="E16" s="828"/>
      <c r="F16" s="608" t="s">
        <v>45</v>
      </c>
      <c r="G16" s="556"/>
      <c r="H16" s="556"/>
      <c r="I16" s="557">
        <v>0.25</v>
      </c>
      <c r="J16" s="556"/>
      <c r="K16" s="556"/>
      <c r="L16" s="556">
        <v>0.25</v>
      </c>
      <c r="M16" s="556"/>
      <c r="N16" s="556"/>
      <c r="O16" s="558">
        <v>0.25</v>
      </c>
      <c r="P16" s="556"/>
      <c r="Q16" s="556"/>
      <c r="R16" s="556"/>
      <c r="S16" s="608">
        <f t="shared" si="0"/>
        <v>0.75</v>
      </c>
      <c r="T16" s="830"/>
      <c r="U16" s="830"/>
      <c r="V16" s="797"/>
      <c r="W16" s="145"/>
      <c r="X16" s="145"/>
      <c r="Y16" s="145"/>
      <c r="Z16" s="145"/>
    </row>
    <row r="17" spans="1:26" ht="39.950000000000003" customHeight="1" x14ac:dyDescent="0.25">
      <c r="A17" s="822" t="s">
        <v>78</v>
      </c>
      <c r="B17" s="825" t="s">
        <v>79</v>
      </c>
      <c r="C17" s="831" t="s">
        <v>80</v>
      </c>
      <c r="D17" s="827" t="s">
        <v>40</v>
      </c>
      <c r="E17" s="827" t="s">
        <v>40</v>
      </c>
      <c r="F17" s="607" t="s">
        <v>41</v>
      </c>
      <c r="G17" s="554"/>
      <c r="H17" s="554"/>
      <c r="I17" s="554">
        <v>0.1</v>
      </c>
      <c r="J17" s="554"/>
      <c r="K17" s="554"/>
      <c r="L17" s="554">
        <v>0.3</v>
      </c>
      <c r="M17" s="554"/>
      <c r="N17" s="554"/>
      <c r="O17" s="555">
        <v>0.4</v>
      </c>
      <c r="P17" s="554"/>
      <c r="Q17" s="554"/>
      <c r="R17" s="554">
        <v>0.2</v>
      </c>
      <c r="S17" s="607">
        <f t="shared" si="0"/>
        <v>1</v>
      </c>
      <c r="T17" s="829">
        <v>0.17979999999999999</v>
      </c>
      <c r="U17" s="829">
        <v>8.9899999999999994E-2</v>
      </c>
      <c r="V17" s="836" t="s">
        <v>338</v>
      </c>
      <c r="W17" s="145"/>
      <c r="X17" s="145"/>
      <c r="Y17" s="145"/>
      <c r="Z17" s="145"/>
    </row>
    <row r="18" spans="1:26" ht="39.950000000000003" customHeight="1" thickBot="1" x14ac:dyDescent="0.3">
      <c r="A18" s="823"/>
      <c r="B18" s="832"/>
      <c r="C18" s="833"/>
      <c r="D18" s="833"/>
      <c r="E18" s="833"/>
      <c r="F18" s="608" t="s">
        <v>45</v>
      </c>
      <c r="G18" s="554"/>
      <c r="H18" s="554"/>
      <c r="I18" s="554">
        <v>0.1</v>
      </c>
      <c r="J18" s="554"/>
      <c r="K18" s="554"/>
      <c r="L18" s="554">
        <v>0.3</v>
      </c>
      <c r="M18" s="554"/>
      <c r="N18" s="554"/>
      <c r="O18" s="559">
        <v>0.4</v>
      </c>
      <c r="P18" s="554"/>
      <c r="Q18" s="554"/>
      <c r="R18" s="554"/>
      <c r="S18" s="608">
        <f t="shared" si="0"/>
        <v>0.8</v>
      </c>
      <c r="T18" s="834"/>
      <c r="U18" s="835"/>
      <c r="V18" s="837"/>
      <c r="W18" s="145"/>
      <c r="X18" s="145"/>
      <c r="Y18" s="145"/>
      <c r="Z18" s="145"/>
    </row>
    <row r="19" spans="1:26" ht="39.950000000000003" customHeight="1" x14ac:dyDescent="0.25">
      <c r="A19" s="823"/>
      <c r="B19" s="832"/>
      <c r="C19" s="838" t="s">
        <v>226</v>
      </c>
      <c r="D19" s="843" t="s">
        <v>40</v>
      </c>
      <c r="E19" s="843" t="s">
        <v>40</v>
      </c>
      <c r="F19" s="607" t="s">
        <v>41</v>
      </c>
      <c r="G19" s="554"/>
      <c r="H19" s="554"/>
      <c r="I19" s="554">
        <v>0.05</v>
      </c>
      <c r="J19" s="554"/>
      <c r="K19" s="554"/>
      <c r="L19" s="554">
        <v>0.25</v>
      </c>
      <c r="M19" s="554"/>
      <c r="N19" s="554"/>
      <c r="O19" s="555">
        <v>0.3</v>
      </c>
      <c r="P19" s="554"/>
      <c r="Q19" s="554"/>
      <c r="R19" s="554">
        <v>0.4</v>
      </c>
      <c r="S19" s="607">
        <f t="shared" si="0"/>
        <v>1</v>
      </c>
      <c r="T19" s="834"/>
      <c r="U19" s="845">
        <v>8.9899999999999994E-2</v>
      </c>
      <c r="V19" s="841" t="s">
        <v>303</v>
      </c>
      <c r="W19" s="145"/>
      <c r="X19" s="145"/>
      <c r="Y19" s="145"/>
      <c r="Z19" s="145"/>
    </row>
    <row r="20" spans="1:26" ht="39.950000000000003" customHeight="1" thickBot="1" x14ac:dyDescent="0.3">
      <c r="A20" s="823"/>
      <c r="B20" s="826"/>
      <c r="C20" s="828"/>
      <c r="D20" s="828"/>
      <c r="E20" s="828"/>
      <c r="F20" s="608" t="s">
        <v>45</v>
      </c>
      <c r="G20" s="556"/>
      <c r="H20" s="556"/>
      <c r="I20" s="557">
        <v>0.05</v>
      </c>
      <c r="J20" s="556"/>
      <c r="K20" s="556"/>
      <c r="L20" s="556">
        <v>0.25</v>
      </c>
      <c r="M20" s="556"/>
      <c r="N20" s="556"/>
      <c r="O20" s="558">
        <v>0.3</v>
      </c>
      <c r="P20" s="556"/>
      <c r="Q20" s="556"/>
      <c r="R20" s="556"/>
      <c r="S20" s="608">
        <f>SUM(G20:R20)</f>
        <v>0.6</v>
      </c>
      <c r="T20" s="830"/>
      <c r="U20" s="830"/>
      <c r="V20" s="842"/>
      <c r="W20" s="145"/>
      <c r="X20" s="145"/>
      <c r="Y20" s="145"/>
      <c r="Z20" s="145"/>
    </row>
    <row r="21" spans="1:26" ht="39.950000000000003" customHeight="1" x14ac:dyDescent="0.25">
      <c r="A21" s="823"/>
      <c r="B21" s="839" t="s">
        <v>87</v>
      </c>
      <c r="C21" s="831" t="s">
        <v>88</v>
      </c>
      <c r="D21" s="827" t="s">
        <v>40</v>
      </c>
      <c r="E21" s="827" t="s">
        <v>40</v>
      </c>
      <c r="F21" s="607" t="s">
        <v>41</v>
      </c>
      <c r="G21" s="554"/>
      <c r="H21" s="554"/>
      <c r="I21" s="554">
        <v>0.1</v>
      </c>
      <c r="J21" s="554"/>
      <c r="K21" s="554"/>
      <c r="L21" s="554">
        <v>0.3</v>
      </c>
      <c r="M21" s="554"/>
      <c r="N21" s="554"/>
      <c r="O21" s="555">
        <v>0.3</v>
      </c>
      <c r="P21" s="554"/>
      <c r="Q21" s="554"/>
      <c r="R21" s="554">
        <v>0.3</v>
      </c>
      <c r="S21" s="607">
        <f t="shared" si="0"/>
        <v>1</v>
      </c>
      <c r="T21" s="829">
        <v>0.1026</v>
      </c>
      <c r="U21" s="829">
        <v>0.1026</v>
      </c>
      <c r="V21" s="796" t="s">
        <v>340</v>
      </c>
      <c r="W21" s="145"/>
      <c r="X21" s="145"/>
      <c r="Y21" s="145"/>
      <c r="Z21" s="145"/>
    </row>
    <row r="22" spans="1:26" ht="39.950000000000003" customHeight="1" thickBot="1" x14ac:dyDescent="0.3">
      <c r="A22" s="823"/>
      <c r="B22" s="840"/>
      <c r="C22" s="828"/>
      <c r="D22" s="828"/>
      <c r="E22" s="828"/>
      <c r="F22" s="608" t="s">
        <v>45</v>
      </c>
      <c r="G22" s="556"/>
      <c r="H22" s="556"/>
      <c r="I22" s="557">
        <v>0.08</v>
      </c>
      <c r="J22" s="556"/>
      <c r="K22" s="556"/>
      <c r="L22" s="556">
        <v>0.3</v>
      </c>
      <c r="M22" s="556"/>
      <c r="N22" s="556"/>
      <c r="O22" s="558">
        <v>0.3</v>
      </c>
      <c r="P22" s="556"/>
      <c r="Q22" s="556"/>
      <c r="R22" s="556"/>
      <c r="S22" s="608">
        <f t="shared" si="0"/>
        <v>0.67999999999999994</v>
      </c>
      <c r="T22" s="830"/>
      <c r="U22" s="830"/>
      <c r="V22" s="797"/>
      <c r="W22" s="145"/>
      <c r="X22" s="145"/>
      <c r="Y22" s="145"/>
      <c r="Z22" s="145"/>
    </row>
    <row r="23" spans="1:26" ht="39.950000000000003" customHeight="1" x14ac:dyDescent="0.25">
      <c r="A23" s="823"/>
      <c r="B23" s="839" t="s">
        <v>90</v>
      </c>
      <c r="C23" s="831" t="s">
        <v>92</v>
      </c>
      <c r="D23" s="827" t="s">
        <v>40</v>
      </c>
      <c r="E23" s="827"/>
      <c r="F23" s="607" t="s">
        <v>41</v>
      </c>
      <c r="G23" s="554"/>
      <c r="H23" s="554"/>
      <c r="I23" s="554">
        <v>0.25</v>
      </c>
      <c r="J23" s="554"/>
      <c r="K23" s="554"/>
      <c r="L23" s="554">
        <v>0.25</v>
      </c>
      <c r="M23" s="554"/>
      <c r="N23" s="554"/>
      <c r="O23" s="555">
        <v>0.25</v>
      </c>
      <c r="P23" s="554"/>
      <c r="Q23" s="554"/>
      <c r="R23" s="554">
        <v>0.25</v>
      </c>
      <c r="S23" s="607">
        <f t="shared" si="0"/>
        <v>1</v>
      </c>
      <c r="T23" s="829">
        <v>1.23E-2</v>
      </c>
      <c r="U23" s="829">
        <v>1.23E-2</v>
      </c>
      <c r="V23" s="836" t="s">
        <v>339</v>
      </c>
      <c r="W23" s="145"/>
      <c r="X23" s="145"/>
      <c r="Y23" s="145"/>
      <c r="Z23" s="145"/>
    </row>
    <row r="24" spans="1:26" ht="39.950000000000003" customHeight="1" thickBot="1" x14ac:dyDescent="0.3">
      <c r="A24" s="824"/>
      <c r="B24" s="840"/>
      <c r="C24" s="828"/>
      <c r="D24" s="828"/>
      <c r="E24" s="828"/>
      <c r="F24" s="608" t="s">
        <v>45</v>
      </c>
      <c r="G24" s="556"/>
      <c r="H24" s="556"/>
      <c r="I24" s="557">
        <v>0.2</v>
      </c>
      <c r="J24" s="556"/>
      <c r="K24" s="556"/>
      <c r="L24" s="556">
        <v>0.15</v>
      </c>
      <c r="M24" s="556"/>
      <c r="N24" s="556"/>
      <c r="O24" s="558">
        <v>0.15</v>
      </c>
      <c r="P24" s="556"/>
      <c r="Q24" s="556"/>
      <c r="R24" s="556"/>
      <c r="S24" s="608">
        <f t="shared" si="0"/>
        <v>0.5</v>
      </c>
      <c r="T24" s="830"/>
      <c r="U24" s="830"/>
      <c r="V24" s="837"/>
      <c r="W24" s="145"/>
      <c r="X24" s="145"/>
      <c r="Y24" s="145"/>
      <c r="Z24" s="145"/>
    </row>
    <row r="25" spans="1:26" ht="39.950000000000003" customHeight="1" x14ac:dyDescent="0.25">
      <c r="A25" s="822" t="s">
        <v>99</v>
      </c>
      <c r="B25" s="825" t="s">
        <v>100</v>
      </c>
      <c r="C25" s="831" t="s">
        <v>101</v>
      </c>
      <c r="D25" s="827" t="s">
        <v>40</v>
      </c>
      <c r="E25" s="827" t="s">
        <v>40</v>
      </c>
      <c r="F25" s="607" t="s">
        <v>41</v>
      </c>
      <c r="G25" s="554"/>
      <c r="H25" s="554"/>
      <c r="I25" s="554">
        <v>0.2</v>
      </c>
      <c r="J25" s="554"/>
      <c r="K25" s="554"/>
      <c r="L25" s="554">
        <v>0.35</v>
      </c>
      <c r="M25" s="554"/>
      <c r="N25" s="554"/>
      <c r="O25" s="555">
        <v>0.2</v>
      </c>
      <c r="P25" s="554"/>
      <c r="Q25" s="554"/>
      <c r="R25" s="554">
        <v>0.25</v>
      </c>
      <c r="S25" s="607">
        <f t="shared" si="0"/>
        <v>1</v>
      </c>
      <c r="T25" s="844">
        <v>5.4800000000000001E-2</v>
      </c>
      <c r="U25" s="850">
        <v>1.8249999999999999E-2</v>
      </c>
      <c r="V25" s="796" t="s">
        <v>295</v>
      </c>
      <c r="W25" s="145"/>
      <c r="X25" s="145"/>
      <c r="Y25" s="145"/>
      <c r="Z25" s="145"/>
    </row>
    <row r="26" spans="1:26" ht="39.950000000000003" customHeight="1" thickBot="1" x14ac:dyDescent="0.3">
      <c r="A26" s="823"/>
      <c r="B26" s="832"/>
      <c r="C26" s="833"/>
      <c r="D26" s="833"/>
      <c r="E26" s="833"/>
      <c r="F26" s="608" t="s">
        <v>45</v>
      </c>
      <c r="G26" s="554"/>
      <c r="H26" s="554"/>
      <c r="I26" s="557">
        <v>0.2</v>
      </c>
      <c r="J26" s="554"/>
      <c r="K26" s="554"/>
      <c r="L26" s="554">
        <v>0.35</v>
      </c>
      <c r="M26" s="554"/>
      <c r="N26" s="554"/>
      <c r="O26" s="555">
        <v>0.2</v>
      </c>
      <c r="P26" s="554"/>
      <c r="Q26" s="554"/>
      <c r="R26" s="554"/>
      <c r="S26" s="608">
        <f t="shared" si="0"/>
        <v>0.75</v>
      </c>
      <c r="T26" s="834"/>
      <c r="U26" s="835"/>
      <c r="V26" s="797"/>
      <c r="W26" s="145"/>
      <c r="X26" s="145"/>
      <c r="Y26" s="145"/>
      <c r="Z26" s="145"/>
    </row>
    <row r="27" spans="1:26" ht="39.950000000000003" customHeight="1" x14ac:dyDescent="0.25">
      <c r="A27" s="823"/>
      <c r="B27" s="832"/>
      <c r="C27" s="838" t="s">
        <v>103</v>
      </c>
      <c r="D27" s="843" t="s">
        <v>40</v>
      </c>
      <c r="E27" s="843" t="s">
        <v>40</v>
      </c>
      <c r="F27" s="607" t="s">
        <v>41</v>
      </c>
      <c r="G27" s="554"/>
      <c r="H27" s="554"/>
      <c r="I27" s="554">
        <v>0.2</v>
      </c>
      <c r="J27" s="554"/>
      <c r="K27" s="554"/>
      <c r="L27" s="554">
        <v>0.35</v>
      </c>
      <c r="M27" s="554"/>
      <c r="N27" s="554"/>
      <c r="O27" s="555">
        <v>0.2</v>
      </c>
      <c r="P27" s="554"/>
      <c r="Q27" s="554"/>
      <c r="R27" s="554">
        <v>0.25</v>
      </c>
      <c r="S27" s="607">
        <f t="shared" si="0"/>
        <v>1</v>
      </c>
      <c r="T27" s="834"/>
      <c r="U27" s="849">
        <v>1.8249999999999999E-2</v>
      </c>
      <c r="V27" s="796" t="s">
        <v>296</v>
      </c>
      <c r="W27" s="145"/>
      <c r="X27" s="145"/>
      <c r="Y27" s="145"/>
      <c r="Z27" s="145"/>
    </row>
    <row r="28" spans="1:26" ht="39.950000000000003" customHeight="1" thickBot="1" x14ac:dyDescent="0.3">
      <c r="A28" s="823"/>
      <c r="B28" s="832"/>
      <c r="C28" s="833"/>
      <c r="D28" s="833"/>
      <c r="E28" s="833"/>
      <c r="F28" s="608" t="s">
        <v>45</v>
      </c>
      <c r="G28" s="554"/>
      <c r="H28" s="554"/>
      <c r="I28" s="557">
        <v>0.2</v>
      </c>
      <c r="J28" s="554"/>
      <c r="K28" s="554"/>
      <c r="L28" s="554">
        <v>0.35</v>
      </c>
      <c r="M28" s="554"/>
      <c r="N28" s="554"/>
      <c r="O28" s="555">
        <v>0.2</v>
      </c>
      <c r="P28" s="554"/>
      <c r="Q28" s="554"/>
      <c r="R28" s="554"/>
      <c r="S28" s="608">
        <f t="shared" si="0"/>
        <v>0.75</v>
      </c>
      <c r="T28" s="834"/>
      <c r="U28" s="835"/>
      <c r="V28" s="797"/>
      <c r="W28" s="145"/>
      <c r="X28" s="145"/>
      <c r="Y28" s="145"/>
      <c r="Z28" s="145"/>
    </row>
    <row r="29" spans="1:26" ht="39.950000000000003" customHeight="1" x14ac:dyDescent="0.25">
      <c r="A29" s="823"/>
      <c r="B29" s="832"/>
      <c r="C29" s="838" t="s">
        <v>105</v>
      </c>
      <c r="D29" s="843" t="s">
        <v>40</v>
      </c>
      <c r="E29" s="843" t="s">
        <v>40</v>
      </c>
      <c r="F29" s="607" t="s">
        <v>41</v>
      </c>
      <c r="G29" s="554"/>
      <c r="H29" s="554"/>
      <c r="I29" s="554">
        <v>0.2</v>
      </c>
      <c r="J29" s="554"/>
      <c r="K29" s="554"/>
      <c r="L29" s="554">
        <v>0.35</v>
      </c>
      <c r="M29" s="554"/>
      <c r="N29" s="554"/>
      <c r="O29" s="555">
        <v>0.3</v>
      </c>
      <c r="P29" s="554"/>
      <c r="Q29" s="554"/>
      <c r="R29" s="554">
        <v>0.15</v>
      </c>
      <c r="S29" s="607">
        <f t="shared" si="0"/>
        <v>1</v>
      </c>
      <c r="T29" s="834"/>
      <c r="U29" s="849">
        <v>1.8249999999999999E-2</v>
      </c>
      <c r="V29" s="796" t="s">
        <v>297</v>
      </c>
      <c r="W29" s="145"/>
      <c r="X29" s="145"/>
      <c r="Y29" s="145"/>
      <c r="Z29" s="145"/>
    </row>
    <row r="30" spans="1:26" ht="39.950000000000003" customHeight="1" thickBot="1" x14ac:dyDescent="0.3">
      <c r="A30" s="824"/>
      <c r="B30" s="826"/>
      <c r="C30" s="828"/>
      <c r="D30" s="828"/>
      <c r="E30" s="828"/>
      <c r="F30" s="608" t="s">
        <v>45</v>
      </c>
      <c r="G30" s="556"/>
      <c r="H30" s="556"/>
      <c r="I30" s="557">
        <v>0.2</v>
      </c>
      <c r="J30" s="556"/>
      <c r="K30" s="556"/>
      <c r="L30" s="556">
        <v>0.35</v>
      </c>
      <c r="M30" s="556"/>
      <c r="N30" s="556"/>
      <c r="O30" s="558">
        <v>0.3</v>
      </c>
      <c r="P30" s="556"/>
      <c r="Q30" s="556"/>
      <c r="R30" s="556"/>
      <c r="S30" s="608">
        <f t="shared" si="0"/>
        <v>0.85000000000000009</v>
      </c>
      <c r="T30" s="830"/>
      <c r="U30" s="830"/>
      <c r="V30" s="797"/>
      <c r="W30" s="145"/>
      <c r="X30" s="145"/>
      <c r="Y30" s="145"/>
      <c r="Z30" s="145"/>
    </row>
    <row r="31" spans="1:26" ht="39.950000000000003" customHeight="1" x14ac:dyDescent="0.25">
      <c r="A31" s="851" t="s">
        <v>110</v>
      </c>
      <c r="B31" s="825" t="s">
        <v>95</v>
      </c>
      <c r="C31" s="838" t="s">
        <v>262</v>
      </c>
      <c r="D31" s="843" t="s">
        <v>40</v>
      </c>
      <c r="E31" s="843"/>
      <c r="F31" s="607" t="s">
        <v>41</v>
      </c>
      <c r="G31" s="554">
        <v>0.04</v>
      </c>
      <c r="H31" s="554">
        <v>0.06</v>
      </c>
      <c r="I31" s="554">
        <v>0.08</v>
      </c>
      <c r="J31" s="554">
        <v>0.08</v>
      </c>
      <c r="K31" s="554">
        <v>0.08</v>
      </c>
      <c r="L31" s="554">
        <v>0.08</v>
      </c>
      <c r="M31" s="554">
        <v>0.08</v>
      </c>
      <c r="N31" s="554">
        <v>0.1</v>
      </c>
      <c r="O31" s="555">
        <v>0.1</v>
      </c>
      <c r="P31" s="554">
        <v>0.1</v>
      </c>
      <c r="Q31" s="554">
        <v>0.1</v>
      </c>
      <c r="R31" s="554">
        <v>0.1</v>
      </c>
      <c r="S31" s="607">
        <f t="shared" si="0"/>
        <v>0.99999999999999989</v>
      </c>
      <c r="T31" s="854">
        <v>4.9599999999999998E-2</v>
      </c>
      <c r="U31" s="850">
        <v>1.653E-2</v>
      </c>
      <c r="V31" s="864" t="s">
        <v>307</v>
      </c>
      <c r="W31" s="846"/>
      <c r="X31" s="847"/>
      <c r="Y31" s="145"/>
      <c r="Z31" s="145"/>
    </row>
    <row r="32" spans="1:26" ht="39.950000000000003" customHeight="1" thickBot="1" x14ac:dyDescent="0.3">
      <c r="A32" s="852"/>
      <c r="B32" s="832"/>
      <c r="C32" s="833"/>
      <c r="D32" s="833"/>
      <c r="E32" s="833"/>
      <c r="F32" s="608" t="s">
        <v>45</v>
      </c>
      <c r="G32" s="557">
        <v>0.04</v>
      </c>
      <c r="H32" s="557">
        <v>0.06</v>
      </c>
      <c r="I32" s="557">
        <v>0.08</v>
      </c>
      <c r="J32" s="554">
        <v>0.08</v>
      </c>
      <c r="K32" s="554">
        <v>0.08</v>
      </c>
      <c r="L32" s="554">
        <v>0.2</v>
      </c>
      <c r="M32" s="554"/>
      <c r="N32" s="554"/>
      <c r="O32" s="555">
        <v>0.1</v>
      </c>
      <c r="P32" s="554"/>
      <c r="Q32" s="554"/>
      <c r="R32" s="554"/>
      <c r="S32" s="608">
        <f t="shared" si="0"/>
        <v>0.64</v>
      </c>
      <c r="T32" s="855"/>
      <c r="U32" s="835"/>
      <c r="V32" s="865"/>
      <c r="W32" s="847"/>
      <c r="X32" s="847"/>
      <c r="Y32" s="145"/>
      <c r="Z32" s="145"/>
    </row>
    <row r="33" spans="1:26" ht="39.950000000000003" customHeight="1" x14ac:dyDescent="0.25">
      <c r="A33" s="852"/>
      <c r="B33" s="832"/>
      <c r="C33" s="838" t="s">
        <v>261</v>
      </c>
      <c r="D33" s="843" t="s">
        <v>40</v>
      </c>
      <c r="E33" s="843"/>
      <c r="F33" s="607" t="s">
        <v>41</v>
      </c>
      <c r="G33" s="554">
        <v>0.04</v>
      </c>
      <c r="H33" s="554">
        <v>0.06</v>
      </c>
      <c r="I33" s="554">
        <v>0.08</v>
      </c>
      <c r="J33" s="554">
        <v>0.08</v>
      </c>
      <c r="K33" s="554">
        <v>0.08</v>
      </c>
      <c r="L33" s="554">
        <v>0.08</v>
      </c>
      <c r="M33" s="554">
        <v>0.08</v>
      </c>
      <c r="N33" s="554">
        <v>0.1</v>
      </c>
      <c r="O33" s="555">
        <v>0.1</v>
      </c>
      <c r="P33" s="554">
        <v>0.1</v>
      </c>
      <c r="Q33" s="554">
        <v>0.1</v>
      </c>
      <c r="R33" s="554">
        <v>0.1</v>
      </c>
      <c r="S33" s="607">
        <f t="shared" si="0"/>
        <v>0.99999999999999989</v>
      </c>
      <c r="T33" s="855"/>
      <c r="U33" s="849">
        <v>1.653E-2</v>
      </c>
      <c r="V33" s="864" t="s">
        <v>308</v>
      </c>
      <c r="W33" s="146"/>
      <c r="X33" s="146"/>
      <c r="Y33" s="145"/>
      <c r="Z33" s="145"/>
    </row>
    <row r="34" spans="1:26" ht="39.950000000000003" customHeight="1" thickBot="1" x14ac:dyDescent="0.3">
      <c r="A34" s="852"/>
      <c r="B34" s="832"/>
      <c r="C34" s="828"/>
      <c r="D34" s="848"/>
      <c r="E34" s="848"/>
      <c r="F34" s="608" t="s">
        <v>45</v>
      </c>
      <c r="G34" s="557">
        <v>0.04</v>
      </c>
      <c r="H34" s="557">
        <v>0.06</v>
      </c>
      <c r="I34" s="557">
        <v>0.08</v>
      </c>
      <c r="J34" s="560">
        <v>0.16</v>
      </c>
      <c r="K34" s="560">
        <v>0.16</v>
      </c>
      <c r="L34" s="560">
        <v>0.2</v>
      </c>
      <c r="M34" s="560"/>
      <c r="N34" s="560"/>
      <c r="O34" s="561">
        <v>0.1</v>
      </c>
      <c r="P34" s="560"/>
      <c r="Q34" s="560"/>
      <c r="R34" s="560"/>
      <c r="S34" s="608">
        <f t="shared" si="0"/>
        <v>0.79999999999999993</v>
      </c>
      <c r="T34" s="855"/>
      <c r="U34" s="835"/>
      <c r="V34" s="916"/>
      <c r="W34" s="146"/>
      <c r="X34" s="146"/>
      <c r="Y34" s="145"/>
      <c r="Z34" s="145"/>
    </row>
    <row r="35" spans="1:26" ht="39.950000000000003" customHeight="1" x14ac:dyDescent="0.25">
      <c r="A35" s="852"/>
      <c r="B35" s="832"/>
      <c r="C35" s="857" t="s">
        <v>260</v>
      </c>
      <c r="D35" s="562"/>
      <c r="E35" s="562"/>
      <c r="F35" s="607" t="s">
        <v>41</v>
      </c>
      <c r="G35" s="554">
        <f>2/100</f>
        <v>0.02</v>
      </c>
      <c r="H35" s="554">
        <f>2/100</f>
        <v>0.02</v>
      </c>
      <c r="I35" s="560">
        <f>5/100</f>
        <v>0.05</v>
      </c>
      <c r="J35" s="560">
        <f>5/100</f>
        <v>0.05</v>
      </c>
      <c r="K35" s="560">
        <f>12/100</f>
        <v>0.12</v>
      </c>
      <c r="L35" s="560">
        <f t="shared" ref="L35:Q35" si="1">12/100</f>
        <v>0.12</v>
      </c>
      <c r="M35" s="560">
        <f t="shared" si="1"/>
        <v>0.12</v>
      </c>
      <c r="N35" s="560">
        <f t="shared" si="1"/>
        <v>0.12</v>
      </c>
      <c r="O35" s="561">
        <v>0.12</v>
      </c>
      <c r="P35" s="560">
        <f t="shared" si="1"/>
        <v>0.12</v>
      </c>
      <c r="Q35" s="560">
        <f t="shared" si="1"/>
        <v>0.12</v>
      </c>
      <c r="R35" s="560">
        <f>2/100</f>
        <v>0.02</v>
      </c>
      <c r="S35" s="607">
        <f t="shared" si="0"/>
        <v>1</v>
      </c>
      <c r="T35" s="855"/>
      <c r="U35" s="849">
        <v>1.653E-2</v>
      </c>
      <c r="V35" s="917" t="s">
        <v>309</v>
      </c>
      <c r="W35" s="146"/>
      <c r="X35" s="146"/>
      <c r="Y35" s="145"/>
      <c r="Z35" s="145"/>
    </row>
    <row r="36" spans="1:26" ht="39.950000000000003" customHeight="1" thickBot="1" x14ac:dyDescent="0.3">
      <c r="A36" s="852"/>
      <c r="B36" s="826"/>
      <c r="C36" s="858"/>
      <c r="D36" s="562"/>
      <c r="E36" s="562"/>
      <c r="F36" s="608" t="s">
        <v>45</v>
      </c>
      <c r="G36" s="557">
        <v>0.02</v>
      </c>
      <c r="H36" s="563">
        <v>0.02</v>
      </c>
      <c r="I36" s="564">
        <v>0.05</v>
      </c>
      <c r="J36" s="565">
        <v>0.05</v>
      </c>
      <c r="K36" s="565">
        <v>0.12</v>
      </c>
      <c r="L36" s="565">
        <v>0.16</v>
      </c>
      <c r="M36" s="565"/>
      <c r="N36" s="565"/>
      <c r="O36" s="566">
        <v>0.12</v>
      </c>
      <c r="P36" s="565"/>
      <c r="Q36" s="565"/>
      <c r="R36" s="565"/>
      <c r="S36" s="608">
        <f t="shared" si="0"/>
        <v>0.54</v>
      </c>
      <c r="T36" s="856"/>
      <c r="U36" s="830"/>
      <c r="V36" s="918"/>
      <c r="W36" s="146"/>
      <c r="X36" s="146"/>
      <c r="Y36" s="145"/>
      <c r="Z36" s="145"/>
    </row>
    <row r="37" spans="1:26" ht="39.950000000000003" customHeight="1" x14ac:dyDescent="0.25">
      <c r="A37" s="852"/>
      <c r="B37" s="825" t="s">
        <v>113</v>
      </c>
      <c r="C37" s="831" t="s">
        <v>114</v>
      </c>
      <c r="D37" s="567" t="s">
        <v>40</v>
      </c>
      <c r="E37" s="567"/>
      <c r="F37" s="607" t="s">
        <v>41</v>
      </c>
      <c r="G37" s="568">
        <v>0.04</v>
      </c>
      <c r="H37" s="568">
        <v>0.06</v>
      </c>
      <c r="I37" s="568">
        <v>0.08</v>
      </c>
      <c r="J37" s="568">
        <v>0.08</v>
      </c>
      <c r="K37" s="568">
        <v>0.08</v>
      </c>
      <c r="L37" s="568">
        <v>0.08</v>
      </c>
      <c r="M37" s="568">
        <v>0.08</v>
      </c>
      <c r="N37" s="568">
        <v>0.1</v>
      </c>
      <c r="O37" s="569">
        <v>0.1</v>
      </c>
      <c r="P37" s="568">
        <v>0.1</v>
      </c>
      <c r="Q37" s="568">
        <v>0.1</v>
      </c>
      <c r="R37" s="568">
        <v>0.1</v>
      </c>
      <c r="S37" s="607">
        <f t="shared" si="0"/>
        <v>0.99999999999999989</v>
      </c>
      <c r="T37" s="854">
        <v>2.0400000000000001E-2</v>
      </c>
      <c r="U37" s="862">
        <v>1.0200000000000001E-2</v>
      </c>
      <c r="V37" s="864" t="s">
        <v>316</v>
      </c>
      <c r="W37" s="798"/>
      <c r="X37" s="145"/>
      <c r="Y37" s="145"/>
      <c r="Z37" s="145"/>
    </row>
    <row r="38" spans="1:26" ht="39.950000000000003" customHeight="1" thickBot="1" x14ac:dyDescent="0.3">
      <c r="A38" s="852"/>
      <c r="B38" s="832"/>
      <c r="C38" s="859"/>
      <c r="D38" s="570"/>
      <c r="E38" s="570"/>
      <c r="F38" s="608" t="s">
        <v>45</v>
      </c>
      <c r="G38" s="554">
        <v>0.09</v>
      </c>
      <c r="H38" s="554">
        <v>7.0000000000000007E-2</v>
      </c>
      <c r="I38" s="554">
        <v>0.05</v>
      </c>
      <c r="J38" s="554">
        <v>5.3999999999999999E-2</v>
      </c>
      <c r="K38" s="554">
        <v>0.06</v>
      </c>
      <c r="L38" s="554">
        <v>7.5999999999999998E-2</v>
      </c>
      <c r="M38" s="554">
        <v>0.115</v>
      </c>
      <c r="N38" s="554">
        <v>0.109</v>
      </c>
      <c r="O38" s="555">
        <v>0.109</v>
      </c>
      <c r="P38" s="554"/>
      <c r="Q38" s="554"/>
      <c r="R38" s="554"/>
      <c r="S38" s="608">
        <f t="shared" si="0"/>
        <v>0.73299999999999998</v>
      </c>
      <c r="T38" s="860"/>
      <c r="U38" s="863"/>
      <c r="V38" s="865"/>
      <c r="W38" s="798"/>
      <c r="X38" s="145"/>
      <c r="Y38" s="145"/>
      <c r="Z38" s="145"/>
    </row>
    <row r="39" spans="1:26" ht="39.950000000000003" customHeight="1" x14ac:dyDescent="0.25">
      <c r="A39" s="852"/>
      <c r="B39" s="832"/>
      <c r="C39" s="838" t="s">
        <v>121</v>
      </c>
      <c r="D39" s="843" t="s">
        <v>40</v>
      </c>
      <c r="E39" s="843"/>
      <c r="F39" s="607" t="s">
        <v>41</v>
      </c>
      <c r="G39" s="554">
        <v>0.04</v>
      </c>
      <c r="H39" s="554">
        <v>0.06</v>
      </c>
      <c r="I39" s="554">
        <v>0.08</v>
      </c>
      <c r="J39" s="554">
        <v>0.08</v>
      </c>
      <c r="K39" s="554">
        <v>0.08</v>
      </c>
      <c r="L39" s="554">
        <v>0.08</v>
      </c>
      <c r="M39" s="554">
        <v>0.08</v>
      </c>
      <c r="N39" s="554">
        <v>0.1</v>
      </c>
      <c r="O39" s="555">
        <v>0.1</v>
      </c>
      <c r="P39" s="554">
        <v>0.1</v>
      </c>
      <c r="Q39" s="554">
        <v>0.1</v>
      </c>
      <c r="R39" s="554">
        <v>0.1</v>
      </c>
      <c r="S39" s="607">
        <f t="shared" si="0"/>
        <v>0.99999999999999989</v>
      </c>
      <c r="T39" s="860"/>
      <c r="U39" s="862">
        <v>1.0200000000000001E-2</v>
      </c>
      <c r="V39" s="867" t="s">
        <v>317</v>
      </c>
      <c r="W39" s="147"/>
      <c r="X39" s="147"/>
      <c r="Y39" s="147"/>
      <c r="Z39" s="145"/>
    </row>
    <row r="40" spans="1:26" ht="39.950000000000003" customHeight="1" thickBot="1" x14ac:dyDescent="0.3">
      <c r="A40" s="852"/>
      <c r="B40" s="826"/>
      <c r="C40" s="866"/>
      <c r="D40" s="828"/>
      <c r="E40" s="828"/>
      <c r="F40" s="608" t="s">
        <v>45</v>
      </c>
      <c r="G40" s="556">
        <v>0.04</v>
      </c>
      <c r="H40" s="556">
        <v>0.06</v>
      </c>
      <c r="I40" s="556">
        <v>0.08</v>
      </c>
      <c r="J40" s="556">
        <v>0.08</v>
      </c>
      <c r="K40" s="556">
        <v>0.08</v>
      </c>
      <c r="L40" s="556">
        <v>0.08</v>
      </c>
      <c r="M40" s="556">
        <v>0.08</v>
      </c>
      <c r="N40" s="556">
        <v>0.1</v>
      </c>
      <c r="O40" s="558">
        <v>0.1</v>
      </c>
      <c r="P40" s="556"/>
      <c r="Q40" s="556"/>
      <c r="R40" s="556"/>
      <c r="S40" s="608">
        <f t="shared" si="0"/>
        <v>0.7</v>
      </c>
      <c r="T40" s="861"/>
      <c r="U40" s="863"/>
      <c r="V40" s="868"/>
      <c r="W40" s="147"/>
      <c r="X40" s="147"/>
      <c r="Y40" s="147"/>
      <c r="Z40" s="145"/>
    </row>
    <row r="41" spans="1:26" ht="39.950000000000003" customHeight="1" x14ac:dyDescent="0.25">
      <c r="A41" s="852"/>
      <c r="B41" s="825" t="s">
        <v>124</v>
      </c>
      <c r="C41" s="831" t="s">
        <v>125</v>
      </c>
      <c r="D41" s="827"/>
      <c r="E41" s="871" t="s">
        <v>40</v>
      </c>
      <c r="F41" s="607" t="s">
        <v>41</v>
      </c>
      <c r="G41" s="571">
        <v>0.05</v>
      </c>
      <c r="H41" s="571">
        <v>0.1</v>
      </c>
      <c r="I41" s="571">
        <v>0.1</v>
      </c>
      <c r="J41" s="571">
        <v>0.1</v>
      </c>
      <c r="K41" s="571">
        <v>0.1</v>
      </c>
      <c r="L41" s="571">
        <v>0.55000000000000004</v>
      </c>
      <c r="M41" s="572"/>
      <c r="N41" s="571"/>
      <c r="O41" s="573"/>
      <c r="P41" s="572"/>
      <c r="Q41" s="571"/>
      <c r="R41" s="571"/>
      <c r="S41" s="607">
        <f t="shared" si="0"/>
        <v>1</v>
      </c>
      <c r="T41" s="872">
        <v>2.1299999999999999E-2</v>
      </c>
      <c r="U41" s="850">
        <v>1.0652419999999999E-2</v>
      </c>
      <c r="V41" s="875" t="s">
        <v>318</v>
      </c>
      <c r="W41" s="145"/>
      <c r="X41" s="145"/>
      <c r="Y41" s="145"/>
      <c r="Z41" s="145"/>
    </row>
    <row r="42" spans="1:26" ht="39.950000000000003" customHeight="1" thickBot="1" x14ac:dyDescent="0.3">
      <c r="A42" s="852"/>
      <c r="B42" s="869"/>
      <c r="C42" s="828"/>
      <c r="D42" s="828"/>
      <c r="E42" s="828"/>
      <c r="F42" s="608" t="s">
        <v>45</v>
      </c>
      <c r="G42" s="556">
        <v>0</v>
      </c>
      <c r="H42" s="556">
        <v>2.5000000000000001E-2</v>
      </c>
      <c r="I42" s="556">
        <v>0</v>
      </c>
      <c r="J42" s="556">
        <v>0</v>
      </c>
      <c r="K42" s="556">
        <v>0</v>
      </c>
      <c r="L42" s="556">
        <v>0</v>
      </c>
      <c r="M42" s="556">
        <v>0.12</v>
      </c>
      <c r="N42" s="556">
        <v>0.15</v>
      </c>
      <c r="O42" s="558">
        <v>0.2</v>
      </c>
      <c r="P42" s="556"/>
      <c r="Q42" s="556"/>
      <c r="R42" s="556"/>
      <c r="S42" s="608">
        <f t="shared" si="0"/>
        <v>0.495</v>
      </c>
      <c r="T42" s="873"/>
      <c r="U42" s="830"/>
      <c r="V42" s="868"/>
      <c r="W42" s="145"/>
      <c r="X42" s="145"/>
      <c r="Y42" s="145"/>
      <c r="Z42" s="145"/>
    </row>
    <row r="43" spans="1:26" ht="39.950000000000003" customHeight="1" x14ac:dyDescent="0.25">
      <c r="A43" s="852"/>
      <c r="B43" s="869"/>
      <c r="C43" s="831" t="s">
        <v>263</v>
      </c>
      <c r="D43" s="879" t="s">
        <v>40</v>
      </c>
      <c r="E43" s="574"/>
      <c r="F43" s="607" t="s">
        <v>41</v>
      </c>
      <c r="G43" s="575"/>
      <c r="H43" s="575"/>
      <c r="I43" s="575"/>
      <c r="J43" s="575"/>
      <c r="K43" s="575"/>
      <c r="L43" s="575"/>
      <c r="M43" s="576">
        <v>0.16669999999999999</v>
      </c>
      <c r="N43" s="576">
        <v>0.16669999999999999</v>
      </c>
      <c r="O43" s="577">
        <v>0.16669999999999999</v>
      </c>
      <c r="P43" s="576">
        <v>0.16669999999999999</v>
      </c>
      <c r="Q43" s="576">
        <v>0.1666</v>
      </c>
      <c r="R43" s="576">
        <v>0.1666</v>
      </c>
      <c r="S43" s="607">
        <f t="shared" si="0"/>
        <v>0.99999999999999989</v>
      </c>
      <c r="T43" s="873"/>
      <c r="U43" s="850">
        <v>1.0652419999999999E-2</v>
      </c>
      <c r="V43" s="876" t="s">
        <v>319</v>
      </c>
      <c r="W43" s="145"/>
      <c r="X43" s="145"/>
      <c r="Y43" s="145"/>
      <c r="Z43" s="145"/>
    </row>
    <row r="44" spans="1:26" ht="39.950000000000003" customHeight="1" thickBot="1" x14ac:dyDescent="0.3">
      <c r="A44" s="853"/>
      <c r="B44" s="870"/>
      <c r="C44" s="828"/>
      <c r="D44" s="880"/>
      <c r="E44" s="574"/>
      <c r="F44" s="608" t="s">
        <v>45</v>
      </c>
      <c r="G44" s="578"/>
      <c r="H44" s="578"/>
      <c r="I44" s="578"/>
      <c r="J44" s="578"/>
      <c r="K44" s="578"/>
      <c r="L44" s="578"/>
      <c r="M44" s="579">
        <v>0.16669999999999999</v>
      </c>
      <c r="N44" s="579">
        <v>0.16669999999999999</v>
      </c>
      <c r="O44" s="580">
        <v>0.16669999999999999</v>
      </c>
      <c r="P44" s="578"/>
      <c r="Q44" s="578"/>
      <c r="R44" s="578"/>
      <c r="S44" s="608">
        <f t="shared" si="0"/>
        <v>0.50009999999999999</v>
      </c>
      <c r="T44" s="874"/>
      <c r="U44" s="830"/>
      <c r="V44" s="877"/>
      <c r="W44" s="145"/>
      <c r="X44" s="145"/>
      <c r="Y44" s="145"/>
      <c r="Z44" s="145"/>
    </row>
    <row r="45" spans="1:26" ht="39.950000000000003" customHeight="1" x14ac:dyDescent="0.25">
      <c r="A45" s="851" t="s">
        <v>370</v>
      </c>
      <c r="B45" s="825" t="s">
        <v>228</v>
      </c>
      <c r="C45" s="831" t="s">
        <v>264</v>
      </c>
      <c r="D45" s="827" t="s">
        <v>40</v>
      </c>
      <c r="E45" s="827"/>
      <c r="F45" s="607" t="s">
        <v>41</v>
      </c>
      <c r="G45" s="571">
        <v>9.6000000000000002E-2</v>
      </c>
      <c r="H45" s="571">
        <v>8.5999999999999993E-2</v>
      </c>
      <c r="I45" s="571">
        <v>2.5000000000000001E-2</v>
      </c>
      <c r="J45" s="571">
        <v>0.05</v>
      </c>
      <c r="K45" s="571">
        <v>9.6000000000000002E-2</v>
      </c>
      <c r="L45" s="571">
        <v>9.9000000000000005E-2</v>
      </c>
      <c r="M45" s="571">
        <v>9.9000000000000005E-2</v>
      </c>
      <c r="N45" s="571">
        <v>9.9000000000000005E-2</v>
      </c>
      <c r="O45" s="573">
        <v>0.104</v>
      </c>
      <c r="P45" s="571">
        <v>0.104</v>
      </c>
      <c r="Q45" s="571">
        <v>0.104</v>
      </c>
      <c r="R45" s="571">
        <v>3.7999999999999999E-2</v>
      </c>
      <c r="S45" s="607">
        <f t="shared" si="0"/>
        <v>0.99999999999999989</v>
      </c>
      <c r="T45" s="881">
        <v>8.7900000000000006E-2</v>
      </c>
      <c r="U45" s="850">
        <v>1.7500000000000002E-2</v>
      </c>
      <c r="V45" s="875" t="s">
        <v>347</v>
      </c>
      <c r="W45" s="145"/>
      <c r="X45" s="145"/>
      <c r="Y45" s="145"/>
      <c r="Z45" s="145"/>
    </row>
    <row r="46" spans="1:26" ht="39.950000000000003" customHeight="1" thickBot="1" x14ac:dyDescent="0.3">
      <c r="A46" s="852"/>
      <c r="B46" s="869"/>
      <c r="C46" s="833"/>
      <c r="D46" s="833"/>
      <c r="E46" s="833"/>
      <c r="F46" s="608" t="s">
        <v>45</v>
      </c>
      <c r="G46" s="554">
        <v>6.8000000000000005E-2</v>
      </c>
      <c r="H46" s="554">
        <v>4.1000000000000002E-2</v>
      </c>
      <c r="I46" s="554">
        <v>2.1000000000000001E-2</v>
      </c>
      <c r="J46" s="581">
        <v>3.1E-2</v>
      </c>
      <c r="K46" s="581">
        <v>2.8000000000000001E-2</v>
      </c>
      <c r="L46" s="581">
        <v>4.9000000000000002E-2</v>
      </c>
      <c r="M46" s="582">
        <v>0.14699999999999999</v>
      </c>
      <c r="N46" s="582">
        <v>0.122</v>
      </c>
      <c r="O46" s="583">
        <v>9.7000000000000003E-2</v>
      </c>
      <c r="P46" s="554"/>
      <c r="Q46" s="554"/>
      <c r="R46" s="554"/>
      <c r="S46" s="608">
        <f t="shared" si="0"/>
        <v>0.60399999999999998</v>
      </c>
      <c r="T46" s="834"/>
      <c r="U46" s="835"/>
      <c r="V46" s="865"/>
      <c r="W46" s="145"/>
      <c r="X46" s="145"/>
      <c r="Y46" s="145"/>
      <c r="Z46" s="145"/>
    </row>
    <row r="47" spans="1:26" ht="39.950000000000003" customHeight="1" x14ac:dyDescent="0.25">
      <c r="A47" s="852"/>
      <c r="B47" s="869"/>
      <c r="C47" s="838" t="s">
        <v>265</v>
      </c>
      <c r="D47" s="843" t="s">
        <v>40</v>
      </c>
      <c r="E47" s="843"/>
      <c r="F47" s="607" t="s">
        <v>41</v>
      </c>
      <c r="G47" s="571">
        <v>9.6000000000000002E-2</v>
      </c>
      <c r="H47" s="571">
        <v>8.5999999999999993E-2</v>
      </c>
      <c r="I47" s="571">
        <v>2.5000000000000001E-2</v>
      </c>
      <c r="J47" s="571">
        <v>0.05</v>
      </c>
      <c r="K47" s="571">
        <v>9.6000000000000002E-2</v>
      </c>
      <c r="L47" s="571">
        <v>9.9000000000000005E-2</v>
      </c>
      <c r="M47" s="571">
        <v>9.9000000000000005E-2</v>
      </c>
      <c r="N47" s="571">
        <v>9.9000000000000005E-2</v>
      </c>
      <c r="O47" s="573">
        <v>0.104</v>
      </c>
      <c r="P47" s="571">
        <v>0.104</v>
      </c>
      <c r="Q47" s="571">
        <v>0.104</v>
      </c>
      <c r="R47" s="571">
        <v>3.7999999999999999E-2</v>
      </c>
      <c r="S47" s="607">
        <f t="shared" si="0"/>
        <v>0.99999999999999989</v>
      </c>
      <c r="T47" s="834"/>
      <c r="U47" s="850">
        <v>1.7500000000000002E-2</v>
      </c>
      <c r="V47" s="878" t="s">
        <v>348</v>
      </c>
      <c r="W47" s="145"/>
      <c r="X47" s="145"/>
      <c r="Y47" s="145"/>
      <c r="Z47" s="145"/>
    </row>
    <row r="48" spans="1:26" ht="39.950000000000003" customHeight="1" thickBot="1" x14ac:dyDescent="0.3">
      <c r="A48" s="852"/>
      <c r="B48" s="869"/>
      <c r="C48" s="833"/>
      <c r="D48" s="833"/>
      <c r="E48" s="833"/>
      <c r="F48" s="608" t="s">
        <v>45</v>
      </c>
      <c r="G48" s="554">
        <v>7.4999999999999997E-2</v>
      </c>
      <c r="H48" s="554">
        <v>7.5999999999999998E-2</v>
      </c>
      <c r="I48" s="554">
        <v>2.8000000000000001E-2</v>
      </c>
      <c r="J48" s="554">
        <v>9.5000000000000001E-2</v>
      </c>
      <c r="K48" s="554">
        <v>2.1999999999999999E-2</v>
      </c>
      <c r="L48" s="554">
        <v>2.4E-2</v>
      </c>
      <c r="M48" s="582">
        <v>0.14699999999999999</v>
      </c>
      <c r="N48" s="582">
        <v>0.122</v>
      </c>
      <c r="O48" s="583">
        <v>9.7000000000000003E-2</v>
      </c>
      <c r="P48" s="554"/>
      <c r="Q48" s="554"/>
      <c r="R48" s="554"/>
      <c r="S48" s="608">
        <f t="shared" si="0"/>
        <v>0.68600000000000005</v>
      </c>
      <c r="T48" s="834"/>
      <c r="U48" s="835"/>
      <c r="V48" s="865"/>
      <c r="W48" s="145"/>
      <c r="X48" s="145"/>
      <c r="Y48" s="145"/>
      <c r="Z48" s="145"/>
    </row>
    <row r="49" spans="1:26" ht="39.950000000000003" customHeight="1" x14ac:dyDescent="0.25">
      <c r="A49" s="852"/>
      <c r="B49" s="869"/>
      <c r="C49" s="838" t="s">
        <v>266</v>
      </c>
      <c r="D49" s="843" t="s">
        <v>40</v>
      </c>
      <c r="E49" s="843"/>
      <c r="F49" s="607" t="s">
        <v>41</v>
      </c>
      <c r="G49" s="584">
        <v>8.3333333333333329E-2</v>
      </c>
      <c r="H49" s="584">
        <v>8.3333333333333329E-2</v>
      </c>
      <c r="I49" s="584">
        <v>8.3333333333333329E-2</v>
      </c>
      <c r="J49" s="584">
        <v>8.3333333333333329E-2</v>
      </c>
      <c r="K49" s="584">
        <v>8.3333333333333329E-2</v>
      </c>
      <c r="L49" s="584">
        <v>8.3333333333333329E-2</v>
      </c>
      <c r="M49" s="584">
        <v>8.3333333333333329E-2</v>
      </c>
      <c r="N49" s="584">
        <v>8.3333333333333329E-2</v>
      </c>
      <c r="O49" s="585">
        <v>8.3333333333333329E-2</v>
      </c>
      <c r="P49" s="584">
        <v>8.3333333333333329E-2</v>
      </c>
      <c r="Q49" s="584">
        <v>8.3333333333333329E-2</v>
      </c>
      <c r="R49" s="584">
        <v>8.3699999999999997E-2</v>
      </c>
      <c r="S49" s="607">
        <f t="shared" si="0"/>
        <v>1.0003666666666668</v>
      </c>
      <c r="T49" s="834"/>
      <c r="U49" s="850">
        <v>1.7500000000000002E-2</v>
      </c>
      <c r="V49" s="882" t="s">
        <v>320</v>
      </c>
      <c r="W49" s="145"/>
      <c r="X49" s="145"/>
      <c r="Y49" s="145"/>
      <c r="Z49" s="145"/>
    </row>
    <row r="50" spans="1:26" ht="39.950000000000003" customHeight="1" thickBot="1" x14ac:dyDescent="0.3">
      <c r="A50" s="852"/>
      <c r="B50" s="869"/>
      <c r="C50" s="833"/>
      <c r="D50" s="833"/>
      <c r="E50" s="833"/>
      <c r="F50" s="608" t="s">
        <v>45</v>
      </c>
      <c r="G50" s="582">
        <v>8.3299999999999999E-2</v>
      </c>
      <c r="H50" s="582">
        <v>8.3299999999999999E-2</v>
      </c>
      <c r="I50" s="582">
        <v>8.3299999999999999E-2</v>
      </c>
      <c r="J50" s="554">
        <v>8.3299999999999999E-2</v>
      </c>
      <c r="K50" s="554">
        <v>8.3299999999999999E-2</v>
      </c>
      <c r="L50" s="554">
        <v>8.3299999999999999E-2</v>
      </c>
      <c r="M50" s="582">
        <v>8.3299999999999999E-2</v>
      </c>
      <c r="N50" s="582">
        <v>8.3333333333333329E-2</v>
      </c>
      <c r="O50" s="583">
        <v>8.3333333333333329E-2</v>
      </c>
      <c r="P50" s="554"/>
      <c r="Q50" s="554"/>
      <c r="R50" s="554"/>
      <c r="S50" s="608">
        <f t="shared" si="0"/>
        <v>0.74976666666666669</v>
      </c>
      <c r="T50" s="834"/>
      <c r="U50" s="835"/>
      <c r="V50" s="883"/>
      <c r="W50" s="145"/>
      <c r="X50" s="145"/>
      <c r="Y50" s="145"/>
      <c r="Z50" s="145"/>
    </row>
    <row r="51" spans="1:26" ht="39.950000000000003" customHeight="1" x14ac:dyDescent="0.25">
      <c r="A51" s="852"/>
      <c r="B51" s="869"/>
      <c r="C51" s="838" t="s">
        <v>267</v>
      </c>
      <c r="D51" s="843" t="s">
        <v>40</v>
      </c>
      <c r="E51" s="843"/>
      <c r="F51" s="607" t="s">
        <v>41</v>
      </c>
      <c r="G51" s="554">
        <v>0.05</v>
      </c>
      <c r="H51" s="554">
        <v>7.4999999999999997E-2</v>
      </c>
      <c r="I51" s="554">
        <v>2.5000000000000001E-2</v>
      </c>
      <c r="J51" s="554">
        <v>0.05</v>
      </c>
      <c r="K51" s="554">
        <v>0.1</v>
      </c>
      <c r="L51" s="554">
        <v>0.125</v>
      </c>
      <c r="M51" s="554">
        <v>0.125</v>
      </c>
      <c r="N51" s="554">
        <v>0.1</v>
      </c>
      <c r="O51" s="555">
        <v>0.125</v>
      </c>
      <c r="P51" s="554">
        <v>0.125</v>
      </c>
      <c r="Q51" s="554">
        <v>0.1</v>
      </c>
      <c r="R51" s="554">
        <v>0</v>
      </c>
      <c r="S51" s="607">
        <f t="shared" si="0"/>
        <v>1</v>
      </c>
      <c r="T51" s="834"/>
      <c r="U51" s="850">
        <v>1.7500000000000002E-2</v>
      </c>
      <c r="V51" s="878" t="s">
        <v>321</v>
      </c>
      <c r="W51" s="145"/>
      <c r="X51" s="145"/>
      <c r="Y51" s="145"/>
      <c r="Z51" s="145"/>
    </row>
    <row r="52" spans="1:26" ht="39.950000000000003" customHeight="1" thickBot="1" x14ac:dyDescent="0.3">
      <c r="A52" s="852"/>
      <c r="B52" s="869"/>
      <c r="C52" s="828"/>
      <c r="D52" s="828"/>
      <c r="E52" s="828"/>
      <c r="F52" s="608" t="s">
        <v>45</v>
      </c>
      <c r="G52" s="556">
        <v>7.4999999999999997E-2</v>
      </c>
      <c r="H52" s="556">
        <v>0.05</v>
      </c>
      <c r="I52" s="556">
        <v>0</v>
      </c>
      <c r="J52" s="556">
        <v>0.05</v>
      </c>
      <c r="K52" s="556">
        <v>0.05</v>
      </c>
      <c r="L52" s="556">
        <v>0.125</v>
      </c>
      <c r="M52" s="557">
        <v>0.16</v>
      </c>
      <c r="N52" s="557">
        <v>0.18</v>
      </c>
      <c r="O52" s="586">
        <v>0.125</v>
      </c>
      <c r="P52" s="556"/>
      <c r="Q52" s="556"/>
      <c r="R52" s="556"/>
      <c r="S52" s="608">
        <f t="shared" si="0"/>
        <v>0.81499999999999995</v>
      </c>
      <c r="T52" s="834"/>
      <c r="U52" s="835"/>
      <c r="V52" s="868"/>
      <c r="W52" s="145"/>
      <c r="X52" s="145"/>
      <c r="Y52" s="145"/>
      <c r="Z52" s="145"/>
    </row>
    <row r="53" spans="1:26" ht="39.950000000000003" customHeight="1" x14ac:dyDescent="0.25">
      <c r="A53" s="852"/>
      <c r="B53" s="869"/>
      <c r="C53" s="838" t="s">
        <v>268</v>
      </c>
      <c r="D53" s="843" t="s">
        <v>40</v>
      </c>
      <c r="E53" s="843"/>
      <c r="F53" s="607" t="s">
        <v>41</v>
      </c>
      <c r="G53" s="554">
        <v>0.04</v>
      </c>
      <c r="H53" s="554">
        <v>0.06</v>
      </c>
      <c r="I53" s="554">
        <v>0.08</v>
      </c>
      <c r="J53" s="554">
        <v>0.08</v>
      </c>
      <c r="K53" s="554">
        <v>0.08</v>
      </c>
      <c r="L53" s="554">
        <v>0.08</v>
      </c>
      <c r="M53" s="554">
        <v>0.08</v>
      </c>
      <c r="N53" s="554">
        <v>0.1</v>
      </c>
      <c r="O53" s="555">
        <v>0.1</v>
      </c>
      <c r="P53" s="554">
        <v>0.1</v>
      </c>
      <c r="Q53" s="554">
        <v>0.1</v>
      </c>
      <c r="R53" s="554">
        <v>0.1</v>
      </c>
      <c r="S53" s="607">
        <f t="shared" si="0"/>
        <v>0.99999999999999989</v>
      </c>
      <c r="T53" s="834"/>
      <c r="U53" s="850">
        <v>1.7500000000000002E-2</v>
      </c>
      <c r="V53" s="878" t="s">
        <v>322</v>
      </c>
      <c r="W53" s="145"/>
      <c r="X53" s="145"/>
      <c r="Y53" s="145"/>
      <c r="Z53" s="145"/>
    </row>
    <row r="54" spans="1:26" ht="39.950000000000003" customHeight="1" thickBot="1" x14ac:dyDescent="0.3">
      <c r="A54" s="852"/>
      <c r="B54" s="870"/>
      <c r="C54" s="828"/>
      <c r="D54" s="828"/>
      <c r="E54" s="828"/>
      <c r="F54" s="608" t="s">
        <v>45</v>
      </c>
      <c r="G54" s="556">
        <v>0.04</v>
      </c>
      <c r="H54" s="556">
        <v>0.06</v>
      </c>
      <c r="I54" s="556">
        <v>0.08</v>
      </c>
      <c r="J54" s="556">
        <v>0.08</v>
      </c>
      <c r="K54" s="556">
        <v>0.08</v>
      </c>
      <c r="L54" s="556">
        <v>0.08</v>
      </c>
      <c r="M54" s="556">
        <v>0.08</v>
      </c>
      <c r="N54" s="556">
        <v>0.1</v>
      </c>
      <c r="O54" s="558">
        <v>0.1</v>
      </c>
      <c r="P54" s="556"/>
      <c r="Q54" s="556"/>
      <c r="R54" s="556"/>
      <c r="S54" s="608">
        <f t="shared" si="0"/>
        <v>0.7</v>
      </c>
      <c r="T54" s="830"/>
      <c r="U54" s="835"/>
      <c r="V54" s="868"/>
      <c r="W54" s="145"/>
      <c r="X54" s="145"/>
      <c r="Y54" s="145"/>
      <c r="Z54" s="145"/>
    </row>
    <row r="55" spans="1:26" ht="39.950000000000003" customHeight="1" x14ac:dyDescent="0.25">
      <c r="A55" s="852"/>
      <c r="B55" s="825" t="s">
        <v>133</v>
      </c>
      <c r="C55" s="831" t="s">
        <v>269</v>
      </c>
      <c r="D55" s="827" t="s">
        <v>40</v>
      </c>
      <c r="E55" s="827"/>
      <c r="F55" s="607" t="s">
        <v>41</v>
      </c>
      <c r="G55" s="587">
        <v>8.3333333333333329E-2</v>
      </c>
      <c r="H55" s="587">
        <v>8.3333333333333329E-2</v>
      </c>
      <c r="I55" s="587">
        <v>8.3333333333333329E-2</v>
      </c>
      <c r="J55" s="587">
        <v>8.3333333333333329E-2</v>
      </c>
      <c r="K55" s="587">
        <v>8.3333333333333329E-2</v>
      </c>
      <c r="L55" s="587">
        <v>8.3333333333333329E-2</v>
      </c>
      <c r="M55" s="587">
        <v>8.3333333333333329E-2</v>
      </c>
      <c r="N55" s="587">
        <v>8.3333333333333329E-2</v>
      </c>
      <c r="O55" s="588">
        <v>8.3333333333333329E-2</v>
      </c>
      <c r="P55" s="587">
        <v>8.3333333333333329E-2</v>
      </c>
      <c r="Q55" s="587">
        <v>8.3333333333333329E-2</v>
      </c>
      <c r="R55" s="587">
        <v>8.3699999999999997E-2</v>
      </c>
      <c r="S55" s="607">
        <f t="shared" si="0"/>
        <v>1.0003666666666668</v>
      </c>
      <c r="T55" s="884">
        <v>1.04E-2</v>
      </c>
      <c r="U55" s="829">
        <v>5.2399999999999999E-3</v>
      </c>
      <c r="V55" s="864" t="s">
        <v>361</v>
      </c>
      <c r="W55" s="145"/>
      <c r="X55" s="145"/>
      <c r="Y55" s="145"/>
      <c r="Z55" s="145"/>
    </row>
    <row r="56" spans="1:26" ht="39.950000000000003" customHeight="1" thickBot="1" x14ac:dyDescent="0.3">
      <c r="A56" s="852"/>
      <c r="B56" s="832"/>
      <c r="C56" s="833"/>
      <c r="D56" s="833"/>
      <c r="E56" s="833"/>
      <c r="F56" s="608" t="s">
        <v>45</v>
      </c>
      <c r="G56" s="582">
        <v>8.3333333333333329E-2</v>
      </c>
      <c r="H56" s="582">
        <v>8.3333333333333329E-2</v>
      </c>
      <c r="I56" s="582">
        <v>8.3333333333333329E-2</v>
      </c>
      <c r="J56" s="582">
        <v>8.3299999999999999E-2</v>
      </c>
      <c r="K56" s="582">
        <v>8.3299999999999999E-2</v>
      </c>
      <c r="L56" s="582">
        <v>8.3299999999999999E-2</v>
      </c>
      <c r="M56" s="582">
        <v>8.3333333333333329E-2</v>
      </c>
      <c r="N56" s="582">
        <v>8.3333333333333329E-2</v>
      </c>
      <c r="O56" s="583">
        <v>8.3333333333333329E-2</v>
      </c>
      <c r="P56" s="554"/>
      <c r="Q56" s="554"/>
      <c r="R56" s="554"/>
      <c r="S56" s="608">
        <f t="shared" si="0"/>
        <v>0.74990000000000001</v>
      </c>
      <c r="T56" s="834"/>
      <c r="U56" s="835"/>
      <c r="V56" s="865"/>
      <c r="W56" s="145"/>
      <c r="X56" s="145"/>
      <c r="Y56" s="145"/>
      <c r="Z56" s="145"/>
    </row>
    <row r="57" spans="1:26" ht="39.950000000000003" customHeight="1" x14ac:dyDescent="0.25">
      <c r="A57" s="852"/>
      <c r="B57" s="832"/>
      <c r="C57" s="838" t="s">
        <v>270</v>
      </c>
      <c r="D57" s="843" t="s">
        <v>40</v>
      </c>
      <c r="E57" s="843"/>
      <c r="F57" s="607" t="s">
        <v>41</v>
      </c>
      <c r="G57" s="587">
        <v>8.3333333333333329E-2</v>
      </c>
      <c r="H57" s="587">
        <v>8.3333333333333329E-2</v>
      </c>
      <c r="I57" s="587">
        <v>8.3333333333333329E-2</v>
      </c>
      <c r="J57" s="587">
        <v>8.3333333333333329E-2</v>
      </c>
      <c r="K57" s="587">
        <v>8.3333333333333329E-2</v>
      </c>
      <c r="L57" s="587">
        <v>8.3333333333333329E-2</v>
      </c>
      <c r="M57" s="587">
        <v>8.3333333333333329E-2</v>
      </c>
      <c r="N57" s="587">
        <v>8.3333333333333329E-2</v>
      </c>
      <c r="O57" s="588">
        <v>8.3333333333333329E-2</v>
      </c>
      <c r="P57" s="587">
        <v>8.3333333333333329E-2</v>
      </c>
      <c r="Q57" s="587">
        <v>8.3333333333333329E-2</v>
      </c>
      <c r="R57" s="587">
        <v>8.3699999999999997E-2</v>
      </c>
      <c r="S57" s="607">
        <f t="shared" si="0"/>
        <v>1.0003666666666668</v>
      </c>
      <c r="T57" s="834"/>
      <c r="U57" s="849">
        <v>5.2399999999999999E-3</v>
      </c>
      <c r="V57" s="867" t="s">
        <v>323</v>
      </c>
      <c r="W57" s="145"/>
      <c r="X57" s="145"/>
      <c r="Y57" s="145"/>
      <c r="Z57" s="145"/>
    </row>
    <row r="58" spans="1:26" ht="39.950000000000003" customHeight="1" thickBot="1" x14ac:dyDescent="0.3">
      <c r="A58" s="852"/>
      <c r="B58" s="826"/>
      <c r="C58" s="828"/>
      <c r="D58" s="828"/>
      <c r="E58" s="828"/>
      <c r="F58" s="608" t="s">
        <v>45</v>
      </c>
      <c r="G58" s="557">
        <v>6.6699999999999995E-2</v>
      </c>
      <c r="H58" s="557">
        <v>0.1</v>
      </c>
      <c r="I58" s="557">
        <v>3.3300000000000003E-2</v>
      </c>
      <c r="J58" s="557">
        <v>8.3299999999999999E-2</v>
      </c>
      <c r="K58" s="557">
        <v>8.3299999999999999E-2</v>
      </c>
      <c r="L58" s="557">
        <v>8.3299999999999999E-2</v>
      </c>
      <c r="M58" s="557">
        <v>8.3299999999999999E-2</v>
      </c>
      <c r="N58" s="557">
        <v>8.3000000000000004E-2</v>
      </c>
      <c r="O58" s="586">
        <v>8.3299999999999999E-2</v>
      </c>
      <c r="P58" s="556"/>
      <c r="Q58" s="556"/>
      <c r="R58" s="556"/>
      <c r="S58" s="608">
        <f t="shared" si="0"/>
        <v>0.69950000000000001</v>
      </c>
      <c r="T58" s="830"/>
      <c r="U58" s="830"/>
      <c r="V58" s="868"/>
      <c r="W58" s="145"/>
      <c r="X58" s="145"/>
      <c r="Y58" s="145"/>
      <c r="Z58" s="145"/>
    </row>
    <row r="59" spans="1:26" ht="39.950000000000003" customHeight="1" x14ac:dyDescent="0.25">
      <c r="A59" s="852"/>
      <c r="B59" s="825" t="s">
        <v>136</v>
      </c>
      <c r="C59" s="831" t="s">
        <v>271</v>
      </c>
      <c r="D59" s="827" t="s">
        <v>40</v>
      </c>
      <c r="E59" s="827"/>
      <c r="F59" s="607" t="s">
        <v>41</v>
      </c>
      <c r="G59" s="589">
        <v>8.3333333333333329E-2</v>
      </c>
      <c r="H59" s="589">
        <v>8.3333333333333329E-2</v>
      </c>
      <c r="I59" s="589">
        <v>8.3333333333333329E-2</v>
      </c>
      <c r="J59" s="589">
        <v>8.3333333333333329E-2</v>
      </c>
      <c r="K59" s="589">
        <v>8.3333333333333329E-2</v>
      </c>
      <c r="L59" s="589">
        <v>8.3333333333333329E-2</v>
      </c>
      <c r="M59" s="589">
        <v>8.3333333333333329E-2</v>
      </c>
      <c r="N59" s="589">
        <v>8.3333333333333329E-2</v>
      </c>
      <c r="O59" s="590">
        <v>8.3333333333333329E-2</v>
      </c>
      <c r="P59" s="589">
        <v>8.3333333333333329E-2</v>
      </c>
      <c r="Q59" s="589">
        <v>8.3333333333333329E-2</v>
      </c>
      <c r="R59" s="589">
        <v>8.3699999999999997E-2</v>
      </c>
      <c r="S59" s="607">
        <f t="shared" si="0"/>
        <v>1.0003666666666668</v>
      </c>
      <c r="T59" s="884">
        <v>7.4899999999999994E-2</v>
      </c>
      <c r="U59" s="829">
        <v>2.5010000000000001E-2</v>
      </c>
      <c r="V59" s="885" t="s">
        <v>324</v>
      </c>
      <c r="W59" s="367"/>
      <c r="X59" s="368"/>
      <c r="Y59" s="145"/>
      <c r="Z59" s="145"/>
    </row>
    <row r="60" spans="1:26" ht="39.950000000000003" customHeight="1" thickBot="1" x14ac:dyDescent="0.3">
      <c r="A60" s="852"/>
      <c r="B60" s="869"/>
      <c r="C60" s="866"/>
      <c r="D60" s="828"/>
      <c r="E60" s="828"/>
      <c r="F60" s="608" t="s">
        <v>45</v>
      </c>
      <c r="G60" s="557">
        <v>8.3299999999999999E-2</v>
      </c>
      <c r="H60" s="557">
        <v>8.3299999999999999E-2</v>
      </c>
      <c r="I60" s="557">
        <v>8.3299999999999999E-2</v>
      </c>
      <c r="J60" s="557">
        <v>8.3299999999999999E-2</v>
      </c>
      <c r="K60" s="557">
        <v>8.3299999999999999E-2</v>
      </c>
      <c r="L60" s="557">
        <v>8.3299999999999999E-2</v>
      </c>
      <c r="M60" s="557">
        <v>8.3333333333333329E-2</v>
      </c>
      <c r="N60" s="557">
        <v>8.3333333333333329E-2</v>
      </c>
      <c r="O60" s="586">
        <v>8.3333333333333329E-2</v>
      </c>
      <c r="P60" s="556"/>
      <c r="Q60" s="556"/>
      <c r="R60" s="556"/>
      <c r="S60" s="608">
        <f t="shared" si="0"/>
        <v>0.74980000000000002</v>
      </c>
      <c r="T60" s="881"/>
      <c r="U60" s="830"/>
      <c r="V60" s="886"/>
      <c r="W60" s="367"/>
      <c r="X60" s="368"/>
      <c r="Y60" s="145"/>
      <c r="Z60" s="145"/>
    </row>
    <row r="61" spans="1:26" ht="39.950000000000003" customHeight="1" x14ac:dyDescent="0.25">
      <c r="A61" s="852"/>
      <c r="B61" s="869"/>
      <c r="C61" s="831" t="s">
        <v>272</v>
      </c>
      <c r="D61" s="827" t="s">
        <v>40</v>
      </c>
      <c r="E61" s="827"/>
      <c r="F61" s="607" t="s">
        <v>41</v>
      </c>
      <c r="G61" s="587">
        <v>3.3333333333333333E-2</v>
      </c>
      <c r="H61" s="587">
        <v>3.3333333333333333E-2</v>
      </c>
      <c r="I61" s="587">
        <v>1.6666666666666666E-2</v>
      </c>
      <c r="J61" s="587">
        <v>1.6666666666666666E-2</v>
      </c>
      <c r="K61" s="589">
        <v>0.13333333333333333</v>
      </c>
      <c r="L61" s="589">
        <v>0.13333333333333333</v>
      </c>
      <c r="M61" s="589">
        <v>0.13333333333333333</v>
      </c>
      <c r="N61" s="589">
        <v>0.11666666666666667</v>
      </c>
      <c r="O61" s="588">
        <v>0.11666666666666667</v>
      </c>
      <c r="P61" s="587">
        <v>0.11666666666666667</v>
      </c>
      <c r="Q61" s="587">
        <v>0.1</v>
      </c>
      <c r="R61" s="587">
        <v>0.05</v>
      </c>
      <c r="S61" s="607">
        <f t="shared" si="0"/>
        <v>1</v>
      </c>
      <c r="T61" s="881"/>
      <c r="U61" s="829">
        <v>2.5010000000000001E-2</v>
      </c>
      <c r="V61" s="875" t="s">
        <v>365</v>
      </c>
      <c r="W61" s="367"/>
      <c r="X61" s="368"/>
      <c r="Y61" s="145"/>
      <c r="Z61" s="145"/>
    </row>
    <row r="62" spans="1:26" ht="39.950000000000003" customHeight="1" thickBot="1" x14ac:dyDescent="0.3">
      <c r="A62" s="852"/>
      <c r="B62" s="869"/>
      <c r="C62" s="866"/>
      <c r="D62" s="828"/>
      <c r="E62" s="828"/>
      <c r="F62" s="608" t="s">
        <v>45</v>
      </c>
      <c r="G62" s="557">
        <v>3.3300000000000003E-2</v>
      </c>
      <c r="H62" s="557">
        <v>3.3300000000000003E-2</v>
      </c>
      <c r="I62" s="557">
        <v>1.67E-2</v>
      </c>
      <c r="J62" s="557">
        <v>1.67E-2</v>
      </c>
      <c r="K62" s="557">
        <v>1.3299999999999999E-2</v>
      </c>
      <c r="L62" s="557">
        <v>0.13300000000000001</v>
      </c>
      <c r="M62" s="557">
        <v>0.1333</v>
      </c>
      <c r="N62" s="557">
        <v>0.1333</v>
      </c>
      <c r="O62" s="586">
        <v>0.1167</v>
      </c>
      <c r="P62" s="556"/>
      <c r="Q62" s="556"/>
      <c r="R62" s="556"/>
      <c r="S62" s="608">
        <f t="shared" si="0"/>
        <v>0.62960000000000005</v>
      </c>
      <c r="T62" s="881"/>
      <c r="U62" s="830"/>
      <c r="V62" s="868"/>
      <c r="W62" s="367"/>
      <c r="X62" s="368"/>
      <c r="Y62" s="145"/>
      <c r="Z62" s="145"/>
    </row>
    <row r="63" spans="1:26" ht="39.950000000000003" customHeight="1" thickBot="1" x14ac:dyDescent="0.3">
      <c r="A63" s="852"/>
      <c r="B63" s="869"/>
      <c r="C63" s="831" t="s">
        <v>273</v>
      </c>
      <c r="D63" s="827" t="s">
        <v>40</v>
      </c>
      <c r="E63" s="827"/>
      <c r="F63" s="607" t="s">
        <v>41</v>
      </c>
      <c r="G63" s="587">
        <v>8.3333333333333329E-2</v>
      </c>
      <c r="H63" s="587">
        <v>8.3333333333333329E-2</v>
      </c>
      <c r="I63" s="587">
        <v>8.3333333333333329E-2</v>
      </c>
      <c r="J63" s="587">
        <v>8.3333333333333329E-2</v>
      </c>
      <c r="K63" s="587">
        <v>8.3333333333333329E-2</v>
      </c>
      <c r="L63" s="587">
        <v>8.3333333333333329E-2</v>
      </c>
      <c r="M63" s="587">
        <v>8.3333333333333329E-2</v>
      </c>
      <c r="N63" s="587">
        <v>8.3333333333333329E-2</v>
      </c>
      <c r="O63" s="588">
        <v>8.3333333333333329E-2</v>
      </c>
      <c r="P63" s="587">
        <v>8.3333333333333329E-2</v>
      </c>
      <c r="Q63" s="587">
        <v>8.3333333333333329E-2</v>
      </c>
      <c r="R63" s="587">
        <v>8.3699999999999997E-2</v>
      </c>
      <c r="S63" s="607">
        <f t="shared" si="0"/>
        <v>1.0003666666666668</v>
      </c>
      <c r="T63" s="881"/>
      <c r="U63" s="829">
        <v>2.5010000000000001E-2</v>
      </c>
      <c r="V63" s="876" t="s">
        <v>362</v>
      </c>
      <c r="W63" s="369"/>
      <c r="X63" s="368"/>
      <c r="Y63" s="145"/>
      <c r="Z63" s="145"/>
    </row>
    <row r="64" spans="1:26" ht="39.950000000000003" customHeight="1" thickBot="1" x14ac:dyDescent="0.3">
      <c r="A64" s="852"/>
      <c r="B64" s="870"/>
      <c r="C64" s="866"/>
      <c r="D64" s="828"/>
      <c r="E64" s="828"/>
      <c r="F64" s="608" t="s">
        <v>45</v>
      </c>
      <c r="G64" s="556">
        <v>0</v>
      </c>
      <c r="H64" s="556">
        <v>0</v>
      </c>
      <c r="I64" s="556">
        <v>0</v>
      </c>
      <c r="J64" s="587">
        <v>8.3333333333333329E-2</v>
      </c>
      <c r="K64" s="587">
        <v>8.3333333333333329E-2</v>
      </c>
      <c r="L64" s="587">
        <v>8.3333333333333329E-2</v>
      </c>
      <c r="M64" s="557">
        <v>8.3333333333333329E-2</v>
      </c>
      <c r="N64" s="557">
        <v>8.3333333333333329E-2</v>
      </c>
      <c r="O64" s="586">
        <v>8.3333333333333329E-2</v>
      </c>
      <c r="P64" s="556"/>
      <c r="Q64" s="556"/>
      <c r="R64" s="556"/>
      <c r="S64" s="608">
        <f t="shared" si="0"/>
        <v>0.49999999999999994</v>
      </c>
      <c r="T64" s="898"/>
      <c r="U64" s="830"/>
      <c r="V64" s="877"/>
      <c r="W64" s="367"/>
      <c r="X64" s="368"/>
      <c r="Y64" s="145"/>
      <c r="Z64" s="145"/>
    </row>
    <row r="65" spans="1:26" ht="39.950000000000003" customHeight="1" x14ac:dyDescent="0.25">
      <c r="A65" s="852"/>
      <c r="B65" s="825" t="s">
        <v>140</v>
      </c>
      <c r="C65" s="831" t="s">
        <v>274</v>
      </c>
      <c r="D65" s="827" t="s">
        <v>40</v>
      </c>
      <c r="E65" s="827"/>
      <c r="F65" s="607" t="s">
        <v>41</v>
      </c>
      <c r="G65" s="571">
        <v>0.04</v>
      </c>
      <c r="H65" s="571">
        <v>0.06</v>
      </c>
      <c r="I65" s="571">
        <v>0.08</v>
      </c>
      <c r="J65" s="571">
        <v>0.08</v>
      </c>
      <c r="K65" s="571">
        <v>0.08</v>
      </c>
      <c r="L65" s="571">
        <v>0.08</v>
      </c>
      <c r="M65" s="571">
        <v>0.08</v>
      </c>
      <c r="N65" s="571">
        <v>0.1</v>
      </c>
      <c r="O65" s="573">
        <v>0.1</v>
      </c>
      <c r="P65" s="571">
        <v>0.1</v>
      </c>
      <c r="Q65" s="571">
        <v>0.1</v>
      </c>
      <c r="R65" s="571">
        <v>0.1</v>
      </c>
      <c r="S65" s="607">
        <f t="shared" si="0"/>
        <v>0.99999999999999989</v>
      </c>
      <c r="T65" s="884">
        <f>+U65+U67+U69</f>
        <v>6.93E-2</v>
      </c>
      <c r="U65" s="829">
        <v>2.3099999999999999E-2</v>
      </c>
      <c r="V65" s="875" t="s">
        <v>325</v>
      </c>
      <c r="W65" s="145"/>
      <c r="X65" s="145"/>
      <c r="Y65" s="145"/>
      <c r="Z65" s="145"/>
    </row>
    <row r="66" spans="1:26" ht="39.950000000000003" customHeight="1" x14ac:dyDescent="0.25">
      <c r="A66" s="852"/>
      <c r="B66" s="832"/>
      <c r="C66" s="892"/>
      <c r="D66" s="833"/>
      <c r="E66" s="833"/>
      <c r="F66" s="608" t="s">
        <v>45</v>
      </c>
      <c r="G66" s="582">
        <v>3.7400000000000003E-2</v>
      </c>
      <c r="H66" s="582">
        <v>5.5199999999999999E-2</v>
      </c>
      <c r="I66" s="582">
        <v>0.10630000000000001</v>
      </c>
      <c r="J66" s="554">
        <v>4.2200000000000001E-2</v>
      </c>
      <c r="K66" s="554">
        <v>2.53E-2</v>
      </c>
      <c r="L66" s="582">
        <v>0.53690000000000004</v>
      </c>
      <c r="M66" s="582">
        <v>0.05</v>
      </c>
      <c r="N66" s="582">
        <v>0.05</v>
      </c>
      <c r="O66" s="583">
        <v>0.05</v>
      </c>
      <c r="P66" s="554"/>
      <c r="Q66" s="554"/>
      <c r="R66" s="554"/>
      <c r="S66" s="608">
        <f t="shared" si="0"/>
        <v>0.95330000000000026</v>
      </c>
      <c r="T66" s="834"/>
      <c r="U66" s="835"/>
      <c r="V66" s="865"/>
      <c r="W66" s="145"/>
      <c r="X66" s="145"/>
      <c r="Y66" s="145"/>
      <c r="Z66" s="145"/>
    </row>
    <row r="67" spans="1:26" ht="39.950000000000003" customHeight="1" x14ac:dyDescent="0.25">
      <c r="A67" s="852"/>
      <c r="B67" s="832"/>
      <c r="C67" s="838" t="s">
        <v>275</v>
      </c>
      <c r="D67" s="843" t="s">
        <v>40</v>
      </c>
      <c r="E67" s="843"/>
      <c r="F67" s="607" t="s">
        <v>41</v>
      </c>
      <c r="G67" s="554">
        <v>0.04</v>
      </c>
      <c r="H67" s="554">
        <v>0.06</v>
      </c>
      <c r="I67" s="554">
        <v>0.08</v>
      </c>
      <c r="J67" s="554">
        <v>0.08</v>
      </c>
      <c r="K67" s="554">
        <v>0.08</v>
      </c>
      <c r="L67" s="554">
        <v>0.08</v>
      </c>
      <c r="M67" s="554">
        <v>0.08</v>
      </c>
      <c r="N67" s="554">
        <v>0.1</v>
      </c>
      <c r="O67" s="555">
        <v>0.1</v>
      </c>
      <c r="P67" s="554">
        <v>0.1</v>
      </c>
      <c r="Q67" s="554">
        <v>0.1</v>
      </c>
      <c r="R67" s="554">
        <v>0.1</v>
      </c>
      <c r="S67" s="607">
        <f t="shared" si="0"/>
        <v>0.99999999999999989</v>
      </c>
      <c r="T67" s="834"/>
      <c r="U67" s="845">
        <v>2.3099999999999999E-2</v>
      </c>
      <c r="V67" s="878" t="s">
        <v>321</v>
      </c>
      <c r="W67" s="145"/>
      <c r="X67" s="145"/>
      <c r="Y67" s="145"/>
      <c r="Z67" s="145"/>
    </row>
    <row r="68" spans="1:26" ht="39.950000000000003" customHeight="1" thickBot="1" x14ac:dyDescent="0.3">
      <c r="A68" s="852"/>
      <c r="B68" s="832"/>
      <c r="C68" s="892"/>
      <c r="D68" s="833"/>
      <c r="E68" s="833"/>
      <c r="F68" s="608" t="s">
        <v>45</v>
      </c>
      <c r="G68" s="554">
        <v>7.4999999999999997E-2</v>
      </c>
      <c r="H68" s="554">
        <v>0.05</v>
      </c>
      <c r="I68" s="554">
        <v>0</v>
      </c>
      <c r="J68" s="556">
        <v>0.05</v>
      </c>
      <c r="K68" s="556">
        <v>0.05</v>
      </c>
      <c r="L68" s="556">
        <v>0.125</v>
      </c>
      <c r="M68" s="554">
        <v>0.16</v>
      </c>
      <c r="N68" s="554">
        <v>0.18</v>
      </c>
      <c r="O68" s="555">
        <v>0.125</v>
      </c>
      <c r="P68" s="554"/>
      <c r="Q68" s="554"/>
      <c r="R68" s="554"/>
      <c r="S68" s="608">
        <f t="shared" si="0"/>
        <v>0.81499999999999995</v>
      </c>
      <c r="T68" s="834"/>
      <c r="U68" s="835"/>
      <c r="V68" s="865"/>
      <c r="W68" s="145"/>
      <c r="X68" s="145"/>
      <c r="Y68" s="145"/>
      <c r="Z68" s="145"/>
    </row>
    <row r="69" spans="1:26" ht="39.950000000000003" customHeight="1" x14ac:dyDescent="0.25">
      <c r="A69" s="852"/>
      <c r="B69" s="832"/>
      <c r="C69" s="838" t="s">
        <v>276</v>
      </c>
      <c r="D69" s="843" t="s">
        <v>40</v>
      </c>
      <c r="E69" s="843"/>
      <c r="F69" s="607" t="s">
        <v>41</v>
      </c>
      <c r="G69" s="554">
        <v>0.04</v>
      </c>
      <c r="H69" s="554">
        <v>0.06</v>
      </c>
      <c r="I69" s="554">
        <v>0.08</v>
      </c>
      <c r="J69" s="554">
        <v>0.08</v>
      </c>
      <c r="K69" s="554">
        <v>0.08</v>
      </c>
      <c r="L69" s="554">
        <v>0.08</v>
      </c>
      <c r="M69" s="554">
        <v>0.08</v>
      </c>
      <c r="N69" s="554">
        <v>0.1</v>
      </c>
      <c r="O69" s="555">
        <v>0.1</v>
      </c>
      <c r="P69" s="554">
        <v>0.1</v>
      </c>
      <c r="Q69" s="554">
        <v>0.1</v>
      </c>
      <c r="R69" s="554">
        <v>0.1</v>
      </c>
      <c r="S69" s="607">
        <f t="shared" si="0"/>
        <v>0.99999999999999989</v>
      </c>
      <c r="T69" s="834"/>
      <c r="U69" s="845">
        <v>2.3099999999999999E-2</v>
      </c>
      <c r="V69" s="878" t="s">
        <v>326</v>
      </c>
      <c r="W69" s="145"/>
      <c r="X69" s="145"/>
      <c r="Y69" s="145"/>
      <c r="Z69" s="145"/>
    </row>
    <row r="70" spans="1:26" ht="39.950000000000003" customHeight="1" thickBot="1" x14ac:dyDescent="0.3">
      <c r="A70" s="852"/>
      <c r="B70" s="826"/>
      <c r="C70" s="866"/>
      <c r="D70" s="828"/>
      <c r="E70" s="828"/>
      <c r="F70" s="608" t="s">
        <v>45</v>
      </c>
      <c r="G70" s="556">
        <v>0.04</v>
      </c>
      <c r="H70" s="556">
        <v>0.06</v>
      </c>
      <c r="I70" s="556">
        <v>0.08</v>
      </c>
      <c r="J70" s="556">
        <v>0.08</v>
      </c>
      <c r="K70" s="556">
        <v>0.08</v>
      </c>
      <c r="L70" s="556">
        <v>0.08</v>
      </c>
      <c r="M70" s="556">
        <v>0.08</v>
      </c>
      <c r="N70" s="556">
        <v>0.1</v>
      </c>
      <c r="O70" s="558">
        <v>0.1</v>
      </c>
      <c r="P70" s="556"/>
      <c r="Q70" s="556"/>
      <c r="R70" s="556"/>
      <c r="S70" s="608">
        <f t="shared" si="0"/>
        <v>0.7</v>
      </c>
      <c r="T70" s="834"/>
      <c r="U70" s="830"/>
      <c r="V70" s="868"/>
      <c r="W70" s="145"/>
      <c r="X70" s="145"/>
      <c r="Y70" s="145"/>
      <c r="Z70" s="145"/>
    </row>
    <row r="71" spans="1:26" ht="39.950000000000003" customHeight="1" x14ac:dyDescent="0.25">
      <c r="A71" s="852"/>
      <c r="B71" s="825" t="s">
        <v>146</v>
      </c>
      <c r="C71" s="831" t="s">
        <v>277</v>
      </c>
      <c r="D71" s="871" t="s">
        <v>40</v>
      </c>
      <c r="E71" s="827"/>
      <c r="F71" s="607" t="s">
        <v>41</v>
      </c>
      <c r="G71" s="571">
        <v>0.05</v>
      </c>
      <c r="H71" s="571">
        <v>0.1</v>
      </c>
      <c r="I71" s="571">
        <v>0.1</v>
      </c>
      <c r="J71" s="571">
        <v>0.1</v>
      </c>
      <c r="K71" s="571">
        <v>0.1</v>
      </c>
      <c r="L71" s="571">
        <v>0.55000000000000004</v>
      </c>
      <c r="M71" s="571"/>
      <c r="N71" s="571"/>
      <c r="O71" s="573"/>
      <c r="P71" s="571"/>
      <c r="Q71" s="571"/>
      <c r="R71" s="571"/>
      <c r="S71" s="607">
        <f t="shared" si="0"/>
        <v>1</v>
      </c>
      <c r="T71" s="897">
        <v>2.1299999999999999E-2</v>
      </c>
      <c r="U71" s="829">
        <v>1.0699999999999999E-2</v>
      </c>
      <c r="V71" s="887" t="s">
        <v>318</v>
      </c>
      <c r="W71" s="145"/>
      <c r="X71" s="145"/>
      <c r="Y71" s="145"/>
      <c r="Z71" s="145"/>
    </row>
    <row r="72" spans="1:26" ht="39.950000000000003" customHeight="1" thickBot="1" x14ac:dyDescent="0.3">
      <c r="A72" s="852"/>
      <c r="B72" s="869"/>
      <c r="C72" s="866"/>
      <c r="D72" s="848"/>
      <c r="E72" s="848"/>
      <c r="F72" s="608" t="s">
        <v>45</v>
      </c>
      <c r="G72" s="560">
        <v>0</v>
      </c>
      <c r="H72" s="560">
        <v>2.5000000000000001E-2</v>
      </c>
      <c r="I72" s="560">
        <v>0</v>
      </c>
      <c r="J72" s="560">
        <v>0</v>
      </c>
      <c r="K72" s="560">
        <v>0</v>
      </c>
      <c r="L72" s="560">
        <v>0</v>
      </c>
      <c r="M72" s="560">
        <v>0.1</v>
      </c>
      <c r="N72" s="560">
        <v>0.15</v>
      </c>
      <c r="O72" s="561">
        <v>0.2</v>
      </c>
      <c r="P72" s="560"/>
      <c r="Q72" s="560"/>
      <c r="R72" s="560"/>
      <c r="S72" s="608">
        <f t="shared" si="0"/>
        <v>0.47500000000000003</v>
      </c>
      <c r="T72" s="897"/>
      <c r="U72" s="830"/>
      <c r="V72" s="888"/>
      <c r="W72" s="145"/>
      <c r="X72" s="145"/>
      <c r="Y72" s="145"/>
      <c r="Z72" s="145"/>
    </row>
    <row r="73" spans="1:26" ht="39.950000000000003" customHeight="1" x14ac:dyDescent="0.25">
      <c r="A73" s="852"/>
      <c r="B73" s="869"/>
      <c r="C73" s="889" t="s">
        <v>278</v>
      </c>
      <c r="D73" s="890"/>
      <c r="E73" s="893" t="s">
        <v>40</v>
      </c>
      <c r="F73" s="607" t="s">
        <v>41</v>
      </c>
      <c r="G73" s="565"/>
      <c r="H73" s="565"/>
      <c r="I73" s="565"/>
      <c r="J73" s="565"/>
      <c r="K73" s="565"/>
      <c r="L73" s="565"/>
      <c r="M73" s="564">
        <v>0.16669999999999999</v>
      </c>
      <c r="N73" s="564">
        <v>0.16669999999999999</v>
      </c>
      <c r="O73" s="591">
        <v>0.16669999999999999</v>
      </c>
      <c r="P73" s="564">
        <v>0.16669999999999999</v>
      </c>
      <c r="Q73" s="564">
        <v>0.1666</v>
      </c>
      <c r="R73" s="564">
        <v>0.1666</v>
      </c>
      <c r="S73" s="607">
        <f t="shared" si="0"/>
        <v>0.99999999999999989</v>
      </c>
      <c r="T73" s="897"/>
      <c r="U73" s="829">
        <v>1.0699999999999999E-2</v>
      </c>
      <c r="V73" s="876" t="s">
        <v>319</v>
      </c>
      <c r="W73" s="145"/>
      <c r="X73" s="145"/>
      <c r="Y73" s="145"/>
      <c r="Z73" s="145"/>
    </row>
    <row r="74" spans="1:26" ht="39.950000000000003" customHeight="1" thickBot="1" x14ac:dyDescent="0.3">
      <c r="A74" s="853"/>
      <c r="B74" s="870"/>
      <c r="C74" s="858"/>
      <c r="D74" s="891"/>
      <c r="E74" s="894"/>
      <c r="F74" s="608" t="s">
        <v>45</v>
      </c>
      <c r="G74" s="565"/>
      <c r="H74" s="565"/>
      <c r="I74" s="565"/>
      <c r="J74" s="565"/>
      <c r="K74" s="565"/>
      <c r="L74" s="565"/>
      <c r="M74" s="564">
        <v>0.16669999999999999</v>
      </c>
      <c r="N74" s="564">
        <v>0.16669999999999999</v>
      </c>
      <c r="O74" s="591">
        <v>0.16669999999999999</v>
      </c>
      <c r="P74" s="565"/>
      <c r="Q74" s="565"/>
      <c r="R74" s="565"/>
      <c r="S74" s="608">
        <f t="shared" si="0"/>
        <v>0.50009999999999999</v>
      </c>
      <c r="T74" s="897"/>
      <c r="U74" s="830"/>
      <c r="V74" s="877"/>
      <c r="W74" s="145"/>
      <c r="X74" s="145"/>
      <c r="Y74" s="145"/>
      <c r="Z74" s="145"/>
    </row>
    <row r="75" spans="1:26" ht="39.950000000000003" customHeight="1" x14ac:dyDescent="0.25">
      <c r="A75" s="851" t="s">
        <v>147</v>
      </c>
      <c r="B75" s="825" t="s">
        <v>148</v>
      </c>
      <c r="C75" s="831" t="s">
        <v>279</v>
      </c>
      <c r="D75" s="900" t="s">
        <v>40</v>
      </c>
      <c r="E75" s="900"/>
      <c r="F75" s="607" t="s">
        <v>41</v>
      </c>
      <c r="G75" s="592">
        <v>1.6666666666666666E-2</v>
      </c>
      <c r="H75" s="592">
        <v>1.6666666666666666E-2</v>
      </c>
      <c r="I75" s="593">
        <v>1.6666666666666666E-2</v>
      </c>
      <c r="J75" s="593">
        <v>1.6666666666666666E-2</v>
      </c>
      <c r="K75" s="594">
        <v>0.11666666666666667</v>
      </c>
      <c r="L75" s="594">
        <v>0.11666666666666667</v>
      </c>
      <c r="M75" s="594">
        <v>0.11666666666666667</v>
      </c>
      <c r="N75" s="594">
        <v>0.11666666666666667</v>
      </c>
      <c r="O75" s="595">
        <v>0.1166</v>
      </c>
      <c r="P75" s="594">
        <v>0.1166</v>
      </c>
      <c r="Q75" s="594">
        <v>0.1166</v>
      </c>
      <c r="R75" s="594">
        <v>0.1166</v>
      </c>
      <c r="S75" s="607">
        <f t="shared" si="0"/>
        <v>0.99973333333333358</v>
      </c>
      <c r="T75" s="881">
        <v>0.05</v>
      </c>
      <c r="U75" s="829">
        <v>1.25021E-2</v>
      </c>
      <c r="V75" s="875" t="s">
        <v>327</v>
      </c>
      <c r="W75" s="912"/>
      <c r="X75" s="913"/>
      <c r="Y75" s="145"/>
      <c r="Z75" s="145"/>
    </row>
    <row r="76" spans="1:26" ht="39.950000000000003" customHeight="1" thickBot="1" x14ac:dyDescent="0.3">
      <c r="A76" s="852"/>
      <c r="B76" s="832"/>
      <c r="C76" s="892"/>
      <c r="D76" s="833"/>
      <c r="E76" s="833"/>
      <c r="F76" s="608" t="s">
        <v>45</v>
      </c>
      <c r="G76" s="582">
        <v>1.67E-2</v>
      </c>
      <c r="H76" s="582">
        <v>1.67E-2</v>
      </c>
      <c r="I76" s="582">
        <v>1.67E-2</v>
      </c>
      <c r="J76" s="554">
        <v>0.08</v>
      </c>
      <c r="K76" s="554">
        <v>0.15</v>
      </c>
      <c r="L76" s="582">
        <v>0.18459999999999999</v>
      </c>
      <c r="M76" s="582">
        <v>0.23666666666666666</v>
      </c>
      <c r="N76" s="582">
        <v>0.1</v>
      </c>
      <c r="O76" s="583">
        <v>0.16166666666666665</v>
      </c>
      <c r="P76" s="554"/>
      <c r="Q76" s="554"/>
      <c r="R76" s="554"/>
      <c r="S76" s="608">
        <f>SUM(G76:R76)</f>
        <v>0.9630333333333333</v>
      </c>
      <c r="T76" s="834"/>
      <c r="U76" s="835"/>
      <c r="V76" s="899"/>
      <c r="W76" s="912"/>
      <c r="X76" s="913"/>
      <c r="Y76" s="145"/>
      <c r="Z76" s="145"/>
    </row>
    <row r="77" spans="1:26" ht="39.950000000000003" customHeight="1" x14ac:dyDescent="0.25">
      <c r="A77" s="852"/>
      <c r="B77" s="832"/>
      <c r="C77" s="838" t="s">
        <v>280</v>
      </c>
      <c r="D77" s="843" t="s">
        <v>40</v>
      </c>
      <c r="E77" s="843"/>
      <c r="F77" s="607" t="s">
        <v>41</v>
      </c>
      <c r="G77" s="582">
        <v>1.6666666666666666E-2</v>
      </c>
      <c r="H77" s="582">
        <v>1.6666666666666666E-2</v>
      </c>
      <c r="I77" s="596">
        <v>1.6666666666666666E-2</v>
      </c>
      <c r="J77" s="596">
        <v>1.6666666666666666E-2</v>
      </c>
      <c r="K77" s="597">
        <v>0.11666666666666667</v>
      </c>
      <c r="L77" s="597">
        <v>0.11666666666666667</v>
      </c>
      <c r="M77" s="597">
        <v>0.11666666666666667</v>
      </c>
      <c r="N77" s="597">
        <v>0.11666666666666667</v>
      </c>
      <c r="O77" s="598">
        <v>0.1166</v>
      </c>
      <c r="P77" s="597">
        <v>0.1166</v>
      </c>
      <c r="Q77" s="597">
        <v>0.1166</v>
      </c>
      <c r="R77" s="597">
        <v>0.1166</v>
      </c>
      <c r="S77" s="607">
        <f>SUM(G77:R77)</f>
        <v>0.99973333333333358</v>
      </c>
      <c r="T77" s="834"/>
      <c r="U77" s="829">
        <v>1.25021E-2</v>
      </c>
      <c r="V77" s="878" t="s">
        <v>328</v>
      </c>
      <c r="W77" s="145"/>
      <c r="X77" s="145"/>
      <c r="Y77" s="145"/>
      <c r="Z77" s="145"/>
    </row>
    <row r="78" spans="1:26" ht="39.950000000000003" customHeight="1" thickBot="1" x14ac:dyDescent="0.3">
      <c r="A78" s="852"/>
      <c r="B78" s="832"/>
      <c r="C78" s="892"/>
      <c r="D78" s="833"/>
      <c r="E78" s="833"/>
      <c r="F78" s="608" t="s">
        <v>45</v>
      </c>
      <c r="G78" s="582" t="s">
        <v>290</v>
      </c>
      <c r="H78" s="582" t="s">
        <v>290</v>
      </c>
      <c r="I78" s="582" t="s">
        <v>290</v>
      </c>
      <c r="J78" s="596">
        <v>0.16</v>
      </c>
      <c r="K78" s="596">
        <v>0.1</v>
      </c>
      <c r="L78" s="596">
        <v>0.04</v>
      </c>
      <c r="M78" s="596">
        <v>0.23666666666666666</v>
      </c>
      <c r="N78" s="596">
        <v>0.1</v>
      </c>
      <c r="O78" s="599">
        <v>0.16166666666666665</v>
      </c>
      <c r="P78" s="596"/>
      <c r="Q78" s="582"/>
      <c r="R78" s="582"/>
      <c r="S78" s="608">
        <f>SUM(G78:R78)</f>
        <v>0.79833333333333323</v>
      </c>
      <c r="T78" s="834"/>
      <c r="U78" s="835"/>
      <c r="V78" s="865"/>
      <c r="W78" s="145"/>
      <c r="X78" s="145"/>
      <c r="Y78" s="145"/>
      <c r="Z78" s="145"/>
    </row>
    <row r="79" spans="1:26" ht="39.950000000000003" customHeight="1" x14ac:dyDescent="0.25">
      <c r="A79" s="852"/>
      <c r="B79" s="832"/>
      <c r="C79" s="838" t="s">
        <v>281</v>
      </c>
      <c r="D79" s="843" t="s">
        <v>40</v>
      </c>
      <c r="E79" s="843"/>
      <c r="F79" s="607" t="s">
        <v>41</v>
      </c>
      <c r="G79" s="582">
        <v>8.3333333333333329E-2</v>
      </c>
      <c r="H79" s="582">
        <v>8.3333333333333329E-2</v>
      </c>
      <c r="I79" s="582">
        <v>8.3333333333333329E-2</v>
      </c>
      <c r="J79" s="582">
        <v>8.3333333333333329E-2</v>
      </c>
      <c r="K79" s="582">
        <v>8.3333333333333329E-2</v>
      </c>
      <c r="L79" s="582">
        <v>8.3333333333333329E-2</v>
      </c>
      <c r="M79" s="582">
        <v>8.3333333333333329E-2</v>
      </c>
      <c r="N79" s="582">
        <v>8.3333333333333329E-2</v>
      </c>
      <c r="O79" s="583">
        <v>8.3333333333333329E-2</v>
      </c>
      <c r="P79" s="582">
        <v>8.3333333333333329E-2</v>
      </c>
      <c r="Q79" s="582">
        <v>8.3333333333333329E-2</v>
      </c>
      <c r="R79" s="582">
        <v>8.3699999999999997E-2</v>
      </c>
      <c r="S79" s="607">
        <f t="shared" ref="S79:S96" si="2">SUM(G79:R79)</f>
        <v>1.0003666666666668</v>
      </c>
      <c r="T79" s="834"/>
      <c r="U79" s="829">
        <v>1.25021E-2</v>
      </c>
      <c r="V79" s="878" t="s">
        <v>329</v>
      </c>
      <c r="W79" s="145"/>
      <c r="X79" s="145"/>
      <c r="Y79" s="145"/>
      <c r="Z79" s="145"/>
    </row>
    <row r="80" spans="1:26" ht="39.950000000000003" customHeight="1" thickBot="1" x14ac:dyDescent="0.3">
      <c r="A80" s="852"/>
      <c r="B80" s="832"/>
      <c r="C80" s="892"/>
      <c r="D80" s="833"/>
      <c r="E80" s="833"/>
      <c r="F80" s="608" t="s">
        <v>45</v>
      </c>
      <c r="G80" s="554">
        <v>0</v>
      </c>
      <c r="H80" s="554">
        <v>0</v>
      </c>
      <c r="I80" s="554">
        <v>0</v>
      </c>
      <c r="J80" s="582">
        <v>8.3299999999999999E-2</v>
      </c>
      <c r="K80" s="582">
        <v>8.3299999999999999E-2</v>
      </c>
      <c r="L80" s="582">
        <v>8.3299999999999999E-2</v>
      </c>
      <c r="M80" s="582">
        <v>8.3333333333333329E-2</v>
      </c>
      <c r="N80" s="582">
        <v>8.3333333333333329E-2</v>
      </c>
      <c r="O80" s="583">
        <v>8.3333333333333329E-2</v>
      </c>
      <c r="P80" s="554"/>
      <c r="Q80" s="554"/>
      <c r="R80" s="554"/>
      <c r="S80" s="608">
        <f t="shared" si="2"/>
        <v>0.49989999999999996</v>
      </c>
      <c r="T80" s="834"/>
      <c r="U80" s="835"/>
      <c r="V80" s="865"/>
      <c r="W80" s="145"/>
      <c r="X80" s="145"/>
      <c r="Y80" s="145"/>
      <c r="Z80" s="145"/>
    </row>
    <row r="81" spans="1:26" ht="39.950000000000003" customHeight="1" x14ac:dyDescent="0.25">
      <c r="A81" s="852"/>
      <c r="B81" s="832"/>
      <c r="C81" s="895" t="s">
        <v>282</v>
      </c>
      <c r="D81" s="843" t="s">
        <v>40</v>
      </c>
      <c r="E81" s="843"/>
      <c r="F81" s="607" t="s">
        <v>41</v>
      </c>
      <c r="G81" s="584">
        <v>8.3333333333333329E-2</v>
      </c>
      <c r="H81" s="584">
        <v>8.3333333333333329E-2</v>
      </c>
      <c r="I81" s="584">
        <v>8.3333333333333329E-2</v>
      </c>
      <c r="J81" s="584">
        <v>8.3333333333333329E-2</v>
      </c>
      <c r="K81" s="584">
        <v>8.3333333333333329E-2</v>
      </c>
      <c r="L81" s="584">
        <v>8.3333333333333329E-2</v>
      </c>
      <c r="M81" s="584">
        <v>8.3333333333333329E-2</v>
      </c>
      <c r="N81" s="584">
        <v>8.3333333333333329E-2</v>
      </c>
      <c r="O81" s="585">
        <v>8.3333333333333329E-2</v>
      </c>
      <c r="P81" s="584">
        <v>8.3333333333333329E-2</v>
      </c>
      <c r="Q81" s="584">
        <v>8.3333333333333329E-2</v>
      </c>
      <c r="R81" s="584">
        <v>8.3699999999999997E-2</v>
      </c>
      <c r="S81" s="607">
        <f t="shared" si="2"/>
        <v>1.0003666666666668</v>
      </c>
      <c r="T81" s="834"/>
      <c r="U81" s="829">
        <v>1.25021E-2</v>
      </c>
      <c r="V81" s="878" t="s">
        <v>330</v>
      </c>
      <c r="W81" s="366"/>
      <c r="X81" s="145"/>
      <c r="Y81" s="145"/>
      <c r="Z81" s="145"/>
    </row>
    <row r="82" spans="1:26" ht="39.950000000000003" customHeight="1" thickBot="1" x14ac:dyDescent="0.3">
      <c r="A82" s="852"/>
      <c r="B82" s="826"/>
      <c r="C82" s="896"/>
      <c r="D82" s="848"/>
      <c r="E82" s="848"/>
      <c r="F82" s="608" t="s">
        <v>45</v>
      </c>
      <c r="G82" s="600">
        <v>8.3299999999999999E-2</v>
      </c>
      <c r="H82" s="600">
        <v>8.3299999999999999E-2</v>
      </c>
      <c r="I82" s="600">
        <v>8.3299999999999999E-2</v>
      </c>
      <c r="J82" s="600">
        <v>8.3299999999999999E-2</v>
      </c>
      <c r="K82" s="600">
        <v>8.3299999999999999E-2</v>
      </c>
      <c r="L82" s="600">
        <v>8.3299999999999999E-2</v>
      </c>
      <c r="M82" s="600">
        <v>8.3333333333333329E-2</v>
      </c>
      <c r="N82" s="600">
        <v>8.3333333333333329E-2</v>
      </c>
      <c r="O82" s="601">
        <v>8.3333333333333329E-2</v>
      </c>
      <c r="P82" s="560"/>
      <c r="Q82" s="560"/>
      <c r="R82" s="560"/>
      <c r="S82" s="608">
        <f t="shared" si="2"/>
        <v>0.74980000000000002</v>
      </c>
      <c r="T82" s="830"/>
      <c r="U82" s="835"/>
      <c r="V82" s="868"/>
      <c r="W82" s="145"/>
      <c r="X82" s="145"/>
      <c r="Y82" s="145"/>
      <c r="Z82" s="145"/>
    </row>
    <row r="83" spans="1:26" ht="39.950000000000003" customHeight="1" x14ac:dyDescent="0.25">
      <c r="A83" s="852"/>
      <c r="B83" s="825" t="s">
        <v>156</v>
      </c>
      <c r="C83" s="901" t="s">
        <v>283</v>
      </c>
      <c r="D83" s="907" t="s">
        <v>40</v>
      </c>
      <c r="E83" s="907"/>
      <c r="F83" s="607" t="s">
        <v>41</v>
      </c>
      <c r="G83" s="564">
        <v>0.05</v>
      </c>
      <c r="H83" s="564">
        <v>0.05</v>
      </c>
      <c r="I83" s="564">
        <v>0.1</v>
      </c>
      <c r="J83" s="564">
        <v>0.1</v>
      </c>
      <c r="K83" s="564">
        <v>0.1</v>
      </c>
      <c r="L83" s="564">
        <v>0.1</v>
      </c>
      <c r="M83" s="564">
        <v>0.25</v>
      </c>
      <c r="N83" s="564">
        <v>0.25</v>
      </c>
      <c r="O83" s="566"/>
      <c r="P83" s="565"/>
      <c r="Q83" s="565"/>
      <c r="R83" s="565"/>
      <c r="S83" s="607">
        <f t="shared" si="2"/>
        <v>1</v>
      </c>
      <c r="T83" s="909">
        <v>2.5000000000000001E-2</v>
      </c>
      <c r="U83" s="850">
        <v>1.2500000000000001E-2</v>
      </c>
      <c r="V83" s="885" t="s">
        <v>331</v>
      </c>
      <c r="W83" s="145"/>
      <c r="X83" s="145"/>
      <c r="Y83" s="145"/>
      <c r="Z83" s="145"/>
    </row>
    <row r="84" spans="1:26" ht="39.950000000000003" customHeight="1" x14ac:dyDescent="0.25">
      <c r="A84" s="852"/>
      <c r="B84" s="832"/>
      <c r="C84" s="902"/>
      <c r="D84" s="906"/>
      <c r="E84" s="906"/>
      <c r="F84" s="608" t="s">
        <v>45</v>
      </c>
      <c r="G84" s="565">
        <v>0</v>
      </c>
      <c r="H84" s="565">
        <v>2.5000000000000001E-2</v>
      </c>
      <c r="I84" s="565">
        <v>0</v>
      </c>
      <c r="J84" s="565">
        <v>0</v>
      </c>
      <c r="K84" s="565">
        <v>0</v>
      </c>
      <c r="L84" s="565">
        <v>0</v>
      </c>
      <c r="M84" s="564">
        <v>0.08</v>
      </c>
      <c r="N84" s="564">
        <v>0.1</v>
      </c>
      <c r="O84" s="591">
        <v>0.125</v>
      </c>
      <c r="P84" s="565"/>
      <c r="Q84" s="565"/>
      <c r="R84" s="565"/>
      <c r="S84" s="608">
        <f t="shared" si="2"/>
        <v>0.33</v>
      </c>
      <c r="T84" s="910"/>
      <c r="U84" s="835"/>
      <c r="V84" s="883"/>
      <c r="W84" s="145"/>
      <c r="X84" s="145"/>
      <c r="Y84" s="145"/>
      <c r="Z84" s="145"/>
    </row>
    <row r="85" spans="1:26" ht="39.950000000000003" customHeight="1" x14ac:dyDescent="0.25">
      <c r="A85" s="852"/>
      <c r="B85" s="832"/>
      <c r="C85" s="901" t="s">
        <v>284</v>
      </c>
      <c r="D85" s="907" t="s">
        <v>40</v>
      </c>
      <c r="E85" s="908"/>
      <c r="F85" s="607" t="s">
        <v>41</v>
      </c>
      <c r="G85" s="565"/>
      <c r="H85" s="565"/>
      <c r="I85" s="565"/>
      <c r="J85" s="565"/>
      <c r="K85" s="565"/>
      <c r="L85" s="565"/>
      <c r="M85" s="564"/>
      <c r="N85" s="564"/>
      <c r="O85" s="591">
        <v>0.25</v>
      </c>
      <c r="P85" s="564">
        <v>0.25</v>
      </c>
      <c r="Q85" s="564">
        <v>0.25</v>
      </c>
      <c r="R85" s="564">
        <v>0.25</v>
      </c>
      <c r="S85" s="607">
        <f t="shared" si="2"/>
        <v>1</v>
      </c>
      <c r="T85" s="910"/>
      <c r="U85" s="849">
        <v>1.2500000000000001E-2</v>
      </c>
      <c r="V85" s="878" t="s">
        <v>332</v>
      </c>
      <c r="W85" s="145"/>
      <c r="X85" s="145"/>
      <c r="Y85" s="145"/>
      <c r="Z85" s="145"/>
    </row>
    <row r="86" spans="1:26" ht="39.950000000000003" customHeight="1" thickBot="1" x14ac:dyDescent="0.3">
      <c r="A86" s="852"/>
      <c r="B86" s="826"/>
      <c r="C86" s="906"/>
      <c r="D86" s="906"/>
      <c r="E86" s="908"/>
      <c r="F86" s="608" t="s">
        <v>45</v>
      </c>
      <c r="G86" s="565"/>
      <c r="H86" s="565"/>
      <c r="I86" s="565"/>
      <c r="J86" s="565"/>
      <c r="K86" s="565"/>
      <c r="L86" s="565"/>
      <c r="M86" s="564"/>
      <c r="N86" s="564"/>
      <c r="O86" s="591">
        <v>0.25</v>
      </c>
      <c r="P86" s="565"/>
      <c r="Q86" s="565"/>
      <c r="R86" s="565"/>
      <c r="S86" s="608">
        <f t="shared" si="2"/>
        <v>0.25</v>
      </c>
      <c r="T86" s="911"/>
      <c r="U86" s="830"/>
      <c r="V86" s="868"/>
      <c r="W86" s="145"/>
      <c r="X86" s="145"/>
      <c r="Y86" s="145"/>
      <c r="Z86" s="145"/>
    </row>
    <row r="87" spans="1:26" ht="39.950000000000003" customHeight="1" x14ac:dyDescent="0.25">
      <c r="A87" s="852"/>
      <c r="B87" s="919" t="s">
        <v>165</v>
      </c>
      <c r="C87" s="901" t="s">
        <v>285</v>
      </c>
      <c r="D87" s="907" t="s">
        <v>40</v>
      </c>
      <c r="E87" s="907"/>
      <c r="F87" s="607" t="s">
        <v>41</v>
      </c>
      <c r="G87" s="602">
        <v>7.6923076923076927E-2</v>
      </c>
      <c r="H87" s="602">
        <v>0.11538461538461539</v>
      </c>
      <c r="I87" s="602">
        <v>0.11538461538461539</v>
      </c>
      <c r="J87" s="602">
        <v>2.564102564102564E-2</v>
      </c>
      <c r="K87" s="602">
        <v>0.10256410256410256</v>
      </c>
      <c r="L87" s="602">
        <v>0.10256410256410256</v>
      </c>
      <c r="M87" s="602">
        <v>0.10256410256410256</v>
      </c>
      <c r="N87" s="602">
        <v>0.10256410256410256</v>
      </c>
      <c r="O87" s="603">
        <v>0.11538461538461539</v>
      </c>
      <c r="P87" s="602">
        <v>7.6923076923076927E-2</v>
      </c>
      <c r="Q87" s="602">
        <v>3.8461538461538464E-2</v>
      </c>
      <c r="R87" s="602">
        <v>2.5499999999999998E-2</v>
      </c>
      <c r="S87" s="607">
        <f t="shared" si="2"/>
        <v>0.99985897435897431</v>
      </c>
      <c r="T87" s="909">
        <v>2.9899999999999999E-2</v>
      </c>
      <c r="U87" s="850">
        <v>1.4999999999999999E-2</v>
      </c>
      <c r="V87" s="875" t="s">
        <v>315</v>
      </c>
      <c r="W87" s="145"/>
      <c r="X87" s="145"/>
      <c r="Y87" s="145"/>
      <c r="Z87" s="145"/>
    </row>
    <row r="88" spans="1:26" ht="39.950000000000003" customHeight="1" thickBot="1" x14ac:dyDescent="0.3">
      <c r="A88" s="852"/>
      <c r="B88" s="920"/>
      <c r="C88" s="902"/>
      <c r="D88" s="906"/>
      <c r="E88" s="906"/>
      <c r="F88" s="608" t="s">
        <v>45</v>
      </c>
      <c r="G88" s="564">
        <v>3.8461538461538464E-2</v>
      </c>
      <c r="H88" s="564">
        <v>8.9743589743589744E-2</v>
      </c>
      <c r="I88" s="564">
        <v>1.282051282051282E-2</v>
      </c>
      <c r="J88" s="564">
        <v>0.11538461538461539</v>
      </c>
      <c r="K88" s="564">
        <v>0.11538461538461539</v>
      </c>
      <c r="L88" s="564">
        <v>7.6923076923076927E-2</v>
      </c>
      <c r="M88" s="564">
        <v>0.24358974358974358</v>
      </c>
      <c r="N88" s="564">
        <v>5.128205128205128E-2</v>
      </c>
      <c r="O88" s="591">
        <v>8.9743589743589744E-2</v>
      </c>
      <c r="P88" s="565"/>
      <c r="Q88" s="565"/>
      <c r="R88" s="565"/>
      <c r="S88" s="608">
        <f t="shared" si="2"/>
        <v>0.83333333333333337</v>
      </c>
      <c r="T88" s="922"/>
      <c r="U88" s="830"/>
      <c r="V88" s="868"/>
      <c r="W88" s="145"/>
      <c r="X88" s="145"/>
      <c r="Y88" s="145"/>
      <c r="Z88" s="145"/>
    </row>
    <row r="89" spans="1:26" ht="39.950000000000003" customHeight="1" x14ac:dyDescent="0.25">
      <c r="A89" s="852"/>
      <c r="B89" s="920"/>
      <c r="C89" s="901" t="s">
        <v>286</v>
      </c>
      <c r="D89" s="907" t="s">
        <v>40</v>
      </c>
      <c r="E89" s="907"/>
      <c r="F89" s="607" t="s">
        <v>41</v>
      </c>
      <c r="G89" s="602">
        <v>7.371794871794872E-2</v>
      </c>
      <c r="H89" s="602">
        <v>0.10576923076923077</v>
      </c>
      <c r="I89" s="602">
        <v>0.125</v>
      </c>
      <c r="J89" s="602">
        <v>2.564102564102564E-2</v>
      </c>
      <c r="K89" s="602">
        <v>0.10256410256410256</v>
      </c>
      <c r="L89" s="602">
        <v>0.10256410256410256</v>
      </c>
      <c r="M89" s="602">
        <v>0.10256410256410256</v>
      </c>
      <c r="N89" s="602">
        <v>0.10256410256410256</v>
      </c>
      <c r="O89" s="603">
        <v>0.11538461538461539</v>
      </c>
      <c r="P89" s="602">
        <v>6.7307692307692304E-2</v>
      </c>
      <c r="Q89" s="602">
        <v>3.5256410256410256E-2</v>
      </c>
      <c r="R89" s="602">
        <v>4.1500000000000002E-2</v>
      </c>
      <c r="S89" s="607">
        <f t="shared" si="2"/>
        <v>0.99983333333333324</v>
      </c>
      <c r="T89" s="922"/>
      <c r="U89" s="850">
        <v>1.4999999999999999E-2</v>
      </c>
      <c r="V89" s="876" t="s">
        <v>333</v>
      </c>
      <c r="W89" s="145"/>
      <c r="X89" s="145"/>
      <c r="Y89" s="145"/>
      <c r="Z89" s="145"/>
    </row>
    <row r="90" spans="1:26" ht="39.950000000000003" customHeight="1" thickBot="1" x14ac:dyDescent="0.3">
      <c r="A90" s="853"/>
      <c r="B90" s="921"/>
      <c r="C90" s="902"/>
      <c r="D90" s="906"/>
      <c r="E90" s="906"/>
      <c r="F90" s="608" t="s">
        <v>45</v>
      </c>
      <c r="G90" s="564">
        <v>9.6153846153846159E-3</v>
      </c>
      <c r="H90" s="564">
        <v>5.7692307692307696E-2</v>
      </c>
      <c r="I90" s="564">
        <v>9.6153846153846159E-3</v>
      </c>
      <c r="J90" s="604">
        <v>0.10576923076923077</v>
      </c>
      <c r="K90" s="604">
        <v>8.0128205128205135E-2</v>
      </c>
      <c r="L90" s="604">
        <v>4.807692307692308E-2</v>
      </c>
      <c r="M90" s="564">
        <v>0.1891025641025641</v>
      </c>
      <c r="N90" s="564">
        <v>0.16025641025641027</v>
      </c>
      <c r="O90" s="591">
        <v>0.12820512820512819</v>
      </c>
      <c r="P90" s="565"/>
      <c r="Q90" s="565"/>
      <c r="R90" s="565"/>
      <c r="S90" s="608">
        <f t="shared" si="2"/>
        <v>0.78846153846153844</v>
      </c>
      <c r="T90" s="923"/>
      <c r="U90" s="830"/>
      <c r="V90" s="877"/>
      <c r="W90" s="145"/>
      <c r="X90" s="145"/>
      <c r="Y90" s="145"/>
      <c r="Z90" s="145"/>
    </row>
    <row r="91" spans="1:26" ht="39.950000000000003" customHeight="1" x14ac:dyDescent="0.25">
      <c r="A91" s="914" t="s">
        <v>171</v>
      </c>
      <c r="B91" s="825" t="s">
        <v>227</v>
      </c>
      <c r="C91" s="831" t="s">
        <v>287</v>
      </c>
      <c r="D91" s="827" t="s">
        <v>40</v>
      </c>
      <c r="E91" s="827" t="s">
        <v>40</v>
      </c>
      <c r="F91" s="607" t="s">
        <v>41</v>
      </c>
      <c r="G91" s="602">
        <v>0.08</v>
      </c>
      <c r="H91" s="602">
        <v>0.08</v>
      </c>
      <c r="I91" s="602">
        <v>0.08</v>
      </c>
      <c r="J91" s="602">
        <v>0.09</v>
      </c>
      <c r="K91" s="602">
        <v>0.08</v>
      </c>
      <c r="L91" s="602">
        <v>0.08</v>
      </c>
      <c r="M91" s="602">
        <v>0.08</v>
      </c>
      <c r="N91" s="602">
        <v>0.09</v>
      </c>
      <c r="O91" s="603">
        <v>0.08</v>
      </c>
      <c r="P91" s="602">
        <v>0.08</v>
      </c>
      <c r="Q91" s="602">
        <v>0.08</v>
      </c>
      <c r="R91" s="602">
        <v>0.1</v>
      </c>
      <c r="S91" s="607">
        <f t="shared" si="2"/>
        <v>0.99999999999999978</v>
      </c>
      <c r="T91" s="844">
        <f>+U91+U93+U95</f>
        <v>1.9900000000000001E-2</v>
      </c>
      <c r="U91" s="850">
        <v>6.7000000000000002E-3</v>
      </c>
      <c r="V91" s="924" t="s">
        <v>352</v>
      </c>
      <c r="W91" s="145"/>
      <c r="X91" s="145"/>
      <c r="Y91" s="145"/>
      <c r="Z91" s="145"/>
    </row>
    <row r="92" spans="1:26" ht="39.950000000000003" customHeight="1" thickBot="1" x14ac:dyDescent="0.3">
      <c r="A92" s="823"/>
      <c r="B92" s="832"/>
      <c r="C92" s="833"/>
      <c r="D92" s="833"/>
      <c r="E92" s="833"/>
      <c r="F92" s="608" t="s">
        <v>45</v>
      </c>
      <c r="G92" s="582">
        <v>0.08</v>
      </c>
      <c r="H92" s="582">
        <v>0.08</v>
      </c>
      <c r="I92" s="582">
        <v>0.08</v>
      </c>
      <c r="J92" s="602">
        <v>0.09</v>
      </c>
      <c r="K92" s="582">
        <v>0.08</v>
      </c>
      <c r="L92" s="582">
        <v>0.08</v>
      </c>
      <c r="M92" s="582">
        <v>0.08</v>
      </c>
      <c r="N92" s="582">
        <v>0.09</v>
      </c>
      <c r="O92" s="583">
        <v>0.08</v>
      </c>
      <c r="P92" s="554"/>
      <c r="Q92" s="554"/>
      <c r="R92" s="554"/>
      <c r="S92" s="608">
        <f t="shared" si="2"/>
        <v>0.73999999999999988</v>
      </c>
      <c r="T92" s="834"/>
      <c r="U92" s="835"/>
      <c r="V92" s="904"/>
      <c r="W92" s="145"/>
      <c r="X92" s="145"/>
      <c r="Y92" s="145"/>
      <c r="Z92" s="145"/>
    </row>
    <row r="93" spans="1:26" ht="39.950000000000003" customHeight="1" x14ac:dyDescent="0.25">
      <c r="A93" s="823"/>
      <c r="B93" s="832"/>
      <c r="C93" s="838" t="s">
        <v>288</v>
      </c>
      <c r="D93" s="843" t="s">
        <v>40</v>
      </c>
      <c r="E93" s="843" t="s">
        <v>40</v>
      </c>
      <c r="F93" s="607" t="s">
        <v>41</v>
      </c>
      <c r="G93" s="554"/>
      <c r="H93" s="554"/>
      <c r="I93" s="554"/>
      <c r="J93" s="554"/>
      <c r="K93" s="554"/>
      <c r="L93" s="554"/>
      <c r="M93" s="554"/>
      <c r="N93" s="605">
        <v>0.5</v>
      </c>
      <c r="O93" s="606"/>
      <c r="P93" s="605"/>
      <c r="Q93" s="605"/>
      <c r="R93" s="605">
        <v>0.5</v>
      </c>
      <c r="S93" s="607">
        <f t="shared" si="2"/>
        <v>1</v>
      </c>
      <c r="T93" s="834"/>
      <c r="U93" s="850">
        <v>6.6E-3</v>
      </c>
      <c r="V93" s="903" t="s">
        <v>298</v>
      </c>
      <c r="W93" s="145"/>
      <c r="X93" s="145"/>
      <c r="Y93" s="145"/>
      <c r="Z93" s="145"/>
    </row>
    <row r="94" spans="1:26" ht="39.950000000000003" customHeight="1" thickBot="1" x14ac:dyDescent="0.3">
      <c r="A94" s="823"/>
      <c r="B94" s="832"/>
      <c r="C94" s="833"/>
      <c r="D94" s="833"/>
      <c r="E94" s="833"/>
      <c r="F94" s="608" t="s">
        <v>45</v>
      </c>
      <c r="G94" s="554"/>
      <c r="H94" s="554"/>
      <c r="I94" s="554"/>
      <c r="J94" s="554"/>
      <c r="K94" s="554"/>
      <c r="L94" s="554"/>
      <c r="M94" s="554"/>
      <c r="N94" s="554">
        <v>0.5</v>
      </c>
      <c r="O94" s="555"/>
      <c r="P94" s="554"/>
      <c r="Q94" s="554"/>
      <c r="R94" s="554"/>
      <c r="S94" s="608">
        <f t="shared" si="2"/>
        <v>0.5</v>
      </c>
      <c r="T94" s="834"/>
      <c r="U94" s="835"/>
      <c r="V94" s="904"/>
      <c r="W94" s="145"/>
      <c r="X94" s="145"/>
      <c r="Y94" s="145"/>
      <c r="Z94" s="145"/>
    </row>
    <row r="95" spans="1:26" ht="39.950000000000003" customHeight="1" x14ac:dyDescent="0.25">
      <c r="A95" s="823"/>
      <c r="B95" s="832"/>
      <c r="C95" s="838" t="s">
        <v>289</v>
      </c>
      <c r="D95" s="843" t="s">
        <v>40</v>
      </c>
      <c r="E95" s="843" t="s">
        <v>40</v>
      </c>
      <c r="F95" s="607" t="s">
        <v>41</v>
      </c>
      <c r="G95" s="554"/>
      <c r="H95" s="554"/>
      <c r="I95" s="554"/>
      <c r="J95" s="554"/>
      <c r="K95" s="554"/>
      <c r="L95" s="554"/>
      <c r="M95" s="554"/>
      <c r="N95" s="554"/>
      <c r="O95" s="606">
        <v>0.8</v>
      </c>
      <c r="P95" s="605"/>
      <c r="Q95" s="605"/>
      <c r="R95" s="605">
        <v>0.2</v>
      </c>
      <c r="S95" s="607">
        <f t="shared" si="2"/>
        <v>1</v>
      </c>
      <c r="T95" s="834"/>
      <c r="U95" s="850">
        <v>6.6E-3</v>
      </c>
      <c r="V95" s="903" t="s">
        <v>353</v>
      </c>
      <c r="W95" s="145"/>
      <c r="X95" s="145"/>
      <c r="Y95" s="145"/>
      <c r="Z95" s="145"/>
    </row>
    <row r="96" spans="1:26" ht="39.950000000000003" customHeight="1" thickBot="1" x14ac:dyDescent="0.3">
      <c r="A96" s="915"/>
      <c r="B96" s="826"/>
      <c r="C96" s="828"/>
      <c r="D96" s="828"/>
      <c r="E96" s="828"/>
      <c r="F96" s="608" t="s">
        <v>45</v>
      </c>
      <c r="G96" s="556"/>
      <c r="H96" s="556"/>
      <c r="I96" s="556"/>
      <c r="J96" s="556"/>
      <c r="K96" s="556"/>
      <c r="L96" s="556"/>
      <c r="M96" s="556"/>
      <c r="N96" s="556"/>
      <c r="O96" s="558">
        <v>0.8</v>
      </c>
      <c r="P96" s="556"/>
      <c r="Q96" s="556"/>
      <c r="R96" s="556"/>
      <c r="S96" s="608">
        <f t="shared" si="2"/>
        <v>0.8</v>
      </c>
      <c r="T96" s="830"/>
      <c r="U96" s="835"/>
      <c r="V96" s="905"/>
      <c r="W96" s="145"/>
      <c r="X96" s="145"/>
      <c r="Y96" s="145"/>
      <c r="Z96" s="145"/>
    </row>
    <row r="97" spans="1:33" s="279" customFormat="1" ht="18.75" customHeight="1" thickBot="1" x14ac:dyDescent="0.3">
      <c r="A97" s="799" t="s">
        <v>182</v>
      </c>
      <c r="B97" s="800"/>
      <c r="C97" s="800"/>
      <c r="D97" s="800"/>
      <c r="E97" s="800"/>
      <c r="F97" s="800"/>
      <c r="G97" s="800"/>
      <c r="H97" s="800"/>
      <c r="I97" s="800"/>
      <c r="J97" s="800"/>
      <c r="K97" s="800"/>
      <c r="L97" s="800"/>
      <c r="M97" s="800"/>
      <c r="N97" s="800"/>
      <c r="O97" s="800"/>
      <c r="P97" s="800"/>
      <c r="Q97" s="800"/>
      <c r="R97" s="800"/>
      <c r="S97" s="800"/>
      <c r="T97" s="325">
        <f>SUM(T8:T96)</f>
        <v>0.99999999999999989</v>
      </c>
      <c r="U97" s="325">
        <f>SUM(U9:U96)</f>
        <v>0.99996323999999981</v>
      </c>
      <c r="V97" s="404"/>
      <c r="W97" s="278"/>
      <c r="X97" s="278"/>
      <c r="Y97" s="278"/>
      <c r="Z97" s="278"/>
      <c r="AA97" s="278"/>
      <c r="AB97" s="278"/>
      <c r="AC97" s="278"/>
      <c r="AD97" s="278"/>
      <c r="AE97" s="278"/>
      <c r="AF97" s="278"/>
      <c r="AG97" s="278"/>
    </row>
    <row r="98" spans="1:33" ht="15.75" customHeight="1" x14ac:dyDescent="0.25">
      <c r="A98" s="148"/>
      <c r="B98" s="149"/>
      <c r="C98" s="150"/>
      <c r="D98" s="148"/>
      <c r="E98" s="148"/>
      <c r="F98" s="148"/>
      <c r="G98" s="148"/>
      <c r="H98" s="148"/>
      <c r="I98" s="148"/>
      <c r="J98" s="148"/>
      <c r="K98" s="148"/>
      <c r="L98" s="373"/>
      <c r="M98" s="148"/>
      <c r="N98" s="151"/>
      <c r="O98" s="462"/>
      <c r="P98" s="148"/>
      <c r="Q98" s="148"/>
      <c r="R98" s="148"/>
      <c r="S98" s="148"/>
      <c r="T98" s="148"/>
      <c r="U98" s="148"/>
      <c r="V98" s="373"/>
      <c r="W98" s="148"/>
      <c r="X98" s="148"/>
      <c r="Y98" s="148"/>
      <c r="Z98" s="148"/>
    </row>
    <row r="99" spans="1:33" ht="15.75" customHeight="1" x14ac:dyDescent="0.25">
      <c r="A99" s="148"/>
      <c r="B99" s="149"/>
      <c r="C99" s="150"/>
      <c r="D99" s="148"/>
      <c r="E99" s="148"/>
      <c r="F99" s="148"/>
      <c r="G99" s="148"/>
      <c r="H99" s="148"/>
      <c r="I99" s="148"/>
      <c r="J99" s="148"/>
      <c r="K99" s="148"/>
      <c r="L99" s="373"/>
      <c r="M99" s="148"/>
      <c r="N99" s="151"/>
      <c r="O99" s="462"/>
      <c r="P99" s="148"/>
      <c r="Q99" s="148"/>
      <c r="R99" s="148"/>
      <c r="S99" s="148"/>
      <c r="T99" s="148"/>
      <c r="U99" s="148"/>
      <c r="V99" s="373"/>
      <c r="W99" s="148"/>
      <c r="X99" s="148"/>
      <c r="Y99" s="148"/>
      <c r="Z99" s="148"/>
    </row>
    <row r="100" spans="1:33" s="277" customFormat="1" x14ac:dyDescent="0.25">
      <c r="A100" s="266" t="s">
        <v>243</v>
      </c>
      <c r="B100" s="248"/>
      <c r="C100" s="248"/>
      <c r="D100" s="248"/>
      <c r="E100" s="248"/>
      <c r="F100" s="248"/>
      <c r="G100" s="248"/>
      <c r="H100" s="274"/>
      <c r="I100" s="275"/>
      <c r="J100" s="275"/>
      <c r="K100" s="275"/>
      <c r="L100" s="274"/>
      <c r="M100" s="275"/>
      <c r="N100" s="276"/>
      <c r="O100" s="463"/>
      <c r="P100" s="276"/>
      <c r="Q100" s="276"/>
      <c r="R100" s="276"/>
      <c r="S100" s="276"/>
      <c r="T100" s="276"/>
      <c r="U100" s="276"/>
      <c r="V100" s="274"/>
      <c r="W100" s="275"/>
      <c r="X100" s="275"/>
      <c r="Y100" s="275"/>
      <c r="Z100" s="275"/>
      <c r="AA100" s="275"/>
      <c r="AB100" s="275"/>
      <c r="AC100" s="275"/>
      <c r="AD100" s="275"/>
      <c r="AE100" s="275"/>
      <c r="AF100" s="275"/>
      <c r="AG100" s="275"/>
    </row>
    <row r="101" spans="1:33" s="277" customFormat="1" ht="15" customHeight="1" x14ac:dyDescent="0.25">
      <c r="A101" s="267" t="s">
        <v>244</v>
      </c>
      <c r="B101" s="671" t="s">
        <v>245</v>
      </c>
      <c r="C101" s="671"/>
      <c r="D101" s="671"/>
      <c r="E101" s="671"/>
      <c r="F101" s="671"/>
      <c r="G101" s="671"/>
      <c r="H101" s="671"/>
      <c r="I101" s="672" t="s">
        <v>246</v>
      </c>
      <c r="J101" s="672"/>
      <c r="K101" s="672"/>
      <c r="L101" s="672"/>
      <c r="M101" s="672"/>
      <c r="N101" s="672"/>
      <c r="O101" s="672"/>
      <c r="P101" s="276"/>
      <c r="Q101" s="276"/>
      <c r="R101" s="276"/>
      <c r="S101" s="276"/>
      <c r="T101" s="276"/>
      <c r="U101" s="276"/>
      <c r="V101" s="274"/>
      <c r="W101" s="275"/>
      <c r="X101" s="275"/>
      <c r="Y101" s="275"/>
      <c r="Z101" s="275"/>
      <c r="AA101" s="275"/>
      <c r="AB101" s="275"/>
      <c r="AC101" s="275"/>
      <c r="AD101" s="275"/>
      <c r="AE101" s="275"/>
      <c r="AF101" s="275"/>
      <c r="AG101" s="275"/>
    </row>
    <row r="102" spans="1:33" s="277" customFormat="1" ht="33.75" customHeight="1" x14ac:dyDescent="0.25">
      <c r="A102" s="268">
        <v>11</v>
      </c>
      <c r="B102" s="674" t="s">
        <v>247</v>
      </c>
      <c r="C102" s="674"/>
      <c r="D102" s="674"/>
      <c r="E102" s="674"/>
      <c r="F102" s="674"/>
      <c r="G102" s="674"/>
      <c r="H102" s="674"/>
      <c r="I102" s="674" t="s">
        <v>248</v>
      </c>
      <c r="J102" s="674"/>
      <c r="K102" s="674"/>
      <c r="L102" s="674"/>
      <c r="M102" s="674"/>
      <c r="N102" s="674"/>
      <c r="O102" s="674"/>
      <c r="P102" s="276"/>
      <c r="Q102" s="276"/>
      <c r="R102" s="276"/>
      <c r="S102" s="276"/>
      <c r="T102" s="276"/>
      <c r="U102" s="276"/>
      <c r="V102" s="274"/>
      <c r="W102" s="275"/>
      <c r="X102" s="275"/>
      <c r="Y102" s="275"/>
      <c r="Z102" s="275"/>
      <c r="AA102" s="275"/>
      <c r="AB102" s="275"/>
      <c r="AC102" s="275"/>
      <c r="AD102" s="275"/>
      <c r="AE102" s="275"/>
      <c r="AF102" s="275"/>
      <c r="AG102" s="275"/>
    </row>
    <row r="103" spans="1:33" ht="15.75" customHeight="1" x14ac:dyDescent="0.25">
      <c r="A103" s="148"/>
      <c r="B103" s="149"/>
      <c r="C103" s="150"/>
      <c r="D103" s="148"/>
      <c r="E103" s="148"/>
      <c r="F103" s="148"/>
      <c r="G103" s="148"/>
      <c r="H103" s="148"/>
      <c r="I103" s="148"/>
      <c r="J103" s="148"/>
      <c r="K103" s="148"/>
      <c r="L103" s="373"/>
      <c r="M103" s="148"/>
      <c r="N103" s="151"/>
      <c r="O103" s="462"/>
      <c r="P103" s="148"/>
      <c r="Q103" s="148"/>
      <c r="R103" s="148"/>
      <c r="S103" s="148"/>
      <c r="T103" s="148"/>
      <c r="U103" s="148"/>
      <c r="V103" s="373"/>
      <c r="W103" s="148"/>
      <c r="X103" s="148"/>
      <c r="Y103" s="148"/>
      <c r="Z103" s="148"/>
    </row>
    <row r="104" spans="1:33" ht="15.75" customHeight="1" x14ac:dyDescent="0.25">
      <c r="A104" s="148"/>
      <c r="B104" s="149"/>
      <c r="C104" s="150"/>
      <c r="D104" s="148"/>
      <c r="E104" s="148"/>
      <c r="F104" s="148"/>
      <c r="G104" s="148"/>
      <c r="H104" s="148"/>
      <c r="I104" s="148"/>
      <c r="J104" s="148"/>
      <c r="K104" s="148"/>
      <c r="L104" s="373"/>
      <c r="M104" s="148"/>
      <c r="N104" s="151"/>
      <c r="O104" s="462"/>
      <c r="P104" s="148"/>
      <c r="Q104" s="148"/>
      <c r="R104" s="148"/>
      <c r="S104" s="148"/>
      <c r="T104" s="148"/>
      <c r="U104" s="148"/>
      <c r="V104" s="373"/>
      <c r="W104" s="148"/>
      <c r="X104" s="148"/>
      <c r="Y104" s="148"/>
      <c r="Z104" s="148"/>
    </row>
    <row r="105" spans="1:33" ht="15.75" customHeight="1" x14ac:dyDescent="0.25">
      <c r="A105" s="148"/>
      <c r="B105" s="149"/>
      <c r="C105" s="150"/>
      <c r="D105" s="148"/>
      <c r="E105" s="148"/>
      <c r="F105" s="148"/>
      <c r="G105" s="148"/>
      <c r="H105" s="148"/>
      <c r="I105" s="148"/>
      <c r="J105" s="148"/>
      <c r="K105" s="148"/>
      <c r="L105" s="373"/>
      <c r="M105" s="148"/>
      <c r="N105" s="151"/>
      <c r="O105" s="462"/>
      <c r="P105" s="148"/>
      <c r="Q105" s="148"/>
      <c r="R105" s="148"/>
      <c r="S105" s="148"/>
      <c r="T105" s="148"/>
      <c r="U105" s="148"/>
      <c r="V105" s="373"/>
      <c r="W105" s="148"/>
      <c r="X105" s="148"/>
      <c r="Y105" s="148"/>
      <c r="Z105" s="148"/>
    </row>
    <row r="106" spans="1:33" ht="15.75" customHeight="1" x14ac:dyDescent="0.25">
      <c r="A106" s="148"/>
      <c r="B106" s="149"/>
      <c r="C106" s="150"/>
      <c r="D106" s="148"/>
      <c r="E106" s="148"/>
      <c r="F106" s="148"/>
      <c r="G106" s="148"/>
      <c r="H106" s="148"/>
      <c r="I106" s="148"/>
      <c r="J106" s="148"/>
      <c r="K106" s="148"/>
      <c r="L106" s="373"/>
      <c r="M106" s="148"/>
      <c r="N106" s="151"/>
      <c r="O106" s="462"/>
      <c r="P106" s="148"/>
      <c r="Q106" s="148"/>
      <c r="R106" s="148"/>
      <c r="S106" s="148"/>
      <c r="T106" s="148"/>
      <c r="U106" s="148"/>
      <c r="V106" s="373"/>
      <c r="W106" s="148"/>
      <c r="X106" s="148"/>
      <c r="Y106" s="148"/>
      <c r="Z106" s="148"/>
    </row>
    <row r="107" spans="1:33" ht="15.75" customHeight="1" x14ac:dyDescent="0.25">
      <c r="A107" s="148"/>
      <c r="B107" s="149"/>
      <c r="C107" s="150"/>
      <c r="D107" s="148"/>
      <c r="E107" s="148"/>
      <c r="F107" s="148"/>
      <c r="G107" s="148"/>
      <c r="H107" s="148"/>
      <c r="I107" s="148"/>
      <c r="J107" s="148"/>
      <c r="K107" s="148"/>
      <c r="L107" s="373"/>
      <c r="M107" s="148"/>
      <c r="N107" s="151"/>
      <c r="O107" s="462"/>
      <c r="P107" s="148"/>
      <c r="Q107" s="148"/>
      <c r="R107" s="148"/>
      <c r="S107" s="148"/>
      <c r="T107" s="148"/>
      <c r="U107" s="148"/>
      <c r="V107" s="373"/>
      <c r="W107" s="148"/>
      <c r="X107" s="148"/>
      <c r="Y107" s="148"/>
      <c r="Z107" s="148"/>
    </row>
    <row r="108" spans="1:33" ht="15.75" customHeight="1" x14ac:dyDescent="0.25">
      <c r="A108" s="148"/>
      <c r="B108" s="149"/>
      <c r="C108" s="150"/>
      <c r="D108" s="148"/>
      <c r="E108" s="148"/>
      <c r="F108" s="148"/>
      <c r="G108" s="148"/>
      <c r="H108" s="148"/>
      <c r="I108" s="148"/>
      <c r="J108" s="148"/>
      <c r="K108" s="148"/>
      <c r="L108" s="373"/>
      <c r="M108" s="148"/>
      <c r="N108" s="151"/>
      <c r="O108" s="462"/>
      <c r="P108" s="148"/>
      <c r="Q108" s="148"/>
      <c r="R108" s="148"/>
      <c r="S108" s="148"/>
      <c r="T108" s="148"/>
      <c r="U108" s="148"/>
      <c r="V108" s="373"/>
      <c r="W108" s="148"/>
      <c r="X108" s="148"/>
      <c r="Y108" s="148"/>
      <c r="Z108" s="148"/>
    </row>
    <row r="109" spans="1:33" ht="15.75" customHeight="1" x14ac:dyDescent="0.25">
      <c r="A109" s="148"/>
      <c r="B109" s="149"/>
      <c r="C109" s="150"/>
      <c r="D109" s="148"/>
      <c r="E109" s="148"/>
      <c r="F109" s="148"/>
      <c r="G109" s="148"/>
      <c r="H109" s="148"/>
      <c r="I109" s="148"/>
      <c r="J109" s="148"/>
      <c r="K109" s="148"/>
      <c r="L109" s="373"/>
      <c r="M109" s="148"/>
      <c r="N109" s="151"/>
      <c r="O109" s="462"/>
      <c r="P109" s="148"/>
      <c r="Q109" s="148"/>
      <c r="R109" s="148"/>
      <c r="S109" s="148"/>
      <c r="T109" s="148"/>
      <c r="U109" s="148"/>
      <c r="V109" s="373"/>
      <c r="W109" s="148"/>
      <c r="X109" s="148"/>
      <c r="Y109" s="148"/>
      <c r="Z109" s="148"/>
    </row>
    <row r="110" spans="1:33" ht="15.75" customHeight="1" x14ac:dyDescent="0.25">
      <c r="A110" s="148"/>
      <c r="B110" s="149"/>
      <c r="C110" s="150"/>
      <c r="D110" s="148"/>
      <c r="E110" s="148"/>
      <c r="F110" s="148"/>
      <c r="G110" s="148"/>
      <c r="H110" s="148"/>
      <c r="I110" s="148"/>
      <c r="J110" s="148"/>
      <c r="K110" s="148"/>
      <c r="L110" s="373"/>
      <c r="M110" s="148"/>
      <c r="N110" s="151"/>
      <c r="O110" s="462"/>
      <c r="P110" s="148"/>
      <c r="Q110" s="148"/>
      <c r="R110" s="148"/>
      <c r="S110" s="148"/>
      <c r="T110" s="148"/>
      <c r="U110" s="148"/>
      <c r="V110" s="373"/>
      <c r="W110" s="148"/>
      <c r="X110" s="148"/>
      <c r="Y110" s="148"/>
      <c r="Z110" s="148"/>
    </row>
    <row r="111" spans="1:33" ht="15.75" customHeight="1" x14ac:dyDescent="0.25">
      <c r="A111" s="148"/>
      <c r="B111" s="149"/>
      <c r="C111" s="150"/>
      <c r="D111" s="148"/>
      <c r="E111" s="148"/>
      <c r="F111" s="148"/>
      <c r="G111" s="148"/>
      <c r="H111" s="148"/>
      <c r="I111" s="148"/>
      <c r="J111" s="148"/>
      <c r="K111" s="148"/>
      <c r="L111" s="373"/>
      <c r="M111" s="148"/>
      <c r="N111" s="151"/>
      <c r="O111" s="462"/>
      <c r="P111" s="148"/>
      <c r="Q111" s="148"/>
      <c r="R111" s="148"/>
      <c r="S111" s="148"/>
      <c r="T111" s="148"/>
      <c r="U111" s="148"/>
      <c r="V111" s="373"/>
      <c r="W111" s="148"/>
      <c r="X111" s="148"/>
      <c r="Y111" s="148"/>
      <c r="Z111" s="148"/>
    </row>
    <row r="112" spans="1:33" ht="15.75" customHeight="1" x14ac:dyDescent="0.25">
      <c r="A112" s="148"/>
      <c r="B112" s="149"/>
      <c r="C112" s="150"/>
      <c r="D112" s="148"/>
      <c r="E112" s="148"/>
      <c r="F112" s="148"/>
      <c r="G112" s="148"/>
      <c r="H112" s="148"/>
      <c r="I112" s="148"/>
      <c r="J112" s="148"/>
      <c r="K112" s="148"/>
      <c r="L112" s="373"/>
      <c r="M112" s="148"/>
      <c r="N112" s="151"/>
      <c r="O112" s="462"/>
      <c r="P112" s="148"/>
      <c r="Q112" s="148"/>
      <c r="R112" s="148"/>
      <c r="S112" s="148"/>
      <c r="T112" s="148"/>
      <c r="U112" s="148"/>
      <c r="V112" s="373"/>
      <c r="W112" s="148"/>
      <c r="X112" s="148"/>
      <c r="Y112" s="148"/>
      <c r="Z112" s="148"/>
    </row>
    <row r="113" spans="1:26" ht="15.75" customHeight="1" x14ac:dyDescent="0.25">
      <c r="A113" s="148"/>
      <c r="B113" s="149"/>
      <c r="C113" s="150"/>
      <c r="D113" s="148"/>
      <c r="E113" s="148"/>
      <c r="F113" s="148"/>
      <c r="G113" s="148"/>
      <c r="H113" s="148"/>
      <c r="I113" s="148"/>
      <c r="J113" s="148"/>
      <c r="K113" s="148"/>
      <c r="L113" s="373"/>
      <c r="M113" s="148"/>
      <c r="N113" s="151"/>
      <c r="O113" s="462"/>
      <c r="P113" s="148"/>
      <c r="Q113" s="148"/>
      <c r="R113" s="148"/>
      <c r="S113" s="148"/>
      <c r="T113" s="148"/>
      <c r="U113" s="148"/>
      <c r="V113" s="373"/>
      <c r="W113" s="148"/>
      <c r="X113" s="148"/>
      <c r="Y113" s="148"/>
      <c r="Z113" s="148"/>
    </row>
    <row r="114" spans="1:26" ht="15.75" customHeight="1" x14ac:dyDescent="0.25">
      <c r="A114" s="148"/>
      <c r="B114" s="149"/>
      <c r="C114" s="150"/>
      <c r="D114" s="148"/>
      <c r="E114" s="148"/>
      <c r="F114" s="148"/>
      <c r="G114" s="148"/>
      <c r="H114" s="148"/>
      <c r="I114" s="148"/>
      <c r="J114" s="148"/>
      <c r="K114" s="148"/>
      <c r="L114" s="373"/>
      <c r="M114" s="148"/>
      <c r="N114" s="151"/>
      <c r="O114" s="462"/>
      <c r="P114" s="148"/>
      <c r="Q114" s="148"/>
      <c r="R114" s="148"/>
      <c r="S114" s="148"/>
      <c r="T114" s="148"/>
      <c r="U114" s="148"/>
      <c r="V114" s="373"/>
      <c r="W114" s="148"/>
      <c r="X114" s="148"/>
      <c r="Y114" s="148"/>
      <c r="Z114" s="148"/>
    </row>
    <row r="115" spans="1:26" ht="15.75" customHeight="1" x14ac:dyDescent="0.25">
      <c r="A115" s="148"/>
      <c r="B115" s="149"/>
      <c r="C115" s="150"/>
      <c r="D115" s="148"/>
      <c r="E115" s="148"/>
      <c r="F115" s="148"/>
      <c r="G115" s="148"/>
      <c r="H115" s="148"/>
      <c r="I115" s="148"/>
      <c r="J115" s="148"/>
      <c r="K115" s="148"/>
      <c r="L115" s="373"/>
      <c r="M115" s="148"/>
      <c r="N115" s="151"/>
      <c r="O115" s="462"/>
      <c r="P115" s="148"/>
      <c r="Q115" s="148"/>
      <c r="R115" s="148"/>
      <c r="S115" s="148"/>
      <c r="T115" s="148"/>
      <c r="U115" s="148"/>
      <c r="V115" s="373"/>
      <c r="W115" s="148"/>
      <c r="X115" s="148"/>
      <c r="Y115" s="148"/>
      <c r="Z115" s="148"/>
    </row>
    <row r="116" spans="1:26" ht="15.75" customHeight="1" x14ac:dyDescent="0.25">
      <c r="A116" s="148"/>
      <c r="B116" s="149"/>
      <c r="C116" s="150"/>
      <c r="D116" s="148"/>
      <c r="E116" s="148"/>
      <c r="F116" s="148"/>
      <c r="G116" s="148"/>
      <c r="H116" s="148"/>
      <c r="I116" s="148"/>
      <c r="J116" s="148"/>
      <c r="K116" s="148"/>
      <c r="L116" s="373"/>
      <c r="M116" s="148"/>
      <c r="N116" s="151"/>
      <c r="O116" s="462"/>
      <c r="P116" s="148"/>
      <c r="Q116" s="148"/>
      <c r="R116" s="148"/>
      <c r="S116" s="148"/>
      <c r="T116" s="148"/>
      <c r="U116" s="148"/>
      <c r="V116" s="373"/>
      <c r="W116" s="148"/>
      <c r="X116" s="148"/>
      <c r="Y116" s="148"/>
      <c r="Z116" s="148"/>
    </row>
    <row r="117" spans="1:26" ht="15.75" customHeight="1" x14ac:dyDescent="0.25">
      <c r="A117" s="148"/>
      <c r="B117" s="149"/>
      <c r="C117" s="150"/>
      <c r="D117" s="148"/>
      <c r="E117" s="148"/>
      <c r="F117" s="148"/>
      <c r="G117" s="148"/>
      <c r="H117" s="148"/>
      <c r="I117" s="148"/>
      <c r="J117" s="148"/>
      <c r="K117" s="148"/>
      <c r="L117" s="373"/>
      <c r="M117" s="148"/>
      <c r="N117" s="151"/>
      <c r="O117" s="462"/>
      <c r="P117" s="148"/>
      <c r="Q117" s="148"/>
      <c r="R117" s="148"/>
      <c r="S117" s="148"/>
      <c r="T117" s="148"/>
      <c r="U117" s="148"/>
      <c r="V117" s="373"/>
      <c r="W117" s="148"/>
      <c r="X117" s="148"/>
      <c r="Y117" s="148"/>
      <c r="Z117" s="148"/>
    </row>
    <row r="118" spans="1:26" ht="15.75" customHeight="1" x14ac:dyDescent="0.25">
      <c r="A118" s="148"/>
      <c r="B118" s="149"/>
      <c r="C118" s="150"/>
      <c r="D118" s="148"/>
      <c r="E118" s="148"/>
      <c r="F118" s="148"/>
      <c r="G118" s="148"/>
      <c r="H118" s="148"/>
      <c r="I118" s="148"/>
      <c r="J118" s="148"/>
      <c r="K118" s="148"/>
      <c r="L118" s="373"/>
      <c r="M118" s="148"/>
      <c r="N118" s="151"/>
      <c r="O118" s="462"/>
      <c r="P118" s="148"/>
      <c r="Q118" s="148"/>
      <c r="R118" s="148"/>
      <c r="S118" s="148"/>
      <c r="T118" s="148"/>
      <c r="U118" s="148"/>
      <c r="V118" s="373"/>
      <c r="W118" s="148"/>
      <c r="X118" s="148"/>
      <c r="Y118" s="148"/>
      <c r="Z118" s="148"/>
    </row>
    <row r="119" spans="1:26" ht="15.75" customHeight="1" x14ac:dyDescent="0.25">
      <c r="A119" s="148"/>
      <c r="B119" s="149"/>
      <c r="C119" s="150"/>
      <c r="D119" s="148"/>
      <c r="E119" s="148"/>
      <c r="F119" s="148"/>
      <c r="G119" s="148"/>
      <c r="H119" s="148"/>
      <c r="I119" s="148"/>
      <c r="J119" s="148"/>
      <c r="K119" s="148"/>
      <c r="L119" s="373"/>
      <c r="M119" s="148"/>
      <c r="N119" s="151"/>
      <c r="O119" s="462"/>
      <c r="P119" s="148"/>
      <c r="Q119" s="148"/>
      <c r="R119" s="148"/>
      <c r="S119" s="148"/>
      <c r="T119" s="148"/>
      <c r="U119" s="148"/>
      <c r="V119" s="373"/>
      <c r="W119" s="148"/>
      <c r="X119" s="148"/>
      <c r="Y119" s="148"/>
      <c r="Z119" s="148"/>
    </row>
    <row r="120" spans="1:26" ht="15.75" customHeight="1" x14ac:dyDescent="0.25">
      <c r="A120" s="148"/>
      <c r="B120" s="149"/>
      <c r="C120" s="150"/>
      <c r="D120" s="148"/>
      <c r="E120" s="148"/>
      <c r="F120" s="148"/>
      <c r="G120" s="148"/>
      <c r="H120" s="148"/>
      <c r="I120" s="148"/>
      <c r="J120" s="148"/>
      <c r="K120" s="148"/>
      <c r="L120" s="373"/>
      <c r="M120" s="148"/>
      <c r="N120" s="151"/>
      <c r="O120" s="462"/>
      <c r="P120" s="148"/>
      <c r="Q120" s="148"/>
      <c r="R120" s="148"/>
      <c r="S120" s="148"/>
      <c r="T120" s="148"/>
      <c r="U120" s="148"/>
      <c r="V120" s="373"/>
      <c r="W120" s="148"/>
      <c r="X120" s="148"/>
      <c r="Y120" s="148"/>
      <c r="Z120" s="148"/>
    </row>
    <row r="121" spans="1:26" ht="15.75" customHeight="1" x14ac:dyDescent="0.25">
      <c r="A121" s="148"/>
      <c r="B121" s="149"/>
      <c r="C121" s="150"/>
      <c r="D121" s="148"/>
      <c r="E121" s="148"/>
      <c r="F121" s="148"/>
      <c r="G121" s="148"/>
      <c r="H121" s="148"/>
      <c r="I121" s="148"/>
      <c r="J121" s="148"/>
      <c r="K121" s="148"/>
      <c r="L121" s="373"/>
      <c r="M121" s="148"/>
      <c r="N121" s="151"/>
      <c r="O121" s="462"/>
      <c r="P121" s="148"/>
      <c r="Q121" s="148"/>
      <c r="R121" s="148"/>
      <c r="S121" s="148"/>
      <c r="T121" s="148"/>
      <c r="U121" s="148"/>
      <c r="V121" s="373"/>
      <c r="W121" s="148"/>
      <c r="X121" s="148"/>
      <c r="Y121" s="148"/>
      <c r="Z121" s="148"/>
    </row>
    <row r="122" spans="1:26" ht="15.75" customHeight="1" x14ac:dyDescent="0.25">
      <c r="A122" s="148"/>
      <c r="B122" s="149"/>
      <c r="C122" s="150"/>
      <c r="D122" s="148"/>
      <c r="E122" s="148"/>
      <c r="F122" s="148"/>
      <c r="G122" s="148"/>
      <c r="H122" s="148"/>
      <c r="I122" s="148"/>
      <c r="J122" s="148"/>
      <c r="K122" s="148"/>
      <c r="L122" s="373"/>
      <c r="M122" s="148"/>
      <c r="N122" s="151"/>
      <c r="O122" s="462"/>
      <c r="P122" s="148"/>
      <c r="Q122" s="148"/>
      <c r="R122" s="148"/>
      <c r="S122" s="148"/>
      <c r="T122" s="148"/>
      <c r="U122" s="148"/>
      <c r="V122" s="373"/>
      <c r="W122" s="148"/>
      <c r="X122" s="148"/>
      <c r="Y122" s="148"/>
      <c r="Z122" s="148"/>
    </row>
    <row r="123" spans="1:26" ht="15.75" customHeight="1" x14ac:dyDescent="0.25">
      <c r="A123" s="148"/>
      <c r="B123" s="149"/>
      <c r="C123" s="150"/>
      <c r="D123" s="148"/>
      <c r="E123" s="148"/>
      <c r="F123" s="148"/>
      <c r="G123" s="148"/>
      <c r="H123" s="148"/>
      <c r="I123" s="148"/>
      <c r="J123" s="148"/>
      <c r="K123" s="148"/>
      <c r="L123" s="373"/>
      <c r="M123" s="148"/>
      <c r="N123" s="151"/>
      <c r="O123" s="462"/>
      <c r="P123" s="148"/>
      <c r="Q123" s="148"/>
      <c r="R123" s="148"/>
      <c r="S123" s="148"/>
      <c r="T123" s="148"/>
      <c r="U123" s="148"/>
      <c r="V123" s="373"/>
      <c r="W123" s="148"/>
      <c r="X123" s="148"/>
      <c r="Y123" s="148"/>
      <c r="Z123" s="148"/>
    </row>
    <row r="124" spans="1:26" ht="15.75" customHeight="1" x14ac:dyDescent="0.25">
      <c r="A124" s="148"/>
      <c r="B124" s="149"/>
      <c r="C124" s="150"/>
      <c r="D124" s="148"/>
      <c r="E124" s="148"/>
      <c r="F124" s="148"/>
      <c r="G124" s="148"/>
      <c r="H124" s="148"/>
      <c r="I124" s="148"/>
      <c r="J124" s="148"/>
      <c r="K124" s="148"/>
      <c r="L124" s="373"/>
      <c r="M124" s="148"/>
      <c r="N124" s="151"/>
      <c r="O124" s="462"/>
      <c r="P124" s="148"/>
      <c r="Q124" s="148"/>
      <c r="R124" s="148"/>
      <c r="S124" s="148"/>
      <c r="T124" s="148"/>
      <c r="U124" s="148"/>
      <c r="V124" s="373"/>
      <c r="W124" s="148"/>
      <c r="X124" s="148"/>
      <c r="Y124" s="148"/>
      <c r="Z124" s="148"/>
    </row>
    <row r="125" spans="1:26" ht="15.75" customHeight="1" x14ac:dyDescent="0.25">
      <c r="A125" s="148"/>
      <c r="B125" s="149"/>
      <c r="C125" s="150"/>
      <c r="D125" s="148"/>
      <c r="E125" s="148"/>
      <c r="F125" s="148"/>
      <c r="G125" s="148"/>
      <c r="H125" s="148"/>
      <c r="I125" s="148"/>
      <c r="J125" s="148"/>
      <c r="K125" s="148"/>
      <c r="L125" s="373"/>
      <c r="M125" s="148"/>
      <c r="N125" s="151"/>
      <c r="O125" s="462"/>
      <c r="P125" s="148"/>
      <c r="Q125" s="148"/>
      <c r="R125" s="148"/>
      <c r="S125" s="148"/>
      <c r="T125" s="148"/>
      <c r="U125" s="148"/>
      <c r="V125" s="373"/>
      <c r="W125" s="148"/>
      <c r="X125" s="148"/>
      <c r="Y125" s="148"/>
      <c r="Z125" s="148"/>
    </row>
    <row r="126" spans="1:26" ht="15.75" customHeight="1" x14ac:dyDescent="0.25">
      <c r="A126" s="148"/>
      <c r="B126" s="149"/>
      <c r="C126" s="150"/>
      <c r="D126" s="148"/>
      <c r="E126" s="148"/>
      <c r="F126" s="148"/>
      <c r="G126" s="148"/>
      <c r="H126" s="148"/>
      <c r="I126" s="148"/>
      <c r="J126" s="148"/>
      <c r="K126" s="148"/>
      <c r="L126" s="373"/>
      <c r="M126" s="148"/>
      <c r="N126" s="151"/>
      <c r="O126" s="462"/>
      <c r="P126" s="148"/>
      <c r="Q126" s="148"/>
      <c r="R126" s="148"/>
      <c r="S126" s="148"/>
      <c r="T126" s="148"/>
      <c r="U126" s="148"/>
      <c r="V126" s="373"/>
      <c r="W126" s="148"/>
      <c r="X126" s="148"/>
      <c r="Y126" s="148"/>
      <c r="Z126" s="148"/>
    </row>
    <row r="127" spans="1:26" ht="15.75" customHeight="1" x14ac:dyDescent="0.25">
      <c r="A127" s="148"/>
      <c r="B127" s="149"/>
      <c r="C127" s="150"/>
      <c r="D127" s="148"/>
      <c r="E127" s="148"/>
      <c r="F127" s="148"/>
      <c r="G127" s="148"/>
      <c r="H127" s="148"/>
      <c r="I127" s="148"/>
      <c r="J127" s="148"/>
      <c r="K127" s="148"/>
      <c r="L127" s="373"/>
      <c r="M127" s="148"/>
      <c r="N127" s="151"/>
      <c r="O127" s="462"/>
      <c r="P127" s="148"/>
      <c r="Q127" s="148"/>
      <c r="R127" s="148"/>
      <c r="S127" s="148"/>
      <c r="T127" s="148"/>
      <c r="U127" s="148"/>
      <c r="V127" s="373"/>
      <c r="W127" s="148"/>
      <c r="X127" s="148"/>
      <c r="Y127" s="148"/>
      <c r="Z127" s="148"/>
    </row>
    <row r="128" spans="1:26" ht="15.75" customHeight="1" x14ac:dyDescent="0.25">
      <c r="A128" s="148"/>
      <c r="B128" s="149"/>
      <c r="C128" s="150"/>
      <c r="D128" s="148"/>
      <c r="E128" s="148"/>
      <c r="F128" s="148"/>
      <c r="G128" s="148"/>
      <c r="H128" s="148"/>
      <c r="I128" s="148"/>
      <c r="J128" s="148"/>
      <c r="K128" s="148"/>
      <c r="L128" s="373"/>
      <c r="M128" s="148"/>
      <c r="N128" s="151"/>
      <c r="O128" s="462"/>
      <c r="P128" s="148"/>
      <c r="Q128" s="148"/>
      <c r="R128" s="148"/>
      <c r="S128" s="148"/>
      <c r="T128" s="148"/>
      <c r="U128" s="148"/>
      <c r="V128" s="373"/>
      <c r="W128" s="148"/>
      <c r="X128" s="148"/>
      <c r="Y128" s="148"/>
      <c r="Z128" s="148"/>
    </row>
    <row r="129" spans="1:26" ht="15.75" customHeight="1" x14ac:dyDescent="0.25">
      <c r="A129" s="148"/>
      <c r="B129" s="149"/>
      <c r="C129" s="150"/>
      <c r="D129" s="148"/>
      <c r="E129" s="148"/>
      <c r="F129" s="148"/>
      <c r="G129" s="148"/>
      <c r="H129" s="148"/>
      <c r="I129" s="148"/>
      <c r="J129" s="148"/>
      <c r="K129" s="148"/>
      <c r="L129" s="373"/>
      <c r="M129" s="148"/>
      <c r="N129" s="151"/>
      <c r="O129" s="462"/>
      <c r="P129" s="148"/>
      <c r="Q129" s="148"/>
      <c r="R129" s="148"/>
      <c r="S129" s="148"/>
      <c r="T129" s="148"/>
      <c r="U129" s="148"/>
      <c r="V129" s="373"/>
      <c r="W129" s="148"/>
      <c r="X129" s="148"/>
      <c r="Y129" s="148"/>
      <c r="Z129" s="148"/>
    </row>
    <row r="130" spans="1:26" ht="15.75" customHeight="1" x14ac:dyDescent="0.25">
      <c r="A130" s="148"/>
      <c r="B130" s="149"/>
      <c r="C130" s="150"/>
      <c r="D130" s="148"/>
      <c r="E130" s="148"/>
      <c r="F130" s="148"/>
      <c r="G130" s="148"/>
      <c r="H130" s="148"/>
      <c r="I130" s="148"/>
      <c r="J130" s="148"/>
      <c r="K130" s="148"/>
      <c r="L130" s="373"/>
      <c r="M130" s="148"/>
      <c r="N130" s="151"/>
      <c r="O130" s="462"/>
      <c r="P130" s="148"/>
      <c r="Q130" s="148"/>
      <c r="R130" s="148"/>
      <c r="S130" s="148"/>
      <c r="T130" s="148"/>
      <c r="U130" s="148"/>
      <c r="V130" s="373"/>
      <c r="W130" s="148"/>
      <c r="X130" s="148"/>
      <c r="Y130" s="148"/>
      <c r="Z130" s="148"/>
    </row>
    <row r="131" spans="1:26" ht="15.75" customHeight="1" x14ac:dyDescent="0.25">
      <c r="A131" s="148"/>
      <c r="B131" s="149"/>
      <c r="C131" s="150"/>
      <c r="D131" s="148"/>
      <c r="E131" s="148"/>
      <c r="F131" s="148"/>
      <c r="G131" s="148"/>
      <c r="H131" s="148"/>
      <c r="I131" s="148"/>
      <c r="J131" s="148"/>
      <c r="K131" s="148"/>
      <c r="L131" s="373"/>
      <c r="M131" s="148"/>
      <c r="N131" s="151"/>
      <c r="O131" s="462"/>
      <c r="P131" s="148"/>
      <c r="Q131" s="148"/>
      <c r="R131" s="148"/>
      <c r="S131" s="148"/>
      <c r="T131" s="148"/>
      <c r="U131" s="148"/>
      <c r="V131" s="373"/>
      <c r="W131" s="148"/>
      <c r="X131" s="148"/>
      <c r="Y131" s="148"/>
      <c r="Z131" s="148"/>
    </row>
    <row r="132" spans="1:26" ht="15.75" customHeight="1" x14ac:dyDescent="0.25">
      <c r="A132" s="148"/>
      <c r="B132" s="149"/>
      <c r="C132" s="150"/>
      <c r="D132" s="148"/>
      <c r="E132" s="148"/>
      <c r="F132" s="148"/>
      <c r="G132" s="148"/>
      <c r="H132" s="148"/>
      <c r="I132" s="148"/>
      <c r="J132" s="148"/>
      <c r="K132" s="148"/>
      <c r="L132" s="373"/>
      <c r="M132" s="148"/>
      <c r="N132" s="151"/>
      <c r="O132" s="462"/>
      <c r="P132" s="148"/>
      <c r="Q132" s="148"/>
      <c r="R132" s="148"/>
      <c r="S132" s="148"/>
      <c r="T132" s="148"/>
      <c r="U132" s="148"/>
      <c r="V132" s="373"/>
      <c r="W132" s="148"/>
      <c r="X132" s="148"/>
      <c r="Y132" s="148"/>
      <c r="Z132" s="148"/>
    </row>
    <row r="133" spans="1:26" ht="15.75" customHeight="1" x14ac:dyDescent="0.25">
      <c r="A133" s="148"/>
      <c r="B133" s="149"/>
      <c r="C133" s="150"/>
      <c r="D133" s="148"/>
      <c r="E133" s="148"/>
      <c r="F133" s="148"/>
      <c r="G133" s="148"/>
      <c r="H133" s="148"/>
      <c r="I133" s="148"/>
      <c r="J133" s="148"/>
      <c r="K133" s="148"/>
      <c r="L133" s="373"/>
      <c r="M133" s="148"/>
      <c r="N133" s="151"/>
      <c r="O133" s="462"/>
      <c r="P133" s="148"/>
      <c r="Q133" s="148"/>
      <c r="R133" s="148"/>
      <c r="S133" s="148"/>
      <c r="T133" s="148"/>
      <c r="U133" s="148"/>
      <c r="V133" s="373"/>
      <c r="W133" s="148"/>
      <c r="X133" s="148"/>
      <c r="Y133" s="148"/>
      <c r="Z133" s="148"/>
    </row>
    <row r="134" spans="1:26" ht="15.75" customHeight="1" x14ac:dyDescent="0.25">
      <c r="A134" s="148"/>
      <c r="B134" s="149"/>
      <c r="C134" s="150"/>
      <c r="D134" s="148"/>
      <c r="E134" s="148"/>
      <c r="F134" s="148"/>
      <c r="G134" s="148"/>
      <c r="H134" s="148"/>
      <c r="I134" s="148"/>
      <c r="J134" s="148"/>
      <c r="K134" s="148"/>
      <c r="L134" s="373"/>
      <c r="M134" s="148"/>
      <c r="N134" s="151"/>
      <c r="O134" s="462"/>
      <c r="P134" s="148"/>
      <c r="Q134" s="148"/>
      <c r="R134" s="148"/>
      <c r="S134" s="148"/>
      <c r="T134" s="148"/>
      <c r="U134" s="148"/>
      <c r="V134" s="373"/>
      <c r="W134" s="148"/>
      <c r="X134" s="148"/>
      <c r="Y134" s="148"/>
      <c r="Z134" s="148"/>
    </row>
    <row r="135" spans="1:26" ht="15.75" customHeight="1" x14ac:dyDescent="0.25">
      <c r="A135" s="148"/>
      <c r="B135" s="149"/>
      <c r="C135" s="150"/>
      <c r="D135" s="148"/>
      <c r="E135" s="148"/>
      <c r="F135" s="148"/>
      <c r="G135" s="148"/>
      <c r="H135" s="148"/>
      <c r="I135" s="148"/>
      <c r="J135" s="148"/>
      <c r="K135" s="148"/>
      <c r="L135" s="373"/>
      <c r="M135" s="148"/>
      <c r="N135" s="151"/>
      <c r="O135" s="462"/>
      <c r="P135" s="148"/>
      <c r="Q135" s="148"/>
      <c r="R135" s="148"/>
      <c r="S135" s="148"/>
      <c r="T135" s="148"/>
      <c r="U135" s="148"/>
      <c r="V135" s="373"/>
      <c r="W135" s="148"/>
      <c r="X135" s="148"/>
      <c r="Y135" s="148"/>
      <c r="Z135" s="148"/>
    </row>
    <row r="136" spans="1:26" ht="15.75" customHeight="1" x14ac:dyDescent="0.25">
      <c r="A136" s="148"/>
      <c r="B136" s="149"/>
      <c r="C136" s="150"/>
      <c r="D136" s="148"/>
      <c r="E136" s="148"/>
      <c r="F136" s="148"/>
      <c r="G136" s="148"/>
      <c r="H136" s="148"/>
      <c r="I136" s="148"/>
      <c r="J136" s="148"/>
      <c r="K136" s="148"/>
      <c r="L136" s="373"/>
      <c r="M136" s="148"/>
      <c r="N136" s="151"/>
      <c r="O136" s="462"/>
      <c r="P136" s="148"/>
      <c r="Q136" s="148"/>
      <c r="R136" s="148"/>
      <c r="S136" s="148"/>
      <c r="T136" s="148"/>
      <c r="U136" s="148"/>
      <c r="V136" s="373"/>
      <c r="W136" s="148"/>
      <c r="X136" s="148"/>
      <c r="Y136" s="148"/>
      <c r="Z136" s="148"/>
    </row>
    <row r="137" spans="1:26" ht="15.75" customHeight="1" x14ac:dyDescent="0.25">
      <c r="A137" s="148"/>
      <c r="B137" s="149"/>
      <c r="C137" s="150"/>
      <c r="D137" s="148"/>
      <c r="E137" s="148"/>
      <c r="F137" s="148"/>
      <c r="G137" s="148"/>
      <c r="H137" s="148"/>
      <c r="I137" s="148"/>
      <c r="J137" s="148"/>
      <c r="K137" s="148"/>
      <c r="L137" s="373"/>
      <c r="M137" s="148"/>
      <c r="N137" s="151"/>
      <c r="O137" s="462"/>
      <c r="P137" s="148"/>
      <c r="Q137" s="148"/>
      <c r="R137" s="148"/>
      <c r="S137" s="148"/>
      <c r="T137" s="148"/>
      <c r="U137" s="148"/>
      <c r="V137" s="373"/>
      <c r="W137" s="148"/>
      <c r="X137" s="148"/>
      <c r="Y137" s="148"/>
      <c r="Z137" s="148"/>
    </row>
    <row r="138" spans="1:26" ht="15.75" customHeight="1" x14ac:dyDescent="0.25">
      <c r="A138" s="148"/>
      <c r="B138" s="149"/>
      <c r="C138" s="150"/>
      <c r="D138" s="148"/>
      <c r="E138" s="148"/>
      <c r="F138" s="148"/>
      <c r="G138" s="148"/>
      <c r="H138" s="148"/>
      <c r="I138" s="148"/>
      <c r="J138" s="148"/>
      <c r="K138" s="148"/>
      <c r="L138" s="373"/>
      <c r="M138" s="148"/>
      <c r="N138" s="151"/>
      <c r="O138" s="462"/>
      <c r="P138" s="148"/>
      <c r="Q138" s="148"/>
      <c r="R138" s="148"/>
      <c r="S138" s="148"/>
      <c r="T138" s="148"/>
      <c r="U138" s="148"/>
      <c r="V138" s="373"/>
      <c r="W138" s="148"/>
      <c r="X138" s="148"/>
      <c r="Y138" s="148"/>
      <c r="Z138" s="148"/>
    </row>
    <row r="139" spans="1:26" ht="15.75" customHeight="1" x14ac:dyDescent="0.25">
      <c r="A139" s="148"/>
      <c r="B139" s="149"/>
      <c r="C139" s="150"/>
      <c r="D139" s="148"/>
      <c r="E139" s="148"/>
      <c r="F139" s="148"/>
      <c r="G139" s="148"/>
      <c r="H139" s="148"/>
      <c r="I139" s="148"/>
      <c r="J139" s="148"/>
      <c r="K139" s="148"/>
      <c r="L139" s="373"/>
      <c r="M139" s="148"/>
      <c r="N139" s="151"/>
      <c r="O139" s="462"/>
      <c r="P139" s="148"/>
      <c r="Q139" s="148"/>
      <c r="R139" s="148"/>
      <c r="S139" s="148"/>
      <c r="T139" s="148"/>
      <c r="U139" s="148"/>
      <c r="V139" s="373"/>
      <c r="W139" s="148"/>
      <c r="X139" s="148"/>
      <c r="Y139" s="148"/>
      <c r="Z139" s="148"/>
    </row>
    <row r="140" spans="1:26" ht="15.75" customHeight="1" x14ac:dyDescent="0.25">
      <c r="A140" s="148"/>
      <c r="B140" s="149"/>
      <c r="C140" s="150"/>
      <c r="D140" s="148"/>
      <c r="E140" s="148"/>
      <c r="F140" s="148"/>
      <c r="G140" s="148"/>
      <c r="H140" s="148"/>
      <c r="I140" s="148"/>
      <c r="J140" s="148"/>
      <c r="K140" s="148"/>
      <c r="L140" s="373"/>
      <c r="M140" s="148"/>
      <c r="N140" s="151"/>
      <c r="O140" s="462"/>
      <c r="P140" s="148"/>
      <c r="Q140" s="148"/>
      <c r="R140" s="148"/>
      <c r="S140" s="148"/>
      <c r="T140" s="148"/>
      <c r="U140" s="148"/>
      <c r="V140" s="373"/>
      <c r="W140" s="148"/>
      <c r="X140" s="148"/>
      <c r="Y140" s="148"/>
      <c r="Z140" s="148"/>
    </row>
    <row r="141" spans="1:26" ht="15.75" customHeight="1" x14ac:dyDescent="0.25">
      <c r="A141" s="148"/>
      <c r="B141" s="149"/>
      <c r="C141" s="150"/>
      <c r="D141" s="148"/>
      <c r="E141" s="148"/>
      <c r="F141" s="148"/>
      <c r="G141" s="148"/>
      <c r="H141" s="148"/>
      <c r="I141" s="148"/>
      <c r="J141" s="148"/>
      <c r="K141" s="148"/>
      <c r="L141" s="373"/>
      <c r="M141" s="148"/>
      <c r="N141" s="151"/>
      <c r="O141" s="462"/>
      <c r="P141" s="148"/>
      <c r="Q141" s="148"/>
      <c r="R141" s="148"/>
      <c r="S141" s="148"/>
      <c r="T141" s="148"/>
      <c r="U141" s="148"/>
      <c r="V141" s="373"/>
      <c r="W141" s="148"/>
      <c r="X141" s="148"/>
      <c r="Y141" s="148"/>
      <c r="Z141" s="148"/>
    </row>
    <row r="142" spans="1:26" ht="15.75" customHeight="1" x14ac:dyDescent="0.25">
      <c r="A142" s="148"/>
      <c r="B142" s="149"/>
      <c r="C142" s="150"/>
      <c r="D142" s="148"/>
      <c r="E142" s="148"/>
      <c r="F142" s="148"/>
      <c r="G142" s="148"/>
      <c r="H142" s="148"/>
      <c r="I142" s="148"/>
      <c r="J142" s="148"/>
      <c r="K142" s="148"/>
      <c r="L142" s="373"/>
      <c r="M142" s="148"/>
      <c r="N142" s="151"/>
      <c r="O142" s="462"/>
      <c r="P142" s="148"/>
      <c r="Q142" s="148"/>
      <c r="R142" s="148"/>
      <c r="S142" s="148"/>
      <c r="T142" s="148"/>
      <c r="U142" s="148"/>
      <c r="V142" s="373"/>
      <c r="W142" s="148"/>
      <c r="X142" s="148"/>
      <c r="Y142" s="148"/>
      <c r="Z142" s="148"/>
    </row>
    <row r="143" spans="1:26" ht="15.75" customHeight="1" x14ac:dyDescent="0.25">
      <c r="A143" s="148"/>
      <c r="B143" s="149"/>
      <c r="C143" s="150"/>
      <c r="D143" s="148"/>
      <c r="E143" s="148"/>
      <c r="F143" s="148"/>
      <c r="G143" s="148"/>
      <c r="H143" s="148"/>
      <c r="I143" s="148"/>
      <c r="J143" s="148"/>
      <c r="K143" s="148"/>
      <c r="L143" s="373"/>
      <c r="M143" s="148"/>
      <c r="N143" s="151"/>
      <c r="O143" s="462"/>
      <c r="P143" s="148"/>
      <c r="Q143" s="148"/>
      <c r="R143" s="148"/>
      <c r="S143" s="148"/>
      <c r="T143" s="148"/>
      <c r="U143" s="148"/>
      <c r="V143" s="373"/>
      <c r="W143" s="148"/>
      <c r="X143" s="148"/>
      <c r="Y143" s="148"/>
      <c r="Z143" s="148"/>
    </row>
    <row r="144" spans="1:26" ht="15.75" customHeight="1" x14ac:dyDescent="0.25">
      <c r="A144" s="148"/>
      <c r="B144" s="149"/>
      <c r="C144" s="150"/>
      <c r="D144" s="148"/>
      <c r="E144" s="148"/>
      <c r="F144" s="148"/>
      <c r="G144" s="148"/>
      <c r="H144" s="148"/>
      <c r="I144" s="148"/>
      <c r="J144" s="148"/>
      <c r="K144" s="148"/>
      <c r="L144" s="373"/>
      <c r="M144" s="148"/>
      <c r="N144" s="151"/>
      <c r="O144" s="462"/>
      <c r="P144" s="148"/>
      <c r="Q144" s="148"/>
      <c r="R144" s="148"/>
      <c r="S144" s="148"/>
      <c r="T144" s="148"/>
      <c r="U144" s="148"/>
      <c r="V144" s="373"/>
      <c r="W144" s="148"/>
      <c r="X144" s="148"/>
      <c r="Y144" s="148"/>
      <c r="Z144" s="148"/>
    </row>
    <row r="145" spans="1:26" ht="15.75" customHeight="1" x14ac:dyDescent="0.25">
      <c r="A145" s="148"/>
      <c r="B145" s="149"/>
      <c r="C145" s="150"/>
      <c r="D145" s="148"/>
      <c r="E145" s="148"/>
      <c r="F145" s="148"/>
      <c r="G145" s="148"/>
      <c r="H145" s="148"/>
      <c r="I145" s="148"/>
      <c r="J145" s="148"/>
      <c r="K145" s="148"/>
      <c r="L145" s="373"/>
      <c r="M145" s="148"/>
      <c r="N145" s="151"/>
      <c r="O145" s="462"/>
      <c r="P145" s="148"/>
      <c r="Q145" s="148"/>
      <c r="R145" s="148"/>
      <c r="S145" s="148"/>
      <c r="T145" s="148"/>
      <c r="U145" s="148"/>
      <c r="V145" s="373"/>
      <c r="W145" s="148"/>
      <c r="X145" s="148"/>
      <c r="Y145" s="148"/>
      <c r="Z145" s="148"/>
    </row>
    <row r="146" spans="1:26" ht="15.75" customHeight="1" x14ac:dyDescent="0.25">
      <c r="A146" s="148"/>
      <c r="B146" s="149"/>
      <c r="C146" s="150"/>
      <c r="D146" s="148"/>
      <c r="E146" s="148"/>
      <c r="F146" s="148"/>
      <c r="G146" s="148"/>
      <c r="H146" s="148"/>
      <c r="I146" s="148"/>
      <c r="J146" s="148"/>
      <c r="K146" s="148"/>
      <c r="L146" s="373"/>
      <c r="M146" s="148"/>
      <c r="N146" s="151"/>
      <c r="O146" s="462"/>
      <c r="P146" s="148"/>
      <c r="Q146" s="148"/>
      <c r="R146" s="148"/>
      <c r="S146" s="148"/>
      <c r="T146" s="148"/>
      <c r="U146" s="148"/>
      <c r="V146" s="373"/>
      <c r="W146" s="148"/>
      <c r="X146" s="148"/>
      <c r="Y146" s="148"/>
      <c r="Z146" s="148"/>
    </row>
    <row r="147" spans="1:26" ht="15.75" customHeight="1" x14ac:dyDescent="0.25">
      <c r="A147" s="148"/>
      <c r="B147" s="149"/>
      <c r="C147" s="150"/>
      <c r="D147" s="148"/>
      <c r="E147" s="148"/>
      <c r="F147" s="148"/>
      <c r="G147" s="148"/>
      <c r="H147" s="148"/>
      <c r="I147" s="148"/>
      <c r="J147" s="148"/>
      <c r="K147" s="148"/>
      <c r="L147" s="373"/>
      <c r="M147" s="148"/>
      <c r="N147" s="151"/>
      <c r="O147" s="462"/>
      <c r="P147" s="148"/>
      <c r="Q147" s="148"/>
      <c r="R147" s="148"/>
      <c r="S147" s="148"/>
      <c r="T147" s="148"/>
      <c r="U147" s="148"/>
      <c r="V147" s="373"/>
      <c r="W147" s="148"/>
      <c r="X147" s="148"/>
      <c r="Y147" s="148"/>
      <c r="Z147" s="148"/>
    </row>
    <row r="148" spans="1:26" ht="15.75" customHeight="1" x14ac:dyDescent="0.25">
      <c r="A148" s="148"/>
      <c r="B148" s="149"/>
      <c r="C148" s="150"/>
      <c r="D148" s="148"/>
      <c r="E148" s="148"/>
      <c r="F148" s="148"/>
      <c r="G148" s="148"/>
      <c r="H148" s="148"/>
      <c r="I148" s="148"/>
      <c r="J148" s="148"/>
      <c r="K148" s="148"/>
      <c r="L148" s="373"/>
      <c r="M148" s="148"/>
      <c r="N148" s="151"/>
      <c r="O148" s="462"/>
      <c r="P148" s="148"/>
      <c r="Q148" s="148"/>
      <c r="R148" s="148"/>
      <c r="S148" s="148"/>
      <c r="T148" s="148"/>
      <c r="U148" s="148"/>
      <c r="V148" s="373"/>
      <c r="W148" s="148"/>
      <c r="X148" s="148"/>
      <c r="Y148" s="148"/>
      <c r="Z148" s="148"/>
    </row>
    <row r="149" spans="1:26" ht="15.75" customHeight="1" x14ac:dyDescent="0.25">
      <c r="A149" s="148"/>
      <c r="B149" s="149"/>
      <c r="C149" s="150"/>
      <c r="D149" s="148"/>
      <c r="E149" s="148"/>
      <c r="F149" s="148"/>
      <c r="G149" s="148"/>
      <c r="H149" s="148"/>
      <c r="I149" s="148"/>
      <c r="J149" s="148"/>
      <c r="K149" s="148"/>
      <c r="L149" s="373"/>
      <c r="M149" s="148"/>
      <c r="N149" s="151"/>
      <c r="O149" s="462"/>
      <c r="P149" s="148"/>
      <c r="Q149" s="148"/>
      <c r="R149" s="148"/>
      <c r="S149" s="148"/>
      <c r="T149" s="148"/>
      <c r="U149" s="148"/>
      <c r="V149" s="373"/>
      <c r="W149" s="148"/>
      <c r="X149" s="148"/>
      <c r="Y149" s="148"/>
      <c r="Z149" s="148"/>
    </row>
    <row r="150" spans="1:26" ht="15.75" customHeight="1" x14ac:dyDescent="0.25">
      <c r="A150" s="148"/>
      <c r="B150" s="149"/>
      <c r="C150" s="150"/>
      <c r="D150" s="148"/>
      <c r="E150" s="148"/>
      <c r="F150" s="148"/>
      <c r="G150" s="148"/>
      <c r="H150" s="148"/>
      <c r="I150" s="148"/>
      <c r="J150" s="148"/>
      <c r="K150" s="148"/>
      <c r="L150" s="373"/>
      <c r="M150" s="148"/>
      <c r="N150" s="151"/>
      <c r="O150" s="462"/>
      <c r="P150" s="148"/>
      <c r="Q150" s="148"/>
      <c r="R150" s="148"/>
      <c r="S150" s="148"/>
      <c r="T150" s="148"/>
      <c r="U150" s="148"/>
      <c r="V150" s="373"/>
      <c r="W150" s="148"/>
      <c r="X150" s="148"/>
      <c r="Y150" s="148"/>
      <c r="Z150" s="148"/>
    </row>
    <row r="151" spans="1:26" ht="15.75" customHeight="1" x14ac:dyDescent="0.25">
      <c r="A151" s="148"/>
      <c r="B151" s="149"/>
      <c r="C151" s="150"/>
      <c r="D151" s="148"/>
      <c r="E151" s="148"/>
      <c r="F151" s="148"/>
      <c r="G151" s="148"/>
      <c r="H151" s="148"/>
      <c r="I151" s="148"/>
      <c r="J151" s="148"/>
      <c r="K151" s="148"/>
      <c r="L151" s="373"/>
      <c r="M151" s="148"/>
      <c r="N151" s="151"/>
      <c r="O151" s="462"/>
      <c r="P151" s="148"/>
      <c r="Q151" s="148"/>
      <c r="R151" s="148"/>
      <c r="S151" s="148"/>
      <c r="T151" s="148"/>
      <c r="U151" s="148"/>
      <c r="V151" s="373"/>
      <c r="W151" s="148"/>
      <c r="X151" s="148"/>
      <c r="Y151" s="148"/>
      <c r="Z151" s="148"/>
    </row>
    <row r="152" spans="1:26" ht="15.75" customHeight="1" x14ac:dyDescent="0.25">
      <c r="A152" s="148"/>
      <c r="B152" s="149"/>
      <c r="C152" s="150"/>
      <c r="D152" s="148"/>
      <c r="E152" s="148"/>
      <c r="F152" s="148"/>
      <c r="G152" s="148"/>
      <c r="H152" s="148"/>
      <c r="I152" s="148"/>
      <c r="J152" s="148"/>
      <c r="K152" s="148"/>
      <c r="L152" s="373"/>
      <c r="M152" s="148"/>
      <c r="N152" s="151"/>
      <c r="O152" s="462"/>
      <c r="P152" s="148"/>
      <c r="Q152" s="148"/>
      <c r="R152" s="148"/>
      <c r="S152" s="148"/>
      <c r="T152" s="148"/>
      <c r="U152" s="148"/>
      <c r="V152" s="373"/>
      <c r="W152" s="148"/>
      <c r="X152" s="148"/>
      <c r="Y152" s="148"/>
      <c r="Z152" s="148"/>
    </row>
    <row r="153" spans="1:26" ht="15.75" customHeight="1" x14ac:dyDescent="0.25">
      <c r="A153" s="148"/>
      <c r="B153" s="149"/>
      <c r="C153" s="150"/>
      <c r="D153" s="148"/>
      <c r="E153" s="148"/>
      <c r="F153" s="148"/>
      <c r="G153" s="148"/>
      <c r="H153" s="148"/>
      <c r="I153" s="148"/>
      <c r="J153" s="148"/>
      <c r="K153" s="148"/>
      <c r="L153" s="373"/>
      <c r="M153" s="148"/>
      <c r="N153" s="151"/>
      <c r="O153" s="462"/>
      <c r="P153" s="148"/>
      <c r="Q153" s="148"/>
      <c r="R153" s="148"/>
      <c r="S153" s="148"/>
      <c r="T153" s="148"/>
      <c r="U153" s="148"/>
      <c r="V153" s="373"/>
      <c r="W153" s="148"/>
      <c r="X153" s="148"/>
      <c r="Y153" s="148"/>
      <c r="Z153" s="148"/>
    </row>
    <row r="154" spans="1:26" ht="15.75" customHeight="1" x14ac:dyDescent="0.25">
      <c r="A154" s="148"/>
      <c r="B154" s="149"/>
      <c r="C154" s="150"/>
      <c r="D154" s="148"/>
      <c r="E154" s="148"/>
      <c r="F154" s="148"/>
      <c r="G154" s="148"/>
      <c r="H154" s="148"/>
      <c r="I154" s="148"/>
      <c r="J154" s="148"/>
      <c r="K154" s="148"/>
      <c r="L154" s="373"/>
      <c r="M154" s="148"/>
      <c r="N154" s="151"/>
      <c r="O154" s="462"/>
      <c r="P154" s="148"/>
      <c r="Q154" s="148"/>
      <c r="R154" s="148"/>
      <c r="S154" s="148"/>
      <c r="T154" s="148"/>
      <c r="U154" s="148"/>
      <c r="V154" s="373"/>
      <c r="W154" s="148"/>
      <c r="X154" s="148"/>
      <c r="Y154" s="148"/>
      <c r="Z154" s="148"/>
    </row>
    <row r="155" spans="1:26" ht="15.75" customHeight="1" x14ac:dyDescent="0.25">
      <c r="A155" s="148"/>
      <c r="B155" s="149"/>
      <c r="C155" s="150"/>
      <c r="D155" s="148"/>
      <c r="E155" s="148"/>
      <c r="F155" s="148"/>
      <c r="G155" s="148"/>
      <c r="H155" s="148"/>
      <c r="I155" s="148"/>
      <c r="J155" s="148"/>
      <c r="K155" s="148"/>
      <c r="L155" s="373"/>
      <c r="M155" s="148"/>
      <c r="N155" s="151"/>
      <c r="O155" s="462"/>
      <c r="P155" s="148"/>
      <c r="Q155" s="148"/>
      <c r="R155" s="148"/>
      <c r="S155" s="148"/>
      <c r="T155" s="148"/>
      <c r="U155" s="148"/>
      <c r="V155" s="373"/>
      <c r="W155" s="148"/>
      <c r="X155" s="148"/>
      <c r="Y155" s="148"/>
      <c r="Z155" s="148"/>
    </row>
    <row r="156" spans="1:26" ht="15.75" customHeight="1" x14ac:dyDescent="0.25">
      <c r="A156" s="148"/>
      <c r="B156" s="149"/>
      <c r="C156" s="150"/>
      <c r="D156" s="148"/>
      <c r="E156" s="148"/>
      <c r="F156" s="148"/>
      <c r="G156" s="148"/>
      <c r="H156" s="148"/>
      <c r="I156" s="148"/>
      <c r="J156" s="148"/>
      <c r="K156" s="148"/>
      <c r="L156" s="373"/>
      <c r="M156" s="148"/>
      <c r="N156" s="151"/>
      <c r="O156" s="462"/>
      <c r="P156" s="148"/>
      <c r="Q156" s="148"/>
      <c r="R156" s="148"/>
      <c r="S156" s="148"/>
      <c r="T156" s="148"/>
      <c r="U156" s="148"/>
      <c r="V156" s="373"/>
      <c r="W156" s="148"/>
      <c r="X156" s="148"/>
      <c r="Y156" s="148"/>
      <c r="Z156" s="148"/>
    </row>
    <row r="157" spans="1:26" ht="15.75" customHeight="1" x14ac:dyDescent="0.25">
      <c r="A157" s="148"/>
      <c r="B157" s="149"/>
      <c r="C157" s="150"/>
      <c r="D157" s="148"/>
      <c r="E157" s="148"/>
      <c r="F157" s="148"/>
      <c r="G157" s="148"/>
      <c r="H157" s="148"/>
      <c r="I157" s="148"/>
      <c r="J157" s="148"/>
      <c r="K157" s="148"/>
      <c r="L157" s="373"/>
      <c r="M157" s="148"/>
      <c r="N157" s="151"/>
      <c r="O157" s="462"/>
      <c r="P157" s="148"/>
      <c r="Q157" s="148"/>
      <c r="R157" s="148"/>
      <c r="S157" s="148"/>
      <c r="T157" s="148"/>
      <c r="U157" s="148"/>
      <c r="V157" s="373"/>
      <c r="W157" s="148"/>
      <c r="X157" s="148"/>
      <c r="Y157" s="148"/>
      <c r="Z157" s="148"/>
    </row>
    <row r="158" spans="1:26" ht="15.75" customHeight="1" x14ac:dyDescent="0.25">
      <c r="A158" s="148"/>
      <c r="B158" s="149"/>
      <c r="C158" s="150"/>
      <c r="D158" s="148"/>
      <c r="E158" s="148"/>
      <c r="F158" s="148"/>
      <c r="G158" s="148"/>
      <c r="H158" s="148"/>
      <c r="I158" s="148"/>
      <c r="J158" s="148"/>
      <c r="K158" s="148"/>
      <c r="L158" s="373"/>
      <c r="M158" s="148"/>
      <c r="N158" s="151"/>
      <c r="O158" s="462"/>
      <c r="P158" s="148"/>
      <c r="Q158" s="148"/>
      <c r="R158" s="148"/>
      <c r="S158" s="148"/>
      <c r="T158" s="148"/>
      <c r="U158" s="148"/>
      <c r="V158" s="373"/>
      <c r="W158" s="148"/>
      <c r="X158" s="148"/>
      <c r="Y158" s="148"/>
      <c r="Z158" s="148"/>
    </row>
    <row r="159" spans="1:26" ht="15.75" customHeight="1" x14ac:dyDescent="0.25">
      <c r="A159" s="148"/>
      <c r="B159" s="149"/>
      <c r="C159" s="150"/>
      <c r="D159" s="148"/>
      <c r="E159" s="148"/>
      <c r="F159" s="148"/>
      <c r="G159" s="148"/>
      <c r="H159" s="148"/>
      <c r="I159" s="148"/>
      <c r="J159" s="148"/>
      <c r="K159" s="148"/>
      <c r="L159" s="373"/>
      <c r="M159" s="148"/>
      <c r="N159" s="151"/>
      <c r="O159" s="462"/>
      <c r="P159" s="148"/>
      <c r="Q159" s="148"/>
      <c r="R159" s="148"/>
      <c r="S159" s="148"/>
      <c r="T159" s="148"/>
      <c r="U159" s="148"/>
      <c r="V159" s="373"/>
      <c r="W159" s="148"/>
      <c r="X159" s="148"/>
      <c r="Y159" s="148"/>
      <c r="Z159" s="148"/>
    </row>
    <row r="160" spans="1:26" ht="15.75" customHeight="1" x14ac:dyDescent="0.25">
      <c r="A160" s="148"/>
      <c r="B160" s="149"/>
      <c r="C160" s="150"/>
      <c r="D160" s="148"/>
      <c r="E160" s="148"/>
      <c r="F160" s="148"/>
      <c r="G160" s="148"/>
      <c r="H160" s="148"/>
      <c r="I160" s="148"/>
      <c r="J160" s="148"/>
      <c r="K160" s="148"/>
      <c r="L160" s="373"/>
      <c r="M160" s="148"/>
      <c r="N160" s="151"/>
      <c r="O160" s="462"/>
      <c r="P160" s="148"/>
      <c r="Q160" s="148"/>
      <c r="R160" s="148"/>
      <c r="S160" s="148"/>
      <c r="T160" s="148"/>
      <c r="U160" s="148"/>
      <c r="V160" s="373"/>
      <c r="W160" s="148"/>
      <c r="X160" s="148"/>
      <c r="Y160" s="148"/>
      <c r="Z160" s="148"/>
    </row>
    <row r="161" spans="1:26" ht="15.75" customHeight="1" x14ac:dyDescent="0.25">
      <c r="A161" s="148"/>
      <c r="B161" s="149"/>
      <c r="C161" s="150"/>
      <c r="D161" s="148"/>
      <c r="E161" s="148"/>
      <c r="F161" s="148"/>
      <c r="G161" s="148"/>
      <c r="H161" s="148"/>
      <c r="I161" s="148"/>
      <c r="J161" s="148"/>
      <c r="K161" s="148"/>
      <c r="L161" s="373"/>
      <c r="M161" s="148"/>
      <c r="N161" s="151"/>
      <c r="O161" s="462"/>
      <c r="P161" s="148"/>
      <c r="Q161" s="148"/>
      <c r="R161" s="148"/>
      <c r="S161" s="148"/>
      <c r="T161" s="148"/>
      <c r="U161" s="148"/>
      <c r="V161" s="373"/>
      <c r="W161" s="148"/>
      <c r="X161" s="148"/>
      <c r="Y161" s="148"/>
      <c r="Z161" s="148"/>
    </row>
    <row r="162" spans="1:26" ht="15.75" customHeight="1" x14ac:dyDescent="0.25">
      <c r="A162" s="148"/>
      <c r="B162" s="149"/>
      <c r="C162" s="150"/>
      <c r="D162" s="148"/>
      <c r="E162" s="148"/>
      <c r="F162" s="148"/>
      <c r="G162" s="148"/>
      <c r="H162" s="148"/>
      <c r="I162" s="148"/>
      <c r="J162" s="148"/>
      <c r="K162" s="148"/>
      <c r="L162" s="373"/>
      <c r="M162" s="148"/>
      <c r="N162" s="151"/>
      <c r="O162" s="462"/>
      <c r="P162" s="148"/>
      <c r="Q162" s="148"/>
      <c r="R162" s="148"/>
      <c r="S162" s="148"/>
      <c r="T162" s="148"/>
      <c r="U162" s="148"/>
      <c r="V162" s="373"/>
      <c r="W162" s="148"/>
      <c r="X162" s="148"/>
      <c r="Y162" s="148"/>
      <c r="Z162" s="148"/>
    </row>
    <row r="163" spans="1:26" ht="15.75" customHeight="1" x14ac:dyDescent="0.25">
      <c r="A163" s="148"/>
      <c r="B163" s="149"/>
      <c r="C163" s="150"/>
      <c r="D163" s="148"/>
      <c r="E163" s="148"/>
      <c r="F163" s="148"/>
      <c r="G163" s="148"/>
      <c r="H163" s="148"/>
      <c r="I163" s="148"/>
      <c r="J163" s="148"/>
      <c r="K163" s="148"/>
      <c r="L163" s="373"/>
      <c r="M163" s="148"/>
      <c r="N163" s="151"/>
      <c r="O163" s="462"/>
      <c r="P163" s="148"/>
      <c r="Q163" s="148"/>
      <c r="R163" s="148"/>
      <c r="S163" s="148"/>
      <c r="T163" s="148"/>
      <c r="U163" s="148"/>
      <c r="V163" s="373"/>
      <c r="W163" s="148"/>
      <c r="X163" s="148"/>
      <c r="Y163" s="148"/>
      <c r="Z163" s="148"/>
    </row>
    <row r="164" spans="1:26" ht="15.75" customHeight="1" x14ac:dyDescent="0.25">
      <c r="A164" s="148"/>
      <c r="B164" s="149"/>
      <c r="C164" s="150"/>
      <c r="D164" s="148"/>
      <c r="E164" s="148"/>
      <c r="F164" s="148"/>
      <c r="G164" s="148"/>
      <c r="H164" s="148"/>
      <c r="I164" s="148"/>
      <c r="J164" s="148"/>
      <c r="K164" s="148"/>
      <c r="L164" s="373"/>
      <c r="M164" s="148"/>
      <c r="N164" s="151"/>
      <c r="O164" s="462"/>
      <c r="P164" s="148"/>
      <c r="Q164" s="148"/>
      <c r="R164" s="148"/>
      <c r="S164" s="148"/>
      <c r="T164" s="148"/>
      <c r="U164" s="148"/>
      <c r="V164" s="373"/>
      <c r="W164" s="148"/>
      <c r="X164" s="148"/>
      <c r="Y164" s="148"/>
      <c r="Z164" s="148"/>
    </row>
    <row r="165" spans="1:26" ht="15.75" customHeight="1" x14ac:dyDescent="0.25">
      <c r="A165" s="148"/>
      <c r="B165" s="149"/>
      <c r="C165" s="150"/>
      <c r="D165" s="148"/>
      <c r="E165" s="148"/>
      <c r="F165" s="148"/>
      <c r="G165" s="148"/>
      <c r="H165" s="148"/>
      <c r="I165" s="148"/>
      <c r="J165" s="148"/>
      <c r="K165" s="148"/>
      <c r="L165" s="373"/>
      <c r="M165" s="148"/>
      <c r="N165" s="151"/>
      <c r="O165" s="462"/>
      <c r="P165" s="148"/>
      <c r="Q165" s="148"/>
      <c r="R165" s="148"/>
      <c r="S165" s="148"/>
      <c r="T165" s="148"/>
      <c r="U165" s="148"/>
      <c r="V165" s="373"/>
      <c r="W165" s="148"/>
      <c r="X165" s="148"/>
      <c r="Y165" s="148"/>
      <c r="Z165" s="148"/>
    </row>
    <row r="166" spans="1:26" ht="15.75" customHeight="1" x14ac:dyDescent="0.25">
      <c r="A166" s="148"/>
      <c r="B166" s="149"/>
      <c r="C166" s="150"/>
      <c r="D166" s="148"/>
      <c r="E166" s="148"/>
      <c r="F166" s="148"/>
      <c r="G166" s="148"/>
      <c r="H166" s="148"/>
      <c r="I166" s="148"/>
      <c r="J166" s="148"/>
      <c r="K166" s="148"/>
      <c r="L166" s="373"/>
      <c r="M166" s="148"/>
      <c r="N166" s="151"/>
      <c r="O166" s="462"/>
      <c r="P166" s="148"/>
      <c r="Q166" s="148"/>
      <c r="R166" s="148"/>
      <c r="S166" s="148"/>
      <c r="T166" s="148"/>
      <c r="U166" s="148"/>
      <c r="V166" s="373"/>
      <c r="W166" s="148"/>
      <c r="X166" s="148"/>
      <c r="Y166" s="148"/>
      <c r="Z166" s="148"/>
    </row>
    <row r="167" spans="1:26" ht="15.75" customHeight="1" x14ac:dyDescent="0.25">
      <c r="A167" s="148"/>
      <c r="B167" s="149"/>
      <c r="C167" s="150"/>
      <c r="D167" s="148"/>
      <c r="E167" s="148"/>
      <c r="F167" s="148"/>
      <c r="G167" s="148"/>
      <c r="H167" s="148"/>
      <c r="I167" s="148"/>
      <c r="J167" s="148"/>
      <c r="K167" s="148"/>
      <c r="L167" s="373"/>
      <c r="M167" s="148"/>
      <c r="N167" s="151"/>
      <c r="O167" s="462"/>
      <c r="P167" s="148"/>
      <c r="Q167" s="148"/>
      <c r="R167" s="148"/>
      <c r="S167" s="148"/>
      <c r="T167" s="148"/>
      <c r="U167" s="148"/>
      <c r="V167" s="373"/>
      <c r="W167" s="148"/>
      <c r="X167" s="148"/>
      <c r="Y167" s="148"/>
      <c r="Z167" s="148"/>
    </row>
    <row r="168" spans="1:26" ht="15.75" customHeight="1" x14ac:dyDescent="0.25">
      <c r="A168" s="148"/>
      <c r="B168" s="149"/>
      <c r="C168" s="150"/>
      <c r="D168" s="148"/>
      <c r="E168" s="148"/>
      <c r="F168" s="148"/>
      <c r="G168" s="148"/>
      <c r="H168" s="148"/>
      <c r="I168" s="148"/>
      <c r="J168" s="148"/>
      <c r="K168" s="148"/>
      <c r="L168" s="373"/>
      <c r="M168" s="148"/>
      <c r="N168" s="151"/>
      <c r="O168" s="462"/>
      <c r="P168" s="148"/>
      <c r="Q168" s="148"/>
      <c r="R168" s="148"/>
      <c r="S168" s="148"/>
      <c r="T168" s="148"/>
      <c r="U168" s="148"/>
      <c r="V168" s="373"/>
      <c r="W168" s="148"/>
      <c r="X168" s="148"/>
      <c r="Y168" s="148"/>
      <c r="Z168" s="148"/>
    </row>
    <row r="169" spans="1:26" ht="15.75" customHeight="1" x14ac:dyDescent="0.25">
      <c r="A169" s="148"/>
      <c r="B169" s="149"/>
      <c r="C169" s="150"/>
      <c r="D169" s="148"/>
      <c r="E169" s="148"/>
      <c r="F169" s="148"/>
      <c r="G169" s="148"/>
      <c r="H169" s="148"/>
      <c r="I169" s="148"/>
      <c r="J169" s="148"/>
      <c r="K169" s="148"/>
      <c r="L169" s="373"/>
      <c r="M169" s="148"/>
      <c r="N169" s="151"/>
      <c r="O169" s="462"/>
      <c r="P169" s="148"/>
      <c r="Q169" s="148"/>
      <c r="R169" s="148"/>
      <c r="S169" s="148"/>
      <c r="T169" s="148"/>
      <c r="U169" s="148"/>
      <c r="V169" s="373"/>
      <c r="W169" s="148"/>
      <c r="X169" s="148"/>
      <c r="Y169" s="148"/>
      <c r="Z169" s="148"/>
    </row>
    <row r="170" spans="1:26" ht="15.75" customHeight="1" x14ac:dyDescent="0.25">
      <c r="A170" s="148"/>
      <c r="B170" s="149"/>
      <c r="C170" s="150"/>
      <c r="D170" s="148"/>
      <c r="E170" s="148"/>
      <c r="F170" s="148"/>
      <c r="G170" s="148"/>
      <c r="H170" s="148"/>
      <c r="I170" s="148"/>
      <c r="J170" s="148"/>
      <c r="K170" s="148"/>
      <c r="L170" s="373"/>
      <c r="M170" s="148"/>
      <c r="N170" s="151"/>
      <c r="O170" s="462"/>
      <c r="P170" s="148"/>
      <c r="Q170" s="148"/>
      <c r="R170" s="148"/>
      <c r="S170" s="148"/>
      <c r="T170" s="148"/>
      <c r="U170" s="148"/>
      <c r="V170" s="373"/>
      <c r="W170" s="148"/>
      <c r="X170" s="148"/>
      <c r="Y170" s="148"/>
      <c r="Z170" s="148"/>
    </row>
    <row r="171" spans="1:26" ht="15.75" customHeight="1" x14ac:dyDescent="0.25">
      <c r="A171" s="148"/>
      <c r="B171" s="149"/>
      <c r="C171" s="150"/>
      <c r="D171" s="148"/>
      <c r="E171" s="148"/>
      <c r="F171" s="148"/>
      <c r="G171" s="148"/>
      <c r="H171" s="148"/>
      <c r="I171" s="148"/>
      <c r="J171" s="148"/>
      <c r="K171" s="148"/>
      <c r="L171" s="373"/>
      <c r="M171" s="148"/>
      <c r="N171" s="151"/>
      <c r="O171" s="462"/>
      <c r="P171" s="148"/>
      <c r="Q171" s="148"/>
      <c r="R171" s="148"/>
      <c r="S171" s="148"/>
      <c r="T171" s="148"/>
      <c r="U171" s="148"/>
      <c r="V171" s="373"/>
      <c r="W171" s="148"/>
      <c r="X171" s="148"/>
      <c r="Y171" s="148"/>
      <c r="Z171" s="148"/>
    </row>
    <row r="172" spans="1:26" ht="15.75" customHeight="1" x14ac:dyDescent="0.25">
      <c r="A172" s="148"/>
      <c r="B172" s="149"/>
      <c r="C172" s="150"/>
      <c r="D172" s="148"/>
      <c r="E172" s="148"/>
      <c r="F172" s="148"/>
      <c r="G172" s="148"/>
      <c r="H172" s="148"/>
      <c r="I172" s="148"/>
      <c r="J172" s="148"/>
      <c r="K172" s="148"/>
      <c r="L172" s="373"/>
      <c r="M172" s="148"/>
      <c r="N172" s="151"/>
      <c r="O172" s="462"/>
      <c r="P172" s="148"/>
      <c r="Q172" s="148"/>
      <c r="R172" s="148"/>
      <c r="S172" s="148"/>
      <c r="T172" s="148"/>
      <c r="U172" s="148"/>
      <c r="V172" s="373"/>
      <c r="W172" s="148"/>
      <c r="X172" s="148"/>
      <c r="Y172" s="148"/>
      <c r="Z172" s="148"/>
    </row>
    <row r="173" spans="1:26" ht="15.75" customHeight="1" x14ac:dyDescent="0.25">
      <c r="A173" s="148"/>
      <c r="B173" s="149"/>
      <c r="C173" s="150"/>
      <c r="D173" s="148"/>
      <c r="E173" s="148"/>
      <c r="F173" s="148"/>
      <c r="G173" s="148"/>
      <c r="H173" s="148"/>
      <c r="I173" s="148"/>
      <c r="J173" s="148"/>
      <c r="K173" s="148"/>
      <c r="L173" s="373"/>
      <c r="M173" s="148"/>
      <c r="N173" s="151"/>
      <c r="O173" s="462"/>
      <c r="P173" s="148"/>
      <c r="Q173" s="148"/>
      <c r="R173" s="148"/>
      <c r="S173" s="148"/>
      <c r="T173" s="148"/>
      <c r="U173" s="148"/>
      <c r="V173" s="373"/>
      <c r="W173" s="148"/>
      <c r="X173" s="148"/>
      <c r="Y173" s="148"/>
      <c r="Z173" s="148"/>
    </row>
    <row r="174" spans="1:26" ht="15.75" customHeight="1" x14ac:dyDescent="0.25">
      <c r="A174" s="148"/>
      <c r="B174" s="149"/>
      <c r="C174" s="150"/>
      <c r="D174" s="148"/>
      <c r="E174" s="148"/>
      <c r="F174" s="148"/>
      <c r="G174" s="148"/>
      <c r="H174" s="148"/>
      <c r="I174" s="148"/>
      <c r="J174" s="148"/>
      <c r="K174" s="148"/>
      <c r="L174" s="373"/>
      <c r="M174" s="148"/>
      <c r="N174" s="151"/>
      <c r="O174" s="462"/>
      <c r="P174" s="148"/>
      <c r="Q174" s="148"/>
      <c r="R174" s="148"/>
      <c r="S174" s="148"/>
      <c r="T174" s="148"/>
      <c r="U174" s="148"/>
      <c r="V174" s="373"/>
      <c r="W174" s="148"/>
      <c r="X174" s="148"/>
      <c r="Y174" s="148"/>
      <c r="Z174" s="148"/>
    </row>
    <row r="175" spans="1:26" ht="15.75" customHeight="1" x14ac:dyDescent="0.25">
      <c r="A175" s="148"/>
      <c r="B175" s="149"/>
      <c r="C175" s="150"/>
      <c r="D175" s="148"/>
      <c r="E175" s="148"/>
      <c r="F175" s="148"/>
      <c r="G175" s="148"/>
      <c r="H175" s="148"/>
      <c r="I175" s="148"/>
      <c r="J175" s="148"/>
      <c r="K175" s="148"/>
      <c r="L175" s="373"/>
      <c r="M175" s="148"/>
      <c r="N175" s="151"/>
      <c r="O175" s="462"/>
      <c r="P175" s="148"/>
      <c r="Q175" s="148"/>
      <c r="R175" s="148"/>
      <c r="S175" s="148"/>
      <c r="T175" s="148"/>
      <c r="U175" s="148"/>
      <c r="V175" s="373"/>
      <c r="W175" s="148"/>
      <c r="X175" s="148"/>
      <c r="Y175" s="148"/>
      <c r="Z175" s="148"/>
    </row>
    <row r="176" spans="1:26" ht="15.75" customHeight="1" x14ac:dyDescent="0.25">
      <c r="A176" s="148"/>
      <c r="B176" s="149"/>
      <c r="C176" s="150"/>
      <c r="D176" s="148"/>
      <c r="E176" s="148"/>
      <c r="F176" s="148"/>
      <c r="G176" s="148"/>
      <c r="H176" s="148"/>
      <c r="I176" s="148"/>
      <c r="J176" s="148"/>
      <c r="K176" s="148"/>
      <c r="L176" s="373"/>
      <c r="M176" s="148"/>
      <c r="N176" s="151"/>
      <c r="O176" s="462"/>
      <c r="P176" s="148"/>
      <c r="Q176" s="148"/>
      <c r="R176" s="148"/>
      <c r="S176" s="148"/>
      <c r="T176" s="148"/>
      <c r="U176" s="148"/>
      <c r="V176" s="373"/>
      <c r="W176" s="148"/>
      <c r="X176" s="148"/>
      <c r="Y176" s="148"/>
      <c r="Z176" s="148"/>
    </row>
    <row r="177" spans="1:26" ht="15.75" customHeight="1" x14ac:dyDescent="0.25">
      <c r="A177" s="148"/>
      <c r="B177" s="149"/>
      <c r="C177" s="150"/>
      <c r="D177" s="148"/>
      <c r="E177" s="148"/>
      <c r="F177" s="148"/>
      <c r="G177" s="148"/>
      <c r="H177" s="148"/>
      <c r="I177" s="148"/>
      <c r="J177" s="148"/>
      <c r="K177" s="148"/>
      <c r="L177" s="373"/>
      <c r="M177" s="148"/>
      <c r="N177" s="151"/>
      <c r="O177" s="462"/>
      <c r="P177" s="148"/>
      <c r="Q177" s="148"/>
      <c r="R177" s="148"/>
      <c r="S177" s="148"/>
      <c r="T177" s="148"/>
      <c r="U177" s="148"/>
      <c r="V177" s="373"/>
      <c r="W177" s="148"/>
      <c r="X177" s="148"/>
      <c r="Y177" s="148"/>
      <c r="Z177" s="148"/>
    </row>
    <row r="178" spans="1:26" ht="15.75" customHeight="1" x14ac:dyDescent="0.25">
      <c r="A178" s="148"/>
      <c r="B178" s="149"/>
      <c r="C178" s="150"/>
      <c r="D178" s="148"/>
      <c r="E178" s="148"/>
      <c r="F178" s="148"/>
      <c r="G178" s="148"/>
      <c r="H178" s="148"/>
      <c r="I178" s="148"/>
      <c r="J178" s="148"/>
      <c r="K178" s="148"/>
      <c r="L178" s="373"/>
      <c r="M178" s="148"/>
      <c r="N178" s="151"/>
      <c r="O178" s="462"/>
      <c r="P178" s="148"/>
      <c r="Q178" s="148"/>
      <c r="R178" s="148"/>
      <c r="S178" s="148"/>
      <c r="T178" s="148"/>
      <c r="U178" s="148"/>
      <c r="V178" s="373"/>
      <c r="W178" s="148"/>
      <c r="X178" s="148"/>
      <c r="Y178" s="148"/>
      <c r="Z178" s="148"/>
    </row>
    <row r="179" spans="1:26" ht="15.75" customHeight="1" x14ac:dyDescent="0.25">
      <c r="A179" s="148"/>
      <c r="B179" s="149"/>
      <c r="C179" s="150"/>
      <c r="D179" s="148"/>
      <c r="E179" s="148"/>
      <c r="F179" s="148"/>
      <c r="G179" s="148"/>
      <c r="H179" s="148"/>
      <c r="I179" s="148"/>
      <c r="J179" s="148"/>
      <c r="K179" s="148"/>
      <c r="L179" s="373"/>
      <c r="M179" s="148"/>
      <c r="N179" s="151"/>
      <c r="O179" s="462"/>
      <c r="P179" s="148"/>
      <c r="Q179" s="148"/>
      <c r="R179" s="148"/>
      <c r="S179" s="148"/>
      <c r="T179" s="148"/>
      <c r="U179" s="148"/>
      <c r="V179" s="373"/>
      <c r="W179" s="148"/>
      <c r="X179" s="148"/>
      <c r="Y179" s="148"/>
      <c r="Z179" s="148"/>
    </row>
    <row r="180" spans="1:26" ht="15.75" customHeight="1" x14ac:dyDescent="0.25">
      <c r="A180" s="148"/>
      <c r="B180" s="149"/>
      <c r="C180" s="150"/>
      <c r="D180" s="148"/>
      <c r="E180" s="148"/>
      <c r="F180" s="148"/>
      <c r="G180" s="148"/>
      <c r="H180" s="148"/>
      <c r="I180" s="148"/>
      <c r="J180" s="148"/>
      <c r="K180" s="148"/>
      <c r="L180" s="373"/>
      <c r="M180" s="148"/>
      <c r="N180" s="151"/>
      <c r="O180" s="462"/>
      <c r="P180" s="148"/>
      <c r="Q180" s="148"/>
      <c r="R180" s="148"/>
      <c r="S180" s="148"/>
      <c r="T180" s="148"/>
      <c r="U180" s="148"/>
      <c r="V180" s="373"/>
      <c r="W180" s="148"/>
      <c r="X180" s="148"/>
      <c r="Y180" s="148"/>
      <c r="Z180" s="148"/>
    </row>
    <row r="181" spans="1:26" ht="15.75" customHeight="1" x14ac:dyDescent="0.25">
      <c r="A181" s="148"/>
      <c r="B181" s="149"/>
      <c r="C181" s="150"/>
      <c r="D181" s="148"/>
      <c r="E181" s="148"/>
      <c r="F181" s="148"/>
      <c r="G181" s="148"/>
      <c r="H181" s="148"/>
      <c r="I181" s="148"/>
      <c r="J181" s="148"/>
      <c r="K181" s="148"/>
      <c r="L181" s="373"/>
      <c r="M181" s="148"/>
      <c r="N181" s="151"/>
      <c r="O181" s="462"/>
      <c r="P181" s="148"/>
      <c r="Q181" s="148"/>
      <c r="R181" s="148"/>
      <c r="S181" s="148"/>
      <c r="T181" s="148"/>
      <c r="U181" s="148"/>
      <c r="V181" s="373"/>
      <c r="W181" s="148"/>
      <c r="X181" s="148"/>
      <c r="Y181" s="148"/>
      <c r="Z181" s="148"/>
    </row>
    <row r="182" spans="1:26" ht="15.75" customHeight="1" x14ac:dyDescent="0.25">
      <c r="A182" s="148"/>
      <c r="B182" s="149"/>
      <c r="C182" s="150"/>
      <c r="D182" s="148"/>
      <c r="E182" s="148"/>
      <c r="F182" s="148"/>
      <c r="G182" s="148"/>
      <c r="H182" s="148"/>
      <c r="I182" s="148"/>
      <c r="J182" s="148"/>
      <c r="K182" s="148"/>
      <c r="L182" s="373"/>
      <c r="M182" s="148"/>
      <c r="N182" s="151"/>
      <c r="O182" s="462"/>
      <c r="P182" s="148"/>
      <c r="Q182" s="148"/>
      <c r="R182" s="148"/>
      <c r="S182" s="148"/>
      <c r="T182" s="148"/>
      <c r="U182" s="148"/>
      <c r="V182" s="373"/>
      <c r="W182" s="148"/>
      <c r="X182" s="148"/>
      <c r="Y182" s="148"/>
      <c r="Z182" s="148"/>
    </row>
    <row r="183" spans="1:26" ht="15.75" customHeight="1" x14ac:dyDescent="0.25">
      <c r="A183" s="148"/>
      <c r="B183" s="149"/>
      <c r="C183" s="150"/>
      <c r="D183" s="148"/>
      <c r="E183" s="148"/>
      <c r="F183" s="148"/>
      <c r="G183" s="148"/>
      <c r="H183" s="148"/>
      <c r="I183" s="148"/>
      <c r="J183" s="148"/>
      <c r="K183" s="148"/>
      <c r="L183" s="373"/>
      <c r="M183" s="148"/>
      <c r="N183" s="151"/>
      <c r="O183" s="462"/>
      <c r="P183" s="148"/>
      <c r="Q183" s="148"/>
      <c r="R183" s="148"/>
      <c r="S183" s="148"/>
      <c r="T183" s="148"/>
      <c r="U183" s="148"/>
      <c r="V183" s="373"/>
      <c r="W183" s="148"/>
      <c r="X183" s="148"/>
      <c r="Y183" s="148"/>
      <c r="Z183" s="148"/>
    </row>
    <row r="184" spans="1:26" ht="15.75" customHeight="1" x14ac:dyDescent="0.25">
      <c r="A184" s="148"/>
      <c r="B184" s="149"/>
      <c r="C184" s="150"/>
      <c r="D184" s="148"/>
      <c r="E184" s="148"/>
      <c r="F184" s="148"/>
      <c r="G184" s="148"/>
      <c r="H184" s="148"/>
      <c r="I184" s="148"/>
      <c r="J184" s="148"/>
      <c r="K184" s="148"/>
      <c r="L184" s="373"/>
      <c r="M184" s="148"/>
      <c r="N184" s="151"/>
      <c r="O184" s="462"/>
      <c r="P184" s="148"/>
      <c r="Q184" s="148"/>
      <c r="R184" s="148"/>
      <c r="S184" s="148"/>
      <c r="T184" s="148"/>
      <c r="U184" s="148"/>
      <c r="V184" s="373"/>
      <c r="W184" s="148"/>
      <c r="X184" s="148"/>
      <c r="Y184" s="148"/>
      <c r="Z184" s="148"/>
    </row>
    <row r="185" spans="1:26" ht="15.75" customHeight="1" x14ac:dyDescent="0.25">
      <c r="A185" s="148"/>
      <c r="B185" s="149"/>
      <c r="C185" s="150"/>
      <c r="D185" s="148"/>
      <c r="E185" s="148"/>
      <c r="F185" s="148"/>
      <c r="G185" s="148"/>
      <c r="H185" s="148"/>
      <c r="I185" s="148"/>
      <c r="J185" s="148"/>
      <c r="K185" s="148"/>
      <c r="L185" s="373"/>
      <c r="M185" s="148"/>
      <c r="N185" s="151"/>
      <c r="O185" s="462"/>
      <c r="P185" s="148"/>
      <c r="Q185" s="148"/>
      <c r="R185" s="148"/>
      <c r="S185" s="148"/>
      <c r="T185" s="148"/>
      <c r="U185" s="148"/>
      <c r="V185" s="373"/>
      <c r="W185" s="148"/>
      <c r="X185" s="148"/>
      <c r="Y185" s="148"/>
      <c r="Z185" s="148"/>
    </row>
    <row r="186" spans="1:26" ht="15.75" customHeight="1" x14ac:dyDescent="0.25">
      <c r="A186" s="148"/>
      <c r="B186" s="149"/>
      <c r="C186" s="150"/>
      <c r="D186" s="148"/>
      <c r="E186" s="148"/>
      <c r="F186" s="148"/>
      <c r="G186" s="148"/>
      <c r="H186" s="148"/>
      <c r="I186" s="148"/>
      <c r="J186" s="148"/>
      <c r="K186" s="148"/>
      <c r="L186" s="373"/>
      <c r="M186" s="148"/>
      <c r="N186" s="151"/>
      <c r="O186" s="462"/>
      <c r="P186" s="148"/>
      <c r="Q186" s="148"/>
      <c r="R186" s="148"/>
      <c r="S186" s="148"/>
      <c r="T186" s="148"/>
      <c r="U186" s="148"/>
      <c r="V186" s="373"/>
      <c r="W186" s="148"/>
      <c r="X186" s="148"/>
      <c r="Y186" s="148"/>
      <c r="Z186" s="148"/>
    </row>
    <row r="187" spans="1:26" ht="15.75" customHeight="1" x14ac:dyDescent="0.25">
      <c r="A187" s="148"/>
      <c r="B187" s="149"/>
      <c r="C187" s="150"/>
      <c r="D187" s="148"/>
      <c r="E187" s="148"/>
      <c r="F187" s="148"/>
      <c r="G187" s="148"/>
      <c r="H187" s="148"/>
      <c r="I187" s="148"/>
      <c r="J187" s="148"/>
      <c r="K187" s="148"/>
      <c r="L187" s="373"/>
      <c r="M187" s="148"/>
      <c r="N187" s="151"/>
      <c r="O187" s="462"/>
      <c r="P187" s="148"/>
      <c r="Q187" s="148"/>
      <c r="R187" s="148"/>
      <c r="S187" s="148"/>
      <c r="T187" s="148"/>
      <c r="U187" s="148"/>
      <c r="V187" s="373"/>
      <c r="W187" s="148"/>
      <c r="X187" s="148"/>
      <c r="Y187" s="148"/>
      <c r="Z187" s="148"/>
    </row>
    <row r="188" spans="1:26" ht="15.75" customHeight="1" x14ac:dyDescent="0.25">
      <c r="A188" s="148"/>
      <c r="B188" s="149"/>
      <c r="C188" s="150"/>
      <c r="D188" s="148"/>
      <c r="E188" s="148"/>
      <c r="F188" s="148"/>
      <c r="G188" s="148"/>
      <c r="H188" s="148"/>
      <c r="I188" s="148"/>
      <c r="J188" s="148"/>
      <c r="K188" s="148"/>
      <c r="L188" s="373"/>
      <c r="M188" s="148"/>
      <c r="N188" s="151"/>
      <c r="O188" s="462"/>
      <c r="P188" s="148"/>
      <c r="Q188" s="148"/>
      <c r="R188" s="148"/>
      <c r="S188" s="148"/>
      <c r="T188" s="148"/>
      <c r="U188" s="148"/>
      <c r="V188" s="373"/>
      <c r="W188" s="148"/>
      <c r="X188" s="148"/>
      <c r="Y188" s="148"/>
      <c r="Z188" s="148"/>
    </row>
    <row r="189" spans="1:26" ht="15.75" customHeight="1" x14ac:dyDescent="0.25">
      <c r="A189" s="148"/>
      <c r="B189" s="149"/>
      <c r="C189" s="150"/>
      <c r="D189" s="148"/>
      <c r="E189" s="148"/>
      <c r="F189" s="148"/>
      <c r="G189" s="148"/>
      <c r="H189" s="148"/>
      <c r="I189" s="148"/>
      <c r="J189" s="148"/>
      <c r="K189" s="148"/>
      <c r="L189" s="373"/>
      <c r="M189" s="148"/>
      <c r="N189" s="151"/>
      <c r="O189" s="462"/>
      <c r="P189" s="148"/>
      <c r="Q189" s="148"/>
      <c r="R189" s="148"/>
      <c r="S189" s="148"/>
      <c r="T189" s="148"/>
      <c r="U189" s="148"/>
      <c r="V189" s="373"/>
      <c r="W189" s="148"/>
      <c r="X189" s="148"/>
      <c r="Y189" s="148"/>
      <c r="Z189" s="148"/>
    </row>
    <row r="190" spans="1:26" ht="15.75" customHeight="1" x14ac:dyDescent="0.25">
      <c r="A190" s="148"/>
      <c r="B190" s="149"/>
      <c r="C190" s="150"/>
      <c r="D190" s="148"/>
      <c r="E190" s="148"/>
      <c r="F190" s="148"/>
      <c r="G190" s="148"/>
      <c r="H190" s="148"/>
      <c r="I190" s="148"/>
      <c r="J190" s="148"/>
      <c r="K190" s="148"/>
      <c r="L190" s="373"/>
      <c r="M190" s="148"/>
      <c r="N190" s="151"/>
      <c r="O190" s="462"/>
      <c r="P190" s="148"/>
      <c r="Q190" s="148"/>
      <c r="R190" s="148"/>
      <c r="S190" s="148"/>
      <c r="T190" s="148"/>
      <c r="U190" s="148"/>
      <c r="V190" s="373"/>
      <c r="W190" s="148"/>
      <c r="X190" s="148"/>
      <c r="Y190" s="148"/>
      <c r="Z190" s="148"/>
    </row>
    <row r="191" spans="1:26" ht="15.75" customHeight="1" x14ac:dyDescent="0.25">
      <c r="A191" s="148"/>
      <c r="B191" s="149"/>
      <c r="C191" s="150"/>
      <c r="D191" s="148"/>
      <c r="E191" s="148"/>
      <c r="F191" s="148"/>
      <c r="G191" s="148"/>
      <c r="H191" s="148"/>
      <c r="I191" s="148"/>
      <c r="J191" s="148"/>
      <c r="K191" s="148"/>
      <c r="L191" s="373"/>
      <c r="M191" s="148"/>
      <c r="N191" s="151"/>
      <c r="O191" s="462"/>
      <c r="P191" s="148"/>
      <c r="Q191" s="148"/>
      <c r="R191" s="148"/>
      <c r="S191" s="148"/>
      <c r="T191" s="148"/>
      <c r="U191" s="148"/>
      <c r="V191" s="373"/>
      <c r="W191" s="148"/>
      <c r="X191" s="148"/>
      <c r="Y191" s="148"/>
      <c r="Z191" s="148"/>
    </row>
    <row r="192" spans="1:26" ht="15.75" customHeight="1" x14ac:dyDescent="0.25">
      <c r="A192" s="148"/>
      <c r="B192" s="149"/>
      <c r="C192" s="150"/>
      <c r="D192" s="148"/>
      <c r="E192" s="148"/>
      <c r="F192" s="148"/>
      <c r="G192" s="148"/>
      <c r="H192" s="148"/>
      <c r="I192" s="148"/>
      <c r="J192" s="148"/>
      <c r="K192" s="148"/>
      <c r="L192" s="373"/>
      <c r="M192" s="148"/>
      <c r="N192" s="151"/>
      <c r="O192" s="462"/>
      <c r="P192" s="148"/>
      <c r="Q192" s="148"/>
      <c r="R192" s="148"/>
      <c r="S192" s="148"/>
      <c r="T192" s="148"/>
      <c r="U192" s="148"/>
      <c r="V192" s="373"/>
      <c r="W192" s="148"/>
      <c r="X192" s="148"/>
      <c r="Y192" s="148"/>
      <c r="Z192" s="148"/>
    </row>
    <row r="193" spans="1:26" ht="15.75" customHeight="1" x14ac:dyDescent="0.25">
      <c r="A193" s="148"/>
      <c r="B193" s="149"/>
      <c r="C193" s="150"/>
      <c r="D193" s="148"/>
      <c r="E193" s="148"/>
      <c r="F193" s="148"/>
      <c r="G193" s="148"/>
      <c r="H193" s="148"/>
      <c r="I193" s="148"/>
      <c r="J193" s="148"/>
      <c r="K193" s="148"/>
      <c r="L193" s="373"/>
      <c r="M193" s="148"/>
      <c r="N193" s="151"/>
      <c r="O193" s="462"/>
      <c r="P193" s="148"/>
      <c r="Q193" s="148"/>
      <c r="R193" s="148"/>
      <c r="S193" s="148"/>
      <c r="T193" s="148"/>
      <c r="U193" s="148"/>
      <c r="V193" s="373"/>
      <c r="W193" s="148"/>
      <c r="X193" s="148"/>
      <c r="Y193" s="148"/>
      <c r="Z193" s="148"/>
    </row>
    <row r="194" spans="1:26" ht="15.75" customHeight="1" x14ac:dyDescent="0.25">
      <c r="A194" s="148"/>
      <c r="B194" s="149"/>
      <c r="C194" s="150"/>
      <c r="D194" s="148"/>
      <c r="E194" s="148"/>
      <c r="F194" s="148"/>
      <c r="G194" s="148"/>
      <c r="H194" s="148"/>
      <c r="I194" s="148"/>
      <c r="J194" s="148"/>
      <c r="K194" s="148"/>
      <c r="L194" s="373"/>
      <c r="M194" s="148"/>
      <c r="N194" s="151"/>
      <c r="O194" s="462"/>
      <c r="P194" s="148"/>
      <c r="Q194" s="148"/>
      <c r="R194" s="148"/>
      <c r="S194" s="148"/>
      <c r="T194" s="148"/>
      <c r="U194" s="148"/>
      <c r="V194" s="373"/>
      <c r="W194" s="148"/>
      <c r="X194" s="148"/>
      <c r="Y194" s="148"/>
      <c r="Z194" s="148"/>
    </row>
    <row r="195" spans="1:26" ht="15.75" customHeight="1" x14ac:dyDescent="0.25">
      <c r="A195" s="148"/>
      <c r="B195" s="149"/>
      <c r="C195" s="150"/>
      <c r="D195" s="148"/>
      <c r="E195" s="148"/>
      <c r="F195" s="148"/>
      <c r="G195" s="148"/>
      <c r="H195" s="148"/>
      <c r="I195" s="148"/>
      <c r="J195" s="148"/>
      <c r="K195" s="148"/>
      <c r="L195" s="373"/>
      <c r="M195" s="148"/>
      <c r="N195" s="151"/>
      <c r="O195" s="462"/>
      <c r="P195" s="148"/>
      <c r="Q195" s="148"/>
      <c r="R195" s="148"/>
      <c r="S195" s="148"/>
      <c r="T195" s="148"/>
      <c r="U195" s="148"/>
      <c r="V195" s="373"/>
      <c r="W195" s="148"/>
      <c r="X195" s="148"/>
      <c r="Y195" s="148"/>
      <c r="Z195" s="148"/>
    </row>
    <row r="196" spans="1:26" ht="15.75" customHeight="1" x14ac:dyDescent="0.25">
      <c r="A196" s="148"/>
      <c r="B196" s="149"/>
      <c r="C196" s="150"/>
      <c r="D196" s="148"/>
      <c r="E196" s="148"/>
      <c r="F196" s="148"/>
      <c r="G196" s="148"/>
      <c r="H196" s="148"/>
      <c r="I196" s="148"/>
      <c r="J196" s="148"/>
      <c r="K196" s="148"/>
      <c r="L196" s="373"/>
      <c r="M196" s="148"/>
      <c r="N196" s="151"/>
      <c r="O196" s="462"/>
      <c r="P196" s="148"/>
      <c r="Q196" s="148"/>
      <c r="R196" s="148"/>
      <c r="S196" s="148"/>
      <c r="T196" s="148"/>
      <c r="U196" s="148"/>
      <c r="V196" s="373"/>
      <c r="W196" s="148"/>
      <c r="X196" s="148"/>
      <c r="Y196" s="148"/>
      <c r="Z196" s="148"/>
    </row>
    <row r="197" spans="1:26" ht="15.75" customHeight="1" x14ac:dyDescent="0.25">
      <c r="A197" s="148"/>
      <c r="B197" s="149"/>
      <c r="C197" s="150"/>
      <c r="D197" s="148"/>
      <c r="E197" s="148"/>
      <c r="F197" s="148"/>
      <c r="G197" s="148"/>
      <c r="H197" s="148"/>
      <c r="I197" s="148"/>
      <c r="J197" s="148"/>
      <c r="K197" s="148"/>
      <c r="L197" s="373"/>
      <c r="M197" s="148"/>
      <c r="N197" s="151"/>
      <c r="O197" s="462"/>
      <c r="P197" s="148"/>
      <c r="Q197" s="148"/>
      <c r="R197" s="148"/>
      <c r="S197" s="148"/>
      <c r="T197" s="148"/>
      <c r="U197" s="148"/>
      <c r="V197" s="373"/>
      <c r="W197" s="148"/>
      <c r="X197" s="148"/>
      <c r="Y197" s="148"/>
      <c r="Z197" s="148"/>
    </row>
    <row r="198" spans="1:26" ht="15.75" customHeight="1" x14ac:dyDescent="0.25">
      <c r="A198" s="148"/>
      <c r="B198" s="149"/>
      <c r="C198" s="150"/>
      <c r="D198" s="148"/>
      <c r="E198" s="148"/>
      <c r="F198" s="148"/>
      <c r="G198" s="148"/>
      <c r="H198" s="148"/>
      <c r="I198" s="148"/>
      <c r="J198" s="148"/>
      <c r="K198" s="148"/>
      <c r="L198" s="373"/>
      <c r="M198" s="148"/>
      <c r="N198" s="151"/>
      <c r="O198" s="462"/>
      <c r="P198" s="148"/>
      <c r="Q198" s="148"/>
      <c r="R198" s="148"/>
      <c r="S198" s="148"/>
      <c r="T198" s="148"/>
      <c r="U198" s="148"/>
      <c r="V198" s="373"/>
      <c r="W198" s="148"/>
      <c r="X198" s="148"/>
      <c r="Y198" s="148"/>
      <c r="Z198" s="148"/>
    </row>
    <row r="199" spans="1:26" ht="15.75" customHeight="1" x14ac:dyDescent="0.25">
      <c r="A199" s="148"/>
      <c r="B199" s="149"/>
      <c r="C199" s="150"/>
      <c r="D199" s="148"/>
      <c r="E199" s="148"/>
      <c r="F199" s="148"/>
      <c r="G199" s="148"/>
      <c r="H199" s="148"/>
      <c r="I199" s="148"/>
      <c r="J199" s="148"/>
      <c r="K199" s="148"/>
      <c r="L199" s="373"/>
      <c r="M199" s="148"/>
      <c r="N199" s="151"/>
      <c r="O199" s="462"/>
      <c r="P199" s="148"/>
      <c r="Q199" s="148"/>
      <c r="R199" s="148"/>
      <c r="S199" s="148"/>
      <c r="T199" s="148"/>
      <c r="U199" s="148"/>
      <c r="V199" s="373"/>
      <c r="W199" s="148"/>
      <c r="X199" s="148"/>
      <c r="Y199" s="148"/>
      <c r="Z199" s="148"/>
    </row>
    <row r="200" spans="1:26" ht="15.75" customHeight="1" x14ac:dyDescent="0.25">
      <c r="A200" s="148"/>
      <c r="B200" s="149"/>
      <c r="C200" s="150"/>
      <c r="D200" s="148"/>
      <c r="E200" s="148"/>
      <c r="F200" s="148"/>
      <c r="G200" s="148"/>
      <c r="H200" s="148"/>
      <c r="I200" s="148"/>
      <c r="J200" s="148"/>
      <c r="K200" s="148"/>
      <c r="L200" s="373"/>
      <c r="M200" s="148"/>
      <c r="N200" s="151"/>
      <c r="O200" s="462"/>
      <c r="P200" s="148"/>
      <c r="Q200" s="148"/>
      <c r="R200" s="148"/>
      <c r="S200" s="148"/>
      <c r="T200" s="148"/>
      <c r="U200" s="148"/>
      <c r="V200" s="373"/>
      <c r="W200" s="148"/>
      <c r="X200" s="148"/>
      <c r="Y200" s="148"/>
      <c r="Z200" s="148"/>
    </row>
    <row r="201" spans="1:26" ht="15.75" customHeight="1" x14ac:dyDescent="0.25">
      <c r="A201" s="148"/>
      <c r="B201" s="149"/>
      <c r="C201" s="150"/>
      <c r="D201" s="148"/>
      <c r="E201" s="148"/>
      <c r="F201" s="148"/>
      <c r="G201" s="148"/>
      <c r="H201" s="148"/>
      <c r="I201" s="148"/>
      <c r="J201" s="148"/>
      <c r="K201" s="148"/>
      <c r="L201" s="373"/>
      <c r="M201" s="148"/>
      <c r="N201" s="151"/>
      <c r="O201" s="462"/>
      <c r="P201" s="148"/>
      <c r="Q201" s="148"/>
      <c r="R201" s="148"/>
      <c r="S201" s="148"/>
      <c r="T201" s="148"/>
      <c r="U201" s="148"/>
      <c r="V201" s="373"/>
      <c r="W201" s="148"/>
      <c r="X201" s="148"/>
      <c r="Y201" s="148"/>
      <c r="Z201" s="148"/>
    </row>
    <row r="202" spans="1:26" ht="15.75" customHeight="1" x14ac:dyDescent="0.25">
      <c r="A202" s="148"/>
      <c r="B202" s="149"/>
      <c r="C202" s="150"/>
      <c r="D202" s="148"/>
      <c r="E202" s="148"/>
      <c r="F202" s="148"/>
      <c r="G202" s="148"/>
      <c r="H202" s="148"/>
      <c r="I202" s="148"/>
      <c r="J202" s="148"/>
      <c r="K202" s="148"/>
      <c r="L202" s="373"/>
      <c r="M202" s="148"/>
      <c r="N202" s="151"/>
      <c r="O202" s="462"/>
      <c r="P202" s="148"/>
      <c r="Q202" s="148"/>
      <c r="R202" s="148"/>
      <c r="S202" s="148"/>
      <c r="T202" s="148"/>
      <c r="U202" s="148"/>
      <c r="V202" s="373"/>
      <c r="W202" s="148"/>
      <c r="X202" s="148"/>
      <c r="Y202" s="148"/>
      <c r="Z202" s="148"/>
    </row>
    <row r="203" spans="1:26" ht="15.75" customHeight="1" x14ac:dyDescent="0.25">
      <c r="A203" s="148"/>
      <c r="B203" s="149"/>
      <c r="C203" s="150"/>
      <c r="D203" s="148"/>
      <c r="E203" s="148"/>
      <c r="F203" s="148"/>
      <c r="G203" s="148"/>
      <c r="H203" s="148"/>
      <c r="I203" s="148"/>
      <c r="J203" s="148"/>
      <c r="K203" s="148"/>
      <c r="L203" s="373"/>
      <c r="M203" s="148"/>
      <c r="N203" s="151"/>
      <c r="O203" s="462"/>
      <c r="P203" s="148"/>
      <c r="Q203" s="148"/>
      <c r="R203" s="148"/>
      <c r="S203" s="148"/>
      <c r="T203" s="148"/>
      <c r="U203" s="148"/>
      <c r="V203" s="373"/>
      <c r="W203" s="148"/>
      <c r="X203" s="148"/>
      <c r="Y203" s="148"/>
      <c r="Z203" s="148"/>
    </row>
    <row r="204" spans="1:26" ht="15.75" customHeight="1" x14ac:dyDescent="0.25">
      <c r="A204" s="148"/>
      <c r="B204" s="149"/>
      <c r="C204" s="150"/>
      <c r="D204" s="148"/>
      <c r="E204" s="148"/>
      <c r="F204" s="148"/>
      <c r="G204" s="148"/>
      <c r="H204" s="148"/>
      <c r="I204" s="148"/>
      <c r="J204" s="148"/>
      <c r="K204" s="148"/>
      <c r="L204" s="373"/>
      <c r="M204" s="148"/>
      <c r="N204" s="151"/>
      <c r="O204" s="462"/>
      <c r="P204" s="148"/>
      <c r="Q204" s="148"/>
      <c r="R204" s="148"/>
      <c r="S204" s="148"/>
      <c r="T204" s="148"/>
      <c r="U204" s="148"/>
      <c r="V204" s="373"/>
      <c r="W204" s="148"/>
      <c r="X204" s="148"/>
      <c r="Y204" s="148"/>
      <c r="Z204" s="148"/>
    </row>
    <row r="205" spans="1:26" ht="15.75" customHeight="1" x14ac:dyDescent="0.25">
      <c r="A205" s="148"/>
      <c r="B205" s="149"/>
      <c r="C205" s="150"/>
      <c r="D205" s="148"/>
      <c r="E205" s="148"/>
      <c r="F205" s="148"/>
      <c r="G205" s="148"/>
      <c r="H205" s="148"/>
      <c r="I205" s="148"/>
      <c r="J205" s="148"/>
      <c r="K205" s="148"/>
      <c r="L205" s="373"/>
      <c r="M205" s="148"/>
      <c r="N205" s="151"/>
      <c r="O205" s="462"/>
      <c r="P205" s="148"/>
      <c r="Q205" s="148"/>
      <c r="R205" s="148"/>
      <c r="S205" s="148"/>
      <c r="T205" s="148"/>
      <c r="U205" s="148"/>
      <c r="V205" s="373"/>
      <c r="W205" s="148"/>
      <c r="X205" s="148"/>
      <c r="Y205" s="148"/>
      <c r="Z205" s="148"/>
    </row>
    <row r="206" spans="1:26" ht="15.75" customHeight="1" x14ac:dyDescent="0.25">
      <c r="A206" s="148"/>
      <c r="B206" s="149"/>
      <c r="C206" s="150"/>
      <c r="D206" s="148"/>
      <c r="E206" s="148"/>
      <c r="F206" s="148"/>
      <c r="G206" s="148"/>
      <c r="H206" s="148"/>
      <c r="I206" s="148"/>
      <c r="J206" s="148"/>
      <c r="K206" s="148"/>
      <c r="L206" s="373"/>
      <c r="M206" s="148"/>
      <c r="N206" s="151"/>
      <c r="O206" s="462"/>
      <c r="P206" s="148"/>
      <c r="Q206" s="148"/>
      <c r="R206" s="148"/>
      <c r="S206" s="148"/>
      <c r="T206" s="148"/>
      <c r="U206" s="148"/>
      <c r="V206" s="373"/>
      <c r="W206" s="148"/>
      <c r="X206" s="148"/>
      <c r="Y206" s="148"/>
      <c r="Z206" s="148"/>
    </row>
    <row r="207" spans="1:26" ht="15.75" customHeight="1" x14ac:dyDescent="0.25">
      <c r="A207" s="148"/>
      <c r="B207" s="149"/>
      <c r="C207" s="150"/>
      <c r="D207" s="148"/>
      <c r="E207" s="148"/>
      <c r="F207" s="148"/>
      <c r="G207" s="148"/>
      <c r="H207" s="148"/>
      <c r="I207" s="148"/>
      <c r="J207" s="148"/>
      <c r="K207" s="148"/>
      <c r="L207" s="373"/>
      <c r="M207" s="148"/>
      <c r="N207" s="151"/>
      <c r="O207" s="462"/>
      <c r="P207" s="148"/>
      <c r="Q207" s="148"/>
      <c r="R207" s="148"/>
      <c r="S207" s="148"/>
      <c r="T207" s="148"/>
      <c r="U207" s="148"/>
      <c r="V207" s="373"/>
      <c r="W207" s="148"/>
      <c r="X207" s="148"/>
      <c r="Y207" s="148"/>
      <c r="Z207" s="148"/>
    </row>
    <row r="208" spans="1:26" ht="15.75" customHeight="1" x14ac:dyDescent="0.25">
      <c r="A208" s="148"/>
      <c r="B208" s="149"/>
      <c r="C208" s="150"/>
      <c r="D208" s="148"/>
      <c r="E208" s="148"/>
      <c r="F208" s="148"/>
      <c r="G208" s="148"/>
      <c r="H208" s="148"/>
      <c r="I208" s="148"/>
      <c r="J208" s="148"/>
      <c r="K208" s="148"/>
      <c r="L208" s="373"/>
      <c r="M208" s="148"/>
      <c r="N208" s="151"/>
      <c r="O208" s="462"/>
      <c r="P208" s="148"/>
      <c r="Q208" s="148"/>
      <c r="R208" s="148"/>
      <c r="S208" s="148"/>
      <c r="T208" s="148"/>
      <c r="U208" s="148"/>
      <c r="V208" s="373"/>
      <c r="W208" s="148"/>
      <c r="X208" s="148"/>
      <c r="Y208" s="148"/>
      <c r="Z208" s="148"/>
    </row>
    <row r="209" spans="1:26" ht="15.75" customHeight="1" x14ac:dyDescent="0.25">
      <c r="A209" s="148"/>
      <c r="B209" s="149"/>
      <c r="C209" s="150"/>
      <c r="D209" s="148"/>
      <c r="E209" s="148"/>
      <c r="F209" s="148"/>
      <c r="G209" s="148"/>
      <c r="H209" s="148"/>
      <c r="I209" s="148"/>
      <c r="J209" s="148"/>
      <c r="K209" s="148"/>
      <c r="L209" s="373"/>
      <c r="M209" s="148"/>
      <c r="N209" s="151"/>
      <c r="O209" s="462"/>
      <c r="P209" s="148"/>
      <c r="Q209" s="148"/>
      <c r="R209" s="148"/>
      <c r="S209" s="148"/>
      <c r="T209" s="148"/>
      <c r="U209" s="148"/>
      <c r="V209" s="373"/>
      <c r="W209" s="148"/>
      <c r="X209" s="148"/>
      <c r="Y209" s="148"/>
      <c r="Z209" s="148"/>
    </row>
    <row r="210" spans="1:26" ht="15.75" customHeight="1" x14ac:dyDescent="0.25">
      <c r="A210" s="148"/>
      <c r="B210" s="149"/>
      <c r="C210" s="150"/>
      <c r="D210" s="148"/>
      <c r="E210" s="148"/>
      <c r="F210" s="148"/>
      <c r="G210" s="148"/>
      <c r="H210" s="148"/>
      <c r="I210" s="148"/>
      <c r="J210" s="148"/>
      <c r="K210" s="148"/>
      <c r="L210" s="373"/>
      <c r="M210" s="148"/>
      <c r="N210" s="151"/>
      <c r="O210" s="462"/>
      <c r="P210" s="148"/>
      <c r="Q210" s="148"/>
      <c r="R210" s="148"/>
      <c r="S210" s="148"/>
      <c r="T210" s="148"/>
      <c r="U210" s="148"/>
      <c r="V210" s="373"/>
      <c r="W210" s="148"/>
      <c r="X210" s="148"/>
      <c r="Y210" s="148"/>
      <c r="Z210" s="148"/>
    </row>
    <row r="211" spans="1:26" ht="15.75" customHeight="1" x14ac:dyDescent="0.25">
      <c r="A211" s="148"/>
      <c r="B211" s="149"/>
      <c r="C211" s="150"/>
      <c r="D211" s="148"/>
      <c r="E211" s="148"/>
      <c r="F211" s="148"/>
      <c r="G211" s="148"/>
      <c r="H211" s="148"/>
      <c r="I211" s="148"/>
      <c r="J211" s="148"/>
      <c r="K211" s="148"/>
      <c r="L211" s="373"/>
      <c r="M211" s="148"/>
      <c r="N211" s="151"/>
      <c r="O211" s="462"/>
      <c r="P211" s="148"/>
      <c r="Q211" s="148"/>
      <c r="R211" s="148"/>
      <c r="S211" s="148"/>
      <c r="T211" s="148"/>
      <c r="U211" s="148"/>
      <c r="V211" s="373"/>
      <c r="W211" s="148"/>
      <c r="X211" s="148"/>
      <c r="Y211" s="148"/>
      <c r="Z211" s="148"/>
    </row>
    <row r="212" spans="1:26" ht="15.75" customHeight="1" x14ac:dyDescent="0.25">
      <c r="A212" s="148"/>
      <c r="B212" s="149"/>
      <c r="C212" s="150"/>
      <c r="D212" s="148"/>
      <c r="E212" s="148"/>
      <c r="F212" s="148"/>
      <c r="G212" s="148"/>
      <c r="H212" s="148"/>
      <c r="I212" s="148"/>
      <c r="J212" s="148"/>
      <c r="K212" s="148"/>
      <c r="L212" s="373"/>
      <c r="M212" s="148"/>
      <c r="N212" s="151"/>
      <c r="O212" s="462"/>
      <c r="P212" s="148"/>
      <c r="Q212" s="148"/>
      <c r="R212" s="148"/>
      <c r="S212" s="148"/>
      <c r="T212" s="148"/>
      <c r="U212" s="148"/>
      <c r="V212" s="373"/>
      <c r="W212" s="148"/>
      <c r="X212" s="148"/>
      <c r="Y212" s="148"/>
      <c r="Z212" s="148"/>
    </row>
    <row r="213" spans="1:26" ht="15.75" customHeight="1" x14ac:dyDescent="0.25">
      <c r="A213" s="148"/>
      <c r="B213" s="149"/>
      <c r="C213" s="150"/>
      <c r="D213" s="148"/>
      <c r="E213" s="148"/>
      <c r="F213" s="148"/>
      <c r="G213" s="148"/>
      <c r="H213" s="148"/>
      <c r="I213" s="148"/>
      <c r="J213" s="148"/>
      <c r="K213" s="148"/>
      <c r="L213" s="373"/>
      <c r="M213" s="148"/>
      <c r="N213" s="151"/>
      <c r="O213" s="462"/>
      <c r="P213" s="148"/>
      <c r="Q213" s="148"/>
      <c r="R213" s="148"/>
      <c r="S213" s="148"/>
      <c r="T213" s="148"/>
      <c r="U213" s="148"/>
      <c r="V213" s="373"/>
      <c r="W213" s="148"/>
      <c r="X213" s="148"/>
      <c r="Y213" s="148"/>
      <c r="Z213" s="148"/>
    </row>
    <row r="214" spans="1:26" ht="15.75" customHeight="1" x14ac:dyDescent="0.25">
      <c r="A214" s="148"/>
      <c r="B214" s="149"/>
      <c r="C214" s="150"/>
      <c r="D214" s="148"/>
      <c r="E214" s="148"/>
      <c r="F214" s="148"/>
      <c r="G214" s="148"/>
      <c r="H214" s="148"/>
      <c r="I214" s="148"/>
      <c r="J214" s="148"/>
      <c r="K214" s="148"/>
      <c r="L214" s="373"/>
      <c r="M214" s="148"/>
      <c r="N214" s="151"/>
      <c r="O214" s="462"/>
      <c r="P214" s="148"/>
      <c r="Q214" s="148"/>
      <c r="R214" s="148"/>
      <c r="S214" s="148"/>
      <c r="T214" s="148"/>
      <c r="U214" s="148"/>
      <c r="V214" s="373"/>
      <c r="W214" s="148"/>
      <c r="X214" s="148"/>
      <c r="Y214" s="148"/>
      <c r="Z214" s="148"/>
    </row>
    <row r="215" spans="1:26" ht="15.75" customHeight="1" x14ac:dyDescent="0.25">
      <c r="A215" s="148"/>
      <c r="B215" s="149"/>
      <c r="C215" s="150"/>
      <c r="D215" s="148"/>
      <c r="E215" s="148"/>
      <c r="F215" s="148"/>
      <c r="G215" s="148"/>
      <c r="H215" s="148"/>
      <c r="I215" s="148"/>
      <c r="J215" s="148"/>
      <c r="K215" s="148"/>
      <c r="L215" s="373"/>
      <c r="M215" s="148"/>
      <c r="N215" s="151"/>
      <c r="O215" s="462"/>
      <c r="P215" s="148"/>
      <c r="Q215" s="148"/>
      <c r="R215" s="148"/>
      <c r="S215" s="148"/>
      <c r="T215" s="148"/>
      <c r="U215" s="148"/>
      <c r="V215" s="373"/>
      <c r="W215" s="148"/>
      <c r="X215" s="148"/>
      <c r="Y215" s="148"/>
      <c r="Z215" s="148"/>
    </row>
    <row r="216" spans="1:26" ht="15.75" customHeight="1" x14ac:dyDescent="0.25">
      <c r="A216" s="148"/>
      <c r="B216" s="149"/>
      <c r="C216" s="150"/>
      <c r="D216" s="148"/>
      <c r="E216" s="148"/>
      <c r="F216" s="148"/>
      <c r="G216" s="148"/>
      <c r="H216" s="148"/>
      <c r="I216" s="148"/>
      <c r="J216" s="148"/>
      <c r="K216" s="148"/>
      <c r="L216" s="373"/>
      <c r="M216" s="148"/>
      <c r="N216" s="151"/>
      <c r="O216" s="462"/>
      <c r="P216" s="148"/>
      <c r="Q216" s="148"/>
      <c r="R216" s="148"/>
      <c r="S216" s="148"/>
      <c r="T216" s="148"/>
      <c r="U216" s="148"/>
      <c r="V216" s="373"/>
      <c r="W216" s="148"/>
      <c r="X216" s="148"/>
      <c r="Y216" s="148"/>
      <c r="Z216" s="148"/>
    </row>
    <row r="217" spans="1:26" ht="15.75" customHeight="1" x14ac:dyDescent="0.25">
      <c r="A217" s="148"/>
      <c r="B217" s="149"/>
      <c r="C217" s="150"/>
      <c r="D217" s="148"/>
      <c r="E217" s="148"/>
      <c r="F217" s="148"/>
      <c r="G217" s="148"/>
      <c r="H217" s="148"/>
      <c r="I217" s="148"/>
      <c r="J217" s="148"/>
      <c r="K217" s="148"/>
      <c r="L217" s="373"/>
      <c r="M217" s="148"/>
      <c r="N217" s="151"/>
      <c r="O217" s="462"/>
      <c r="P217" s="148"/>
      <c r="Q217" s="148"/>
      <c r="R217" s="148"/>
      <c r="S217" s="148"/>
      <c r="T217" s="148"/>
      <c r="U217" s="148"/>
      <c r="V217" s="373"/>
      <c r="W217" s="148"/>
      <c r="X217" s="148"/>
      <c r="Y217" s="148"/>
      <c r="Z217" s="148"/>
    </row>
    <row r="218" spans="1:26" ht="15.75" customHeight="1" x14ac:dyDescent="0.25">
      <c r="A218" s="148"/>
      <c r="B218" s="149"/>
      <c r="C218" s="150"/>
      <c r="D218" s="148"/>
      <c r="E218" s="148"/>
      <c r="F218" s="148"/>
      <c r="G218" s="148"/>
      <c r="H218" s="148"/>
      <c r="I218" s="148"/>
      <c r="J218" s="148"/>
      <c r="K218" s="148"/>
      <c r="L218" s="373"/>
      <c r="M218" s="148"/>
      <c r="N218" s="151"/>
      <c r="O218" s="462"/>
      <c r="P218" s="148"/>
      <c r="Q218" s="148"/>
      <c r="R218" s="148"/>
      <c r="S218" s="148"/>
      <c r="T218" s="148"/>
      <c r="U218" s="148"/>
      <c r="V218" s="373"/>
      <c r="W218" s="148"/>
      <c r="X218" s="148"/>
      <c r="Y218" s="148"/>
      <c r="Z218" s="148"/>
    </row>
    <row r="219" spans="1:26" ht="15.75" customHeight="1" x14ac:dyDescent="0.25">
      <c r="A219" s="148"/>
      <c r="B219" s="149"/>
      <c r="C219" s="150"/>
      <c r="D219" s="148"/>
      <c r="E219" s="148"/>
      <c r="F219" s="148"/>
      <c r="G219" s="148"/>
      <c r="H219" s="148"/>
      <c r="I219" s="148"/>
      <c r="J219" s="148"/>
      <c r="K219" s="148"/>
      <c r="L219" s="373"/>
      <c r="M219" s="148"/>
      <c r="N219" s="151"/>
      <c r="O219" s="462"/>
      <c r="P219" s="148"/>
      <c r="Q219" s="148"/>
      <c r="R219" s="148"/>
      <c r="S219" s="148"/>
      <c r="T219" s="148"/>
      <c r="U219" s="148"/>
      <c r="V219" s="373"/>
      <c r="W219" s="148"/>
      <c r="X219" s="148"/>
      <c r="Y219" s="148"/>
      <c r="Z219" s="148"/>
    </row>
    <row r="220" spans="1:26" ht="15.75" customHeight="1" x14ac:dyDescent="0.25">
      <c r="A220" s="148"/>
      <c r="B220" s="149"/>
      <c r="C220" s="150"/>
      <c r="D220" s="148"/>
      <c r="E220" s="148"/>
      <c r="F220" s="148"/>
      <c r="G220" s="148"/>
      <c r="H220" s="148"/>
      <c r="I220" s="148"/>
      <c r="J220" s="148"/>
      <c r="K220" s="148"/>
      <c r="L220" s="373"/>
      <c r="M220" s="148"/>
      <c r="N220" s="151"/>
      <c r="O220" s="462"/>
      <c r="P220" s="148"/>
      <c r="Q220" s="148"/>
      <c r="R220" s="148"/>
      <c r="S220" s="148"/>
      <c r="T220" s="148"/>
      <c r="U220" s="148"/>
      <c r="V220" s="373"/>
      <c r="W220" s="148"/>
      <c r="X220" s="148"/>
      <c r="Y220" s="148"/>
      <c r="Z220" s="148"/>
    </row>
    <row r="221" spans="1:26" ht="15.75" customHeight="1" x14ac:dyDescent="0.25">
      <c r="A221" s="148"/>
      <c r="B221" s="149"/>
      <c r="C221" s="150"/>
      <c r="D221" s="148"/>
      <c r="E221" s="148"/>
      <c r="F221" s="148"/>
      <c r="G221" s="148"/>
      <c r="H221" s="148"/>
      <c r="I221" s="148"/>
      <c r="J221" s="148"/>
      <c r="K221" s="148"/>
      <c r="L221" s="373"/>
      <c r="M221" s="148"/>
      <c r="N221" s="151"/>
      <c r="O221" s="462"/>
      <c r="P221" s="148"/>
      <c r="Q221" s="148"/>
      <c r="R221" s="148"/>
      <c r="S221" s="148"/>
      <c r="T221" s="148"/>
      <c r="U221" s="148"/>
      <c r="V221" s="373"/>
      <c r="W221" s="148"/>
      <c r="X221" s="148"/>
      <c r="Y221" s="148"/>
      <c r="Z221" s="148"/>
    </row>
    <row r="222" spans="1:26" ht="15.75" customHeight="1" x14ac:dyDescent="0.25">
      <c r="A222" s="148"/>
      <c r="B222" s="149"/>
      <c r="C222" s="150"/>
      <c r="D222" s="148"/>
      <c r="E222" s="148"/>
      <c r="F222" s="148"/>
      <c r="G222" s="148"/>
      <c r="H222" s="148"/>
      <c r="I222" s="148"/>
      <c r="J222" s="148"/>
      <c r="K222" s="148"/>
      <c r="L222" s="373"/>
      <c r="M222" s="148"/>
      <c r="N222" s="151"/>
      <c r="O222" s="462"/>
      <c r="P222" s="148"/>
      <c r="Q222" s="148"/>
      <c r="R222" s="148"/>
      <c r="S222" s="148"/>
      <c r="T222" s="148"/>
      <c r="U222" s="148"/>
      <c r="V222" s="373"/>
      <c r="W222" s="148"/>
      <c r="X222" s="148"/>
      <c r="Y222" s="148"/>
      <c r="Z222" s="148"/>
    </row>
    <row r="223" spans="1:26" ht="15.75" customHeight="1" x14ac:dyDescent="0.25">
      <c r="A223" s="148"/>
      <c r="B223" s="149"/>
      <c r="C223" s="150"/>
      <c r="D223" s="148"/>
      <c r="E223" s="148"/>
      <c r="F223" s="148"/>
      <c r="G223" s="148"/>
      <c r="H223" s="148"/>
      <c r="I223" s="148"/>
      <c r="J223" s="148"/>
      <c r="K223" s="148"/>
      <c r="L223" s="373"/>
      <c r="M223" s="148"/>
      <c r="N223" s="151"/>
      <c r="O223" s="462"/>
      <c r="P223" s="148"/>
      <c r="Q223" s="148"/>
      <c r="R223" s="148"/>
      <c r="S223" s="148"/>
      <c r="T223" s="148"/>
      <c r="U223" s="148"/>
      <c r="V223" s="373"/>
      <c r="W223" s="148"/>
      <c r="X223" s="148"/>
      <c r="Y223" s="148"/>
      <c r="Z223" s="148"/>
    </row>
    <row r="224" spans="1:26" ht="15.75" customHeight="1" x14ac:dyDescent="0.25">
      <c r="A224" s="148"/>
      <c r="B224" s="149"/>
      <c r="C224" s="150"/>
      <c r="D224" s="148"/>
      <c r="E224" s="148"/>
      <c r="F224" s="148"/>
      <c r="G224" s="148"/>
      <c r="H224" s="148"/>
      <c r="I224" s="148"/>
      <c r="J224" s="148"/>
      <c r="K224" s="148"/>
      <c r="L224" s="373"/>
      <c r="M224" s="148"/>
      <c r="N224" s="151"/>
      <c r="O224" s="462"/>
      <c r="P224" s="148"/>
      <c r="Q224" s="148"/>
      <c r="R224" s="148"/>
      <c r="S224" s="148"/>
      <c r="T224" s="148"/>
      <c r="U224" s="148"/>
      <c r="V224" s="373"/>
      <c r="W224" s="148"/>
      <c r="X224" s="148"/>
      <c r="Y224" s="148"/>
      <c r="Z224" s="148"/>
    </row>
    <row r="225" spans="1:26" ht="15.75" customHeight="1" x14ac:dyDescent="0.25">
      <c r="A225" s="148"/>
      <c r="B225" s="149"/>
      <c r="C225" s="150"/>
      <c r="D225" s="148"/>
      <c r="E225" s="148"/>
      <c r="F225" s="148"/>
      <c r="G225" s="148"/>
      <c r="H225" s="148"/>
      <c r="I225" s="148"/>
      <c r="J225" s="148"/>
      <c r="K225" s="148"/>
      <c r="L225" s="373"/>
      <c r="M225" s="148"/>
      <c r="N225" s="151"/>
      <c r="O225" s="462"/>
      <c r="P225" s="148"/>
      <c r="Q225" s="148"/>
      <c r="R225" s="148"/>
      <c r="S225" s="148"/>
      <c r="T225" s="148"/>
      <c r="U225" s="148"/>
      <c r="V225" s="373"/>
      <c r="W225" s="148"/>
      <c r="X225" s="148"/>
      <c r="Y225" s="148"/>
      <c r="Z225" s="148"/>
    </row>
    <row r="226" spans="1:26" ht="15.75" customHeight="1" x14ac:dyDescent="0.25">
      <c r="A226" s="148"/>
      <c r="B226" s="149"/>
      <c r="C226" s="150"/>
      <c r="D226" s="148"/>
      <c r="E226" s="148"/>
      <c r="F226" s="148"/>
      <c r="G226" s="148"/>
      <c r="H226" s="148"/>
      <c r="I226" s="148"/>
      <c r="J226" s="148"/>
      <c r="K226" s="148"/>
      <c r="L226" s="373"/>
      <c r="M226" s="148"/>
      <c r="N226" s="151"/>
      <c r="O226" s="462"/>
      <c r="P226" s="148"/>
      <c r="Q226" s="148"/>
      <c r="R226" s="148"/>
      <c r="S226" s="148"/>
      <c r="T226" s="148"/>
      <c r="U226" s="148"/>
      <c r="V226" s="373"/>
      <c r="W226" s="148"/>
      <c r="X226" s="148"/>
      <c r="Y226" s="148"/>
      <c r="Z226" s="148"/>
    </row>
    <row r="227" spans="1:26" ht="15.75" customHeight="1" x14ac:dyDescent="0.25">
      <c r="A227" s="148"/>
      <c r="B227" s="149"/>
      <c r="C227" s="150"/>
      <c r="D227" s="148"/>
      <c r="E227" s="148"/>
      <c r="F227" s="148"/>
      <c r="G227" s="148"/>
      <c r="H227" s="148"/>
      <c r="I227" s="148"/>
      <c r="J227" s="148"/>
      <c r="K227" s="148"/>
      <c r="L227" s="373"/>
      <c r="M227" s="148"/>
      <c r="N227" s="151"/>
      <c r="O227" s="462"/>
      <c r="P227" s="148"/>
      <c r="Q227" s="148"/>
      <c r="R227" s="148"/>
      <c r="S227" s="148"/>
      <c r="T227" s="148"/>
      <c r="U227" s="148"/>
      <c r="V227" s="373"/>
      <c r="W227" s="148"/>
      <c r="X227" s="148"/>
      <c r="Y227" s="148"/>
      <c r="Z227" s="148"/>
    </row>
    <row r="228" spans="1:26" ht="15.75" customHeight="1" x14ac:dyDescent="0.25">
      <c r="A228" s="148"/>
      <c r="B228" s="149"/>
      <c r="C228" s="150"/>
      <c r="D228" s="148"/>
      <c r="E228" s="148"/>
      <c r="F228" s="148"/>
      <c r="G228" s="148"/>
      <c r="H228" s="148"/>
      <c r="I228" s="148"/>
      <c r="J228" s="148"/>
      <c r="K228" s="148"/>
      <c r="L228" s="373"/>
      <c r="M228" s="148"/>
      <c r="N228" s="151"/>
      <c r="O228" s="462"/>
      <c r="P228" s="148"/>
      <c r="Q228" s="148"/>
      <c r="R228" s="148"/>
      <c r="S228" s="148"/>
      <c r="T228" s="148"/>
      <c r="U228" s="148"/>
      <c r="V228" s="373"/>
      <c r="W228" s="148"/>
      <c r="X228" s="148"/>
      <c r="Y228" s="148"/>
      <c r="Z228" s="148"/>
    </row>
    <row r="229" spans="1:26" ht="15.75" customHeight="1" x14ac:dyDescent="0.25">
      <c r="A229" s="148"/>
      <c r="B229" s="149"/>
      <c r="C229" s="150"/>
      <c r="D229" s="148"/>
      <c r="E229" s="148"/>
      <c r="F229" s="148"/>
      <c r="G229" s="148"/>
      <c r="H229" s="148"/>
      <c r="I229" s="148"/>
      <c r="J229" s="148"/>
      <c r="K229" s="148"/>
      <c r="L229" s="373"/>
      <c r="M229" s="148"/>
      <c r="N229" s="151"/>
      <c r="O229" s="462"/>
      <c r="P229" s="148"/>
      <c r="Q229" s="148"/>
      <c r="R229" s="148"/>
      <c r="S229" s="148"/>
      <c r="T229" s="148"/>
      <c r="U229" s="148"/>
      <c r="V229" s="373"/>
      <c r="W229" s="148"/>
      <c r="X229" s="148"/>
      <c r="Y229" s="148"/>
      <c r="Z229" s="148"/>
    </row>
    <row r="230" spans="1:26" ht="15.75" customHeight="1" x14ac:dyDescent="0.25">
      <c r="A230" s="148"/>
      <c r="B230" s="149"/>
      <c r="C230" s="150"/>
      <c r="D230" s="148"/>
      <c r="E230" s="148"/>
      <c r="F230" s="148"/>
      <c r="G230" s="148"/>
      <c r="H230" s="148"/>
      <c r="I230" s="148"/>
      <c r="J230" s="148"/>
      <c r="K230" s="148"/>
      <c r="L230" s="373"/>
      <c r="M230" s="148"/>
      <c r="N230" s="151"/>
      <c r="O230" s="462"/>
      <c r="P230" s="148"/>
      <c r="Q230" s="148"/>
      <c r="R230" s="148"/>
      <c r="S230" s="148"/>
      <c r="T230" s="148"/>
      <c r="U230" s="148"/>
      <c r="V230" s="373"/>
      <c r="W230" s="148"/>
      <c r="X230" s="148"/>
      <c r="Y230" s="148"/>
      <c r="Z230" s="148"/>
    </row>
    <row r="231" spans="1:26" ht="15.75" customHeight="1" x14ac:dyDescent="0.25">
      <c r="A231" s="148"/>
      <c r="B231" s="149"/>
      <c r="C231" s="150"/>
      <c r="D231" s="148"/>
      <c r="E231" s="148"/>
      <c r="F231" s="148"/>
      <c r="G231" s="148"/>
      <c r="H231" s="148"/>
      <c r="I231" s="148"/>
      <c r="J231" s="148"/>
      <c r="K231" s="148"/>
      <c r="L231" s="373"/>
      <c r="M231" s="148"/>
      <c r="N231" s="151"/>
      <c r="O231" s="462"/>
      <c r="P231" s="148"/>
      <c r="Q231" s="148"/>
      <c r="R231" s="148"/>
      <c r="S231" s="148"/>
      <c r="T231" s="148"/>
      <c r="U231" s="148"/>
      <c r="V231" s="373"/>
      <c r="W231" s="148"/>
      <c r="X231" s="148"/>
      <c r="Y231" s="148"/>
      <c r="Z231" s="148"/>
    </row>
    <row r="232" spans="1:26" ht="15.75" customHeight="1" x14ac:dyDescent="0.25">
      <c r="A232" s="148"/>
      <c r="B232" s="149"/>
      <c r="C232" s="150"/>
      <c r="D232" s="148"/>
      <c r="E232" s="148"/>
      <c r="F232" s="148"/>
      <c r="G232" s="148"/>
      <c r="H232" s="148"/>
      <c r="I232" s="148"/>
      <c r="J232" s="148"/>
      <c r="K232" s="148"/>
      <c r="L232" s="373"/>
      <c r="M232" s="148"/>
      <c r="N232" s="151"/>
      <c r="O232" s="462"/>
      <c r="P232" s="148"/>
      <c r="Q232" s="148"/>
      <c r="R232" s="148"/>
      <c r="S232" s="148"/>
      <c r="T232" s="148"/>
      <c r="U232" s="148"/>
      <c r="V232" s="373"/>
      <c r="W232" s="148"/>
      <c r="X232" s="148"/>
      <c r="Y232" s="148"/>
      <c r="Z232" s="148"/>
    </row>
    <row r="233" spans="1:26" ht="15.75" customHeight="1" x14ac:dyDescent="0.25">
      <c r="A233" s="148"/>
      <c r="B233" s="149"/>
      <c r="C233" s="150"/>
      <c r="D233" s="148"/>
      <c r="E233" s="148"/>
      <c r="F233" s="148"/>
      <c r="G233" s="148"/>
      <c r="H233" s="148"/>
      <c r="I233" s="148"/>
      <c r="J233" s="148"/>
      <c r="K233" s="148"/>
      <c r="L233" s="373"/>
      <c r="M233" s="148"/>
      <c r="N233" s="151"/>
      <c r="O233" s="462"/>
      <c r="P233" s="148"/>
      <c r="Q233" s="148"/>
      <c r="R233" s="148"/>
      <c r="S233" s="148"/>
      <c r="T233" s="148"/>
      <c r="U233" s="148"/>
      <c r="V233" s="373"/>
      <c r="W233" s="148"/>
      <c r="X233" s="148"/>
      <c r="Y233" s="148"/>
      <c r="Z233" s="148"/>
    </row>
    <row r="234" spans="1:26" ht="15.75" customHeight="1" x14ac:dyDescent="0.25">
      <c r="A234" s="148"/>
      <c r="B234" s="149"/>
      <c r="C234" s="150"/>
      <c r="D234" s="148"/>
      <c r="E234" s="148"/>
      <c r="F234" s="148"/>
      <c r="G234" s="148"/>
      <c r="H234" s="148"/>
      <c r="I234" s="148"/>
      <c r="J234" s="148"/>
      <c r="K234" s="148"/>
      <c r="L234" s="373"/>
      <c r="M234" s="148"/>
      <c r="N234" s="151"/>
      <c r="O234" s="462"/>
      <c r="P234" s="148"/>
      <c r="Q234" s="148"/>
      <c r="R234" s="148"/>
      <c r="S234" s="148"/>
      <c r="T234" s="148"/>
      <c r="U234" s="148"/>
      <c r="V234" s="373"/>
      <c r="W234" s="148"/>
      <c r="X234" s="148"/>
      <c r="Y234" s="148"/>
      <c r="Z234" s="148"/>
    </row>
    <row r="235" spans="1:26" ht="15.75" customHeight="1" x14ac:dyDescent="0.25">
      <c r="A235" s="148"/>
      <c r="B235" s="149"/>
      <c r="C235" s="150"/>
      <c r="D235" s="148"/>
      <c r="E235" s="148"/>
      <c r="F235" s="148"/>
      <c r="G235" s="148"/>
      <c r="H235" s="148"/>
      <c r="I235" s="148"/>
      <c r="J235" s="148"/>
      <c r="K235" s="148"/>
      <c r="L235" s="373"/>
      <c r="M235" s="148"/>
      <c r="N235" s="151"/>
      <c r="O235" s="462"/>
      <c r="P235" s="148"/>
      <c r="Q235" s="148"/>
      <c r="R235" s="148"/>
      <c r="S235" s="148"/>
      <c r="T235" s="148"/>
      <c r="U235" s="148"/>
      <c r="V235" s="373"/>
      <c r="W235" s="148"/>
      <c r="X235" s="148"/>
      <c r="Y235" s="148"/>
      <c r="Z235" s="148"/>
    </row>
    <row r="236" spans="1:26" ht="15.75" customHeight="1" x14ac:dyDescent="0.25">
      <c r="A236" s="148"/>
      <c r="B236" s="149"/>
      <c r="C236" s="150"/>
      <c r="D236" s="148"/>
      <c r="E236" s="148"/>
      <c r="F236" s="148"/>
      <c r="G236" s="148"/>
      <c r="H236" s="148"/>
      <c r="I236" s="148"/>
      <c r="J236" s="148"/>
      <c r="K236" s="148"/>
      <c r="L236" s="373"/>
      <c r="M236" s="148"/>
      <c r="N236" s="151"/>
      <c r="O236" s="462"/>
      <c r="P236" s="148"/>
      <c r="Q236" s="148"/>
      <c r="R236" s="148"/>
      <c r="S236" s="148"/>
      <c r="T236" s="148"/>
      <c r="U236" s="148"/>
      <c r="V236" s="373"/>
      <c r="W236" s="148"/>
      <c r="X236" s="148"/>
      <c r="Y236" s="148"/>
      <c r="Z236" s="148"/>
    </row>
    <row r="237" spans="1:26" ht="15.75" customHeight="1" x14ac:dyDescent="0.25">
      <c r="A237" s="148"/>
      <c r="B237" s="149"/>
      <c r="C237" s="150"/>
      <c r="D237" s="148"/>
      <c r="E237" s="148"/>
      <c r="F237" s="148"/>
      <c r="G237" s="148"/>
      <c r="H237" s="148"/>
      <c r="I237" s="148"/>
      <c r="J237" s="148"/>
      <c r="K237" s="148"/>
      <c r="L237" s="373"/>
      <c r="M237" s="148"/>
      <c r="N237" s="151"/>
      <c r="O237" s="462"/>
      <c r="P237" s="148"/>
      <c r="Q237" s="148"/>
      <c r="R237" s="148"/>
      <c r="S237" s="148"/>
      <c r="T237" s="148"/>
      <c r="U237" s="148"/>
      <c r="V237" s="373"/>
      <c r="W237" s="148"/>
      <c r="X237" s="148"/>
      <c r="Y237" s="148"/>
      <c r="Z237" s="148"/>
    </row>
    <row r="238" spans="1:26" ht="15.75" customHeight="1" x14ac:dyDescent="0.25">
      <c r="A238" s="148"/>
      <c r="B238" s="149"/>
      <c r="C238" s="150"/>
      <c r="D238" s="148"/>
      <c r="E238" s="148"/>
      <c r="F238" s="148"/>
      <c r="G238" s="148"/>
      <c r="H238" s="148"/>
      <c r="I238" s="148"/>
      <c r="J238" s="148"/>
      <c r="K238" s="148"/>
      <c r="L238" s="373"/>
      <c r="M238" s="148"/>
      <c r="N238" s="151"/>
      <c r="O238" s="462"/>
      <c r="P238" s="148"/>
      <c r="Q238" s="148"/>
      <c r="R238" s="148"/>
      <c r="S238" s="148"/>
      <c r="T238" s="148"/>
      <c r="U238" s="148"/>
      <c r="V238" s="373"/>
      <c r="W238" s="148"/>
      <c r="X238" s="148"/>
      <c r="Y238" s="148"/>
      <c r="Z238" s="148"/>
    </row>
    <row r="239" spans="1:26" ht="15.75" customHeight="1" x14ac:dyDescent="0.25">
      <c r="A239" s="148"/>
      <c r="B239" s="149"/>
      <c r="C239" s="150"/>
      <c r="D239" s="148"/>
      <c r="E239" s="148"/>
      <c r="F239" s="148"/>
      <c r="G239" s="148"/>
      <c r="H239" s="148"/>
      <c r="I239" s="148"/>
      <c r="J239" s="148"/>
      <c r="K239" s="148"/>
      <c r="L239" s="373"/>
      <c r="M239" s="148"/>
      <c r="N239" s="151"/>
      <c r="O239" s="462"/>
      <c r="P239" s="148"/>
      <c r="Q239" s="148"/>
      <c r="R239" s="148"/>
      <c r="S239" s="148"/>
      <c r="T239" s="148"/>
      <c r="U239" s="148"/>
      <c r="V239" s="373"/>
      <c r="W239" s="148"/>
      <c r="X239" s="148"/>
      <c r="Y239" s="148"/>
      <c r="Z239" s="148"/>
    </row>
    <row r="240" spans="1:26" ht="15.75" customHeight="1" x14ac:dyDescent="0.25">
      <c r="A240" s="148"/>
      <c r="B240" s="149"/>
      <c r="C240" s="150"/>
      <c r="D240" s="148"/>
      <c r="E240" s="148"/>
      <c r="F240" s="148"/>
      <c r="G240" s="148"/>
      <c r="H240" s="148"/>
      <c r="I240" s="148"/>
      <c r="J240" s="148"/>
      <c r="K240" s="148"/>
      <c r="L240" s="373"/>
      <c r="M240" s="148"/>
      <c r="N240" s="151"/>
      <c r="O240" s="462"/>
      <c r="P240" s="148"/>
      <c r="Q240" s="148"/>
      <c r="R240" s="148"/>
      <c r="S240" s="148"/>
      <c r="T240" s="148"/>
      <c r="U240" s="148"/>
      <c r="V240" s="373"/>
      <c r="W240" s="148"/>
      <c r="X240" s="148"/>
      <c r="Y240" s="148"/>
      <c r="Z240" s="148"/>
    </row>
    <row r="241" spans="1:26" ht="15.75" customHeight="1" x14ac:dyDescent="0.25">
      <c r="A241" s="148"/>
      <c r="B241" s="149"/>
      <c r="C241" s="150"/>
      <c r="D241" s="148"/>
      <c r="E241" s="148"/>
      <c r="F241" s="148"/>
      <c r="G241" s="148"/>
      <c r="H241" s="148"/>
      <c r="I241" s="148"/>
      <c r="J241" s="148"/>
      <c r="K241" s="148"/>
      <c r="L241" s="373"/>
      <c r="M241" s="148"/>
      <c r="N241" s="151"/>
      <c r="O241" s="462"/>
      <c r="P241" s="148"/>
      <c r="Q241" s="148"/>
      <c r="R241" s="148"/>
      <c r="S241" s="148"/>
      <c r="T241" s="148"/>
      <c r="U241" s="148"/>
      <c r="V241" s="373"/>
      <c r="W241" s="148"/>
      <c r="X241" s="148"/>
      <c r="Y241" s="148"/>
      <c r="Z241" s="148"/>
    </row>
    <row r="242" spans="1:26" ht="15.75" customHeight="1" x14ac:dyDescent="0.25">
      <c r="A242" s="148"/>
      <c r="B242" s="149"/>
      <c r="C242" s="150"/>
      <c r="D242" s="148"/>
      <c r="E242" s="148"/>
      <c r="F242" s="148"/>
      <c r="G242" s="148"/>
      <c r="H242" s="148"/>
      <c r="I242" s="148"/>
      <c r="J242" s="148"/>
      <c r="K242" s="148"/>
      <c r="L242" s="373"/>
      <c r="M242" s="148"/>
      <c r="N242" s="151"/>
      <c r="O242" s="462"/>
      <c r="P242" s="148"/>
      <c r="Q242" s="148"/>
      <c r="R242" s="148"/>
      <c r="S242" s="148"/>
      <c r="T242" s="148"/>
      <c r="U242" s="148"/>
      <c r="V242" s="373"/>
      <c r="W242" s="148"/>
      <c r="X242" s="148"/>
      <c r="Y242" s="148"/>
      <c r="Z242" s="148"/>
    </row>
    <row r="243" spans="1:26" ht="15.75" customHeight="1" x14ac:dyDescent="0.25">
      <c r="A243" s="148"/>
      <c r="B243" s="149"/>
      <c r="C243" s="150"/>
      <c r="D243" s="148"/>
      <c r="E243" s="148"/>
      <c r="F243" s="148"/>
      <c r="G243" s="148"/>
      <c r="H243" s="148"/>
      <c r="I243" s="148"/>
      <c r="J243" s="148"/>
      <c r="K243" s="148"/>
      <c r="L243" s="373"/>
      <c r="M243" s="148"/>
      <c r="N243" s="151"/>
      <c r="O243" s="462"/>
      <c r="P243" s="148"/>
      <c r="Q243" s="148"/>
      <c r="R243" s="148"/>
      <c r="S243" s="148"/>
      <c r="T243" s="148"/>
      <c r="U243" s="148"/>
      <c r="V243" s="373"/>
      <c r="W243" s="148"/>
      <c r="X243" s="148"/>
      <c r="Y243" s="148"/>
      <c r="Z243" s="148"/>
    </row>
    <row r="244" spans="1:26" ht="15.75" customHeight="1" x14ac:dyDescent="0.25">
      <c r="A244" s="148"/>
      <c r="B244" s="149"/>
      <c r="C244" s="150"/>
      <c r="D244" s="148"/>
      <c r="E244" s="148"/>
      <c r="F244" s="148"/>
      <c r="G244" s="148"/>
      <c r="H244" s="148"/>
      <c r="I244" s="148"/>
      <c r="J244" s="148"/>
      <c r="K244" s="148"/>
      <c r="L244" s="373"/>
      <c r="M244" s="148"/>
      <c r="N244" s="151"/>
      <c r="O244" s="462"/>
      <c r="P244" s="148"/>
      <c r="Q244" s="148"/>
      <c r="R244" s="148"/>
      <c r="S244" s="148"/>
      <c r="T244" s="148"/>
      <c r="U244" s="148"/>
      <c r="V244" s="373"/>
      <c r="W244" s="148"/>
      <c r="X244" s="148"/>
      <c r="Y244" s="148"/>
      <c r="Z244" s="148"/>
    </row>
    <row r="245" spans="1:26" ht="15.75" customHeight="1" x14ac:dyDescent="0.25">
      <c r="A245" s="148"/>
      <c r="B245" s="149"/>
      <c r="C245" s="150"/>
      <c r="D245" s="148"/>
      <c r="E245" s="148"/>
      <c r="F245" s="148"/>
      <c r="G245" s="148"/>
      <c r="H245" s="148"/>
      <c r="I245" s="148"/>
      <c r="J245" s="148"/>
      <c r="K245" s="148"/>
      <c r="L245" s="373"/>
      <c r="M245" s="148"/>
      <c r="N245" s="151"/>
      <c r="O245" s="462"/>
      <c r="P245" s="148"/>
      <c r="Q245" s="148"/>
      <c r="R245" s="148"/>
      <c r="S245" s="148"/>
      <c r="T245" s="148"/>
      <c r="U245" s="148"/>
      <c r="V245" s="373"/>
      <c r="W245" s="148"/>
      <c r="X245" s="148"/>
      <c r="Y245" s="148"/>
      <c r="Z245" s="148"/>
    </row>
    <row r="246" spans="1:26" ht="15.75" customHeight="1" x14ac:dyDescent="0.25">
      <c r="A246" s="148"/>
      <c r="B246" s="149"/>
      <c r="C246" s="150"/>
      <c r="D246" s="148"/>
      <c r="E246" s="148"/>
      <c r="F246" s="148"/>
      <c r="G246" s="148"/>
      <c r="H246" s="148"/>
      <c r="I246" s="148"/>
      <c r="J246" s="148"/>
      <c r="K246" s="148"/>
      <c r="L246" s="373"/>
      <c r="M246" s="148"/>
      <c r="N246" s="151"/>
      <c r="O246" s="462"/>
      <c r="P246" s="148"/>
      <c r="Q246" s="148"/>
      <c r="R246" s="148"/>
      <c r="S246" s="148"/>
      <c r="T246" s="148"/>
      <c r="U246" s="148"/>
      <c r="V246" s="373"/>
      <c r="W246" s="148"/>
      <c r="X246" s="148"/>
      <c r="Y246" s="148"/>
      <c r="Z246" s="148"/>
    </row>
    <row r="247" spans="1:26" ht="15.75" customHeight="1" x14ac:dyDescent="0.25">
      <c r="A247" s="148"/>
      <c r="B247" s="149"/>
      <c r="C247" s="150"/>
      <c r="D247" s="148"/>
      <c r="E247" s="148"/>
      <c r="F247" s="148"/>
      <c r="G247" s="148"/>
      <c r="H247" s="148"/>
      <c r="I247" s="148"/>
      <c r="J247" s="148"/>
      <c r="K247" s="148"/>
      <c r="L247" s="373"/>
      <c r="M247" s="148"/>
      <c r="N247" s="151"/>
      <c r="O247" s="462"/>
      <c r="P247" s="148"/>
      <c r="Q247" s="148"/>
      <c r="R247" s="148"/>
      <c r="S247" s="148"/>
      <c r="T247" s="148"/>
      <c r="U247" s="148"/>
      <c r="V247" s="373"/>
      <c r="W247" s="148"/>
      <c r="X247" s="148"/>
      <c r="Y247" s="148"/>
      <c r="Z247" s="148"/>
    </row>
    <row r="248" spans="1:26" ht="15.75" customHeight="1" x14ac:dyDescent="0.25">
      <c r="A248" s="148"/>
      <c r="B248" s="149"/>
      <c r="C248" s="150"/>
      <c r="D248" s="148"/>
      <c r="E248" s="148"/>
      <c r="F248" s="148"/>
      <c r="G248" s="148"/>
      <c r="H248" s="148"/>
      <c r="I248" s="148"/>
      <c r="J248" s="148"/>
      <c r="K248" s="148"/>
      <c r="L248" s="373"/>
      <c r="M248" s="148"/>
      <c r="N248" s="151"/>
      <c r="O248" s="462"/>
      <c r="P248" s="148"/>
      <c r="Q248" s="148"/>
      <c r="R248" s="148"/>
      <c r="S248" s="148"/>
      <c r="T248" s="148"/>
      <c r="U248" s="148"/>
      <c r="V248" s="373"/>
      <c r="W248" s="148"/>
      <c r="X248" s="148"/>
      <c r="Y248" s="148"/>
      <c r="Z248" s="148"/>
    </row>
    <row r="249" spans="1:26" ht="15.75" customHeight="1" x14ac:dyDescent="0.25">
      <c r="A249" s="148"/>
      <c r="B249" s="149"/>
      <c r="C249" s="150"/>
      <c r="D249" s="148"/>
      <c r="E249" s="148"/>
      <c r="F249" s="148"/>
      <c r="G249" s="148"/>
      <c r="H249" s="148"/>
      <c r="I249" s="148"/>
      <c r="J249" s="148"/>
      <c r="K249" s="148"/>
      <c r="L249" s="373"/>
      <c r="M249" s="148"/>
      <c r="N249" s="151"/>
      <c r="O249" s="462"/>
      <c r="P249" s="148"/>
      <c r="Q249" s="148"/>
      <c r="R249" s="148"/>
      <c r="S249" s="148"/>
      <c r="T249" s="148"/>
      <c r="U249" s="148"/>
      <c r="V249" s="373"/>
      <c r="W249" s="148"/>
      <c r="X249" s="148"/>
      <c r="Y249" s="148"/>
      <c r="Z249" s="148"/>
    </row>
    <row r="250" spans="1:26" ht="15.75" customHeight="1" x14ac:dyDescent="0.25">
      <c r="A250" s="148"/>
      <c r="B250" s="149"/>
      <c r="C250" s="150"/>
      <c r="D250" s="148"/>
      <c r="E250" s="148"/>
      <c r="F250" s="148"/>
      <c r="G250" s="148"/>
      <c r="H250" s="148"/>
      <c r="I250" s="148"/>
      <c r="J250" s="148"/>
      <c r="K250" s="148"/>
      <c r="L250" s="373"/>
      <c r="M250" s="148"/>
      <c r="N250" s="151"/>
      <c r="O250" s="462"/>
      <c r="P250" s="148"/>
      <c r="Q250" s="148"/>
      <c r="R250" s="148"/>
      <c r="S250" s="148"/>
      <c r="T250" s="148"/>
      <c r="U250" s="148"/>
      <c r="V250" s="373"/>
      <c r="W250" s="148"/>
      <c r="X250" s="148"/>
      <c r="Y250" s="148"/>
      <c r="Z250" s="148"/>
    </row>
    <row r="251" spans="1:26" ht="15.75" customHeight="1" x14ac:dyDescent="0.25">
      <c r="A251" s="148"/>
      <c r="B251" s="149"/>
      <c r="C251" s="150"/>
      <c r="D251" s="148"/>
      <c r="E251" s="148"/>
      <c r="F251" s="148"/>
      <c r="G251" s="148"/>
      <c r="H251" s="148"/>
      <c r="I251" s="148"/>
      <c r="J251" s="148"/>
      <c r="K251" s="148"/>
      <c r="L251" s="373"/>
      <c r="M251" s="148"/>
      <c r="N251" s="151"/>
      <c r="O251" s="462"/>
      <c r="P251" s="148"/>
      <c r="Q251" s="148"/>
      <c r="R251" s="148"/>
      <c r="S251" s="148"/>
      <c r="T251" s="148"/>
      <c r="U251" s="148"/>
      <c r="V251" s="373"/>
      <c r="W251" s="148"/>
      <c r="X251" s="148"/>
      <c r="Y251" s="148"/>
      <c r="Z251" s="148"/>
    </row>
    <row r="252" spans="1:26" ht="15.75" customHeight="1" x14ac:dyDescent="0.25">
      <c r="A252" s="148"/>
      <c r="B252" s="149"/>
      <c r="C252" s="150"/>
      <c r="D252" s="148"/>
      <c r="E252" s="148"/>
      <c r="F252" s="148"/>
      <c r="G252" s="148"/>
      <c r="H252" s="148"/>
      <c r="I252" s="148"/>
      <c r="J252" s="148"/>
      <c r="K252" s="148"/>
      <c r="L252" s="373"/>
      <c r="M252" s="148"/>
      <c r="N252" s="151"/>
      <c r="O252" s="462"/>
      <c r="P252" s="148"/>
      <c r="Q252" s="148"/>
      <c r="R252" s="148"/>
      <c r="S252" s="148"/>
      <c r="T252" s="148"/>
      <c r="U252" s="148"/>
      <c r="V252" s="373"/>
      <c r="W252" s="148"/>
      <c r="X252" s="148"/>
      <c r="Y252" s="148"/>
      <c r="Z252" s="148"/>
    </row>
    <row r="253" spans="1:26" ht="15.75" customHeight="1" x14ac:dyDescent="0.25">
      <c r="A253" s="148"/>
      <c r="B253" s="149"/>
      <c r="C253" s="150"/>
      <c r="D253" s="148"/>
      <c r="E253" s="148"/>
      <c r="F253" s="148"/>
      <c r="G253" s="148"/>
      <c r="H253" s="148"/>
      <c r="I253" s="148"/>
      <c r="J253" s="148"/>
      <c r="K253" s="148"/>
      <c r="L253" s="373"/>
      <c r="M253" s="148"/>
      <c r="N253" s="151"/>
      <c r="O253" s="462"/>
      <c r="P253" s="148"/>
      <c r="Q253" s="148"/>
      <c r="R253" s="148"/>
      <c r="S253" s="148"/>
      <c r="T253" s="148"/>
      <c r="U253" s="148"/>
      <c r="V253" s="373"/>
      <c r="W253" s="148"/>
      <c r="X253" s="148"/>
      <c r="Y253" s="148"/>
      <c r="Z253" s="148"/>
    </row>
    <row r="254" spans="1:26" ht="15.75" customHeight="1" x14ac:dyDescent="0.25">
      <c r="A254" s="148"/>
      <c r="B254" s="149"/>
      <c r="C254" s="150"/>
      <c r="D254" s="148"/>
      <c r="E254" s="148"/>
      <c r="F254" s="148"/>
      <c r="G254" s="148"/>
      <c r="H254" s="148"/>
      <c r="I254" s="148"/>
      <c r="J254" s="148"/>
      <c r="K254" s="148"/>
      <c r="L254" s="373"/>
      <c r="M254" s="148"/>
      <c r="N254" s="151"/>
      <c r="O254" s="462"/>
      <c r="P254" s="148"/>
      <c r="Q254" s="148"/>
      <c r="R254" s="148"/>
      <c r="S254" s="148"/>
      <c r="T254" s="148"/>
      <c r="U254" s="148"/>
      <c r="V254" s="373"/>
      <c r="W254" s="148"/>
      <c r="X254" s="148"/>
      <c r="Y254" s="148"/>
      <c r="Z254" s="148"/>
    </row>
    <row r="255" spans="1:26" ht="15.75" customHeight="1" x14ac:dyDescent="0.25">
      <c r="A255" s="148"/>
      <c r="B255" s="149"/>
      <c r="C255" s="150"/>
      <c r="D255" s="148"/>
      <c r="E255" s="148"/>
      <c r="F255" s="148"/>
      <c r="G255" s="148"/>
      <c r="H255" s="148"/>
      <c r="I255" s="148"/>
      <c r="J255" s="148"/>
      <c r="K255" s="148"/>
      <c r="L255" s="373"/>
      <c r="M255" s="148"/>
      <c r="N255" s="151"/>
      <c r="O255" s="462"/>
      <c r="P255" s="148"/>
      <c r="Q255" s="148"/>
      <c r="R255" s="148"/>
      <c r="S255" s="148"/>
      <c r="T255" s="148"/>
      <c r="U255" s="148"/>
      <c r="V255" s="373"/>
      <c r="W255" s="148"/>
      <c r="X255" s="148"/>
      <c r="Y255" s="148"/>
      <c r="Z255" s="148"/>
    </row>
    <row r="256" spans="1:26" ht="15.75" customHeight="1" x14ac:dyDescent="0.25">
      <c r="A256" s="148"/>
      <c r="B256" s="149"/>
      <c r="C256" s="150"/>
      <c r="D256" s="148"/>
      <c r="E256" s="148"/>
      <c r="F256" s="148"/>
      <c r="G256" s="148"/>
      <c r="H256" s="148"/>
      <c r="I256" s="148"/>
      <c r="J256" s="148"/>
      <c r="K256" s="148"/>
      <c r="L256" s="373"/>
      <c r="M256" s="148"/>
      <c r="N256" s="151"/>
      <c r="O256" s="462"/>
      <c r="P256" s="148"/>
      <c r="Q256" s="148"/>
      <c r="R256" s="148"/>
      <c r="S256" s="148"/>
      <c r="T256" s="148"/>
      <c r="U256" s="148"/>
      <c r="V256" s="373"/>
      <c r="W256" s="148"/>
      <c r="X256" s="148"/>
      <c r="Y256" s="148"/>
      <c r="Z256" s="148"/>
    </row>
    <row r="257" spans="1:26" ht="15.75" customHeight="1" x14ac:dyDescent="0.25">
      <c r="A257" s="148"/>
      <c r="B257" s="149"/>
      <c r="C257" s="150"/>
      <c r="D257" s="148"/>
      <c r="E257" s="148"/>
      <c r="F257" s="148"/>
      <c r="G257" s="148"/>
      <c r="H257" s="148"/>
      <c r="I257" s="148"/>
      <c r="J257" s="148"/>
      <c r="K257" s="148"/>
      <c r="L257" s="373"/>
      <c r="M257" s="148"/>
      <c r="N257" s="151"/>
      <c r="O257" s="462"/>
      <c r="P257" s="148"/>
      <c r="Q257" s="148"/>
      <c r="R257" s="148"/>
      <c r="S257" s="148"/>
      <c r="T257" s="148"/>
      <c r="U257" s="148"/>
      <c r="V257" s="373"/>
      <c r="W257" s="148"/>
      <c r="X257" s="148"/>
      <c r="Y257" s="148"/>
      <c r="Z257" s="148"/>
    </row>
    <row r="258" spans="1:26" ht="15.75" customHeight="1" x14ac:dyDescent="0.25">
      <c r="A258" s="148"/>
      <c r="B258" s="149"/>
      <c r="C258" s="150"/>
      <c r="D258" s="148"/>
      <c r="E258" s="148"/>
      <c r="F258" s="148"/>
      <c r="G258" s="148"/>
      <c r="H258" s="148"/>
      <c r="I258" s="148"/>
      <c r="J258" s="148"/>
      <c r="K258" s="148"/>
      <c r="L258" s="373"/>
      <c r="M258" s="148"/>
      <c r="N258" s="151"/>
      <c r="O258" s="462"/>
      <c r="P258" s="148"/>
      <c r="Q258" s="148"/>
      <c r="R258" s="148"/>
      <c r="S258" s="148"/>
      <c r="T258" s="148"/>
      <c r="U258" s="148"/>
      <c r="V258" s="373"/>
      <c r="W258" s="148"/>
      <c r="X258" s="148"/>
      <c r="Y258" s="148"/>
      <c r="Z258" s="148"/>
    </row>
    <row r="259" spans="1:26" ht="15.75" customHeight="1" x14ac:dyDescent="0.25">
      <c r="A259" s="148"/>
      <c r="B259" s="149"/>
      <c r="C259" s="150"/>
      <c r="D259" s="148"/>
      <c r="E259" s="148"/>
      <c r="F259" s="148"/>
      <c r="G259" s="148"/>
      <c r="H259" s="148"/>
      <c r="I259" s="148"/>
      <c r="J259" s="148"/>
      <c r="K259" s="148"/>
      <c r="L259" s="373"/>
      <c r="M259" s="148"/>
      <c r="N259" s="151"/>
      <c r="O259" s="462"/>
      <c r="P259" s="148"/>
      <c r="Q259" s="148"/>
      <c r="R259" s="148"/>
      <c r="S259" s="148"/>
      <c r="T259" s="148"/>
      <c r="U259" s="148"/>
      <c r="V259" s="373"/>
      <c r="W259" s="148"/>
      <c r="X259" s="148"/>
      <c r="Y259" s="148"/>
      <c r="Z259" s="148"/>
    </row>
    <row r="260" spans="1:26" ht="15.75" customHeight="1" x14ac:dyDescent="0.25">
      <c r="A260" s="148"/>
      <c r="B260" s="149"/>
      <c r="C260" s="150"/>
      <c r="D260" s="148"/>
      <c r="E260" s="148"/>
      <c r="F260" s="148"/>
      <c r="G260" s="148"/>
      <c r="H260" s="148"/>
      <c r="I260" s="148"/>
      <c r="J260" s="148"/>
      <c r="K260" s="148"/>
      <c r="L260" s="373"/>
      <c r="M260" s="148"/>
      <c r="N260" s="151"/>
      <c r="O260" s="462"/>
      <c r="P260" s="148"/>
      <c r="Q260" s="148"/>
      <c r="R260" s="148"/>
      <c r="S260" s="148"/>
      <c r="T260" s="148"/>
      <c r="U260" s="148"/>
      <c r="V260" s="373"/>
      <c r="W260" s="148"/>
      <c r="X260" s="148"/>
      <c r="Y260" s="148"/>
      <c r="Z260" s="148"/>
    </row>
    <row r="261" spans="1:26" ht="15.75" customHeight="1" x14ac:dyDescent="0.25">
      <c r="A261" s="148"/>
      <c r="B261" s="149"/>
      <c r="C261" s="150"/>
      <c r="D261" s="148"/>
      <c r="E261" s="148"/>
      <c r="F261" s="148"/>
      <c r="G261" s="148"/>
      <c r="H261" s="148"/>
      <c r="I261" s="148"/>
      <c r="J261" s="148"/>
      <c r="K261" s="148"/>
      <c r="L261" s="373"/>
      <c r="M261" s="148"/>
      <c r="N261" s="151"/>
      <c r="O261" s="462"/>
      <c r="P261" s="148"/>
      <c r="Q261" s="148"/>
      <c r="R261" s="148"/>
      <c r="S261" s="148"/>
      <c r="T261" s="148"/>
      <c r="U261" s="148"/>
      <c r="V261" s="373"/>
      <c r="W261" s="148"/>
      <c r="X261" s="148"/>
      <c r="Y261" s="148"/>
      <c r="Z261" s="148"/>
    </row>
    <row r="262" spans="1:26" ht="15.75" customHeight="1" x14ac:dyDescent="0.25">
      <c r="A262" s="148"/>
      <c r="B262" s="149"/>
      <c r="C262" s="150"/>
      <c r="D262" s="148"/>
      <c r="E262" s="148"/>
      <c r="F262" s="148"/>
      <c r="G262" s="148"/>
      <c r="H262" s="148"/>
      <c r="I262" s="148"/>
      <c r="J262" s="148"/>
      <c r="K262" s="148"/>
      <c r="L262" s="373"/>
      <c r="M262" s="148"/>
      <c r="N262" s="151"/>
      <c r="O262" s="462"/>
      <c r="P262" s="148"/>
      <c r="Q262" s="148"/>
      <c r="R262" s="148"/>
      <c r="S262" s="148"/>
      <c r="T262" s="148"/>
      <c r="U262" s="148"/>
      <c r="V262" s="373"/>
      <c r="W262" s="148"/>
      <c r="X262" s="148"/>
      <c r="Y262" s="148"/>
      <c r="Z262" s="148"/>
    </row>
    <row r="263" spans="1:26" ht="15.75" customHeight="1" x14ac:dyDescent="0.25">
      <c r="A263" s="148"/>
      <c r="B263" s="149"/>
      <c r="C263" s="150"/>
      <c r="D263" s="148"/>
      <c r="E263" s="148"/>
      <c r="F263" s="148"/>
      <c r="G263" s="148"/>
      <c r="H263" s="148"/>
      <c r="I263" s="148"/>
      <c r="J263" s="148"/>
      <c r="K263" s="148"/>
      <c r="L263" s="373"/>
      <c r="M263" s="148"/>
      <c r="N263" s="151"/>
      <c r="O263" s="462"/>
      <c r="P263" s="148"/>
      <c r="Q263" s="148"/>
      <c r="R263" s="148"/>
      <c r="S263" s="148"/>
      <c r="T263" s="148"/>
      <c r="U263" s="148"/>
      <c r="V263" s="373"/>
      <c r="W263" s="148"/>
      <c r="X263" s="148"/>
      <c r="Y263" s="148"/>
      <c r="Z263" s="148"/>
    </row>
    <row r="264" spans="1:26" ht="15.75" customHeight="1" x14ac:dyDescent="0.25">
      <c r="A264" s="148"/>
      <c r="B264" s="149"/>
      <c r="C264" s="150"/>
      <c r="D264" s="148"/>
      <c r="E264" s="148"/>
      <c r="F264" s="148"/>
      <c r="G264" s="148"/>
      <c r="H264" s="148"/>
      <c r="I264" s="148"/>
      <c r="J264" s="148"/>
      <c r="K264" s="148"/>
      <c r="L264" s="373"/>
      <c r="M264" s="148"/>
      <c r="N264" s="151"/>
      <c r="O264" s="462"/>
      <c r="P264" s="148"/>
      <c r="Q264" s="148"/>
      <c r="R264" s="148"/>
      <c r="S264" s="148"/>
      <c r="T264" s="148"/>
      <c r="U264" s="148"/>
      <c r="V264" s="373"/>
      <c r="W264" s="148"/>
      <c r="X264" s="148"/>
      <c r="Y264" s="148"/>
      <c r="Z264" s="148"/>
    </row>
    <row r="265" spans="1:26" ht="15.75" customHeight="1" x14ac:dyDescent="0.25">
      <c r="A265" s="148"/>
      <c r="B265" s="149"/>
      <c r="C265" s="150"/>
      <c r="D265" s="148"/>
      <c r="E265" s="148"/>
      <c r="F265" s="148"/>
      <c r="G265" s="148"/>
      <c r="H265" s="148"/>
      <c r="I265" s="148"/>
      <c r="J265" s="148"/>
      <c r="K265" s="148"/>
      <c r="L265" s="373"/>
      <c r="M265" s="148"/>
      <c r="N265" s="151"/>
      <c r="O265" s="462"/>
      <c r="P265" s="148"/>
      <c r="Q265" s="148"/>
      <c r="R265" s="148"/>
      <c r="S265" s="148"/>
      <c r="T265" s="148"/>
      <c r="U265" s="148"/>
      <c r="V265" s="373"/>
      <c r="W265" s="148"/>
      <c r="X265" s="148"/>
      <c r="Y265" s="148"/>
      <c r="Z265" s="148"/>
    </row>
    <row r="266" spans="1:26" ht="15.75" customHeight="1" x14ac:dyDescent="0.25">
      <c r="A266" s="148"/>
      <c r="B266" s="149"/>
      <c r="C266" s="150"/>
      <c r="D266" s="148"/>
      <c r="E266" s="148"/>
      <c r="F266" s="148"/>
      <c r="G266" s="148"/>
      <c r="H266" s="148"/>
      <c r="I266" s="148"/>
      <c r="J266" s="148"/>
      <c r="K266" s="148"/>
      <c r="L266" s="373"/>
      <c r="M266" s="148"/>
      <c r="N266" s="151"/>
      <c r="O266" s="462"/>
      <c r="P266" s="148"/>
      <c r="Q266" s="148"/>
      <c r="R266" s="148"/>
      <c r="S266" s="148"/>
      <c r="T266" s="148"/>
      <c r="U266" s="148"/>
      <c r="V266" s="373"/>
      <c r="W266" s="148"/>
      <c r="X266" s="148"/>
      <c r="Y266" s="148"/>
      <c r="Z266" s="148"/>
    </row>
    <row r="267" spans="1:26" ht="15.75" customHeight="1" x14ac:dyDescent="0.25">
      <c r="A267" s="148"/>
      <c r="B267" s="149"/>
      <c r="C267" s="150"/>
      <c r="D267" s="148"/>
      <c r="E267" s="148"/>
      <c r="F267" s="148"/>
      <c r="G267" s="148"/>
      <c r="H267" s="148"/>
      <c r="I267" s="148"/>
      <c r="J267" s="148"/>
      <c r="K267" s="148"/>
      <c r="L267" s="373"/>
      <c r="M267" s="148"/>
      <c r="N267" s="151"/>
      <c r="O267" s="462"/>
      <c r="P267" s="148"/>
      <c r="Q267" s="148"/>
      <c r="R267" s="148"/>
      <c r="S267" s="148"/>
      <c r="T267" s="148"/>
      <c r="U267" s="148"/>
      <c r="V267" s="373"/>
      <c r="W267" s="148"/>
      <c r="X267" s="148"/>
      <c r="Y267" s="148"/>
      <c r="Z267" s="148"/>
    </row>
    <row r="268" spans="1:26" ht="15.75" customHeight="1" x14ac:dyDescent="0.25">
      <c r="A268" s="148"/>
      <c r="B268" s="149"/>
      <c r="C268" s="150"/>
      <c r="D268" s="148"/>
      <c r="E268" s="148"/>
      <c r="F268" s="148"/>
      <c r="G268" s="148"/>
      <c r="H268" s="148"/>
      <c r="I268" s="148"/>
      <c r="J268" s="148"/>
      <c r="K268" s="148"/>
      <c r="L268" s="373"/>
      <c r="M268" s="148"/>
      <c r="N268" s="151"/>
      <c r="O268" s="462"/>
      <c r="P268" s="148"/>
      <c r="Q268" s="148"/>
      <c r="R268" s="148"/>
      <c r="S268" s="148"/>
      <c r="T268" s="148"/>
      <c r="U268" s="148"/>
      <c r="V268" s="373"/>
      <c r="W268" s="148"/>
      <c r="X268" s="148"/>
      <c r="Y268" s="148"/>
      <c r="Z268" s="148"/>
    </row>
    <row r="269" spans="1:26" ht="15.75" customHeight="1" x14ac:dyDescent="0.25">
      <c r="A269" s="148"/>
      <c r="B269" s="149"/>
      <c r="C269" s="150"/>
      <c r="D269" s="148"/>
      <c r="E269" s="148"/>
      <c r="F269" s="148"/>
      <c r="G269" s="148"/>
      <c r="H269" s="148"/>
      <c r="I269" s="148"/>
      <c r="J269" s="148"/>
      <c r="K269" s="148"/>
      <c r="L269" s="373"/>
      <c r="M269" s="148"/>
      <c r="N269" s="151"/>
      <c r="O269" s="462"/>
      <c r="P269" s="148"/>
      <c r="Q269" s="148"/>
      <c r="R269" s="148"/>
      <c r="S269" s="148"/>
      <c r="T269" s="148"/>
      <c r="U269" s="148"/>
      <c r="V269" s="373"/>
      <c r="W269" s="148"/>
      <c r="X269" s="148"/>
      <c r="Y269" s="148"/>
      <c r="Z269" s="148"/>
    </row>
    <row r="270" spans="1:26" ht="15.75" customHeight="1" x14ac:dyDescent="0.25">
      <c r="A270" s="148"/>
      <c r="B270" s="149"/>
      <c r="C270" s="150"/>
      <c r="D270" s="148"/>
      <c r="E270" s="148"/>
      <c r="F270" s="148"/>
      <c r="G270" s="148"/>
      <c r="H270" s="148"/>
      <c r="I270" s="148"/>
      <c r="J270" s="148"/>
      <c r="K270" s="148"/>
      <c r="L270" s="373"/>
      <c r="M270" s="148"/>
      <c r="N270" s="151"/>
      <c r="O270" s="462"/>
      <c r="P270" s="148"/>
      <c r="Q270" s="148"/>
      <c r="R270" s="148"/>
      <c r="S270" s="148"/>
      <c r="T270" s="148"/>
      <c r="U270" s="148"/>
      <c r="V270" s="373"/>
      <c r="W270" s="148"/>
      <c r="X270" s="148"/>
      <c r="Y270" s="148"/>
      <c r="Z270" s="148"/>
    </row>
    <row r="271" spans="1:26" ht="15.75" customHeight="1" x14ac:dyDescent="0.25">
      <c r="A271" s="148"/>
      <c r="B271" s="149"/>
      <c r="C271" s="150"/>
      <c r="D271" s="148"/>
      <c r="E271" s="148"/>
      <c r="F271" s="148"/>
      <c r="G271" s="148"/>
      <c r="H271" s="148"/>
      <c r="I271" s="148"/>
      <c r="J271" s="148"/>
      <c r="K271" s="148"/>
      <c r="L271" s="373"/>
      <c r="M271" s="148"/>
      <c r="N271" s="151"/>
      <c r="O271" s="462"/>
      <c r="P271" s="148"/>
      <c r="Q271" s="148"/>
      <c r="R271" s="148"/>
      <c r="S271" s="148"/>
      <c r="T271" s="148"/>
      <c r="U271" s="148"/>
      <c r="V271" s="373"/>
      <c r="W271" s="148"/>
      <c r="X271" s="148"/>
      <c r="Y271" s="148"/>
      <c r="Z271" s="148"/>
    </row>
    <row r="272" spans="1:26" ht="15.75" customHeight="1" x14ac:dyDescent="0.25">
      <c r="A272" s="148"/>
      <c r="B272" s="149"/>
      <c r="C272" s="150"/>
      <c r="D272" s="148"/>
      <c r="E272" s="148"/>
      <c r="F272" s="148"/>
      <c r="G272" s="148"/>
      <c r="H272" s="148"/>
      <c r="I272" s="148"/>
      <c r="J272" s="148"/>
      <c r="K272" s="148"/>
      <c r="L272" s="373"/>
      <c r="M272" s="148"/>
      <c r="N272" s="151"/>
      <c r="O272" s="462"/>
      <c r="P272" s="148"/>
      <c r="Q272" s="148"/>
      <c r="R272" s="148"/>
      <c r="S272" s="148"/>
      <c r="T272" s="148"/>
      <c r="U272" s="148"/>
      <c r="V272" s="373"/>
      <c r="W272" s="148"/>
      <c r="X272" s="148"/>
      <c r="Y272" s="148"/>
      <c r="Z272" s="148"/>
    </row>
    <row r="273" spans="1:26" ht="15.75" customHeight="1" x14ac:dyDescent="0.25">
      <c r="A273" s="148"/>
      <c r="B273" s="149"/>
      <c r="C273" s="150"/>
      <c r="D273" s="148"/>
      <c r="E273" s="148"/>
      <c r="F273" s="148"/>
      <c r="G273" s="148"/>
      <c r="H273" s="148"/>
      <c r="I273" s="148"/>
      <c r="J273" s="148"/>
      <c r="K273" s="148"/>
      <c r="L273" s="373"/>
      <c r="M273" s="148"/>
      <c r="N273" s="151"/>
      <c r="O273" s="462"/>
      <c r="P273" s="148"/>
      <c r="Q273" s="148"/>
      <c r="R273" s="148"/>
      <c r="S273" s="148"/>
      <c r="T273" s="148"/>
      <c r="U273" s="148"/>
      <c r="V273" s="373"/>
      <c r="W273" s="148"/>
      <c r="X273" s="148"/>
      <c r="Y273" s="148"/>
      <c r="Z273" s="148"/>
    </row>
    <row r="274" spans="1:26" ht="15.75" customHeight="1" x14ac:dyDescent="0.25">
      <c r="A274" s="148"/>
      <c r="B274" s="149"/>
      <c r="C274" s="150"/>
      <c r="D274" s="148"/>
      <c r="E274" s="148"/>
      <c r="F274" s="148"/>
      <c r="G274" s="148"/>
      <c r="H274" s="148"/>
      <c r="I274" s="148"/>
      <c r="J274" s="148"/>
      <c r="K274" s="148"/>
      <c r="L274" s="373"/>
      <c r="M274" s="148"/>
      <c r="N274" s="151"/>
      <c r="O274" s="462"/>
      <c r="P274" s="148"/>
      <c r="Q274" s="148"/>
      <c r="R274" s="148"/>
      <c r="S274" s="148"/>
      <c r="T274" s="148"/>
      <c r="U274" s="148"/>
      <c r="V274" s="373"/>
      <c r="W274" s="148"/>
      <c r="X274" s="148"/>
      <c r="Y274" s="148"/>
      <c r="Z274" s="148"/>
    </row>
    <row r="275" spans="1:26" ht="15.75" customHeight="1" x14ac:dyDescent="0.25">
      <c r="A275" s="148"/>
      <c r="B275" s="149"/>
      <c r="C275" s="150"/>
      <c r="D275" s="148"/>
      <c r="E275" s="148"/>
      <c r="F275" s="148"/>
      <c r="G275" s="148"/>
      <c r="H275" s="148"/>
      <c r="I275" s="148"/>
      <c r="J275" s="148"/>
      <c r="K275" s="148"/>
      <c r="L275" s="373"/>
      <c r="M275" s="148"/>
      <c r="N275" s="151"/>
      <c r="O275" s="462"/>
      <c r="P275" s="148"/>
      <c r="Q275" s="148"/>
      <c r="R275" s="148"/>
      <c r="S275" s="148"/>
      <c r="T275" s="148"/>
      <c r="U275" s="148"/>
      <c r="V275" s="373"/>
      <c r="W275" s="148"/>
      <c r="X275" s="148"/>
      <c r="Y275" s="148"/>
      <c r="Z275" s="148"/>
    </row>
    <row r="276" spans="1:26" ht="15.75" customHeight="1" x14ac:dyDescent="0.25">
      <c r="A276" s="148"/>
      <c r="B276" s="149"/>
      <c r="C276" s="150"/>
      <c r="D276" s="148"/>
      <c r="E276" s="148"/>
      <c r="F276" s="148"/>
      <c r="G276" s="148"/>
      <c r="H276" s="148"/>
      <c r="I276" s="148"/>
      <c r="J276" s="148"/>
      <c r="K276" s="148"/>
      <c r="L276" s="373"/>
      <c r="M276" s="148"/>
      <c r="N276" s="151"/>
      <c r="O276" s="462"/>
      <c r="P276" s="148"/>
      <c r="Q276" s="148"/>
      <c r="R276" s="148"/>
      <c r="S276" s="148"/>
      <c r="T276" s="148"/>
      <c r="U276" s="148"/>
      <c r="V276" s="373"/>
      <c r="W276" s="148"/>
      <c r="X276" s="148"/>
      <c r="Y276" s="148"/>
      <c r="Z276" s="148"/>
    </row>
    <row r="277" spans="1:26" ht="15.75" customHeight="1" x14ac:dyDescent="0.25">
      <c r="A277" s="148"/>
      <c r="B277" s="149"/>
      <c r="C277" s="150"/>
      <c r="D277" s="148"/>
      <c r="E277" s="148"/>
      <c r="F277" s="148"/>
      <c r="G277" s="148"/>
      <c r="H277" s="148"/>
      <c r="I277" s="148"/>
      <c r="J277" s="148"/>
      <c r="K277" s="148"/>
      <c r="L277" s="373"/>
      <c r="M277" s="148"/>
      <c r="N277" s="151"/>
      <c r="O277" s="462"/>
      <c r="P277" s="148"/>
      <c r="Q277" s="148"/>
      <c r="R277" s="148"/>
      <c r="S277" s="148"/>
      <c r="T277" s="148"/>
      <c r="U277" s="148"/>
      <c r="V277" s="373"/>
      <c r="W277" s="148"/>
      <c r="X277" s="148"/>
      <c r="Y277" s="148"/>
      <c r="Z277" s="148"/>
    </row>
    <row r="278" spans="1:26" ht="15.75" customHeight="1" x14ac:dyDescent="0.25">
      <c r="A278" s="148"/>
      <c r="B278" s="149"/>
      <c r="C278" s="150"/>
      <c r="D278" s="148"/>
      <c r="E278" s="148"/>
      <c r="F278" s="148"/>
      <c r="G278" s="148"/>
      <c r="H278" s="148"/>
      <c r="I278" s="148"/>
      <c r="J278" s="148"/>
      <c r="K278" s="148"/>
      <c r="L278" s="373"/>
      <c r="M278" s="148"/>
      <c r="N278" s="151"/>
      <c r="O278" s="462"/>
      <c r="P278" s="148"/>
      <c r="Q278" s="148"/>
      <c r="R278" s="148"/>
      <c r="S278" s="148"/>
      <c r="T278" s="148"/>
      <c r="U278" s="148"/>
      <c r="V278" s="373"/>
      <c r="W278" s="148"/>
      <c r="X278" s="148"/>
      <c r="Y278" s="148"/>
      <c r="Z278" s="148"/>
    </row>
    <row r="279" spans="1:26" ht="15.75" customHeight="1" x14ac:dyDescent="0.25">
      <c r="A279" s="148"/>
      <c r="B279" s="149"/>
      <c r="C279" s="150"/>
      <c r="D279" s="148"/>
      <c r="E279" s="148"/>
      <c r="F279" s="148"/>
      <c r="G279" s="148"/>
      <c r="H279" s="148"/>
      <c r="I279" s="148"/>
      <c r="J279" s="148"/>
      <c r="K279" s="148"/>
      <c r="L279" s="373"/>
      <c r="M279" s="148"/>
      <c r="N279" s="151"/>
      <c r="O279" s="462"/>
      <c r="P279" s="148"/>
      <c r="Q279" s="148"/>
      <c r="R279" s="148"/>
      <c r="S279" s="148"/>
      <c r="T279" s="148"/>
      <c r="U279" s="148"/>
      <c r="V279" s="373"/>
      <c r="W279" s="148"/>
      <c r="X279" s="148"/>
      <c r="Y279" s="148"/>
      <c r="Z279" s="148"/>
    </row>
    <row r="280" spans="1:26" ht="15.75" customHeight="1" x14ac:dyDescent="0.25">
      <c r="A280" s="148"/>
      <c r="B280" s="149"/>
      <c r="C280" s="150"/>
      <c r="D280" s="148"/>
      <c r="E280" s="148"/>
      <c r="F280" s="148"/>
      <c r="G280" s="148"/>
      <c r="H280" s="148"/>
      <c r="I280" s="148"/>
      <c r="J280" s="148"/>
      <c r="K280" s="148"/>
      <c r="L280" s="373"/>
      <c r="M280" s="148"/>
      <c r="N280" s="151"/>
      <c r="O280" s="462"/>
      <c r="P280" s="148"/>
      <c r="Q280" s="148"/>
      <c r="R280" s="148"/>
      <c r="S280" s="148"/>
      <c r="T280" s="148"/>
      <c r="U280" s="148"/>
      <c r="V280" s="373"/>
      <c r="W280" s="148"/>
      <c r="X280" s="148"/>
      <c r="Y280" s="148"/>
      <c r="Z280" s="148"/>
    </row>
    <row r="281" spans="1:26" ht="15.75" customHeight="1" x14ac:dyDescent="0.25">
      <c r="A281" s="148"/>
      <c r="B281" s="149"/>
      <c r="C281" s="150"/>
      <c r="D281" s="148"/>
      <c r="E281" s="148"/>
      <c r="F281" s="148"/>
      <c r="G281" s="148"/>
      <c r="H281" s="148"/>
      <c r="I281" s="148"/>
      <c r="J281" s="148"/>
      <c r="K281" s="148"/>
      <c r="L281" s="373"/>
      <c r="M281" s="148"/>
      <c r="N281" s="151"/>
      <c r="O281" s="462"/>
      <c r="P281" s="148"/>
      <c r="Q281" s="148"/>
      <c r="R281" s="148"/>
      <c r="S281" s="148"/>
      <c r="T281" s="148"/>
      <c r="U281" s="148"/>
      <c r="V281" s="373"/>
      <c r="W281" s="148"/>
      <c r="X281" s="148"/>
      <c r="Y281" s="148"/>
      <c r="Z281" s="148"/>
    </row>
    <row r="282" spans="1:26" ht="15.75" customHeight="1" x14ac:dyDescent="0.25">
      <c r="A282" s="148"/>
      <c r="B282" s="149"/>
      <c r="C282" s="150"/>
      <c r="D282" s="148"/>
      <c r="E282" s="148"/>
      <c r="F282" s="148"/>
      <c r="G282" s="148"/>
      <c r="H282" s="148"/>
      <c r="I282" s="148"/>
      <c r="J282" s="148"/>
      <c r="K282" s="148"/>
      <c r="L282" s="373"/>
      <c r="M282" s="148"/>
      <c r="N282" s="151"/>
      <c r="O282" s="462"/>
      <c r="P282" s="148"/>
      <c r="Q282" s="148"/>
      <c r="R282" s="148"/>
      <c r="S282" s="148"/>
      <c r="T282" s="148"/>
      <c r="U282" s="148"/>
      <c r="V282" s="373"/>
      <c r="W282" s="148"/>
      <c r="X282" s="148"/>
      <c r="Y282" s="148"/>
      <c r="Z282" s="148"/>
    </row>
    <row r="283" spans="1:26" ht="15.75" customHeight="1" x14ac:dyDescent="0.25">
      <c r="A283" s="148"/>
      <c r="B283" s="149"/>
      <c r="C283" s="150"/>
      <c r="D283" s="148"/>
      <c r="E283" s="148"/>
      <c r="F283" s="148"/>
      <c r="G283" s="148"/>
      <c r="H283" s="148"/>
      <c r="I283" s="148"/>
      <c r="J283" s="148"/>
      <c r="K283" s="148"/>
      <c r="L283" s="373"/>
      <c r="M283" s="148"/>
      <c r="N283" s="151"/>
      <c r="O283" s="462"/>
      <c r="P283" s="148"/>
      <c r="Q283" s="148"/>
      <c r="R283" s="148"/>
      <c r="S283" s="148"/>
      <c r="T283" s="148"/>
      <c r="U283" s="148"/>
      <c r="V283" s="373"/>
      <c r="W283" s="148"/>
      <c r="X283" s="148"/>
      <c r="Y283" s="148"/>
      <c r="Z283" s="148"/>
    </row>
    <row r="284" spans="1:26" ht="15.75" customHeight="1" x14ac:dyDescent="0.25">
      <c r="A284" s="148"/>
      <c r="B284" s="149"/>
      <c r="C284" s="150"/>
      <c r="D284" s="148"/>
      <c r="E284" s="148"/>
      <c r="F284" s="148"/>
      <c r="G284" s="148"/>
      <c r="H284" s="148"/>
      <c r="I284" s="148"/>
      <c r="J284" s="148"/>
      <c r="K284" s="148"/>
      <c r="L284" s="373"/>
      <c r="M284" s="148"/>
      <c r="N284" s="151"/>
      <c r="O284" s="462"/>
      <c r="P284" s="148"/>
      <c r="Q284" s="148"/>
      <c r="R284" s="148"/>
      <c r="S284" s="148"/>
      <c r="T284" s="148"/>
      <c r="U284" s="148"/>
      <c r="V284" s="373"/>
      <c r="W284" s="148"/>
      <c r="X284" s="148"/>
      <c r="Y284" s="148"/>
      <c r="Z284" s="148"/>
    </row>
    <row r="285" spans="1:26" ht="15.75" customHeight="1" x14ac:dyDescent="0.25">
      <c r="A285" s="148"/>
      <c r="B285" s="149"/>
      <c r="C285" s="150"/>
      <c r="D285" s="148"/>
      <c r="E285" s="148"/>
      <c r="F285" s="148"/>
      <c r="G285" s="148"/>
      <c r="H285" s="148"/>
      <c r="I285" s="148"/>
      <c r="J285" s="148"/>
      <c r="K285" s="148"/>
      <c r="L285" s="373"/>
      <c r="M285" s="148"/>
      <c r="N285" s="151"/>
      <c r="O285" s="462"/>
      <c r="P285" s="148"/>
      <c r="Q285" s="148"/>
      <c r="R285" s="148"/>
      <c r="S285" s="148"/>
      <c r="T285" s="148"/>
      <c r="U285" s="148"/>
      <c r="V285" s="373"/>
      <c r="W285" s="148"/>
      <c r="X285" s="148"/>
      <c r="Y285" s="148"/>
      <c r="Z285" s="148"/>
    </row>
    <row r="286" spans="1:26" ht="15.75" customHeight="1" x14ac:dyDescent="0.25">
      <c r="A286" s="148"/>
      <c r="B286" s="149"/>
      <c r="C286" s="150"/>
      <c r="D286" s="148"/>
      <c r="E286" s="148"/>
      <c r="F286" s="148"/>
      <c r="G286" s="148"/>
      <c r="H286" s="148"/>
      <c r="I286" s="148"/>
      <c r="J286" s="148"/>
      <c r="K286" s="148"/>
      <c r="L286" s="373"/>
      <c r="M286" s="148"/>
      <c r="N286" s="151"/>
      <c r="O286" s="462"/>
      <c r="P286" s="148"/>
      <c r="Q286" s="148"/>
      <c r="R286" s="148"/>
      <c r="S286" s="148"/>
      <c r="T286" s="148"/>
      <c r="U286" s="148"/>
      <c r="V286" s="373"/>
      <c r="W286" s="148"/>
      <c r="X286" s="148"/>
      <c r="Y286" s="148"/>
      <c r="Z286" s="148"/>
    </row>
    <row r="287" spans="1:26" ht="15.75" customHeight="1" x14ac:dyDescent="0.25">
      <c r="A287" s="148"/>
      <c r="B287" s="149"/>
      <c r="C287" s="150"/>
      <c r="D287" s="148"/>
      <c r="E287" s="148"/>
      <c r="F287" s="148"/>
      <c r="G287" s="148"/>
      <c r="H287" s="148"/>
      <c r="I287" s="148"/>
      <c r="J287" s="148"/>
      <c r="K287" s="148"/>
      <c r="L287" s="373"/>
      <c r="M287" s="148"/>
      <c r="N287" s="151"/>
      <c r="O287" s="462"/>
      <c r="P287" s="148"/>
      <c r="Q287" s="148"/>
      <c r="R287" s="148"/>
      <c r="S287" s="148"/>
      <c r="T287" s="148"/>
      <c r="U287" s="148"/>
      <c r="V287" s="373"/>
      <c r="W287" s="148"/>
      <c r="X287" s="148"/>
      <c r="Y287" s="148"/>
      <c r="Z287" s="148"/>
    </row>
    <row r="288" spans="1:26" ht="15.75" customHeight="1" x14ac:dyDescent="0.25">
      <c r="A288" s="148"/>
      <c r="B288" s="149"/>
      <c r="C288" s="150"/>
      <c r="D288" s="148"/>
      <c r="E288" s="148"/>
      <c r="F288" s="148"/>
      <c r="G288" s="148"/>
      <c r="H288" s="148"/>
      <c r="I288" s="148"/>
      <c r="J288" s="148"/>
      <c r="K288" s="148"/>
      <c r="L288" s="373"/>
      <c r="M288" s="148"/>
      <c r="N288" s="151"/>
      <c r="O288" s="462"/>
      <c r="P288" s="148"/>
      <c r="Q288" s="148"/>
      <c r="R288" s="148"/>
      <c r="S288" s="148"/>
      <c r="T288" s="148"/>
      <c r="U288" s="148"/>
      <c r="V288" s="373"/>
      <c r="W288" s="148"/>
      <c r="X288" s="148"/>
      <c r="Y288" s="148"/>
      <c r="Z288" s="148"/>
    </row>
    <row r="289" spans="1:26" ht="15.75" customHeight="1" x14ac:dyDescent="0.25">
      <c r="A289" s="148"/>
      <c r="B289" s="149"/>
      <c r="C289" s="150"/>
      <c r="D289" s="148"/>
      <c r="E289" s="148"/>
      <c r="F289" s="148"/>
      <c r="G289" s="148"/>
      <c r="H289" s="148"/>
      <c r="I289" s="148"/>
      <c r="J289" s="148"/>
      <c r="K289" s="148"/>
      <c r="L289" s="373"/>
      <c r="M289" s="148"/>
      <c r="N289" s="151"/>
      <c r="O289" s="462"/>
      <c r="P289" s="148"/>
      <c r="Q289" s="148"/>
      <c r="R289" s="148"/>
      <c r="S289" s="148"/>
      <c r="T289" s="148"/>
      <c r="U289" s="148"/>
      <c r="V289" s="373"/>
      <c r="W289" s="148"/>
      <c r="X289" s="148"/>
      <c r="Y289" s="148"/>
      <c r="Z289" s="148"/>
    </row>
    <row r="290" spans="1:26" ht="15.75" customHeight="1" x14ac:dyDescent="0.25">
      <c r="A290" s="148"/>
      <c r="B290" s="149"/>
      <c r="C290" s="150"/>
      <c r="D290" s="148"/>
      <c r="E290" s="148"/>
      <c r="F290" s="148"/>
      <c r="G290" s="148"/>
      <c r="H290" s="148"/>
      <c r="I290" s="148"/>
      <c r="J290" s="148"/>
      <c r="K290" s="148"/>
      <c r="L290" s="373"/>
      <c r="M290" s="148"/>
      <c r="N290" s="151"/>
      <c r="O290" s="462"/>
      <c r="P290" s="148"/>
      <c r="Q290" s="148"/>
      <c r="R290" s="148"/>
      <c r="S290" s="148"/>
      <c r="T290" s="148"/>
      <c r="U290" s="148"/>
      <c r="V290" s="373"/>
      <c r="W290" s="148"/>
      <c r="X290" s="148"/>
      <c r="Y290" s="148"/>
      <c r="Z290" s="148"/>
    </row>
    <row r="291" spans="1:26" ht="15.75" customHeight="1" x14ac:dyDescent="0.25">
      <c r="A291" s="148"/>
      <c r="B291" s="149"/>
      <c r="C291" s="150"/>
      <c r="D291" s="148"/>
      <c r="E291" s="148"/>
      <c r="F291" s="148"/>
      <c r="G291" s="148"/>
      <c r="H291" s="148"/>
      <c r="I291" s="148"/>
      <c r="J291" s="148"/>
      <c r="K291" s="148"/>
      <c r="L291" s="373"/>
      <c r="M291" s="148"/>
      <c r="N291" s="151"/>
      <c r="O291" s="462"/>
      <c r="P291" s="148"/>
      <c r="Q291" s="148"/>
      <c r="R291" s="148"/>
      <c r="S291" s="148"/>
      <c r="T291" s="148"/>
      <c r="U291" s="148"/>
      <c r="V291" s="373"/>
      <c r="W291" s="148"/>
      <c r="X291" s="148"/>
      <c r="Y291" s="148"/>
      <c r="Z291" s="148"/>
    </row>
    <row r="292" spans="1:26" ht="15.75" customHeight="1" x14ac:dyDescent="0.25">
      <c r="A292" s="148"/>
      <c r="B292" s="149"/>
      <c r="C292" s="150"/>
      <c r="D292" s="148"/>
      <c r="E292" s="148"/>
      <c r="F292" s="148"/>
      <c r="G292" s="148"/>
      <c r="H292" s="148"/>
      <c r="I292" s="148"/>
      <c r="J292" s="148"/>
      <c r="K292" s="148"/>
      <c r="L292" s="373"/>
      <c r="M292" s="148"/>
      <c r="N292" s="151"/>
      <c r="O292" s="462"/>
      <c r="P292" s="148"/>
      <c r="Q292" s="148"/>
      <c r="R292" s="148"/>
      <c r="S292" s="148"/>
      <c r="T292" s="148"/>
      <c r="U292" s="148"/>
      <c r="V292" s="373"/>
      <c r="W292" s="148"/>
      <c r="X292" s="148"/>
      <c r="Y292" s="148"/>
      <c r="Z292" s="148"/>
    </row>
    <row r="293" spans="1:26" ht="15.75" customHeight="1" x14ac:dyDescent="0.25">
      <c r="A293" s="148"/>
      <c r="B293" s="149"/>
      <c r="C293" s="150"/>
      <c r="D293" s="148"/>
      <c r="E293" s="148"/>
      <c r="F293" s="148"/>
      <c r="G293" s="148"/>
      <c r="H293" s="148"/>
      <c r="I293" s="148"/>
      <c r="J293" s="148"/>
      <c r="K293" s="148"/>
      <c r="L293" s="373"/>
      <c r="M293" s="148"/>
      <c r="N293" s="151"/>
      <c r="O293" s="462"/>
      <c r="P293" s="148"/>
      <c r="Q293" s="148"/>
      <c r="R293" s="148"/>
      <c r="S293" s="148"/>
      <c r="T293" s="148"/>
      <c r="U293" s="148"/>
      <c r="V293" s="373"/>
      <c r="W293" s="148"/>
      <c r="X293" s="148"/>
      <c r="Y293" s="148"/>
      <c r="Z293" s="148"/>
    </row>
    <row r="294" spans="1:26" ht="15.75" customHeight="1" x14ac:dyDescent="0.25">
      <c r="A294" s="148"/>
      <c r="B294" s="149"/>
      <c r="C294" s="150"/>
      <c r="D294" s="148"/>
      <c r="E294" s="148"/>
      <c r="F294" s="148"/>
      <c r="G294" s="148"/>
      <c r="H294" s="148"/>
      <c r="I294" s="148"/>
      <c r="J294" s="148"/>
      <c r="K294" s="148"/>
      <c r="L294" s="373"/>
      <c r="M294" s="148"/>
      <c r="N294" s="151"/>
      <c r="O294" s="462"/>
      <c r="P294" s="148"/>
      <c r="Q294" s="148"/>
      <c r="R294" s="148"/>
      <c r="S294" s="148"/>
      <c r="T294" s="148"/>
      <c r="U294" s="148"/>
      <c r="V294" s="373"/>
      <c r="W294" s="148"/>
      <c r="X294" s="148"/>
      <c r="Y294" s="148"/>
      <c r="Z294" s="148"/>
    </row>
    <row r="295" spans="1:26" ht="15.75" customHeight="1" x14ac:dyDescent="0.25">
      <c r="A295" s="148"/>
      <c r="B295" s="149"/>
      <c r="C295" s="150"/>
      <c r="D295" s="148"/>
      <c r="E295" s="148"/>
      <c r="F295" s="148"/>
      <c r="G295" s="148"/>
      <c r="H295" s="148"/>
      <c r="I295" s="148"/>
      <c r="J295" s="148"/>
      <c r="K295" s="148"/>
      <c r="L295" s="373"/>
      <c r="M295" s="148"/>
      <c r="N295" s="151"/>
      <c r="O295" s="462"/>
      <c r="P295" s="148"/>
      <c r="Q295" s="148"/>
      <c r="R295" s="148"/>
      <c r="S295" s="148"/>
      <c r="T295" s="148"/>
      <c r="U295" s="148"/>
      <c r="V295" s="373"/>
      <c r="W295" s="148"/>
      <c r="X295" s="148"/>
      <c r="Y295" s="148"/>
      <c r="Z295" s="148"/>
    </row>
    <row r="296" spans="1:26" ht="15.75" customHeight="1" x14ac:dyDescent="0.25">
      <c r="A296" s="148"/>
      <c r="B296" s="149"/>
      <c r="C296" s="150"/>
      <c r="D296" s="148"/>
      <c r="E296" s="148"/>
      <c r="F296" s="148"/>
      <c r="G296" s="148"/>
      <c r="H296" s="148"/>
      <c r="I296" s="148"/>
      <c r="J296" s="148"/>
      <c r="K296" s="148"/>
      <c r="L296" s="373"/>
      <c r="M296" s="148"/>
      <c r="N296" s="151"/>
      <c r="O296" s="462"/>
      <c r="P296" s="148"/>
      <c r="Q296" s="148"/>
      <c r="R296" s="148"/>
      <c r="S296" s="148"/>
      <c r="T296" s="148"/>
      <c r="U296" s="148"/>
      <c r="V296" s="373"/>
      <c r="W296" s="148"/>
      <c r="X296" s="148"/>
      <c r="Y296" s="148"/>
      <c r="Z296" s="148"/>
    </row>
    <row r="297" spans="1:26" ht="15.75" customHeight="1" x14ac:dyDescent="0.25">
      <c r="A297" s="148"/>
      <c r="B297" s="149"/>
      <c r="C297" s="150"/>
      <c r="D297" s="148"/>
      <c r="E297" s="148"/>
      <c r="F297" s="148"/>
      <c r="G297" s="148"/>
      <c r="H297" s="148"/>
      <c r="I297" s="148"/>
      <c r="J297" s="148"/>
      <c r="K297" s="148"/>
      <c r="L297" s="373"/>
      <c r="M297" s="148"/>
      <c r="N297" s="151"/>
      <c r="O297" s="462"/>
      <c r="P297" s="148"/>
      <c r="Q297" s="148"/>
      <c r="R297" s="148"/>
      <c r="S297" s="148"/>
      <c r="T297" s="148"/>
      <c r="U297" s="148"/>
      <c r="V297" s="373"/>
      <c r="W297" s="148"/>
      <c r="X297" s="148"/>
      <c r="Y297" s="148"/>
      <c r="Z297" s="148"/>
    </row>
    <row r="298" spans="1:26" ht="15.75" customHeight="1" x14ac:dyDescent="0.25">
      <c r="A298" s="148"/>
      <c r="B298" s="149"/>
      <c r="C298" s="150"/>
      <c r="D298" s="148"/>
      <c r="E298" s="148"/>
      <c r="F298" s="148"/>
      <c r="G298" s="148"/>
      <c r="H298" s="148"/>
      <c r="I298" s="148"/>
      <c r="J298" s="148"/>
      <c r="K298" s="148"/>
      <c r="L298" s="373"/>
      <c r="M298" s="148"/>
      <c r="N298" s="151"/>
      <c r="O298" s="462"/>
      <c r="P298" s="148"/>
      <c r="Q298" s="148"/>
      <c r="R298" s="148"/>
      <c r="S298" s="148"/>
      <c r="T298" s="148"/>
      <c r="U298" s="148"/>
      <c r="V298" s="373"/>
      <c r="W298" s="148"/>
      <c r="X298" s="148"/>
      <c r="Y298" s="148"/>
      <c r="Z298" s="148"/>
    </row>
    <row r="299" spans="1:26" ht="15.75" customHeight="1" x14ac:dyDescent="0.25">
      <c r="A299" s="148"/>
      <c r="B299" s="149"/>
      <c r="C299" s="150"/>
      <c r="D299" s="148"/>
      <c r="E299" s="148"/>
      <c r="F299" s="148"/>
      <c r="G299" s="148"/>
      <c r="H299" s="148"/>
      <c r="I299" s="148"/>
      <c r="J299" s="148"/>
      <c r="K299" s="148"/>
      <c r="L299" s="373"/>
      <c r="M299" s="148"/>
      <c r="N299" s="151"/>
      <c r="O299" s="462"/>
      <c r="P299" s="148"/>
      <c r="Q299" s="148"/>
      <c r="R299" s="148"/>
      <c r="S299" s="148"/>
      <c r="T299" s="148"/>
      <c r="U299" s="148"/>
      <c r="V299" s="373"/>
      <c r="W299" s="148"/>
      <c r="X299" s="148"/>
      <c r="Y299" s="148"/>
      <c r="Z299" s="148"/>
    </row>
    <row r="300" spans="1:26" ht="15.75" customHeight="1" x14ac:dyDescent="0.25">
      <c r="A300" s="148"/>
      <c r="B300" s="149"/>
      <c r="C300" s="150"/>
      <c r="D300" s="148"/>
      <c r="E300" s="148"/>
      <c r="F300" s="148"/>
      <c r="G300" s="148"/>
      <c r="H300" s="148"/>
      <c r="I300" s="148"/>
      <c r="J300" s="148"/>
      <c r="K300" s="148"/>
      <c r="L300" s="373"/>
      <c r="M300" s="148"/>
      <c r="N300" s="151"/>
      <c r="O300" s="462"/>
      <c r="P300" s="148"/>
      <c r="Q300" s="148"/>
      <c r="R300" s="148"/>
      <c r="S300" s="148"/>
      <c r="T300" s="148"/>
      <c r="U300" s="148"/>
      <c r="V300" s="373"/>
      <c r="W300" s="148"/>
      <c r="X300" s="148"/>
      <c r="Y300" s="148"/>
      <c r="Z300" s="148"/>
    </row>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sheetData>
  <mergeCells count="285">
    <mergeCell ref="W75:X76"/>
    <mergeCell ref="V63:V64"/>
    <mergeCell ref="A91:A96"/>
    <mergeCell ref="B91:B96"/>
    <mergeCell ref="C91:C92"/>
    <mergeCell ref="V33:V34"/>
    <mergeCell ref="V31:V32"/>
    <mergeCell ref="V35:V36"/>
    <mergeCell ref="B87:B90"/>
    <mergeCell ref="C87:C88"/>
    <mergeCell ref="D87:D88"/>
    <mergeCell ref="E87:E88"/>
    <mergeCell ref="T87:T90"/>
    <mergeCell ref="U87:U88"/>
    <mergeCell ref="E95:E96"/>
    <mergeCell ref="U95:U96"/>
    <mergeCell ref="V53:V54"/>
    <mergeCell ref="V61:V62"/>
    <mergeCell ref="V89:V90"/>
    <mergeCell ref="T91:T96"/>
    <mergeCell ref="U91:U92"/>
    <mergeCell ref="V91:V92"/>
    <mergeCell ref="C93:C94"/>
    <mergeCell ref="D93:D94"/>
    <mergeCell ref="E93:E94"/>
    <mergeCell ref="U93:U94"/>
    <mergeCell ref="V93:V94"/>
    <mergeCell ref="C95:C96"/>
    <mergeCell ref="D95:D96"/>
    <mergeCell ref="V87:V88"/>
    <mergeCell ref="C89:C90"/>
    <mergeCell ref="V95:V96"/>
    <mergeCell ref="U81:U82"/>
    <mergeCell ref="V81:V82"/>
    <mergeCell ref="V83:V84"/>
    <mergeCell ref="C85:C86"/>
    <mergeCell ref="D85:D86"/>
    <mergeCell ref="E85:E86"/>
    <mergeCell ref="U85:U86"/>
    <mergeCell ref="V85:V86"/>
    <mergeCell ref="D91:D92"/>
    <mergeCell ref="E91:E92"/>
    <mergeCell ref="D89:D90"/>
    <mergeCell ref="E89:E90"/>
    <mergeCell ref="U89:U90"/>
    <mergeCell ref="D83:D84"/>
    <mergeCell ref="E83:E84"/>
    <mergeCell ref="T83:T86"/>
    <mergeCell ref="U83:U84"/>
    <mergeCell ref="V75:V76"/>
    <mergeCell ref="C77:C78"/>
    <mergeCell ref="D77:D78"/>
    <mergeCell ref="E77:E78"/>
    <mergeCell ref="U77:U78"/>
    <mergeCell ref="V77:V78"/>
    <mergeCell ref="V79:V80"/>
    <mergeCell ref="A75:A90"/>
    <mergeCell ref="B75:B82"/>
    <mergeCell ref="C75:C76"/>
    <mergeCell ref="D75:D76"/>
    <mergeCell ref="E75:E76"/>
    <mergeCell ref="T75:T82"/>
    <mergeCell ref="U75:U76"/>
    <mergeCell ref="C79:C80"/>
    <mergeCell ref="B83:B86"/>
    <mergeCell ref="C83:C84"/>
    <mergeCell ref="A45:A74"/>
    <mergeCell ref="D79:D80"/>
    <mergeCell ref="E79:E80"/>
    <mergeCell ref="U79:U80"/>
    <mergeCell ref="C81:C82"/>
    <mergeCell ref="D81:D82"/>
    <mergeCell ref="E81:E82"/>
    <mergeCell ref="B71:B74"/>
    <mergeCell ref="C71:C72"/>
    <mergeCell ref="D71:D72"/>
    <mergeCell ref="E71:E72"/>
    <mergeCell ref="T71:T74"/>
    <mergeCell ref="U71:U72"/>
    <mergeCell ref="B65:B70"/>
    <mergeCell ref="B59:B64"/>
    <mergeCell ref="C59:C60"/>
    <mergeCell ref="D59:D60"/>
    <mergeCell ref="E59:E60"/>
    <mergeCell ref="T59:T64"/>
    <mergeCell ref="U59:U60"/>
    <mergeCell ref="C63:C64"/>
    <mergeCell ref="D63:D64"/>
    <mergeCell ref="E63:E64"/>
    <mergeCell ref="U63:U64"/>
    <mergeCell ref="V71:V72"/>
    <mergeCell ref="C73:C74"/>
    <mergeCell ref="D73:D74"/>
    <mergeCell ref="V65:V66"/>
    <mergeCell ref="C67:C68"/>
    <mergeCell ref="D67:D68"/>
    <mergeCell ref="E67:E68"/>
    <mergeCell ref="U67:U68"/>
    <mergeCell ref="V67:V68"/>
    <mergeCell ref="C65:C66"/>
    <mergeCell ref="D65:D66"/>
    <mergeCell ref="E65:E66"/>
    <mergeCell ref="T65:T70"/>
    <mergeCell ref="U65:U66"/>
    <mergeCell ref="C69:C70"/>
    <mergeCell ref="D69:D70"/>
    <mergeCell ref="E69:E70"/>
    <mergeCell ref="U69:U70"/>
    <mergeCell ref="V69:V70"/>
    <mergeCell ref="E73:E74"/>
    <mergeCell ref="U73:U74"/>
    <mergeCell ref="V73:V74"/>
    <mergeCell ref="V55:V56"/>
    <mergeCell ref="C57:C58"/>
    <mergeCell ref="D57:D58"/>
    <mergeCell ref="E57:E58"/>
    <mergeCell ref="U57:U58"/>
    <mergeCell ref="V57:V58"/>
    <mergeCell ref="V59:V60"/>
    <mergeCell ref="C61:C62"/>
    <mergeCell ref="D61:D62"/>
    <mergeCell ref="E61:E62"/>
    <mergeCell ref="U61:U62"/>
    <mergeCell ref="C53:C54"/>
    <mergeCell ref="D53:D54"/>
    <mergeCell ref="E53:E54"/>
    <mergeCell ref="U53:U54"/>
    <mergeCell ref="B55:B58"/>
    <mergeCell ref="C55:C56"/>
    <mergeCell ref="D55:D56"/>
    <mergeCell ref="E55:E56"/>
    <mergeCell ref="T55:T58"/>
    <mergeCell ref="U55:U56"/>
    <mergeCell ref="B45:B54"/>
    <mergeCell ref="V45:V46"/>
    <mergeCell ref="C47:C48"/>
    <mergeCell ref="D47:D48"/>
    <mergeCell ref="E47:E48"/>
    <mergeCell ref="U47:U48"/>
    <mergeCell ref="V47:V48"/>
    <mergeCell ref="C43:C44"/>
    <mergeCell ref="D43:D44"/>
    <mergeCell ref="U43:U44"/>
    <mergeCell ref="C45:C46"/>
    <mergeCell ref="D45:D46"/>
    <mergeCell ref="E45:E46"/>
    <mergeCell ref="T45:T54"/>
    <mergeCell ref="U45:U46"/>
    <mergeCell ref="C49:C50"/>
    <mergeCell ref="D49:D50"/>
    <mergeCell ref="E49:E50"/>
    <mergeCell ref="U49:U50"/>
    <mergeCell ref="V49:V50"/>
    <mergeCell ref="C51:C52"/>
    <mergeCell ref="D51:D52"/>
    <mergeCell ref="E51:E52"/>
    <mergeCell ref="U51:U52"/>
    <mergeCell ref="V51:V52"/>
    <mergeCell ref="V37:V38"/>
    <mergeCell ref="C39:C40"/>
    <mergeCell ref="D39:D40"/>
    <mergeCell ref="E39:E40"/>
    <mergeCell ref="U39:U40"/>
    <mergeCell ref="V39:V40"/>
    <mergeCell ref="B41:B44"/>
    <mergeCell ref="C41:C42"/>
    <mergeCell ref="D41:D42"/>
    <mergeCell ref="E41:E42"/>
    <mergeCell ref="T41:T44"/>
    <mergeCell ref="U41:U42"/>
    <mergeCell ref="V41:V42"/>
    <mergeCell ref="V43:V44"/>
    <mergeCell ref="A31:A44"/>
    <mergeCell ref="B31:B36"/>
    <mergeCell ref="C31:C32"/>
    <mergeCell ref="D31:D32"/>
    <mergeCell ref="E31:E32"/>
    <mergeCell ref="T31:T36"/>
    <mergeCell ref="U31:U32"/>
    <mergeCell ref="C35:C36"/>
    <mergeCell ref="U35:U36"/>
    <mergeCell ref="B37:B40"/>
    <mergeCell ref="C37:C38"/>
    <mergeCell ref="T37:T40"/>
    <mergeCell ref="U37:U38"/>
    <mergeCell ref="U19:U20"/>
    <mergeCell ref="B21:B22"/>
    <mergeCell ref="C21:C22"/>
    <mergeCell ref="D21:D22"/>
    <mergeCell ref="E21:E22"/>
    <mergeCell ref="W31:X32"/>
    <mergeCell ref="C33:C34"/>
    <mergeCell ref="D33:D34"/>
    <mergeCell ref="E33:E34"/>
    <mergeCell ref="U33:U34"/>
    <mergeCell ref="U29:U30"/>
    <mergeCell ref="V29:V30"/>
    <mergeCell ref="U25:U26"/>
    <mergeCell ref="V25:V26"/>
    <mergeCell ref="C27:C28"/>
    <mergeCell ref="D27:D28"/>
    <mergeCell ref="E27:E28"/>
    <mergeCell ref="U27:U28"/>
    <mergeCell ref="V27:V28"/>
    <mergeCell ref="U23:U24"/>
    <mergeCell ref="V23:V24"/>
    <mergeCell ref="T21:T22"/>
    <mergeCell ref="U21:U22"/>
    <mergeCell ref="A25:A30"/>
    <mergeCell ref="B25:B30"/>
    <mergeCell ref="C25:C26"/>
    <mergeCell ref="D25:D26"/>
    <mergeCell ref="E25:E26"/>
    <mergeCell ref="T25:T30"/>
    <mergeCell ref="C29:C30"/>
    <mergeCell ref="D29:D30"/>
    <mergeCell ref="E29:E30"/>
    <mergeCell ref="B15:B16"/>
    <mergeCell ref="A17:A24"/>
    <mergeCell ref="B17:B20"/>
    <mergeCell ref="C17:C18"/>
    <mergeCell ref="D17:D18"/>
    <mergeCell ref="E17:E18"/>
    <mergeCell ref="T17:T20"/>
    <mergeCell ref="U17:U18"/>
    <mergeCell ref="V17:V18"/>
    <mergeCell ref="C19:C20"/>
    <mergeCell ref="C15:C16"/>
    <mergeCell ref="D15:D16"/>
    <mergeCell ref="E15:E16"/>
    <mergeCell ref="T15:T16"/>
    <mergeCell ref="U15:U16"/>
    <mergeCell ref="V21:V22"/>
    <mergeCell ref="B23:B24"/>
    <mergeCell ref="C23:C24"/>
    <mergeCell ref="D23:D24"/>
    <mergeCell ref="E23:E24"/>
    <mergeCell ref="T23:T24"/>
    <mergeCell ref="V19:V20"/>
    <mergeCell ref="D19:D20"/>
    <mergeCell ref="E19:E20"/>
    <mergeCell ref="D9:D10"/>
    <mergeCell ref="E9:E10"/>
    <mergeCell ref="T9:T10"/>
    <mergeCell ref="U9:U10"/>
    <mergeCell ref="V9:V10"/>
    <mergeCell ref="V11:V12"/>
    <mergeCell ref="B13:B14"/>
    <mergeCell ref="C13:C14"/>
    <mergeCell ref="D13:D14"/>
    <mergeCell ref="E13:E14"/>
    <mergeCell ref="T13:T14"/>
    <mergeCell ref="U13:U14"/>
    <mergeCell ref="V13:V14"/>
    <mergeCell ref="B11:B12"/>
    <mergeCell ref="C11:C12"/>
    <mergeCell ref="D11:D12"/>
    <mergeCell ref="E11:E12"/>
    <mergeCell ref="T11:T12"/>
    <mergeCell ref="U11:U12"/>
    <mergeCell ref="C9:C10"/>
    <mergeCell ref="V15:V16"/>
    <mergeCell ref="W37:W38"/>
    <mergeCell ref="B101:H101"/>
    <mergeCell ref="I101:O101"/>
    <mergeCell ref="B102:H102"/>
    <mergeCell ref="I102:O102"/>
    <mergeCell ref="A97:S97"/>
    <mergeCell ref="A2:C4"/>
    <mergeCell ref="D2:V2"/>
    <mergeCell ref="D3:V3"/>
    <mergeCell ref="D4:U4"/>
    <mergeCell ref="A5:C5"/>
    <mergeCell ref="D5:V5"/>
    <mergeCell ref="A6:C6"/>
    <mergeCell ref="D6:V6"/>
    <mergeCell ref="A7:A8"/>
    <mergeCell ref="B7:B8"/>
    <mergeCell ref="C7:C8"/>
    <mergeCell ref="D7:E7"/>
    <mergeCell ref="F7:S7"/>
    <mergeCell ref="T7:U7"/>
    <mergeCell ref="V7:V8"/>
    <mergeCell ref="A9:A16"/>
    <mergeCell ref="B9:B10"/>
  </mergeCells>
  <printOptions horizontalCentered="1" verticalCentered="1"/>
  <pageMargins left="0" right="0" top="0" bottom="0.94488188976377963" header="0.31496062992125984" footer="0.31496062992125984"/>
  <pageSetup scale="50" orientation="portrait"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1D32C-CDB7-4802-9DBF-EB27E1918E56}">
  <dimension ref="A1:AY415"/>
  <sheetViews>
    <sheetView zoomScale="98" zoomScaleNormal="98" workbookViewId="0">
      <selection sqref="A1:D3"/>
    </sheetView>
  </sheetViews>
  <sheetFormatPr baseColWidth="10" defaultRowHeight="15" x14ac:dyDescent="0.25"/>
  <cols>
    <col min="5" max="5" width="16.28515625" customWidth="1"/>
    <col min="6" max="6" width="15.5703125" customWidth="1"/>
    <col min="7" max="7" width="15.7109375" customWidth="1"/>
    <col min="8" max="8" width="18" customWidth="1"/>
    <col min="10" max="10" width="19.42578125" customWidth="1"/>
    <col min="11" max="11" width="20.85546875" customWidth="1"/>
    <col min="12" max="12" width="17.140625" customWidth="1"/>
  </cols>
  <sheetData>
    <row r="1" spans="1:51" ht="33" customHeight="1" x14ac:dyDescent="0.25">
      <c r="A1" s="929"/>
      <c r="B1" s="929"/>
      <c r="C1" s="929"/>
      <c r="D1" s="929"/>
      <c r="E1" s="926" t="s">
        <v>231</v>
      </c>
      <c r="F1" s="926"/>
      <c r="G1" s="926"/>
      <c r="H1" s="926"/>
      <c r="I1" s="926"/>
      <c r="J1" s="926"/>
      <c r="K1" s="926"/>
      <c r="L1" s="926"/>
      <c r="M1" s="926"/>
      <c r="N1" s="926"/>
      <c r="O1" s="926"/>
      <c r="P1" s="926"/>
      <c r="Q1" s="926"/>
      <c r="R1" s="926"/>
      <c r="S1" s="926"/>
      <c r="T1" s="926"/>
      <c r="U1" s="926"/>
      <c r="V1" s="926"/>
      <c r="W1" s="926"/>
      <c r="X1" s="926"/>
      <c r="Y1" s="926"/>
      <c r="Z1" s="931"/>
      <c r="AA1" s="931"/>
      <c r="AB1" s="931"/>
      <c r="AC1" s="931"/>
      <c r="AD1" s="931"/>
      <c r="AE1" s="931"/>
      <c r="AF1" s="931"/>
      <c r="AG1" s="931"/>
      <c r="AH1" s="931"/>
      <c r="AI1" s="931"/>
      <c r="AJ1" s="931"/>
      <c r="AK1" s="931"/>
      <c r="AL1" s="931"/>
      <c r="AM1" s="931"/>
      <c r="AN1" s="931"/>
      <c r="AO1" s="931"/>
      <c r="AP1" s="931"/>
      <c r="AQ1" s="931"/>
      <c r="AR1" s="931"/>
      <c r="AS1" s="931"/>
      <c r="AT1" s="931"/>
      <c r="AU1" s="931"/>
      <c r="AV1" s="931"/>
      <c r="AW1" s="931"/>
      <c r="AX1" s="931"/>
      <c r="AY1" s="931"/>
    </row>
    <row r="2" spans="1:51" ht="20.25" x14ac:dyDescent="0.25">
      <c r="A2" s="929"/>
      <c r="B2" s="929"/>
      <c r="C2" s="929"/>
      <c r="D2" s="929"/>
      <c r="E2" s="925" t="s">
        <v>371</v>
      </c>
      <c r="F2" s="925"/>
      <c r="G2" s="925"/>
      <c r="H2" s="925"/>
      <c r="I2" s="925"/>
      <c r="J2" s="925"/>
      <c r="K2" s="925"/>
      <c r="L2" s="925"/>
      <c r="M2" s="925"/>
      <c r="N2" s="925"/>
      <c r="O2" s="925"/>
      <c r="P2" s="925"/>
      <c r="Q2" s="925"/>
      <c r="R2" s="925"/>
      <c r="S2" s="925"/>
      <c r="T2" s="925"/>
      <c r="U2" s="925"/>
      <c r="V2" s="925"/>
      <c r="W2" s="925"/>
      <c r="X2" s="925"/>
      <c r="Y2" s="925"/>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931"/>
      <c r="AY2" s="931"/>
    </row>
    <row r="3" spans="1:51" ht="20.25" x14ac:dyDescent="0.25">
      <c r="A3" s="929"/>
      <c r="B3" s="929"/>
      <c r="C3" s="929"/>
      <c r="D3" s="929"/>
      <c r="E3" s="928" t="s">
        <v>233</v>
      </c>
      <c r="F3" s="928"/>
      <c r="G3" s="928"/>
      <c r="H3" s="928"/>
      <c r="I3" s="928"/>
      <c r="J3" s="928"/>
      <c r="K3" s="928"/>
      <c r="L3" s="928"/>
      <c r="M3" s="928"/>
      <c r="N3" s="928"/>
      <c r="O3" s="928"/>
      <c r="P3" s="928"/>
      <c r="Q3" s="928"/>
      <c r="R3" s="928"/>
      <c r="S3" s="930" t="s">
        <v>234</v>
      </c>
      <c r="T3" s="930"/>
      <c r="U3" s="930"/>
      <c r="V3" s="930"/>
      <c r="W3" s="930"/>
      <c r="X3" s="930"/>
      <c r="Y3" s="930"/>
      <c r="Z3" s="931"/>
      <c r="AA3" s="931"/>
      <c r="AB3" s="931"/>
      <c r="AC3" s="931"/>
      <c r="AD3" s="931"/>
      <c r="AE3" s="931"/>
      <c r="AF3" s="931"/>
      <c r="AG3" s="931"/>
      <c r="AH3" s="931"/>
      <c r="AI3" s="931"/>
      <c r="AJ3" s="931"/>
      <c r="AK3" s="931"/>
      <c r="AL3" s="931"/>
      <c r="AM3" s="931"/>
      <c r="AN3" s="931"/>
      <c r="AO3" s="931"/>
      <c r="AP3" s="931"/>
      <c r="AQ3" s="931"/>
      <c r="AR3" s="931"/>
      <c r="AS3" s="931"/>
      <c r="AT3" s="931"/>
      <c r="AU3" s="931"/>
      <c r="AV3" s="931"/>
      <c r="AW3" s="931"/>
      <c r="AX3" s="931"/>
      <c r="AY3" s="931"/>
    </row>
    <row r="4" spans="1:51" ht="18" x14ac:dyDescent="0.25">
      <c r="A4" s="927" t="s">
        <v>372</v>
      </c>
      <c r="B4" s="927"/>
      <c r="C4" s="927"/>
      <c r="D4" s="927"/>
      <c r="E4" s="1098" t="s">
        <v>291</v>
      </c>
      <c r="F4" s="1098"/>
      <c r="G4" s="1098"/>
      <c r="H4" s="1098"/>
      <c r="I4" s="1098"/>
      <c r="J4" s="1098"/>
      <c r="K4" s="1098"/>
      <c r="L4" s="1098"/>
      <c r="M4" s="1098"/>
      <c r="N4" s="1098"/>
      <c r="O4" s="1098"/>
      <c r="P4" s="1098"/>
      <c r="Q4" s="1098"/>
      <c r="R4" s="1098"/>
      <c r="S4" s="1098"/>
      <c r="T4" s="1098"/>
      <c r="U4" s="1098"/>
      <c r="V4" s="1098"/>
      <c r="W4" s="1098"/>
      <c r="X4" s="1098"/>
      <c r="Y4" s="1098"/>
      <c r="Z4" s="931"/>
      <c r="AA4" s="931"/>
      <c r="AB4" s="931"/>
      <c r="AC4" s="931"/>
      <c r="AD4" s="931"/>
      <c r="AE4" s="931"/>
      <c r="AF4" s="931"/>
      <c r="AG4" s="931"/>
      <c r="AH4" s="931"/>
      <c r="AI4" s="931"/>
      <c r="AJ4" s="931"/>
      <c r="AK4" s="931"/>
      <c r="AL4" s="931"/>
      <c r="AM4" s="931"/>
      <c r="AN4" s="931"/>
      <c r="AO4" s="931"/>
      <c r="AP4" s="931"/>
      <c r="AQ4" s="931"/>
      <c r="AR4" s="931"/>
      <c r="AS4" s="931"/>
      <c r="AT4" s="931"/>
      <c r="AU4" s="931"/>
      <c r="AV4" s="931"/>
      <c r="AW4" s="931"/>
      <c r="AX4" s="931"/>
      <c r="AY4" s="931"/>
    </row>
    <row r="5" spans="1:51" ht="18" x14ac:dyDescent="0.25">
      <c r="A5" s="927" t="s">
        <v>373</v>
      </c>
      <c r="B5" s="927"/>
      <c r="C5" s="927"/>
      <c r="D5" s="927"/>
      <c r="E5" s="1098" t="s">
        <v>374</v>
      </c>
      <c r="F5" s="1098"/>
      <c r="G5" s="1098"/>
      <c r="H5" s="1098"/>
      <c r="I5" s="1098"/>
      <c r="J5" s="1098"/>
      <c r="K5" s="1098"/>
      <c r="L5" s="1098"/>
      <c r="M5" s="1098"/>
      <c r="N5" s="1098"/>
      <c r="O5" s="1098"/>
      <c r="P5" s="1098"/>
      <c r="Q5" s="1098"/>
      <c r="R5" s="1098"/>
      <c r="S5" s="1098"/>
      <c r="T5" s="1098"/>
      <c r="U5" s="1098"/>
      <c r="V5" s="1098"/>
      <c r="W5" s="1098"/>
      <c r="X5" s="1098"/>
      <c r="Y5" s="1098"/>
      <c r="Z5" s="931"/>
      <c r="AA5" s="931"/>
      <c r="AB5" s="931"/>
      <c r="AC5" s="931"/>
      <c r="AD5" s="931"/>
      <c r="AE5" s="931"/>
      <c r="AF5" s="931"/>
      <c r="AG5" s="931"/>
      <c r="AH5" s="931"/>
      <c r="AI5" s="931"/>
      <c r="AJ5" s="931"/>
      <c r="AK5" s="931"/>
      <c r="AL5" s="931"/>
      <c r="AM5" s="931"/>
      <c r="AN5" s="931"/>
      <c r="AO5" s="931"/>
      <c r="AP5" s="931"/>
      <c r="AQ5" s="931"/>
      <c r="AR5" s="931"/>
      <c r="AS5" s="931"/>
      <c r="AT5" s="931"/>
      <c r="AU5" s="931"/>
      <c r="AV5" s="931"/>
      <c r="AW5" s="931"/>
      <c r="AX5" s="931"/>
      <c r="AY5" s="931"/>
    </row>
    <row r="6" spans="1:51" x14ac:dyDescent="0.25">
      <c r="A6" s="1103" t="s">
        <v>375</v>
      </c>
      <c r="B6" s="1103" t="s">
        <v>376</v>
      </c>
      <c r="C6" s="1103" t="s">
        <v>377</v>
      </c>
      <c r="D6" s="1103" t="s">
        <v>378</v>
      </c>
      <c r="E6" s="1103" t="s">
        <v>379</v>
      </c>
      <c r="F6" s="1103" t="s">
        <v>380</v>
      </c>
      <c r="G6" s="1103"/>
      <c r="H6" s="1103"/>
      <c r="I6" s="1103"/>
      <c r="J6" s="1103" t="s">
        <v>381</v>
      </c>
      <c r="K6" s="1103"/>
      <c r="L6" s="1103"/>
      <c r="M6" s="1103"/>
      <c r="N6" s="1103" t="s">
        <v>382</v>
      </c>
      <c r="O6" s="1103"/>
      <c r="P6" s="1103"/>
      <c r="Q6" s="1103"/>
      <c r="R6" s="1103"/>
      <c r="S6" s="1103" t="s">
        <v>383</v>
      </c>
      <c r="T6" s="1103"/>
      <c r="U6" s="1103"/>
      <c r="V6" s="1103"/>
      <c r="W6" s="1103"/>
      <c r="X6" s="1103"/>
      <c r="Y6" s="1103"/>
      <c r="Z6" s="931"/>
      <c r="AA6" s="931"/>
      <c r="AB6" s="931"/>
      <c r="AC6" s="931"/>
      <c r="AD6" s="931"/>
      <c r="AE6" s="931"/>
      <c r="AF6" s="931"/>
      <c r="AG6" s="931"/>
      <c r="AH6" s="931"/>
      <c r="AI6" s="931"/>
      <c r="AJ6" s="931"/>
      <c r="AK6" s="931"/>
      <c r="AL6" s="931"/>
      <c r="AM6" s="931"/>
      <c r="AN6" s="931"/>
      <c r="AO6" s="931"/>
      <c r="AP6" s="931"/>
      <c r="AQ6" s="931"/>
      <c r="AR6" s="931"/>
      <c r="AS6" s="931"/>
      <c r="AT6" s="931"/>
      <c r="AU6" s="931"/>
      <c r="AV6" s="931"/>
      <c r="AW6" s="931"/>
      <c r="AX6" s="931"/>
      <c r="AY6" s="931"/>
    </row>
    <row r="7" spans="1:51" ht="45" x14ac:dyDescent="0.25">
      <c r="A7" s="1103" t="s">
        <v>384</v>
      </c>
      <c r="B7" s="1103"/>
      <c r="C7" s="1103"/>
      <c r="D7" s="1103"/>
      <c r="E7" s="1103"/>
      <c r="F7" s="932" t="s">
        <v>385</v>
      </c>
      <c r="G7" s="932" t="s">
        <v>386</v>
      </c>
      <c r="H7" s="932" t="s">
        <v>387</v>
      </c>
      <c r="I7" s="932" t="s">
        <v>388</v>
      </c>
      <c r="J7" s="932" t="s">
        <v>385</v>
      </c>
      <c r="K7" s="932" t="s">
        <v>386</v>
      </c>
      <c r="L7" s="932" t="s">
        <v>387</v>
      </c>
      <c r="M7" s="932" t="s">
        <v>388</v>
      </c>
      <c r="N7" s="932" t="s">
        <v>389</v>
      </c>
      <c r="O7" s="932" t="s">
        <v>390</v>
      </c>
      <c r="P7" s="932" t="s">
        <v>391</v>
      </c>
      <c r="Q7" s="932" t="s">
        <v>392</v>
      </c>
      <c r="R7" s="932" t="s">
        <v>393</v>
      </c>
      <c r="S7" s="932" t="s">
        <v>394</v>
      </c>
      <c r="T7" s="932" t="s">
        <v>395</v>
      </c>
      <c r="U7" s="932" t="s">
        <v>396</v>
      </c>
      <c r="V7" s="932" t="s">
        <v>397</v>
      </c>
      <c r="W7" s="932" t="s">
        <v>398</v>
      </c>
      <c r="X7" s="933" t="s">
        <v>399</v>
      </c>
      <c r="Y7" s="932" t="s">
        <v>400</v>
      </c>
      <c r="Z7" s="931"/>
      <c r="AA7" s="931"/>
      <c r="AB7" s="931"/>
      <c r="AC7" s="931"/>
      <c r="AD7" s="931"/>
      <c r="AE7" s="931"/>
      <c r="AF7" s="931"/>
      <c r="AG7" s="931"/>
      <c r="AH7" s="931"/>
      <c r="AI7" s="931"/>
      <c r="AJ7" s="931"/>
      <c r="AK7" s="931"/>
      <c r="AL7" s="931"/>
      <c r="AM7" s="931"/>
      <c r="AN7" s="931"/>
      <c r="AO7" s="931"/>
      <c r="AP7" s="931"/>
      <c r="AQ7" s="931"/>
      <c r="AR7" s="931"/>
      <c r="AS7" s="931"/>
      <c r="AT7" s="931"/>
      <c r="AU7" s="931"/>
      <c r="AV7" s="931"/>
      <c r="AW7" s="931"/>
      <c r="AX7" s="931"/>
      <c r="AY7" s="931"/>
    </row>
    <row r="8" spans="1:51" x14ac:dyDescent="0.25">
      <c r="A8" s="1104">
        <v>1</v>
      </c>
      <c r="B8" s="1107" t="s">
        <v>51</v>
      </c>
      <c r="C8" s="1110" t="s">
        <v>401</v>
      </c>
      <c r="D8" s="934" t="s">
        <v>402</v>
      </c>
      <c r="E8" s="935">
        <v>200</v>
      </c>
      <c r="F8" s="935">
        <v>200</v>
      </c>
      <c r="G8" s="935">
        <v>200</v>
      </c>
      <c r="H8" s="935">
        <v>200</v>
      </c>
      <c r="I8" s="936"/>
      <c r="J8" s="935">
        <v>40</v>
      </c>
      <c r="K8" s="935">
        <v>94</v>
      </c>
      <c r="L8" s="937">
        <v>148</v>
      </c>
      <c r="M8" s="938"/>
      <c r="N8" s="1113" t="s">
        <v>403</v>
      </c>
      <c r="O8" s="1114" t="s">
        <v>404</v>
      </c>
      <c r="P8" s="1113" t="s">
        <v>405</v>
      </c>
      <c r="Q8" s="1113" t="s">
        <v>406</v>
      </c>
      <c r="R8" s="1115" t="s">
        <v>407</v>
      </c>
      <c r="S8" s="1116">
        <v>8185614</v>
      </c>
      <c r="T8" s="1100"/>
      <c r="U8" s="1099" t="s">
        <v>408</v>
      </c>
      <c r="V8" s="1099" t="s">
        <v>409</v>
      </c>
      <c r="W8" s="939" t="s">
        <v>410</v>
      </c>
      <c r="X8" s="939" t="s">
        <v>411</v>
      </c>
      <c r="Y8" s="939">
        <v>8185614</v>
      </c>
      <c r="Z8" s="940"/>
      <c r="AA8" s="940"/>
      <c r="AB8" s="940"/>
      <c r="AC8" s="940"/>
      <c r="AD8" s="940"/>
      <c r="AE8" s="940"/>
      <c r="AF8" s="941"/>
      <c r="AG8" s="942"/>
      <c r="AH8" s="942"/>
      <c r="AI8" s="943"/>
      <c r="AJ8" s="943"/>
      <c r="AK8" s="943"/>
      <c r="AL8" s="943"/>
      <c r="AM8" s="943"/>
      <c r="AN8" s="943"/>
      <c r="AO8" s="943"/>
      <c r="AP8" s="943"/>
      <c r="AQ8" s="943"/>
      <c r="AR8" s="943"/>
      <c r="AS8" s="943"/>
      <c r="AT8" s="943"/>
      <c r="AU8" s="943"/>
      <c r="AV8" s="943"/>
      <c r="AW8" s="943"/>
      <c r="AX8" s="943"/>
      <c r="AY8" s="943"/>
    </row>
    <row r="9" spans="1:51" x14ac:dyDescent="0.25">
      <c r="A9" s="1105"/>
      <c r="B9" s="1108"/>
      <c r="C9" s="1111"/>
      <c r="D9" s="934" t="s">
        <v>412</v>
      </c>
      <c r="E9" s="944">
        <v>815526000</v>
      </c>
      <c r="F9" s="935">
        <v>815526000</v>
      </c>
      <c r="G9" s="935">
        <v>815526000</v>
      </c>
      <c r="H9" s="935">
        <v>815526000</v>
      </c>
      <c r="I9" s="936"/>
      <c r="J9" s="935">
        <v>0</v>
      </c>
      <c r="K9" s="935">
        <v>597917000</v>
      </c>
      <c r="L9" s="937">
        <v>653461000</v>
      </c>
      <c r="M9" s="938"/>
      <c r="N9" s="1102"/>
      <c r="O9" s="1102"/>
      <c r="P9" s="1102"/>
      <c r="Q9" s="1102"/>
      <c r="R9" s="1102"/>
      <c r="S9" s="1100"/>
      <c r="T9" s="1100"/>
      <c r="U9" s="1100"/>
      <c r="V9" s="1100"/>
      <c r="W9" s="1100"/>
      <c r="X9" s="1100"/>
      <c r="Y9" s="1100"/>
      <c r="Z9" s="940"/>
      <c r="AA9" s="940"/>
      <c r="AB9" s="940"/>
      <c r="AC9" s="940"/>
      <c r="AD9" s="940"/>
      <c r="AE9" s="940"/>
      <c r="AF9" s="941"/>
      <c r="AG9" s="942"/>
      <c r="AH9" s="942"/>
      <c r="AI9" s="943"/>
      <c r="AJ9" s="943"/>
      <c r="AK9" s="943"/>
      <c r="AL9" s="943"/>
      <c r="AM9" s="943"/>
      <c r="AN9" s="943"/>
      <c r="AO9" s="943"/>
      <c r="AP9" s="943"/>
      <c r="AQ9" s="943"/>
      <c r="AR9" s="943"/>
      <c r="AS9" s="943"/>
      <c r="AT9" s="943"/>
      <c r="AU9" s="943"/>
      <c r="AV9" s="943"/>
      <c r="AW9" s="943"/>
      <c r="AX9" s="943"/>
      <c r="AY9" s="943"/>
    </row>
    <row r="10" spans="1:51" x14ac:dyDescent="0.25">
      <c r="A10" s="1105"/>
      <c r="B10" s="1108"/>
      <c r="C10" s="1111"/>
      <c r="D10" s="934" t="s">
        <v>402</v>
      </c>
      <c r="E10" s="935">
        <v>20</v>
      </c>
      <c r="F10" s="935">
        <v>20</v>
      </c>
      <c r="G10" s="935">
        <v>20</v>
      </c>
      <c r="H10" s="935">
        <v>20</v>
      </c>
      <c r="I10" s="945"/>
      <c r="J10" s="935">
        <v>20</v>
      </c>
      <c r="K10" s="935">
        <v>20</v>
      </c>
      <c r="L10" s="937">
        <v>20</v>
      </c>
      <c r="M10" s="938"/>
      <c r="N10" s="1102"/>
      <c r="O10" s="1102"/>
      <c r="P10" s="1102"/>
      <c r="Q10" s="1102"/>
      <c r="R10" s="1102"/>
      <c r="S10" s="1100"/>
      <c r="T10" s="1100"/>
      <c r="U10" s="1100"/>
      <c r="V10" s="1100"/>
      <c r="W10" s="1100"/>
      <c r="X10" s="1100"/>
      <c r="Y10" s="1100"/>
      <c r="Z10" s="940"/>
      <c r="AA10" s="940"/>
      <c r="AB10" s="940"/>
      <c r="AC10" s="940"/>
      <c r="AD10" s="940"/>
      <c r="AE10" s="940"/>
      <c r="AF10" s="941"/>
      <c r="AG10" s="942"/>
      <c r="AH10" s="942"/>
      <c r="AI10" s="943"/>
      <c r="AJ10" s="943"/>
      <c r="AK10" s="943"/>
      <c r="AL10" s="943"/>
      <c r="AM10" s="943"/>
      <c r="AN10" s="943"/>
      <c r="AO10" s="943"/>
      <c r="AP10" s="943"/>
      <c r="AQ10" s="943"/>
      <c r="AR10" s="943"/>
      <c r="AS10" s="943"/>
      <c r="AT10" s="943"/>
      <c r="AU10" s="943"/>
      <c r="AV10" s="943"/>
      <c r="AW10" s="943"/>
      <c r="AX10" s="943"/>
      <c r="AY10" s="943"/>
    </row>
    <row r="11" spans="1:51" x14ac:dyDescent="0.25">
      <c r="A11" s="1105"/>
      <c r="B11" s="1108"/>
      <c r="C11" s="1112"/>
      <c r="D11" s="934" t="s">
        <v>412</v>
      </c>
      <c r="E11" s="944">
        <v>230369159</v>
      </c>
      <c r="F11" s="944">
        <v>230369159</v>
      </c>
      <c r="G11" s="935">
        <v>230369159</v>
      </c>
      <c r="H11" s="935">
        <v>230369159</v>
      </c>
      <c r="I11" s="936"/>
      <c r="J11" s="935">
        <v>156423653</v>
      </c>
      <c r="K11" s="935">
        <v>229540998</v>
      </c>
      <c r="L11" s="937">
        <v>229540998</v>
      </c>
      <c r="M11" s="938"/>
      <c r="N11" s="1102"/>
      <c r="O11" s="1102"/>
      <c r="P11" s="1102"/>
      <c r="Q11" s="1102"/>
      <c r="R11" s="1102"/>
      <c r="S11" s="1100"/>
      <c r="T11" s="1100"/>
      <c r="U11" s="1100"/>
      <c r="V11" s="1100"/>
      <c r="W11" s="1100"/>
      <c r="X11" s="1100"/>
      <c r="Y11" s="1100"/>
      <c r="Z11" s="940"/>
      <c r="AA11" s="940"/>
      <c r="AB11" s="940"/>
      <c r="AC11" s="940"/>
      <c r="AD11" s="940"/>
      <c r="AE11" s="940"/>
      <c r="AF11" s="941"/>
      <c r="AG11" s="942"/>
      <c r="AH11" s="942"/>
      <c r="AI11" s="943"/>
      <c r="AJ11" s="943"/>
      <c r="AK11" s="943"/>
      <c r="AL11" s="943"/>
      <c r="AM11" s="943"/>
      <c r="AN11" s="943"/>
      <c r="AO11" s="943"/>
      <c r="AP11" s="943"/>
      <c r="AQ11" s="943"/>
      <c r="AR11" s="943"/>
      <c r="AS11" s="943"/>
      <c r="AT11" s="943"/>
      <c r="AU11" s="943"/>
      <c r="AV11" s="943"/>
      <c r="AW11" s="943"/>
      <c r="AX11" s="943"/>
      <c r="AY11" s="943"/>
    </row>
    <row r="12" spans="1:51" x14ac:dyDescent="0.25">
      <c r="A12" s="1105"/>
      <c r="B12" s="1108"/>
      <c r="C12" s="1101" t="s">
        <v>413</v>
      </c>
      <c r="D12" s="934"/>
      <c r="E12" s="944">
        <v>200</v>
      </c>
      <c r="F12" s="944">
        <v>200</v>
      </c>
      <c r="G12" s="935">
        <v>200</v>
      </c>
      <c r="H12" s="935">
        <v>200</v>
      </c>
      <c r="I12" s="936"/>
      <c r="J12" s="935"/>
      <c r="K12" s="935"/>
      <c r="L12" s="937">
        <v>148</v>
      </c>
      <c r="M12" s="938"/>
      <c r="N12" s="946"/>
      <c r="O12" s="946"/>
      <c r="P12" s="946"/>
      <c r="Q12" s="946"/>
      <c r="R12" s="946"/>
      <c r="S12" s="947"/>
      <c r="T12" s="947"/>
      <c r="U12" s="947"/>
      <c r="V12" s="947"/>
      <c r="W12" s="947"/>
      <c r="X12" s="947"/>
      <c r="Y12" s="947"/>
      <c r="Z12" s="940"/>
      <c r="AA12" s="940"/>
      <c r="AB12" s="940"/>
      <c r="AC12" s="940"/>
      <c r="AD12" s="940"/>
      <c r="AE12" s="940"/>
      <c r="AF12" s="941"/>
      <c r="AG12" s="942"/>
      <c r="AH12" s="942"/>
      <c r="AI12" s="943"/>
      <c r="AJ12" s="943"/>
      <c r="AK12" s="943"/>
      <c r="AL12" s="943"/>
      <c r="AM12" s="943"/>
      <c r="AN12" s="943"/>
      <c r="AO12" s="943"/>
      <c r="AP12" s="943"/>
      <c r="AQ12" s="943"/>
      <c r="AR12" s="943"/>
      <c r="AS12" s="943"/>
      <c r="AT12" s="943"/>
      <c r="AU12" s="943"/>
      <c r="AV12" s="943"/>
      <c r="AW12" s="943"/>
      <c r="AX12" s="943"/>
      <c r="AY12" s="943"/>
    </row>
    <row r="13" spans="1:51" x14ac:dyDescent="0.25">
      <c r="A13" s="1105"/>
      <c r="B13" s="1108"/>
      <c r="C13" s="1102"/>
      <c r="D13" s="934"/>
      <c r="E13" s="944">
        <v>815526000</v>
      </c>
      <c r="F13" s="944">
        <v>815526000</v>
      </c>
      <c r="G13" s="935">
        <v>815526000</v>
      </c>
      <c r="H13" s="935">
        <v>815526000</v>
      </c>
      <c r="I13" s="936"/>
      <c r="J13" s="935"/>
      <c r="K13" s="935"/>
      <c r="L13" s="937">
        <v>653461000</v>
      </c>
      <c r="M13" s="938"/>
      <c r="N13" s="946"/>
      <c r="O13" s="946"/>
      <c r="P13" s="946"/>
      <c r="Q13" s="946"/>
      <c r="R13" s="946"/>
      <c r="S13" s="947"/>
      <c r="T13" s="947"/>
      <c r="U13" s="947"/>
      <c r="V13" s="947"/>
      <c r="W13" s="947"/>
      <c r="X13" s="947"/>
      <c r="Y13" s="947"/>
      <c r="Z13" s="940"/>
      <c r="AA13" s="940"/>
      <c r="AB13" s="940"/>
      <c r="AC13" s="940"/>
      <c r="AD13" s="940"/>
      <c r="AE13" s="940"/>
      <c r="AF13" s="941"/>
      <c r="AG13" s="942"/>
      <c r="AH13" s="942"/>
      <c r="AI13" s="943"/>
      <c r="AJ13" s="943"/>
      <c r="AK13" s="943"/>
      <c r="AL13" s="943"/>
      <c r="AM13" s="943"/>
      <c r="AN13" s="943"/>
      <c r="AO13" s="943"/>
      <c r="AP13" s="943"/>
      <c r="AQ13" s="943"/>
      <c r="AR13" s="943"/>
      <c r="AS13" s="943"/>
      <c r="AT13" s="943"/>
      <c r="AU13" s="943"/>
      <c r="AV13" s="943"/>
      <c r="AW13" s="943"/>
      <c r="AX13" s="943"/>
      <c r="AY13" s="943"/>
    </row>
    <row r="14" spans="1:51" x14ac:dyDescent="0.25">
      <c r="A14" s="1105"/>
      <c r="B14" s="1108"/>
      <c r="C14" s="1102"/>
      <c r="D14" s="934"/>
      <c r="E14" s="944">
        <v>20</v>
      </c>
      <c r="F14" s="944">
        <v>20</v>
      </c>
      <c r="G14" s="935">
        <v>20</v>
      </c>
      <c r="H14" s="935">
        <v>20</v>
      </c>
      <c r="I14" s="936"/>
      <c r="J14" s="935"/>
      <c r="K14" s="935"/>
      <c r="L14" s="937">
        <v>20</v>
      </c>
      <c r="M14" s="938"/>
      <c r="N14" s="946"/>
      <c r="O14" s="946"/>
      <c r="P14" s="946"/>
      <c r="Q14" s="946"/>
      <c r="R14" s="946"/>
      <c r="S14" s="947"/>
      <c r="T14" s="947"/>
      <c r="U14" s="947"/>
      <c r="V14" s="947"/>
      <c r="W14" s="947"/>
      <c r="X14" s="947"/>
      <c r="Y14" s="947"/>
      <c r="Z14" s="940"/>
      <c r="AA14" s="940"/>
      <c r="AB14" s="940"/>
      <c r="AC14" s="940"/>
      <c r="AD14" s="940"/>
      <c r="AE14" s="940"/>
      <c r="AF14" s="941"/>
      <c r="AG14" s="942"/>
      <c r="AH14" s="942"/>
      <c r="AI14" s="943"/>
      <c r="AJ14" s="943"/>
      <c r="AK14" s="943"/>
      <c r="AL14" s="943"/>
      <c r="AM14" s="943"/>
      <c r="AN14" s="943"/>
      <c r="AO14" s="943"/>
      <c r="AP14" s="943"/>
      <c r="AQ14" s="943"/>
      <c r="AR14" s="943"/>
      <c r="AS14" s="943"/>
      <c r="AT14" s="943"/>
      <c r="AU14" s="943"/>
      <c r="AV14" s="943"/>
      <c r="AW14" s="943"/>
      <c r="AX14" s="943"/>
      <c r="AY14" s="943"/>
    </row>
    <row r="15" spans="1:51" x14ac:dyDescent="0.25">
      <c r="A15" s="1106"/>
      <c r="B15" s="1109"/>
      <c r="C15" s="1102"/>
      <c r="D15" s="934"/>
      <c r="E15" s="944">
        <v>230369159</v>
      </c>
      <c r="F15" s="944">
        <v>230369159</v>
      </c>
      <c r="G15" s="935">
        <v>230369159</v>
      </c>
      <c r="H15" s="935">
        <v>230369159</v>
      </c>
      <c r="I15" s="936"/>
      <c r="J15" s="935"/>
      <c r="K15" s="935"/>
      <c r="L15" s="937">
        <v>229540998</v>
      </c>
      <c r="M15" s="938"/>
      <c r="N15" s="946"/>
      <c r="O15" s="946"/>
      <c r="P15" s="946"/>
      <c r="Q15" s="946"/>
      <c r="R15" s="946"/>
      <c r="S15" s="947"/>
      <c r="T15" s="947"/>
      <c r="U15" s="947"/>
      <c r="V15" s="947"/>
      <c r="W15" s="947"/>
      <c r="X15" s="947"/>
      <c r="Y15" s="947"/>
      <c r="Z15" s="940"/>
      <c r="AA15" s="940"/>
      <c r="AB15" s="940"/>
      <c r="AC15" s="940"/>
      <c r="AD15" s="940"/>
      <c r="AE15" s="940"/>
      <c r="AF15" s="941"/>
      <c r="AG15" s="942"/>
      <c r="AH15" s="942"/>
      <c r="AI15" s="943"/>
      <c r="AJ15" s="943"/>
      <c r="AK15" s="943"/>
      <c r="AL15" s="943"/>
      <c r="AM15" s="943"/>
      <c r="AN15" s="943"/>
      <c r="AO15" s="943"/>
      <c r="AP15" s="943"/>
      <c r="AQ15" s="943"/>
      <c r="AR15" s="943"/>
      <c r="AS15" s="943"/>
      <c r="AT15" s="943"/>
      <c r="AU15" s="943"/>
      <c r="AV15" s="943"/>
      <c r="AW15" s="943"/>
      <c r="AX15" s="943"/>
      <c r="AY15" s="943"/>
    </row>
    <row r="16" spans="1:51" x14ac:dyDescent="0.25">
      <c r="A16" s="1117">
        <v>2</v>
      </c>
      <c r="B16" s="1113" t="s">
        <v>59</v>
      </c>
      <c r="C16" s="1121" t="s">
        <v>414</v>
      </c>
      <c r="D16" s="934" t="s">
        <v>402</v>
      </c>
      <c r="E16" s="935">
        <v>0.8</v>
      </c>
      <c r="F16" s="935">
        <v>0.8</v>
      </c>
      <c r="G16" s="935">
        <v>0.8</v>
      </c>
      <c r="H16" s="937">
        <v>0.7</v>
      </c>
      <c r="I16" s="935"/>
      <c r="J16" s="935">
        <v>0.12</v>
      </c>
      <c r="K16" s="935">
        <v>0.12</v>
      </c>
      <c r="L16" s="937">
        <v>0.4</v>
      </c>
      <c r="M16" s="948"/>
      <c r="N16" s="1101" t="s">
        <v>415</v>
      </c>
      <c r="O16" s="1124" t="s">
        <v>416</v>
      </c>
      <c r="P16" s="1125" t="s">
        <v>417</v>
      </c>
      <c r="Q16" s="1113" t="s">
        <v>418</v>
      </c>
      <c r="R16" s="1115" t="s">
        <v>407</v>
      </c>
      <c r="S16" s="1114">
        <v>93152</v>
      </c>
      <c r="T16" s="1114">
        <v>94819</v>
      </c>
      <c r="U16" s="1115" t="s">
        <v>408</v>
      </c>
      <c r="V16" s="1115" t="s">
        <v>409</v>
      </c>
      <c r="W16" s="1115" t="s">
        <v>410</v>
      </c>
      <c r="X16" s="1115" t="s">
        <v>411</v>
      </c>
      <c r="Y16" s="1114">
        <v>187971</v>
      </c>
      <c r="Z16" s="940"/>
      <c r="AA16" s="940"/>
      <c r="AB16" s="940"/>
      <c r="AC16" s="940"/>
      <c r="AD16" s="940"/>
      <c r="AE16" s="940"/>
      <c r="AF16" s="941"/>
      <c r="AG16" s="941"/>
      <c r="AH16" s="941"/>
      <c r="AI16" s="949"/>
      <c r="AJ16" s="949"/>
      <c r="AK16" s="949"/>
      <c r="AL16" s="949"/>
      <c r="AM16" s="949"/>
      <c r="AN16" s="949"/>
      <c r="AO16" s="949"/>
      <c r="AP16" s="950"/>
      <c r="AQ16" s="950"/>
      <c r="AR16" s="950"/>
      <c r="AS16" s="950"/>
      <c r="AT16" s="950"/>
      <c r="AU16" s="950"/>
      <c r="AV16" s="950"/>
      <c r="AW16" s="950"/>
      <c r="AX16" s="950"/>
      <c r="AY16" s="950"/>
    </row>
    <row r="17" spans="1:51" x14ac:dyDescent="0.25">
      <c r="A17" s="1117"/>
      <c r="B17" s="1102"/>
      <c r="C17" s="1122"/>
      <c r="D17" s="934" t="s">
        <v>412</v>
      </c>
      <c r="E17" s="935">
        <v>649299000</v>
      </c>
      <c r="F17" s="935">
        <v>649299000</v>
      </c>
      <c r="G17" s="935">
        <v>649299000</v>
      </c>
      <c r="H17" s="937">
        <v>649299000</v>
      </c>
      <c r="I17" s="935"/>
      <c r="J17" s="935">
        <v>0</v>
      </c>
      <c r="K17" s="935">
        <v>0</v>
      </c>
      <c r="L17" s="937">
        <v>0</v>
      </c>
      <c r="M17" s="951"/>
      <c r="N17" s="1123"/>
      <c r="O17" s="1102"/>
      <c r="P17" s="1102"/>
      <c r="Q17" s="1102"/>
      <c r="R17" s="1102"/>
      <c r="S17" s="1102"/>
      <c r="T17" s="1102"/>
      <c r="U17" s="1102"/>
      <c r="V17" s="1102"/>
      <c r="W17" s="1102"/>
      <c r="X17" s="1102"/>
      <c r="Y17" s="1102"/>
      <c r="Z17" s="940"/>
      <c r="AA17" s="940"/>
      <c r="AB17" s="940"/>
      <c r="AC17" s="940"/>
      <c r="AD17" s="940"/>
      <c r="AE17" s="940"/>
      <c r="AF17" s="941"/>
      <c r="AG17" s="941"/>
      <c r="AH17" s="941"/>
      <c r="AI17" s="949"/>
      <c r="AJ17" s="949"/>
      <c r="AK17" s="949"/>
      <c r="AL17" s="949"/>
      <c r="AM17" s="949"/>
      <c r="AN17" s="949"/>
      <c r="AO17" s="949"/>
      <c r="AP17" s="950"/>
      <c r="AQ17" s="950"/>
      <c r="AR17" s="950"/>
      <c r="AS17" s="950"/>
      <c r="AT17" s="950"/>
      <c r="AU17" s="950"/>
      <c r="AV17" s="950"/>
      <c r="AW17" s="950"/>
      <c r="AX17" s="950"/>
      <c r="AY17" s="950"/>
    </row>
    <row r="18" spans="1:51" x14ac:dyDescent="0.25">
      <c r="A18" s="1117"/>
      <c r="B18" s="1102"/>
      <c r="C18" s="1122"/>
      <c r="D18" s="934" t="s">
        <v>419</v>
      </c>
      <c r="E18" s="935">
        <v>0</v>
      </c>
      <c r="F18" s="935">
        <v>0</v>
      </c>
      <c r="G18" s="935">
        <v>0</v>
      </c>
      <c r="H18" s="937">
        <v>0</v>
      </c>
      <c r="I18" s="935"/>
      <c r="J18" s="935">
        <v>0</v>
      </c>
      <c r="K18" s="935">
        <v>0</v>
      </c>
      <c r="L18" s="937">
        <v>0</v>
      </c>
      <c r="M18" s="951"/>
      <c r="N18" s="1123"/>
      <c r="O18" s="1102"/>
      <c r="P18" s="1102"/>
      <c r="Q18" s="1102"/>
      <c r="R18" s="1102"/>
      <c r="S18" s="1102"/>
      <c r="T18" s="1102"/>
      <c r="U18" s="1102"/>
      <c r="V18" s="1102"/>
      <c r="W18" s="1102"/>
      <c r="X18" s="1102"/>
      <c r="Y18" s="1102"/>
      <c r="Z18" s="940"/>
      <c r="AA18" s="940"/>
      <c r="AB18" s="940"/>
      <c r="AC18" s="940"/>
      <c r="AD18" s="940"/>
      <c r="AE18" s="940"/>
      <c r="AF18" s="941"/>
      <c r="AG18" s="941"/>
      <c r="AH18" s="941"/>
      <c r="AI18" s="949"/>
      <c r="AJ18" s="949"/>
      <c r="AK18" s="949"/>
      <c r="AL18" s="949"/>
      <c r="AM18" s="949"/>
      <c r="AN18" s="949"/>
      <c r="AO18" s="949"/>
      <c r="AP18" s="950"/>
      <c r="AQ18" s="950"/>
      <c r="AR18" s="950"/>
      <c r="AS18" s="950"/>
      <c r="AT18" s="950"/>
      <c r="AU18" s="950"/>
      <c r="AV18" s="950"/>
      <c r="AW18" s="950"/>
      <c r="AX18" s="950"/>
      <c r="AY18" s="950"/>
    </row>
    <row r="19" spans="1:51" x14ac:dyDescent="0.25">
      <c r="A19" s="1117"/>
      <c r="B19" s="1102"/>
      <c r="C19" s="1122"/>
      <c r="D19" s="934" t="s">
        <v>420</v>
      </c>
      <c r="E19" s="935">
        <v>0</v>
      </c>
      <c r="F19" s="935">
        <v>0</v>
      </c>
      <c r="G19" s="935">
        <v>0</v>
      </c>
      <c r="H19" s="937">
        <v>0</v>
      </c>
      <c r="I19" s="935"/>
      <c r="J19" s="935">
        <v>0</v>
      </c>
      <c r="K19" s="935">
        <v>0</v>
      </c>
      <c r="L19" s="937">
        <v>0</v>
      </c>
      <c r="M19" s="952"/>
      <c r="N19" s="1123"/>
      <c r="O19" s="1102"/>
      <c r="P19" s="1102"/>
      <c r="Q19" s="1102"/>
      <c r="R19" s="1102"/>
      <c r="S19" s="1102"/>
      <c r="T19" s="1102"/>
      <c r="U19" s="1102"/>
      <c r="V19" s="1102"/>
      <c r="W19" s="1102"/>
      <c r="X19" s="1102"/>
      <c r="Y19" s="1102"/>
      <c r="Z19" s="940"/>
      <c r="AA19" s="940"/>
      <c r="AB19" s="940"/>
      <c r="AC19" s="940"/>
      <c r="AD19" s="940"/>
      <c r="AE19" s="940"/>
      <c r="AF19" s="941"/>
      <c r="AG19" s="941"/>
      <c r="AH19" s="941"/>
      <c r="AI19" s="949"/>
      <c r="AJ19" s="949"/>
      <c r="AK19" s="949"/>
      <c r="AL19" s="949"/>
      <c r="AM19" s="949"/>
      <c r="AN19" s="949"/>
      <c r="AO19" s="949"/>
      <c r="AP19" s="950"/>
      <c r="AQ19" s="950"/>
      <c r="AR19" s="950"/>
      <c r="AS19" s="950"/>
      <c r="AT19" s="950"/>
      <c r="AU19" s="950"/>
      <c r="AV19" s="950"/>
      <c r="AW19" s="950"/>
      <c r="AX19" s="950"/>
      <c r="AY19" s="950"/>
    </row>
    <row r="20" spans="1:51" x14ac:dyDescent="0.25">
      <c r="A20" s="1117"/>
      <c r="B20" s="1102"/>
      <c r="C20" s="1101" t="s">
        <v>413</v>
      </c>
      <c r="D20" s="934" t="s">
        <v>402</v>
      </c>
      <c r="E20" s="935">
        <v>0.8</v>
      </c>
      <c r="F20" s="935">
        <v>0.8</v>
      </c>
      <c r="G20" s="935">
        <v>0.8</v>
      </c>
      <c r="H20" s="937">
        <v>0.7</v>
      </c>
      <c r="I20" s="936"/>
      <c r="J20" s="935">
        <v>0</v>
      </c>
      <c r="K20" s="935">
        <v>0.12</v>
      </c>
      <c r="L20" s="937">
        <v>0.4</v>
      </c>
      <c r="M20" s="936"/>
      <c r="N20" s="1123"/>
      <c r="O20" s="1102"/>
      <c r="P20" s="1102"/>
      <c r="Q20" s="1102"/>
      <c r="R20" s="1102"/>
      <c r="S20" s="1102"/>
      <c r="T20" s="1102"/>
      <c r="U20" s="1102"/>
      <c r="V20" s="1102"/>
      <c r="W20" s="1102"/>
      <c r="X20" s="1102"/>
      <c r="Y20" s="1102"/>
      <c r="Z20" s="940"/>
      <c r="AA20" s="940"/>
      <c r="AB20" s="940"/>
      <c r="AC20" s="940"/>
      <c r="AD20" s="940"/>
      <c r="AE20" s="940"/>
      <c r="AF20" s="941"/>
      <c r="AG20" s="942"/>
      <c r="AH20" s="942"/>
      <c r="AI20" s="943"/>
      <c r="AJ20" s="943"/>
      <c r="AK20" s="943"/>
      <c r="AL20" s="943"/>
      <c r="AM20" s="943"/>
      <c r="AN20" s="943"/>
      <c r="AO20" s="943"/>
      <c r="AP20" s="943"/>
      <c r="AQ20" s="943"/>
      <c r="AR20" s="943"/>
      <c r="AS20" s="943"/>
      <c r="AT20" s="943"/>
      <c r="AU20" s="943"/>
      <c r="AV20" s="943"/>
      <c r="AW20" s="943"/>
      <c r="AX20" s="943"/>
      <c r="AY20" s="943"/>
    </row>
    <row r="21" spans="1:51" x14ac:dyDescent="0.25">
      <c r="A21" s="1117"/>
      <c r="B21" s="1102"/>
      <c r="C21" s="1102"/>
      <c r="D21" s="934" t="s">
        <v>412</v>
      </c>
      <c r="E21" s="944">
        <v>649299000</v>
      </c>
      <c r="F21" s="944">
        <v>649299000</v>
      </c>
      <c r="G21" s="935">
        <v>649299000</v>
      </c>
      <c r="H21" s="937">
        <v>649299000</v>
      </c>
      <c r="I21" s="936"/>
      <c r="J21" s="935">
        <v>0</v>
      </c>
      <c r="K21" s="935">
        <v>0</v>
      </c>
      <c r="L21" s="937">
        <v>0</v>
      </c>
      <c r="M21" s="936"/>
      <c r="N21" s="1123"/>
      <c r="O21" s="1102"/>
      <c r="P21" s="1102"/>
      <c r="Q21" s="1102"/>
      <c r="R21" s="1102"/>
      <c r="S21" s="1102"/>
      <c r="T21" s="1102"/>
      <c r="U21" s="1102"/>
      <c r="V21" s="1102"/>
      <c r="W21" s="1102"/>
      <c r="X21" s="1102"/>
      <c r="Y21" s="1102"/>
      <c r="Z21" s="940"/>
      <c r="AA21" s="940"/>
      <c r="AB21" s="940"/>
      <c r="AC21" s="940"/>
      <c r="AD21" s="940"/>
      <c r="AE21" s="940"/>
      <c r="AF21" s="941"/>
      <c r="AG21" s="942"/>
      <c r="AH21" s="942"/>
      <c r="AI21" s="943"/>
      <c r="AJ21" s="943"/>
      <c r="AK21" s="943"/>
      <c r="AL21" s="943"/>
      <c r="AM21" s="943"/>
      <c r="AN21" s="943"/>
      <c r="AO21" s="943"/>
      <c r="AP21" s="943"/>
      <c r="AQ21" s="943"/>
      <c r="AR21" s="943"/>
      <c r="AS21" s="943"/>
      <c r="AT21" s="943"/>
      <c r="AU21" s="943"/>
      <c r="AV21" s="943"/>
      <c r="AW21" s="943"/>
      <c r="AX21" s="943"/>
      <c r="AY21" s="943"/>
    </row>
    <row r="22" spans="1:51" x14ac:dyDescent="0.25">
      <c r="A22" s="1117"/>
      <c r="B22" s="1102"/>
      <c r="C22" s="1102"/>
      <c r="D22" s="934" t="s">
        <v>419</v>
      </c>
      <c r="E22" s="935">
        <v>0</v>
      </c>
      <c r="F22" s="935">
        <v>0</v>
      </c>
      <c r="G22" s="935">
        <v>0</v>
      </c>
      <c r="H22" s="937">
        <v>0</v>
      </c>
      <c r="I22" s="945"/>
      <c r="J22" s="935">
        <v>0</v>
      </c>
      <c r="K22" s="935">
        <v>0</v>
      </c>
      <c r="L22" s="937">
        <v>0</v>
      </c>
      <c r="M22" s="936"/>
      <c r="N22" s="1123"/>
      <c r="O22" s="1102"/>
      <c r="P22" s="1102"/>
      <c r="Q22" s="1102"/>
      <c r="R22" s="1102"/>
      <c r="S22" s="1102"/>
      <c r="T22" s="1102"/>
      <c r="U22" s="1102"/>
      <c r="V22" s="1102"/>
      <c r="W22" s="1102"/>
      <c r="X22" s="1102"/>
      <c r="Y22" s="1102"/>
      <c r="Z22" s="940"/>
      <c r="AA22" s="940"/>
      <c r="AB22" s="940"/>
      <c r="AC22" s="940"/>
      <c r="AD22" s="940"/>
      <c r="AE22" s="940"/>
      <c r="AF22" s="941"/>
      <c r="AG22" s="942"/>
      <c r="AH22" s="942"/>
      <c r="AI22" s="943"/>
      <c r="AJ22" s="943"/>
      <c r="AK22" s="943"/>
      <c r="AL22" s="943"/>
      <c r="AM22" s="943"/>
      <c r="AN22" s="943"/>
      <c r="AO22" s="943"/>
      <c r="AP22" s="943"/>
      <c r="AQ22" s="943"/>
      <c r="AR22" s="943"/>
      <c r="AS22" s="943"/>
      <c r="AT22" s="943"/>
      <c r="AU22" s="943"/>
      <c r="AV22" s="943"/>
      <c r="AW22" s="943"/>
      <c r="AX22" s="943"/>
      <c r="AY22" s="943"/>
    </row>
    <row r="23" spans="1:51" x14ac:dyDescent="0.25">
      <c r="A23" s="1117"/>
      <c r="B23" s="1102"/>
      <c r="C23" s="1102"/>
      <c r="D23" s="934" t="s">
        <v>420</v>
      </c>
      <c r="E23" s="944">
        <v>0</v>
      </c>
      <c r="F23" s="944">
        <v>0</v>
      </c>
      <c r="G23" s="935">
        <v>0</v>
      </c>
      <c r="H23" s="937">
        <v>0</v>
      </c>
      <c r="I23" s="936"/>
      <c r="J23" s="935">
        <v>0</v>
      </c>
      <c r="K23" s="935">
        <v>0</v>
      </c>
      <c r="L23" s="937">
        <v>0</v>
      </c>
      <c r="M23" s="936"/>
      <c r="N23" s="1123"/>
      <c r="O23" s="1102"/>
      <c r="P23" s="1102"/>
      <c r="Q23" s="1102"/>
      <c r="R23" s="1102"/>
      <c r="S23" s="1102"/>
      <c r="T23" s="1102"/>
      <c r="U23" s="1102"/>
      <c r="V23" s="1102"/>
      <c r="W23" s="1102"/>
      <c r="X23" s="1102"/>
      <c r="Y23" s="1102"/>
      <c r="Z23" s="940"/>
      <c r="AA23" s="940"/>
      <c r="AB23" s="940"/>
      <c r="AC23" s="940"/>
      <c r="AD23" s="940"/>
      <c r="AE23" s="940"/>
      <c r="AF23" s="941"/>
      <c r="AG23" s="942"/>
      <c r="AH23" s="942"/>
      <c r="AI23" s="943"/>
      <c r="AJ23" s="943"/>
      <c r="AK23" s="943"/>
      <c r="AL23" s="943"/>
      <c r="AM23" s="943"/>
      <c r="AN23" s="943"/>
      <c r="AO23" s="943"/>
      <c r="AP23" s="943"/>
      <c r="AQ23" s="943"/>
      <c r="AR23" s="943"/>
      <c r="AS23" s="943"/>
      <c r="AT23" s="943"/>
      <c r="AU23" s="943"/>
      <c r="AV23" s="943"/>
      <c r="AW23" s="943"/>
      <c r="AX23" s="943"/>
      <c r="AY23" s="943"/>
    </row>
    <row r="24" spans="1:51" ht="18" x14ac:dyDescent="0.25">
      <c r="A24" s="1117">
        <v>3</v>
      </c>
      <c r="B24" s="1113" t="s">
        <v>421</v>
      </c>
      <c r="C24" s="1116" t="s">
        <v>422</v>
      </c>
      <c r="D24" s="953" t="s">
        <v>402</v>
      </c>
      <c r="E24" s="935"/>
      <c r="F24" s="935"/>
      <c r="G24" s="951">
        <v>50</v>
      </c>
      <c r="H24" s="937">
        <v>50</v>
      </c>
      <c r="I24" s="951"/>
      <c r="J24" s="935"/>
      <c r="K24" s="951">
        <v>50</v>
      </c>
      <c r="L24" s="937">
        <v>50</v>
      </c>
      <c r="M24" s="951"/>
      <c r="N24" s="1118" t="s">
        <v>422</v>
      </c>
      <c r="O24" s="1120" t="s">
        <v>404</v>
      </c>
      <c r="P24" s="1120" t="s">
        <v>405</v>
      </c>
      <c r="Q24" s="1116" t="s">
        <v>406</v>
      </c>
      <c r="R24" s="1116" t="s">
        <v>407</v>
      </c>
      <c r="S24" s="1116">
        <v>270280</v>
      </c>
      <c r="T24" s="1100"/>
      <c r="U24" s="1100"/>
      <c r="V24" s="1099" t="s">
        <v>409</v>
      </c>
      <c r="W24" s="1099" t="s">
        <v>410</v>
      </c>
      <c r="X24" s="1099" t="s">
        <v>411</v>
      </c>
      <c r="Y24" s="1099">
        <v>270280</v>
      </c>
      <c r="Z24" s="940"/>
      <c r="AA24" s="940"/>
      <c r="AB24" s="940"/>
      <c r="AC24" s="940"/>
      <c r="AD24" s="940"/>
      <c r="AE24" s="940"/>
      <c r="AF24" s="941"/>
      <c r="AG24" s="941"/>
      <c r="AH24" s="941"/>
      <c r="AI24" s="949"/>
      <c r="AJ24" s="949"/>
      <c r="AK24" s="949"/>
      <c r="AL24" s="949"/>
      <c r="AM24" s="949"/>
      <c r="AN24" s="949"/>
      <c r="AO24" s="949"/>
      <c r="AP24" s="950"/>
      <c r="AQ24" s="950"/>
      <c r="AR24" s="950"/>
      <c r="AS24" s="950"/>
      <c r="AT24" s="950"/>
      <c r="AU24" s="950"/>
      <c r="AV24" s="950"/>
      <c r="AW24" s="950"/>
      <c r="AX24" s="950"/>
      <c r="AY24" s="950"/>
    </row>
    <row r="25" spans="1:51" ht="18" x14ac:dyDescent="0.25">
      <c r="A25" s="1117"/>
      <c r="B25" s="1113"/>
      <c r="C25" s="1100"/>
      <c r="D25" s="953" t="s">
        <v>412</v>
      </c>
      <c r="E25" s="944"/>
      <c r="F25" s="944"/>
      <c r="G25" s="944">
        <v>2241990</v>
      </c>
      <c r="H25" s="954">
        <v>2241990</v>
      </c>
      <c r="I25" s="951"/>
      <c r="J25" s="944"/>
      <c r="K25" s="944">
        <v>2938893.3226922052</v>
      </c>
      <c r="L25" s="954">
        <v>2938893</v>
      </c>
      <c r="M25" s="951"/>
      <c r="N25" s="1119"/>
      <c r="O25" s="1100"/>
      <c r="P25" s="1100"/>
      <c r="Q25" s="1100"/>
      <c r="R25" s="1100"/>
      <c r="S25" s="1100"/>
      <c r="T25" s="1100"/>
      <c r="U25" s="1100"/>
      <c r="V25" s="1100"/>
      <c r="W25" s="1100"/>
      <c r="X25" s="1100"/>
      <c r="Y25" s="1100"/>
      <c r="Z25" s="940"/>
      <c r="AA25" s="940"/>
      <c r="AB25" s="940"/>
      <c r="AC25" s="940"/>
      <c r="AD25" s="940"/>
      <c r="AE25" s="940"/>
      <c r="AF25" s="941"/>
      <c r="AG25" s="941"/>
      <c r="AH25" s="941"/>
      <c r="AI25" s="949"/>
      <c r="AJ25" s="949"/>
      <c r="AK25" s="949"/>
      <c r="AL25" s="949"/>
      <c r="AM25" s="949"/>
      <c r="AN25" s="949"/>
      <c r="AO25" s="949"/>
      <c r="AP25" s="950"/>
      <c r="AQ25" s="950"/>
      <c r="AR25" s="950"/>
      <c r="AS25" s="950"/>
      <c r="AT25" s="950"/>
      <c r="AU25" s="950"/>
      <c r="AV25" s="950"/>
      <c r="AW25" s="950"/>
      <c r="AX25" s="950"/>
      <c r="AY25" s="950"/>
    </row>
    <row r="26" spans="1:51" ht="18" x14ac:dyDescent="0.25">
      <c r="A26" s="1117"/>
      <c r="B26" s="1113"/>
      <c r="C26" s="1100"/>
      <c r="D26" s="953" t="s">
        <v>419</v>
      </c>
      <c r="E26" s="955"/>
      <c r="F26" s="955"/>
      <c r="G26" s="955"/>
      <c r="H26" s="956"/>
      <c r="I26" s="957"/>
      <c r="J26" s="955"/>
      <c r="K26" s="955"/>
      <c r="L26" s="958"/>
      <c r="M26" s="957"/>
      <c r="N26" s="1119"/>
      <c r="O26" s="1100"/>
      <c r="P26" s="1100"/>
      <c r="Q26" s="1100"/>
      <c r="R26" s="1100"/>
      <c r="S26" s="1100"/>
      <c r="T26" s="1100"/>
      <c r="U26" s="1100"/>
      <c r="V26" s="1100"/>
      <c r="W26" s="1100"/>
      <c r="X26" s="1100"/>
      <c r="Y26" s="1100"/>
      <c r="Z26" s="940"/>
      <c r="AA26" s="940"/>
      <c r="AB26" s="940"/>
      <c r="AC26" s="940"/>
      <c r="AD26" s="940"/>
      <c r="AE26" s="940"/>
      <c r="AF26" s="941"/>
      <c r="AG26" s="941"/>
      <c r="AH26" s="941"/>
      <c r="AI26" s="949"/>
      <c r="AJ26" s="949"/>
      <c r="AK26" s="949"/>
      <c r="AL26" s="949"/>
      <c r="AM26" s="949"/>
      <c r="AN26" s="949"/>
      <c r="AO26" s="949"/>
      <c r="AP26" s="950"/>
      <c r="AQ26" s="950"/>
      <c r="AR26" s="950"/>
      <c r="AS26" s="950"/>
      <c r="AT26" s="950"/>
      <c r="AU26" s="950"/>
      <c r="AV26" s="950"/>
      <c r="AW26" s="950"/>
      <c r="AX26" s="950"/>
      <c r="AY26" s="950"/>
    </row>
    <row r="27" spans="1:51" ht="18" x14ac:dyDescent="0.25">
      <c r="A27" s="1117"/>
      <c r="B27" s="1113"/>
      <c r="C27" s="1100"/>
      <c r="D27" s="953" t="s">
        <v>420</v>
      </c>
      <c r="E27" s="959"/>
      <c r="F27" s="959"/>
      <c r="G27" s="959"/>
      <c r="H27" s="960"/>
      <c r="I27" s="957"/>
      <c r="J27" s="959"/>
      <c r="K27" s="959"/>
      <c r="L27" s="958"/>
      <c r="M27" s="957"/>
      <c r="N27" s="1119"/>
      <c r="O27" s="1100"/>
      <c r="P27" s="1100"/>
      <c r="Q27" s="1100"/>
      <c r="R27" s="1100"/>
      <c r="S27" s="1100"/>
      <c r="T27" s="1100"/>
      <c r="U27" s="1100"/>
      <c r="V27" s="1100"/>
      <c r="W27" s="1100"/>
      <c r="X27" s="1100"/>
      <c r="Y27" s="1100"/>
      <c r="Z27" s="940"/>
      <c r="AA27" s="940"/>
      <c r="AB27" s="940"/>
      <c r="AC27" s="940"/>
      <c r="AD27" s="940"/>
      <c r="AE27" s="940"/>
      <c r="AF27" s="941"/>
      <c r="AG27" s="941"/>
      <c r="AH27" s="941"/>
      <c r="AI27" s="949"/>
      <c r="AJ27" s="949"/>
      <c r="AK27" s="949"/>
      <c r="AL27" s="949"/>
      <c r="AM27" s="949"/>
      <c r="AN27" s="949"/>
      <c r="AO27" s="949"/>
      <c r="AP27" s="950"/>
      <c r="AQ27" s="950"/>
      <c r="AR27" s="950"/>
      <c r="AS27" s="950"/>
      <c r="AT27" s="950"/>
      <c r="AU27" s="950"/>
      <c r="AV27" s="950"/>
      <c r="AW27" s="950"/>
      <c r="AX27" s="950"/>
      <c r="AY27" s="950"/>
    </row>
    <row r="28" spans="1:51" ht="18" x14ac:dyDescent="0.25">
      <c r="A28" s="1117"/>
      <c r="B28" s="1113"/>
      <c r="C28" s="1116" t="s">
        <v>423</v>
      </c>
      <c r="D28" s="953" t="s">
        <v>402</v>
      </c>
      <c r="E28" s="961">
        <v>0</v>
      </c>
      <c r="F28" s="935">
        <v>0</v>
      </c>
      <c r="G28" s="951"/>
      <c r="H28" s="937">
        <v>0</v>
      </c>
      <c r="I28" s="951"/>
      <c r="J28" s="935">
        <v>0</v>
      </c>
      <c r="K28" s="951"/>
      <c r="L28" s="937">
        <v>0</v>
      </c>
      <c r="M28" s="952"/>
      <c r="N28" s="962"/>
      <c r="O28" s="951"/>
      <c r="P28" s="951"/>
      <c r="Q28" s="951"/>
      <c r="R28" s="962"/>
      <c r="S28" s="939"/>
      <c r="T28" s="939"/>
      <c r="U28" s="939"/>
      <c r="V28" s="939"/>
      <c r="W28" s="962"/>
      <c r="X28" s="962"/>
      <c r="Y28" s="1099">
        <v>140135</v>
      </c>
      <c r="Z28" s="940"/>
      <c r="AA28" s="940"/>
      <c r="AB28" s="940"/>
      <c r="AC28" s="940"/>
      <c r="AD28" s="940"/>
      <c r="AE28" s="940"/>
      <c r="AF28" s="941"/>
      <c r="AG28" s="941"/>
      <c r="AH28" s="941"/>
      <c r="AI28" s="949"/>
      <c r="AJ28" s="949"/>
      <c r="AK28" s="949"/>
      <c r="AL28" s="949"/>
      <c r="AM28" s="949"/>
      <c r="AN28" s="949"/>
      <c r="AO28" s="949"/>
      <c r="AP28" s="950"/>
      <c r="AQ28" s="950"/>
      <c r="AR28" s="950"/>
      <c r="AS28" s="950"/>
      <c r="AT28" s="950"/>
      <c r="AU28" s="950"/>
      <c r="AV28" s="950"/>
      <c r="AW28" s="950"/>
      <c r="AX28" s="950"/>
      <c r="AY28" s="950"/>
    </row>
    <row r="29" spans="1:51" ht="18" x14ac:dyDescent="0.25">
      <c r="A29" s="1117"/>
      <c r="B29" s="1113"/>
      <c r="C29" s="1100"/>
      <c r="D29" s="953" t="s">
        <v>412</v>
      </c>
      <c r="E29" s="944">
        <v>0</v>
      </c>
      <c r="F29" s="963">
        <v>0</v>
      </c>
      <c r="G29" s="964"/>
      <c r="H29" s="954">
        <v>0</v>
      </c>
      <c r="I29" s="964"/>
      <c r="J29" s="963">
        <v>0</v>
      </c>
      <c r="K29" s="964"/>
      <c r="L29" s="954">
        <v>0</v>
      </c>
      <c r="M29" s="952"/>
      <c r="N29" s="962"/>
      <c r="O29" s="951"/>
      <c r="P29" s="951"/>
      <c r="Q29" s="951"/>
      <c r="R29" s="962"/>
      <c r="S29" s="939"/>
      <c r="T29" s="939"/>
      <c r="U29" s="939"/>
      <c r="V29" s="939"/>
      <c r="W29" s="962"/>
      <c r="X29" s="962"/>
      <c r="Y29" s="1100"/>
      <c r="Z29" s="940"/>
      <c r="AA29" s="940"/>
      <c r="AB29" s="940"/>
      <c r="AC29" s="940"/>
      <c r="AD29" s="940"/>
      <c r="AE29" s="940"/>
      <c r="AF29" s="941"/>
      <c r="AG29" s="941"/>
      <c r="AH29" s="941"/>
      <c r="AI29" s="949"/>
      <c r="AJ29" s="949"/>
      <c r="AK29" s="949"/>
      <c r="AL29" s="949"/>
      <c r="AM29" s="949"/>
      <c r="AN29" s="949"/>
      <c r="AO29" s="949"/>
      <c r="AP29" s="950"/>
      <c r="AQ29" s="950"/>
      <c r="AR29" s="950"/>
      <c r="AS29" s="950"/>
      <c r="AT29" s="950"/>
      <c r="AU29" s="950"/>
      <c r="AV29" s="950"/>
      <c r="AW29" s="950"/>
      <c r="AX29" s="950"/>
      <c r="AY29" s="950"/>
    </row>
    <row r="30" spans="1:51" ht="18" x14ac:dyDescent="0.25">
      <c r="A30" s="1117"/>
      <c r="B30" s="1113"/>
      <c r="C30" s="1100"/>
      <c r="D30" s="953" t="s">
        <v>419</v>
      </c>
      <c r="E30" s="935">
        <v>80</v>
      </c>
      <c r="F30" s="965">
        <v>80</v>
      </c>
      <c r="G30" s="966">
        <v>80</v>
      </c>
      <c r="H30" s="967">
        <v>80</v>
      </c>
      <c r="I30" s="952"/>
      <c r="J30" s="965">
        <v>80</v>
      </c>
      <c r="K30" s="966">
        <v>80</v>
      </c>
      <c r="L30" s="937">
        <v>80</v>
      </c>
      <c r="M30" s="952"/>
      <c r="N30" s="962"/>
      <c r="O30" s="951"/>
      <c r="P30" s="951"/>
      <c r="Q30" s="951"/>
      <c r="R30" s="962"/>
      <c r="S30" s="939"/>
      <c r="T30" s="939"/>
      <c r="U30" s="939"/>
      <c r="V30" s="939"/>
      <c r="W30" s="962"/>
      <c r="X30" s="962"/>
      <c r="Y30" s="1100"/>
      <c r="Z30" s="940"/>
      <c r="AA30" s="940"/>
      <c r="AB30" s="940"/>
      <c r="AC30" s="940"/>
      <c r="AD30" s="940"/>
      <c r="AE30" s="940"/>
      <c r="AF30" s="941"/>
      <c r="AG30" s="941"/>
      <c r="AH30" s="941"/>
      <c r="AI30" s="949"/>
      <c r="AJ30" s="949"/>
      <c r="AK30" s="949"/>
      <c r="AL30" s="949"/>
      <c r="AM30" s="949"/>
      <c r="AN30" s="949"/>
      <c r="AO30" s="949"/>
      <c r="AP30" s="950"/>
      <c r="AQ30" s="950"/>
      <c r="AR30" s="950"/>
      <c r="AS30" s="950"/>
      <c r="AT30" s="950"/>
      <c r="AU30" s="950"/>
      <c r="AV30" s="950"/>
      <c r="AW30" s="950"/>
      <c r="AX30" s="950"/>
      <c r="AY30" s="950"/>
    </row>
    <row r="31" spans="1:51" ht="18" x14ac:dyDescent="0.25">
      <c r="A31" s="1117"/>
      <c r="B31" s="1113"/>
      <c r="C31" s="1100"/>
      <c r="D31" s="953" t="s">
        <v>420</v>
      </c>
      <c r="E31" s="944">
        <v>74367899</v>
      </c>
      <c r="F31" s="944">
        <v>74367899</v>
      </c>
      <c r="G31" s="944">
        <v>400894125</v>
      </c>
      <c r="H31" s="954">
        <v>400894125</v>
      </c>
      <c r="I31" s="951"/>
      <c r="J31" s="944">
        <v>74367899</v>
      </c>
      <c r="K31" s="944">
        <v>292591064</v>
      </c>
      <c r="L31" s="954">
        <v>292591064</v>
      </c>
      <c r="M31" s="952"/>
      <c r="N31" s="962"/>
      <c r="O31" s="951"/>
      <c r="P31" s="951"/>
      <c r="Q31" s="951"/>
      <c r="R31" s="962"/>
      <c r="S31" s="939"/>
      <c r="T31" s="939"/>
      <c r="U31" s="939"/>
      <c r="V31" s="939"/>
      <c r="W31" s="962"/>
      <c r="X31" s="962"/>
      <c r="Y31" s="1100"/>
      <c r="Z31" s="940"/>
      <c r="AA31" s="940"/>
      <c r="AB31" s="940"/>
      <c r="AC31" s="940"/>
      <c r="AD31" s="940"/>
      <c r="AE31" s="940"/>
      <c r="AF31" s="941"/>
      <c r="AG31" s="941"/>
      <c r="AH31" s="941"/>
      <c r="AI31" s="949"/>
      <c r="AJ31" s="949"/>
      <c r="AK31" s="949"/>
      <c r="AL31" s="949"/>
      <c r="AM31" s="949"/>
      <c r="AN31" s="949"/>
      <c r="AO31" s="949"/>
      <c r="AP31" s="950"/>
      <c r="AQ31" s="950"/>
      <c r="AR31" s="950"/>
      <c r="AS31" s="950"/>
      <c r="AT31" s="950"/>
      <c r="AU31" s="950"/>
      <c r="AV31" s="950"/>
      <c r="AW31" s="950"/>
      <c r="AX31" s="950"/>
      <c r="AY31" s="950"/>
    </row>
    <row r="32" spans="1:51" ht="18" x14ac:dyDescent="0.25">
      <c r="A32" s="1117"/>
      <c r="B32" s="1113"/>
      <c r="C32" s="1116" t="s">
        <v>424</v>
      </c>
      <c r="D32" s="953" t="s">
        <v>402</v>
      </c>
      <c r="E32" s="935">
        <v>996</v>
      </c>
      <c r="F32" s="935">
        <v>996</v>
      </c>
      <c r="G32" s="951">
        <v>1700</v>
      </c>
      <c r="H32" s="937">
        <v>2640</v>
      </c>
      <c r="I32" s="951"/>
      <c r="J32" s="935">
        <v>996</v>
      </c>
      <c r="K32" s="951">
        <v>1700</v>
      </c>
      <c r="L32" s="937">
        <v>2640</v>
      </c>
      <c r="M32" s="951"/>
      <c r="N32" s="1116" t="s">
        <v>424</v>
      </c>
      <c r="O32" s="1120" t="s">
        <v>404</v>
      </c>
      <c r="P32" s="1120" t="s">
        <v>405</v>
      </c>
      <c r="Q32" s="1116" t="s">
        <v>406</v>
      </c>
      <c r="R32" s="1099" t="s">
        <v>407</v>
      </c>
      <c r="S32" s="1116">
        <v>126192</v>
      </c>
      <c r="T32" s="1100"/>
      <c r="U32" s="1099" t="s">
        <v>408</v>
      </c>
      <c r="V32" s="1099" t="s">
        <v>409</v>
      </c>
      <c r="W32" s="1099" t="s">
        <v>410</v>
      </c>
      <c r="X32" s="1099" t="s">
        <v>411</v>
      </c>
      <c r="Y32" s="1099">
        <v>126192</v>
      </c>
      <c r="Z32" s="940"/>
      <c r="AA32" s="940"/>
      <c r="AB32" s="940"/>
      <c r="AC32" s="940"/>
      <c r="AD32" s="940"/>
      <c r="AE32" s="940"/>
      <c r="AF32" s="941"/>
      <c r="AG32" s="941"/>
      <c r="AH32" s="941"/>
      <c r="AI32" s="949"/>
      <c r="AJ32" s="949"/>
      <c r="AK32" s="949"/>
      <c r="AL32" s="949"/>
      <c r="AM32" s="949"/>
      <c r="AN32" s="949"/>
      <c r="AO32" s="949"/>
      <c r="AP32" s="950"/>
      <c r="AQ32" s="950"/>
      <c r="AR32" s="950"/>
      <c r="AS32" s="950"/>
      <c r="AT32" s="950"/>
      <c r="AU32" s="950"/>
      <c r="AV32" s="950"/>
      <c r="AW32" s="950"/>
      <c r="AX32" s="950"/>
      <c r="AY32" s="950"/>
    </row>
    <row r="33" spans="1:51" ht="18" x14ac:dyDescent="0.25">
      <c r="A33" s="1117"/>
      <c r="B33" s="1113"/>
      <c r="C33" s="1100"/>
      <c r="D33" s="953" t="s">
        <v>412</v>
      </c>
      <c r="E33" s="944">
        <v>44660440.799999997</v>
      </c>
      <c r="F33" s="944">
        <v>44660440.799999997</v>
      </c>
      <c r="G33" s="944">
        <v>76227660</v>
      </c>
      <c r="H33" s="954">
        <v>118377072</v>
      </c>
      <c r="I33" s="951"/>
      <c r="J33" s="944">
        <v>48280920.863309354</v>
      </c>
      <c r="K33" s="944">
        <v>99922372.971534982</v>
      </c>
      <c r="L33" s="954">
        <v>155173567</v>
      </c>
      <c r="M33" s="951"/>
      <c r="N33" s="1100"/>
      <c r="O33" s="1100"/>
      <c r="P33" s="1100"/>
      <c r="Q33" s="1100"/>
      <c r="R33" s="1100"/>
      <c r="S33" s="1100"/>
      <c r="T33" s="1100"/>
      <c r="U33" s="1100"/>
      <c r="V33" s="1100"/>
      <c r="W33" s="1100"/>
      <c r="X33" s="1100"/>
      <c r="Y33" s="1100"/>
      <c r="Z33" s="940"/>
      <c r="AA33" s="940"/>
      <c r="AB33" s="940"/>
      <c r="AC33" s="940"/>
      <c r="AD33" s="940"/>
      <c r="AE33" s="940"/>
      <c r="AF33" s="941"/>
      <c r="AG33" s="941"/>
      <c r="AH33" s="941"/>
      <c r="AI33" s="949"/>
      <c r="AJ33" s="949"/>
      <c r="AK33" s="949"/>
      <c r="AL33" s="949"/>
      <c r="AM33" s="949"/>
      <c r="AN33" s="949"/>
      <c r="AO33" s="949"/>
      <c r="AP33" s="950"/>
      <c r="AQ33" s="950"/>
      <c r="AR33" s="950"/>
      <c r="AS33" s="950"/>
      <c r="AT33" s="950"/>
      <c r="AU33" s="950"/>
      <c r="AV33" s="950"/>
      <c r="AW33" s="950"/>
      <c r="AX33" s="950"/>
      <c r="AY33" s="950"/>
    </row>
    <row r="34" spans="1:51" ht="18" x14ac:dyDescent="0.25">
      <c r="A34" s="1117"/>
      <c r="B34" s="1113"/>
      <c r="C34" s="1100"/>
      <c r="D34" s="953" t="s">
        <v>419</v>
      </c>
      <c r="E34" s="935"/>
      <c r="F34" s="935"/>
      <c r="G34" s="935"/>
      <c r="H34" s="937"/>
      <c r="I34" s="951"/>
      <c r="J34" s="935"/>
      <c r="K34" s="935"/>
      <c r="L34" s="968"/>
      <c r="M34" s="951"/>
      <c r="N34" s="1100"/>
      <c r="O34" s="1100"/>
      <c r="P34" s="1100"/>
      <c r="Q34" s="1100"/>
      <c r="R34" s="1100"/>
      <c r="S34" s="1100"/>
      <c r="T34" s="1100"/>
      <c r="U34" s="1100"/>
      <c r="V34" s="1100"/>
      <c r="W34" s="1100"/>
      <c r="X34" s="1100"/>
      <c r="Y34" s="1100"/>
      <c r="Z34" s="940"/>
      <c r="AA34" s="940"/>
      <c r="AB34" s="940"/>
      <c r="AC34" s="940"/>
      <c r="AD34" s="940"/>
      <c r="AE34" s="940"/>
      <c r="AF34" s="941"/>
      <c r="AG34" s="941"/>
      <c r="AH34" s="941"/>
      <c r="AI34" s="949"/>
      <c r="AJ34" s="949"/>
      <c r="AK34" s="949"/>
      <c r="AL34" s="949"/>
      <c r="AM34" s="949"/>
      <c r="AN34" s="949"/>
      <c r="AO34" s="949"/>
      <c r="AP34" s="950"/>
      <c r="AQ34" s="950"/>
      <c r="AR34" s="950"/>
      <c r="AS34" s="950"/>
      <c r="AT34" s="950"/>
      <c r="AU34" s="950"/>
      <c r="AV34" s="950"/>
      <c r="AW34" s="950"/>
      <c r="AX34" s="950"/>
      <c r="AY34" s="950"/>
    </row>
    <row r="35" spans="1:51" ht="18" x14ac:dyDescent="0.25">
      <c r="A35" s="1117"/>
      <c r="B35" s="1113"/>
      <c r="C35" s="1100"/>
      <c r="D35" s="953" t="s">
        <v>420</v>
      </c>
      <c r="E35" s="944"/>
      <c r="F35" s="944"/>
      <c r="G35" s="944"/>
      <c r="H35" s="967"/>
      <c r="I35" s="951"/>
      <c r="J35" s="944"/>
      <c r="K35" s="944"/>
      <c r="L35" s="968"/>
      <c r="M35" s="951"/>
      <c r="N35" s="1100"/>
      <c r="O35" s="1100"/>
      <c r="P35" s="1100"/>
      <c r="Q35" s="1100"/>
      <c r="R35" s="1100"/>
      <c r="S35" s="1100"/>
      <c r="T35" s="1100"/>
      <c r="U35" s="1100"/>
      <c r="V35" s="1100"/>
      <c r="W35" s="1100"/>
      <c r="X35" s="1100"/>
      <c r="Y35" s="1100"/>
      <c r="Z35" s="940"/>
      <c r="AA35" s="940"/>
      <c r="AB35" s="940"/>
      <c r="AC35" s="940"/>
      <c r="AD35" s="940"/>
      <c r="AE35" s="940"/>
      <c r="AF35" s="941"/>
      <c r="AG35" s="941"/>
      <c r="AH35" s="941"/>
      <c r="AI35" s="949"/>
      <c r="AJ35" s="949"/>
      <c r="AK35" s="949"/>
      <c r="AL35" s="949"/>
      <c r="AM35" s="949"/>
      <c r="AN35" s="949"/>
      <c r="AO35" s="949"/>
      <c r="AP35" s="950"/>
      <c r="AQ35" s="950"/>
      <c r="AR35" s="950"/>
      <c r="AS35" s="950"/>
      <c r="AT35" s="950"/>
      <c r="AU35" s="950"/>
      <c r="AV35" s="950"/>
      <c r="AW35" s="950"/>
      <c r="AX35" s="950"/>
      <c r="AY35" s="950"/>
    </row>
    <row r="36" spans="1:51" ht="18" x14ac:dyDescent="0.25">
      <c r="A36" s="1117"/>
      <c r="B36" s="1113"/>
      <c r="C36" s="1116" t="s">
        <v>425</v>
      </c>
      <c r="D36" s="953" t="s">
        <v>402</v>
      </c>
      <c r="E36" s="935"/>
      <c r="F36" s="935"/>
      <c r="G36" s="951"/>
      <c r="H36" s="937">
        <v>0</v>
      </c>
      <c r="I36" s="951"/>
      <c r="J36" s="935"/>
      <c r="K36" s="951"/>
      <c r="L36" s="937">
        <v>0</v>
      </c>
      <c r="M36" s="951"/>
      <c r="N36" s="1116" t="s">
        <v>425</v>
      </c>
      <c r="O36" s="1120" t="s">
        <v>404</v>
      </c>
      <c r="P36" s="1120" t="s">
        <v>405</v>
      </c>
      <c r="Q36" s="1116" t="s">
        <v>406</v>
      </c>
      <c r="R36" s="1116" t="s">
        <v>407</v>
      </c>
      <c r="S36" s="1120">
        <v>424038</v>
      </c>
      <c r="T36" s="1100"/>
      <c r="U36" s="1099" t="s">
        <v>408</v>
      </c>
      <c r="V36" s="1099" t="s">
        <v>409</v>
      </c>
      <c r="W36" s="1099" t="s">
        <v>410</v>
      </c>
      <c r="X36" s="1099" t="s">
        <v>411</v>
      </c>
      <c r="Y36" s="1120">
        <v>424038</v>
      </c>
      <c r="Z36" s="940"/>
      <c r="AA36" s="940"/>
      <c r="AB36" s="940"/>
      <c r="AC36" s="940"/>
      <c r="AD36" s="940"/>
      <c r="AE36" s="940"/>
      <c r="AF36" s="941"/>
      <c r="AG36" s="941"/>
      <c r="AH36" s="941"/>
      <c r="AI36" s="949"/>
      <c r="AJ36" s="949"/>
      <c r="AK36" s="949"/>
      <c r="AL36" s="949"/>
      <c r="AM36" s="949"/>
      <c r="AN36" s="949"/>
      <c r="AO36" s="949"/>
      <c r="AP36" s="950"/>
      <c r="AQ36" s="950"/>
      <c r="AR36" s="950"/>
      <c r="AS36" s="950"/>
      <c r="AT36" s="950"/>
      <c r="AU36" s="950"/>
      <c r="AV36" s="950"/>
      <c r="AW36" s="950"/>
      <c r="AX36" s="950"/>
      <c r="AY36" s="950"/>
    </row>
    <row r="37" spans="1:51" ht="18" x14ac:dyDescent="0.25">
      <c r="A37" s="1117"/>
      <c r="B37" s="1113"/>
      <c r="C37" s="1100"/>
      <c r="D37" s="953" t="s">
        <v>412</v>
      </c>
      <c r="E37" s="944"/>
      <c r="F37" s="944"/>
      <c r="G37" s="944"/>
      <c r="H37" s="954">
        <v>0</v>
      </c>
      <c r="I37" s="951"/>
      <c r="J37" s="944"/>
      <c r="K37" s="944"/>
      <c r="L37" s="954">
        <v>0</v>
      </c>
      <c r="M37" s="951"/>
      <c r="N37" s="1100"/>
      <c r="O37" s="1100"/>
      <c r="P37" s="1100"/>
      <c r="Q37" s="1100"/>
      <c r="R37" s="1100"/>
      <c r="S37" s="1100"/>
      <c r="T37" s="1100"/>
      <c r="U37" s="1100"/>
      <c r="V37" s="1100"/>
      <c r="W37" s="1100"/>
      <c r="X37" s="1100"/>
      <c r="Y37" s="1100"/>
      <c r="Z37" s="940"/>
      <c r="AA37" s="940"/>
      <c r="AB37" s="940"/>
      <c r="AC37" s="940"/>
      <c r="AD37" s="940"/>
      <c r="AE37" s="940"/>
      <c r="AF37" s="941"/>
      <c r="AG37" s="941"/>
      <c r="AH37" s="941"/>
      <c r="AI37" s="949"/>
      <c r="AJ37" s="949"/>
      <c r="AK37" s="949"/>
      <c r="AL37" s="949"/>
      <c r="AM37" s="949"/>
      <c r="AN37" s="949"/>
      <c r="AO37" s="949"/>
      <c r="AP37" s="950"/>
      <c r="AQ37" s="950"/>
      <c r="AR37" s="950"/>
      <c r="AS37" s="950"/>
      <c r="AT37" s="950"/>
      <c r="AU37" s="950"/>
      <c r="AV37" s="950"/>
      <c r="AW37" s="950"/>
      <c r="AX37" s="950"/>
      <c r="AY37" s="950"/>
    </row>
    <row r="38" spans="1:51" ht="18" x14ac:dyDescent="0.25">
      <c r="A38" s="1117"/>
      <c r="B38" s="1113"/>
      <c r="C38" s="1100"/>
      <c r="D38" s="953" t="s">
        <v>419</v>
      </c>
      <c r="E38" s="935"/>
      <c r="F38" s="935"/>
      <c r="G38" s="935"/>
      <c r="H38" s="937"/>
      <c r="I38" s="951"/>
      <c r="J38" s="935"/>
      <c r="K38" s="935"/>
      <c r="L38" s="968"/>
      <c r="M38" s="951"/>
      <c r="N38" s="1100"/>
      <c r="O38" s="1100"/>
      <c r="P38" s="1100"/>
      <c r="Q38" s="1100"/>
      <c r="R38" s="1100"/>
      <c r="S38" s="1100"/>
      <c r="T38" s="1100"/>
      <c r="U38" s="1100"/>
      <c r="V38" s="1100"/>
      <c r="W38" s="1100"/>
      <c r="X38" s="1100"/>
      <c r="Y38" s="1100"/>
      <c r="Z38" s="940"/>
      <c r="AA38" s="940"/>
      <c r="AB38" s="940"/>
      <c r="AC38" s="940"/>
      <c r="AD38" s="940"/>
      <c r="AE38" s="940"/>
      <c r="AF38" s="941"/>
      <c r="AG38" s="941"/>
      <c r="AH38" s="941"/>
      <c r="AI38" s="949"/>
      <c r="AJ38" s="949"/>
      <c r="AK38" s="949"/>
      <c r="AL38" s="949"/>
      <c r="AM38" s="949"/>
      <c r="AN38" s="949"/>
      <c r="AO38" s="949"/>
      <c r="AP38" s="950"/>
      <c r="AQ38" s="950"/>
      <c r="AR38" s="950"/>
      <c r="AS38" s="950"/>
      <c r="AT38" s="950"/>
      <c r="AU38" s="950"/>
      <c r="AV38" s="950"/>
      <c r="AW38" s="950"/>
      <c r="AX38" s="950"/>
      <c r="AY38" s="950"/>
    </row>
    <row r="39" spans="1:51" ht="18" x14ac:dyDescent="0.25">
      <c r="A39" s="1117"/>
      <c r="B39" s="1113"/>
      <c r="C39" s="1100"/>
      <c r="D39" s="953" t="s">
        <v>420</v>
      </c>
      <c r="E39" s="944"/>
      <c r="F39" s="944"/>
      <c r="G39" s="944"/>
      <c r="H39" s="967"/>
      <c r="I39" s="951"/>
      <c r="J39" s="944"/>
      <c r="K39" s="944"/>
      <c r="L39" s="968"/>
      <c r="M39" s="951"/>
      <c r="N39" s="1100"/>
      <c r="O39" s="1100"/>
      <c r="P39" s="1100"/>
      <c r="Q39" s="1100"/>
      <c r="R39" s="1100"/>
      <c r="S39" s="1100"/>
      <c r="T39" s="1100"/>
      <c r="U39" s="1100"/>
      <c r="V39" s="1100"/>
      <c r="W39" s="1100"/>
      <c r="X39" s="1100"/>
      <c r="Y39" s="1100"/>
      <c r="Z39" s="940"/>
      <c r="AA39" s="940"/>
      <c r="AB39" s="940"/>
      <c r="AC39" s="940"/>
      <c r="AD39" s="940"/>
      <c r="AE39" s="940"/>
      <c r="AF39" s="941"/>
      <c r="AG39" s="941"/>
      <c r="AH39" s="941"/>
      <c r="AI39" s="949"/>
      <c r="AJ39" s="949"/>
      <c r="AK39" s="949"/>
      <c r="AL39" s="949"/>
      <c r="AM39" s="949"/>
      <c r="AN39" s="949"/>
      <c r="AO39" s="949"/>
      <c r="AP39" s="950"/>
      <c r="AQ39" s="950"/>
      <c r="AR39" s="950"/>
      <c r="AS39" s="950"/>
      <c r="AT39" s="950"/>
      <c r="AU39" s="950"/>
      <c r="AV39" s="950"/>
      <c r="AW39" s="950"/>
      <c r="AX39" s="950"/>
      <c r="AY39" s="950"/>
    </row>
    <row r="40" spans="1:51" ht="18" x14ac:dyDescent="0.25">
      <c r="A40" s="1117"/>
      <c r="B40" s="1113"/>
      <c r="C40" s="1116" t="s">
        <v>426</v>
      </c>
      <c r="D40" s="953" t="s">
        <v>402</v>
      </c>
      <c r="E40" s="935"/>
      <c r="F40" s="935"/>
      <c r="G40" s="951"/>
      <c r="H40" s="937">
        <v>110</v>
      </c>
      <c r="I40" s="951"/>
      <c r="J40" s="935"/>
      <c r="K40" s="951"/>
      <c r="L40" s="937">
        <v>110</v>
      </c>
      <c r="M40" s="951"/>
      <c r="N40" s="1116" t="s">
        <v>426</v>
      </c>
      <c r="O40" s="1120" t="s">
        <v>404</v>
      </c>
      <c r="P40" s="1120" t="s">
        <v>405</v>
      </c>
      <c r="Q40" s="1116" t="s">
        <v>406</v>
      </c>
      <c r="R40" s="1099" t="s">
        <v>407</v>
      </c>
      <c r="S40" s="1120">
        <v>93857</v>
      </c>
      <c r="T40" s="1100"/>
      <c r="U40" s="1099" t="s">
        <v>408</v>
      </c>
      <c r="V40" s="1099" t="s">
        <v>409</v>
      </c>
      <c r="W40" s="1099" t="s">
        <v>410</v>
      </c>
      <c r="X40" s="1099" t="s">
        <v>411</v>
      </c>
      <c r="Y40" s="1099">
        <v>93857</v>
      </c>
      <c r="Z40" s="940"/>
      <c r="AA40" s="940"/>
      <c r="AB40" s="940"/>
      <c r="AC40" s="940"/>
      <c r="AD40" s="940"/>
      <c r="AE40" s="940"/>
      <c r="AF40" s="941"/>
      <c r="AG40" s="941"/>
      <c r="AH40" s="941"/>
      <c r="AI40" s="949"/>
      <c r="AJ40" s="949"/>
      <c r="AK40" s="949"/>
      <c r="AL40" s="949"/>
      <c r="AM40" s="949"/>
      <c r="AN40" s="949"/>
      <c r="AO40" s="949"/>
      <c r="AP40" s="950"/>
      <c r="AQ40" s="950"/>
      <c r="AR40" s="950"/>
      <c r="AS40" s="950"/>
      <c r="AT40" s="950"/>
      <c r="AU40" s="950"/>
      <c r="AV40" s="950"/>
      <c r="AW40" s="950"/>
      <c r="AX40" s="950"/>
      <c r="AY40" s="950"/>
    </row>
    <row r="41" spans="1:51" ht="18" x14ac:dyDescent="0.25">
      <c r="A41" s="1117"/>
      <c r="B41" s="1113"/>
      <c r="C41" s="1100"/>
      <c r="D41" s="953" t="s">
        <v>412</v>
      </c>
      <c r="E41" s="944"/>
      <c r="F41" s="944"/>
      <c r="G41" s="944"/>
      <c r="H41" s="954">
        <v>4932378</v>
      </c>
      <c r="I41" s="969"/>
      <c r="J41" s="944"/>
      <c r="K41" s="944"/>
      <c r="L41" s="954">
        <v>6465565</v>
      </c>
      <c r="M41" s="951"/>
      <c r="N41" s="1100"/>
      <c r="O41" s="1100"/>
      <c r="P41" s="1100"/>
      <c r="Q41" s="1100"/>
      <c r="R41" s="1100"/>
      <c r="S41" s="1100"/>
      <c r="T41" s="1100"/>
      <c r="U41" s="1100"/>
      <c r="V41" s="1100"/>
      <c r="W41" s="1100"/>
      <c r="X41" s="1100"/>
      <c r="Y41" s="1100"/>
      <c r="Z41" s="940"/>
      <c r="AA41" s="940"/>
      <c r="AB41" s="940"/>
      <c r="AC41" s="940"/>
      <c r="AD41" s="940"/>
      <c r="AE41" s="940"/>
      <c r="AF41" s="941"/>
      <c r="AG41" s="941"/>
      <c r="AH41" s="941"/>
      <c r="AI41" s="949"/>
      <c r="AJ41" s="949"/>
      <c r="AK41" s="949"/>
      <c r="AL41" s="949"/>
      <c r="AM41" s="949"/>
      <c r="AN41" s="949"/>
      <c r="AO41" s="949"/>
      <c r="AP41" s="950"/>
      <c r="AQ41" s="950"/>
      <c r="AR41" s="950"/>
      <c r="AS41" s="950"/>
      <c r="AT41" s="950"/>
      <c r="AU41" s="950"/>
      <c r="AV41" s="950"/>
      <c r="AW41" s="950"/>
      <c r="AX41" s="950"/>
      <c r="AY41" s="950"/>
    </row>
    <row r="42" spans="1:51" ht="18" x14ac:dyDescent="0.25">
      <c r="A42" s="1117"/>
      <c r="B42" s="1113"/>
      <c r="C42" s="1100"/>
      <c r="D42" s="953" t="s">
        <v>419</v>
      </c>
      <c r="E42" s="935"/>
      <c r="F42" s="935"/>
      <c r="G42" s="935"/>
      <c r="H42" s="937"/>
      <c r="I42" s="951"/>
      <c r="J42" s="935"/>
      <c r="K42" s="935"/>
      <c r="L42" s="968"/>
      <c r="M42" s="951"/>
      <c r="N42" s="1100"/>
      <c r="O42" s="1100"/>
      <c r="P42" s="1100"/>
      <c r="Q42" s="1100"/>
      <c r="R42" s="1100"/>
      <c r="S42" s="1100"/>
      <c r="T42" s="1100"/>
      <c r="U42" s="1100"/>
      <c r="V42" s="1100"/>
      <c r="W42" s="1100"/>
      <c r="X42" s="1100"/>
      <c r="Y42" s="1100"/>
      <c r="Z42" s="940"/>
      <c r="AA42" s="940"/>
      <c r="AB42" s="940"/>
      <c r="AC42" s="940"/>
      <c r="AD42" s="940"/>
      <c r="AE42" s="940"/>
      <c r="AF42" s="941"/>
      <c r="AG42" s="941"/>
      <c r="AH42" s="941"/>
      <c r="AI42" s="949"/>
      <c r="AJ42" s="949"/>
      <c r="AK42" s="949"/>
      <c r="AL42" s="949"/>
      <c r="AM42" s="949"/>
      <c r="AN42" s="949"/>
      <c r="AO42" s="949"/>
      <c r="AP42" s="950"/>
      <c r="AQ42" s="950"/>
      <c r="AR42" s="950"/>
      <c r="AS42" s="950"/>
      <c r="AT42" s="950"/>
      <c r="AU42" s="950"/>
      <c r="AV42" s="950"/>
      <c r="AW42" s="950"/>
      <c r="AX42" s="950"/>
      <c r="AY42" s="950"/>
    </row>
    <row r="43" spans="1:51" ht="18" x14ac:dyDescent="0.25">
      <c r="A43" s="1117"/>
      <c r="B43" s="1113"/>
      <c r="C43" s="1100"/>
      <c r="D43" s="953" t="s">
        <v>420</v>
      </c>
      <c r="E43" s="944"/>
      <c r="F43" s="944"/>
      <c r="G43" s="944"/>
      <c r="H43" s="967"/>
      <c r="I43" s="951"/>
      <c r="J43" s="944"/>
      <c r="K43" s="944"/>
      <c r="L43" s="968"/>
      <c r="M43" s="951"/>
      <c r="N43" s="1100"/>
      <c r="O43" s="1100"/>
      <c r="P43" s="1100"/>
      <c r="Q43" s="1100"/>
      <c r="R43" s="1100"/>
      <c r="S43" s="1100"/>
      <c r="T43" s="1100"/>
      <c r="U43" s="1100"/>
      <c r="V43" s="1100"/>
      <c r="W43" s="1100"/>
      <c r="X43" s="1100"/>
      <c r="Y43" s="1100"/>
      <c r="Z43" s="940"/>
      <c r="AA43" s="940"/>
      <c r="AB43" s="940"/>
      <c r="AC43" s="940"/>
      <c r="AD43" s="940"/>
      <c r="AE43" s="940"/>
      <c r="AF43" s="941"/>
      <c r="AG43" s="941"/>
      <c r="AH43" s="941"/>
      <c r="AI43" s="949"/>
      <c r="AJ43" s="949"/>
      <c r="AK43" s="949"/>
      <c r="AL43" s="949"/>
      <c r="AM43" s="949"/>
      <c r="AN43" s="949"/>
      <c r="AO43" s="949"/>
      <c r="AP43" s="950"/>
      <c r="AQ43" s="950"/>
      <c r="AR43" s="950"/>
      <c r="AS43" s="950"/>
      <c r="AT43" s="950"/>
      <c r="AU43" s="950"/>
      <c r="AV43" s="950"/>
      <c r="AW43" s="950"/>
      <c r="AX43" s="950"/>
      <c r="AY43" s="950"/>
    </row>
    <row r="44" spans="1:51" ht="18" x14ac:dyDescent="0.25">
      <c r="A44" s="1117"/>
      <c r="B44" s="1113"/>
      <c r="C44" s="1116" t="s">
        <v>427</v>
      </c>
      <c r="D44" s="953" t="s">
        <v>402</v>
      </c>
      <c r="E44" s="935"/>
      <c r="F44" s="935"/>
      <c r="G44" s="951">
        <v>177</v>
      </c>
      <c r="H44" s="937">
        <v>230</v>
      </c>
      <c r="I44" s="951"/>
      <c r="J44" s="935"/>
      <c r="K44" s="951">
        <v>177</v>
      </c>
      <c r="L44" s="937">
        <v>230</v>
      </c>
      <c r="M44" s="951"/>
      <c r="N44" s="1116" t="s">
        <v>427</v>
      </c>
      <c r="O44" s="1120" t="s">
        <v>404</v>
      </c>
      <c r="P44" s="1120" t="s">
        <v>405</v>
      </c>
      <c r="Q44" s="1116" t="s">
        <v>406</v>
      </c>
      <c r="R44" s="1116" t="s">
        <v>407</v>
      </c>
      <c r="S44" s="1120">
        <v>475275</v>
      </c>
      <c r="T44" s="1100"/>
      <c r="U44" s="1099" t="s">
        <v>408</v>
      </c>
      <c r="V44" s="1099" t="s">
        <v>409</v>
      </c>
      <c r="W44" s="1099" t="s">
        <v>410</v>
      </c>
      <c r="X44" s="1099" t="s">
        <v>411</v>
      </c>
      <c r="Y44" s="1099">
        <v>475275</v>
      </c>
      <c r="Z44" s="940"/>
      <c r="AA44" s="940"/>
      <c r="AB44" s="940"/>
      <c r="AC44" s="940"/>
      <c r="AD44" s="940"/>
      <c r="AE44" s="940"/>
      <c r="AF44" s="941"/>
      <c r="AG44" s="941"/>
      <c r="AH44" s="941"/>
      <c r="AI44" s="949"/>
      <c r="AJ44" s="949"/>
      <c r="AK44" s="949"/>
      <c r="AL44" s="949"/>
      <c r="AM44" s="949"/>
      <c r="AN44" s="949"/>
      <c r="AO44" s="949"/>
      <c r="AP44" s="950"/>
      <c r="AQ44" s="950"/>
      <c r="AR44" s="950"/>
      <c r="AS44" s="950"/>
      <c r="AT44" s="950"/>
      <c r="AU44" s="950"/>
      <c r="AV44" s="950"/>
      <c r="AW44" s="950"/>
      <c r="AX44" s="950"/>
      <c r="AY44" s="950"/>
    </row>
    <row r="45" spans="1:51" ht="18" x14ac:dyDescent="0.25">
      <c r="A45" s="1117"/>
      <c r="B45" s="1113"/>
      <c r="C45" s="1100"/>
      <c r="D45" s="953" t="s">
        <v>412</v>
      </c>
      <c r="E45" s="944"/>
      <c r="F45" s="944"/>
      <c r="G45" s="944">
        <v>7936644.5999999996</v>
      </c>
      <c r="H45" s="954">
        <v>10313154</v>
      </c>
      <c r="I45" s="951"/>
      <c r="J45" s="944"/>
      <c r="K45" s="944">
        <v>10403682.362330407</v>
      </c>
      <c r="L45" s="954">
        <v>13518909</v>
      </c>
      <c r="M45" s="951"/>
      <c r="N45" s="1100"/>
      <c r="O45" s="1100"/>
      <c r="P45" s="1100"/>
      <c r="Q45" s="1100"/>
      <c r="R45" s="1100"/>
      <c r="S45" s="1100"/>
      <c r="T45" s="1100"/>
      <c r="U45" s="1100"/>
      <c r="V45" s="1100"/>
      <c r="W45" s="1100"/>
      <c r="X45" s="1100"/>
      <c r="Y45" s="1100"/>
      <c r="Z45" s="940"/>
      <c r="AA45" s="940"/>
      <c r="AB45" s="940"/>
      <c r="AC45" s="940"/>
      <c r="AD45" s="940"/>
      <c r="AE45" s="940"/>
      <c r="AF45" s="941"/>
      <c r="AG45" s="941"/>
      <c r="AH45" s="941"/>
      <c r="AI45" s="949"/>
      <c r="AJ45" s="949"/>
      <c r="AK45" s="949"/>
      <c r="AL45" s="949"/>
      <c r="AM45" s="949"/>
      <c r="AN45" s="949"/>
      <c r="AO45" s="949"/>
      <c r="AP45" s="950"/>
      <c r="AQ45" s="950"/>
      <c r="AR45" s="950"/>
      <c r="AS45" s="950"/>
      <c r="AT45" s="950"/>
      <c r="AU45" s="950"/>
      <c r="AV45" s="950"/>
      <c r="AW45" s="950"/>
      <c r="AX45" s="950"/>
      <c r="AY45" s="950"/>
    </row>
    <row r="46" spans="1:51" ht="18" x14ac:dyDescent="0.25">
      <c r="A46" s="1117"/>
      <c r="B46" s="1113"/>
      <c r="C46" s="1100"/>
      <c r="D46" s="953" t="s">
        <v>419</v>
      </c>
      <c r="E46" s="935"/>
      <c r="F46" s="935"/>
      <c r="G46" s="935"/>
      <c r="H46" s="937"/>
      <c r="I46" s="951"/>
      <c r="J46" s="935"/>
      <c r="K46" s="935"/>
      <c r="L46" s="968"/>
      <c r="M46" s="951"/>
      <c r="N46" s="1100"/>
      <c r="O46" s="1100"/>
      <c r="P46" s="1100"/>
      <c r="Q46" s="1100"/>
      <c r="R46" s="1100"/>
      <c r="S46" s="1100"/>
      <c r="T46" s="1100"/>
      <c r="U46" s="1100"/>
      <c r="V46" s="1100"/>
      <c r="W46" s="1100"/>
      <c r="X46" s="1100"/>
      <c r="Y46" s="1100"/>
      <c r="Z46" s="940"/>
      <c r="AA46" s="940"/>
      <c r="AB46" s="940"/>
      <c r="AC46" s="940"/>
      <c r="AD46" s="940"/>
      <c r="AE46" s="940"/>
      <c r="AF46" s="941"/>
      <c r="AG46" s="941"/>
      <c r="AH46" s="941"/>
      <c r="AI46" s="949"/>
      <c r="AJ46" s="949"/>
      <c r="AK46" s="949"/>
      <c r="AL46" s="949"/>
      <c r="AM46" s="949"/>
      <c r="AN46" s="949"/>
      <c r="AO46" s="949"/>
      <c r="AP46" s="950"/>
      <c r="AQ46" s="950"/>
      <c r="AR46" s="950"/>
      <c r="AS46" s="950"/>
      <c r="AT46" s="950"/>
      <c r="AU46" s="950"/>
      <c r="AV46" s="950"/>
      <c r="AW46" s="950"/>
      <c r="AX46" s="950"/>
      <c r="AY46" s="950"/>
    </row>
    <row r="47" spans="1:51" ht="18" x14ac:dyDescent="0.25">
      <c r="A47" s="1117"/>
      <c r="B47" s="1113"/>
      <c r="C47" s="1100"/>
      <c r="D47" s="953" t="s">
        <v>420</v>
      </c>
      <c r="E47" s="944"/>
      <c r="F47" s="944"/>
      <c r="G47" s="944"/>
      <c r="H47" s="967"/>
      <c r="I47" s="951"/>
      <c r="J47" s="944"/>
      <c r="K47" s="944"/>
      <c r="L47" s="968"/>
      <c r="M47" s="951"/>
      <c r="N47" s="1100"/>
      <c r="O47" s="1100"/>
      <c r="P47" s="1100"/>
      <c r="Q47" s="1100"/>
      <c r="R47" s="1100"/>
      <c r="S47" s="1100"/>
      <c r="T47" s="1100"/>
      <c r="U47" s="1100"/>
      <c r="V47" s="1100"/>
      <c r="W47" s="1100"/>
      <c r="X47" s="1100"/>
      <c r="Y47" s="1100"/>
      <c r="Z47" s="940"/>
      <c r="AA47" s="940"/>
      <c r="AB47" s="940"/>
      <c r="AC47" s="940"/>
      <c r="AD47" s="940"/>
      <c r="AE47" s="940"/>
      <c r="AF47" s="941"/>
      <c r="AG47" s="941"/>
      <c r="AH47" s="941"/>
      <c r="AI47" s="949"/>
      <c r="AJ47" s="949"/>
      <c r="AK47" s="949"/>
      <c r="AL47" s="949"/>
      <c r="AM47" s="949"/>
      <c r="AN47" s="949"/>
      <c r="AO47" s="949"/>
      <c r="AP47" s="950"/>
      <c r="AQ47" s="950"/>
      <c r="AR47" s="950"/>
      <c r="AS47" s="950"/>
      <c r="AT47" s="950"/>
      <c r="AU47" s="950"/>
      <c r="AV47" s="950"/>
      <c r="AW47" s="950"/>
      <c r="AX47" s="950"/>
      <c r="AY47" s="950"/>
    </row>
    <row r="48" spans="1:51" ht="18" x14ac:dyDescent="0.25">
      <c r="A48" s="1117"/>
      <c r="B48" s="1113"/>
      <c r="C48" s="1116" t="s">
        <v>428</v>
      </c>
      <c r="D48" s="953" t="s">
        <v>402</v>
      </c>
      <c r="E48" s="935"/>
      <c r="F48" s="935"/>
      <c r="G48" s="951">
        <v>29</v>
      </c>
      <c r="H48" s="937">
        <v>57</v>
      </c>
      <c r="I48" s="951"/>
      <c r="J48" s="935"/>
      <c r="K48" s="951">
        <v>29</v>
      </c>
      <c r="L48" s="937">
        <v>57</v>
      </c>
      <c r="M48" s="951"/>
      <c r="N48" s="1116" t="s">
        <v>429</v>
      </c>
      <c r="O48" s="1120" t="s">
        <v>404</v>
      </c>
      <c r="P48" s="1120" t="s">
        <v>405</v>
      </c>
      <c r="Q48" s="1116" t="s">
        <v>406</v>
      </c>
      <c r="R48" s="1099" t="s">
        <v>407</v>
      </c>
      <c r="S48" s="1116">
        <v>887886</v>
      </c>
      <c r="T48" s="1100"/>
      <c r="U48" s="1099" t="s">
        <v>408</v>
      </c>
      <c r="V48" s="1099" t="s">
        <v>409</v>
      </c>
      <c r="W48" s="1099" t="s">
        <v>410</v>
      </c>
      <c r="X48" s="1099" t="s">
        <v>411</v>
      </c>
      <c r="Y48" s="1099">
        <v>887886</v>
      </c>
      <c r="Z48" s="940"/>
      <c r="AA48" s="940"/>
      <c r="AB48" s="940"/>
      <c r="AC48" s="940"/>
      <c r="AD48" s="940"/>
      <c r="AE48" s="940"/>
      <c r="AF48" s="941"/>
      <c r="AG48" s="941"/>
      <c r="AH48" s="941"/>
      <c r="AI48" s="949"/>
      <c r="AJ48" s="949"/>
      <c r="AK48" s="949"/>
      <c r="AL48" s="949"/>
      <c r="AM48" s="949"/>
      <c r="AN48" s="949"/>
      <c r="AO48" s="949"/>
      <c r="AP48" s="950"/>
      <c r="AQ48" s="950"/>
      <c r="AR48" s="950"/>
      <c r="AS48" s="950"/>
      <c r="AT48" s="950"/>
      <c r="AU48" s="950"/>
      <c r="AV48" s="950"/>
      <c r="AW48" s="950"/>
      <c r="AX48" s="950"/>
      <c r="AY48" s="950"/>
    </row>
    <row r="49" spans="1:51" ht="18" x14ac:dyDescent="0.25">
      <c r="A49" s="1117"/>
      <c r="B49" s="1113"/>
      <c r="C49" s="1100"/>
      <c r="D49" s="953" t="s">
        <v>412</v>
      </c>
      <c r="E49" s="944"/>
      <c r="F49" s="944"/>
      <c r="G49" s="944">
        <v>1300354.2</v>
      </c>
      <c r="H49" s="954">
        <v>2555868.6</v>
      </c>
      <c r="I49" s="951"/>
      <c r="J49" s="944"/>
      <c r="K49" s="944">
        <v>1704558.1271614791</v>
      </c>
      <c r="L49" s="954">
        <v>3350338</v>
      </c>
      <c r="M49" s="951"/>
      <c r="N49" s="1100"/>
      <c r="O49" s="1100"/>
      <c r="P49" s="1100"/>
      <c r="Q49" s="1100"/>
      <c r="R49" s="1100"/>
      <c r="S49" s="1100"/>
      <c r="T49" s="1100"/>
      <c r="U49" s="1100"/>
      <c r="V49" s="1100"/>
      <c r="W49" s="1100"/>
      <c r="X49" s="1100"/>
      <c r="Y49" s="1100"/>
      <c r="Z49" s="940"/>
      <c r="AA49" s="940"/>
      <c r="AB49" s="940"/>
      <c r="AC49" s="940"/>
      <c r="AD49" s="940"/>
      <c r="AE49" s="940"/>
      <c r="AF49" s="941"/>
      <c r="AG49" s="941"/>
      <c r="AH49" s="941"/>
      <c r="AI49" s="949"/>
      <c r="AJ49" s="949"/>
      <c r="AK49" s="949"/>
      <c r="AL49" s="949"/>
      <c r="AM49" s="949"/>
      <c r="AN49" s="949"/>
      <c r="AO49" s="949"/>
      <c r="AP49" s="950"/>
      <c r="AQ49" s="950"/>
      <c r="AR49" s="950"/>
      <c r="AS49" s="950"/>
      <c r="AT49" s="950"/>
      <c r="AU49" s="950"/>
      <c r="AV49" s="950"/>
      <c r="AW49" s="950"/>
      <c r="AX49" s="950"/>
      <c r="AY49" s="950"/>
    </row>
    <row r="50" spans="1:51" ht="18" x14ac:dyDescent="0.25">
      <c r="A50" s="1117"/>
      <c r="B50" s="1113"/>
      <c r="C50" s="1100"/>
      <c r="D50" s="953" t="s">
        <v>419</v>
      </c>
      <c r="E50" s="935"/>
      <c r="F50" s="935"/>
      <c r="G50" s="935"/>
      <c r="H50" s="937"/>
      <c r="I50" s="951"/>
      <c r="J50" s="935"/>
      <c r="K50" s="935"/>
      <c r="L50" s="968"/>
      <c r="M50" s="951"/>
      <c r="N50" s="1100"/>
      <c r="O50" s="1100"/>
      <c r="P50" s="1100"/>
      <c r="Q50" s="1100"/>
      <c r="R50" s="1100"/>
      <c r="S50" s="1100"/>
      <c r="T50" s="1100"/>
      <c r="U50" s="1100"/>
      <c r="V50" s="1100"/>
      <c r="W50" s="1100"/>
      <c r="X50" s="1100"/>
      <c r="Y50" s="1100"/>
      <c r="Z50" s="940"/>
      <c r="AA50" s="940"/>
      <c r="AB50" s="940"/>
      <c r="AC50" s="940"/>
      <c r="AD50" s="940"/>
      <c r="AE50" s="940"/>
      <c r="AF50" s="941"/>
      <c r="AG50" s="941"/>
      <c r="AH50" s="941"/>
      <c r="AI50" s="949"/>
      <c r="AJ50" s="949"/>
      <c r="AK50" s="949"/>
      <c r="AL50" s="949"/>
      <c r="AM50" s="949"/>
      <c r="AN50" s="949"/>
      <c r="AO50" s="949"/>
      <c r="AP50" s="950"/>
      <c r="AQ50" s="950"/>
      <c r="AR50" s="950"/>
      <c r="AS50" s="950"/>
      <c r="AT50" s="950"/>
      <c r="AU50" s="950"/>
      <c r="AV50" s="950"/>
      <c r="AW50" s="950"/>
      <c r="AX50" s="950"/>
      <c r="AY50" s="950"/>
    </row>
    <row r="51" spans="1:51" ht="18" x14ac:dyDescent="0.25">
      <c r="A51" s="1117"/>
      <c r="B51" s="1113"/>
      <c r="C51" s="1100"/>
      <c r="D51" s="953" t="s">
        <v>420</v>
      </c>
      <c r="E51" s="944"/>
      <c r="F51" s="944"/>
      <c r="G51" s="944"/>
      <c r="H51" s="967"/>
      <c r="I51" s="951"/>
      <c r="J51" s="944"/>
      <c r="K51" s="944"/>
      <c r="L51" s="968"/>
      <c r="M51" s="951"/>
      <c r="N51" s="1100"/>
      <c r="O51" s="1100"/>
      <c r="P51" s="1100"/>
      <c r="Q51" s="1100"/>
      <c r="R51" s="1100"/>
      <c r="S51" s="1100"/>
      <c r="T51" s="1100"/>
      <c r="U51" s="1100"/>
      <c r="V51" s="1100"/>
      <c r="W51" s="1100"/>
      <c r="X51" s="1100"/>
      <c r="Y51" s="1100"/>
      <c r="Z51" s="940"/>
      <c r="AA51" s="940"/>
      <c r="AB51" s="940"/>
      <c r="AC51" s="940"/>
      <c r="AD51" s="940"/>
      <c r="AE51" s="940"/>
      <c r="AF51" s="941"/>
      <c r="AG51" s="941"/>
      <c r="AH51" s="941"/>
      <c r="AI51" s="949"/>
      <c r="AJ51" s="949"/>
      <c r="AK51" s="949"/>
      <c r="AL51" s="949"/>
      <c r="AM51" s="949"/>
      <c r="AN51" s="949"/>
      <c r="AO51" s="949"/>
      <c r="AP51" s="950"/>
      <c r="AQ51" s="950"/>
      <c r="AR51" s="950"/>
      <c r="AS51" s="950"/>
      <c r="AT51" s="950"/>
      <c r="AU51" s="950"/>
      <c r="AV51" s="950"/>
      <c r="AW51" s="950"/>
      <c r="AX51" s="950"/>
      <c r="AY51" s="950"/>
    </row>
    <row r="52" spans="1:51" ht="18" x14ac:dyDescent="0.25">
      <c r="A52" s="1117"/>
      <c r="B52" s="1113"/>
      <c r="C52" s="1116" t="s">
        <v>430</v>
      </c>
      <c r="D52" s="953" t="s">
        <v>402</v>
      </c>
      <c r="E52" s="935"/>
      <c r="F52" s="935"/>
      <c r="G52" s="951"/>
      <c r="H52" s="937">
        <v>0</v>
      </c>
      <c r="I52" s="951"/>
      <c r="J52" s="935"/>
      <c r="K52" s="951"/>
      <c r="L52" s="937">
        <v>0</v>
      </c>
      <c r="M52" s="951"/>
      <c r="N52" s="1116" t="s">
        <v>430</v>
      </c>
      <c r="O52" s="1120" t="s">
        <v>404</v>
      </c>
      <c r="P52" s="1120" t="s">
        <v>405</v>
      </c>
      <c r="Q52" s="1116" t="s">
        <v>406</v>
      </c>
      <c r="R52" s="1099" t="s">
        <v>407</v>
      </c>
      <c r="S52" s="1116">
        <v>1230539</v>
      </c>
      <c r="T52" s="1100"/>
      <c r="U52" s="1099" t="s">
        <v>408</v>
      </c>
      <c r="V52" s="1099" t="s">
        <v>409</v>
      </c>
      <c r="W52" s="1099" t="s">
        <v>410</v>
      </c>
      <c r="X52" s="1099" t="s">
        <v>411</v>
      </c>
      <c r="Y52" s="1099">
        <v>1230539</v>
      </c>
      <c r="Z52" s="940"/>
      <c r="AA52" s="940"/>
      <c r="AB52" s="940"/>
      <c r="AC52" s="940"/>
      <c r="AD52" s="940"/>
      <c r="AE52" s="940"/>
      <c r="AF52" s="941"/>
      <c r="AG52" s="941"/>
      <c r="AH52" s="941"/>
      <c r="AI52" s="949"/>
      <c r="AJ52" s="949"/>
      <c r="AK52" s="949"/>
      <c r="AL52" s="949"/>
      <c r="AM52" s="949"/>
      <c r="AN52" s="949"/>
      <c r="AO52" s="949"/>
      <c r="AP52" s="950"/>
      <c r="AQ52" s="950"/>
      <c r="AR52" s="950"/>
      <c r="AS52" s="950"/>
      <c r="AT52" s="950"/>
      <c r="AU52" s="950"/>
      <c r="AV52" s="950"/>
      <c r="AW52" s="950"/>
      <c r="AX52" s="950"/>
      <c r="AY52" s="950"/>
    </row>
    <row r="53" spans="1:51" ht="18" x14ac:dyDescent="0.25">
      <c r="A53" s="1117"/>
      <c r="B53" s="1113"/>
      <c r="C53" s="1100"/>
      <c r="D53" s="953" t="s">
        <v>412</v>
      </c>
      <c r="E53" s="944"/>
      <c r="F53" s="944"/>
      <c r="G53" s="944"/>
      <c r="H53" s="954">
        <v>0</v>
      </c>
      <c r="I53" s="951"/>
      <c r="J53" s="944"/>
      <c r="K53" s="944"/>
      <c r="L53" s="954">
        <v>0</v>
      </c>
      <c r="M53" s="951"/>
      <c r="N53" s="1100"/>
      <c r="O53" s="1100"/>
      <c r="P53" s="1100"/>
      <c r="Q53" s="1100"/>
      <c r="R53" s="1100"/>
      <c r="S53" s="1100"/>
      <c r="T53" s="1100"/>
      <c r="U53" s="1100"/>
      <c r="V53" s="1100"/>
      <c r="W53" s="1100"/>
      <c r="X53" s="1100"/>
      <c r="Y53" s="1100"/>
      <c r="Z53" s="940"/>
      <c r="AA53" s="940"/>
      <c r="AB53" s="940"/>
      <c r="AC53" s="940"/>
      <c r="AD53" s="940"/>
      <c r="AE53" s="940"/>
      <c r="AF53" s="941"/>
      <c r="AG53" s="941"/>
      <c r="AH53" s="941"/>
      <c r="AI53" s="949"/>
      <c r="AJ53" s="949"/>
      <c r="AK53" s="949"/>
      <c r="AL53" s="949"/>
      <c r="AM53" s="949"/>
      <c r="AN53" s="949"/>
      <c r="AO53" s="949"/>
      <c r="AP53" s="950"/>
      <c r="AQ53" s="950"/>
      <c r="AR53" s="950"/>
      <c r="AS53" s="950"/>
      <c r="AT53" s="950"/>
      <c r="AU53" s="950"/>
      <c r="AV53" s="950"/>
      <c r="AW53" s="950"/>
      <c r="AX53" s="950"/>
      <c r="AY53" s="950"/>
    </row>
    <row r="54" spans="1:51" ht="18" x14ac:dyDescent="0.25">
      <c r="A54" s="1117"/>
      <c r="B54" s="1113"/>
      <c r="C54" s="1100"/>
      <c r="D54" s="953" t="s">
        <v>419</v>
      </c>
      <c r="E54" s="935"/>
      <c r="F54" s="935"/>
      <c r="G54" s="935"/>
      <c r="H54" s="937"/>
      <c r="I54" s="951"/>
      <c r="J54" s="935"/>
      <c r="K54" s="935"/>
      <c r="L54" s="968"/>
      <c r="M54" s="951"/>
      <c r="N54" s="1100"/>
      <c r="O54" s="1100"/>
      <c r="P54" s="1100"/>
      <c r="Q54" s="1100"/>
      <c r="R54" s="1100"/>
      <c r="S54" s="1100"/>
      <c r="T54" s="1100"/>
      <c r="U54" s="1100"/>
      <c r="V54" s="1100"/>
      <c r="W54" s="1100"/>
      <c r="X54" s="1100"/>
      <c r="Y54" s="1100"/>
      <c r="Z54" s="940"/>
      <c r="AA54" s="940"/>
      <c r="AB54" s="940"/>
      <c r="AC54" s="940"/>
      <c r="AD54" s="940"/>
      <c r="AE54" s="940"/>
      <c r="AF54" s="941"/>
      <c r="AG54" s="941"/>
      <c r="AH54" s="941"/>
      <c r="AI54" s="949"/>
      <c r="AJ54" s="949"/>
      <c r="AK54" s="949"/>
      <c r="AL54" s="949"/>
      <c r="AM54" s="949"/>
      <c r="AN54" s="949"/>
      <c r="AO54" s="949"/>
      <c r="AP54" s="950"/>
      <c r="AQ54" s="950"/>
      <c r="AR54" s="950"/>
      <c r="AS54" s="950"/>
      <c r="AT54" s="950"/>
      <c r="AU54" s="950"/>
      <c r="AV54" s="950"/>
      <c r="AW54" s="950"/>
      <c r="AX54" s="950"/>
      <c r="AY54" s="950"/>
    </row>
    <row r="55" spans="1:51" ht="18" x14ac:dyDescent="0.25">
      <c r="A55" s="1117"/>
      <c r="B55" s="1113"/>
      <c r="C55" s="1100"/>
      <c r="D55" s="953" t="s">
        <v>420</v>
      </c>
      <c r="E55" s="944"/>
      <c r="F55" s="944"/>
      <c r="G55" s="944"/>
      <c r="H55" s="967"/>
      <c r="I55" s="951"/>
      <c r="J55" s="944"/>
      <c r="K55" s="944"/>
      <c r="L55" s="968"/>
      <c r="M55" s="951"/>
      <c r="N55" s="1100"/>
      <c r="O55" s="1100"/>
      <c r="P55" s="1100"/>
      <c r="Q55" s="1100"/>
      <c r="R55" s="1100"/>
      <c r="S55" s="1100"/>
      <c r="T55" s="1100"/>
      <c r="U55" s="1100"/>
      <c r="V55" s="1100"/>
      <c r="W55" s="1100"/>
      <c r="X55" s="1100"/>
      <c r="Y55" s="1100"/>
      <c r="Z55" s="940"/>
      <c r="AA55" s="940"/>
      <c r="AB55" s="940"/>
      <c r="AC55" s="940"/>
      <c r="AD55" s="940"/>
      <c r="AE55" s="940"/>
      <c r="AF55" s="941"/>
      <c r="AG55" s="941"/>
      <c r="AH55" s="941"/>
      <c r="AI55" s="949"/>
      <c r="AJ55" s="949"/>
      <c r="AK55" s="949"/>
      <c r="AL55" s="949"/>
      <c r="AM55" s="949"/>
      <c r="AN55" s="949"/>
      <c r="AO55" s="949"/>
      <c r="AP55" s="950"/>
      <c r="AQ55" s="950"/>
      <c r="AR55" s="950"/>
      <c r="AS55" s="950"/>
      <c r="AT55" s="950"/>
      <c r="AU55" s="950"/>
      <c r="AV55" s="950"/>
      <c r="AW55" s="950"/>
      <c r="AX55" s="950"/>
      <c r="AY55" s="950"/>
    </row>
    <row r="56" spans="1:51" ht="18" x14ac:dyDescent="0.25">
      <c r="A56" s="1117"/>
      <c r="B56" s="1113"/>
      <c r="C56" s="1116" t="s">
        <v>431</v>
      </c>
      <c r="D56" s="953" t="s">
        <v>402</v>
      </c>
      <c r="E56" s="935">
        <v>23</v>
      </c>
      <c r="F56" s="935">
        <v>23</v>
      </c>
      <c r="G56" s="951">
        <v>183</v>
      </c>
      <c r="H56" s="937">
        <v>183</v>
      </c>
      <c r="I56" s="951"/>
      <c r="J56" s="935">
        <v>23</v>
      </c>
      <c r="K56" s="951">
        <v>183</v>
      </c>
      <c r="L56" s="937">
        <v>183</v>
      </c>
      <c r="M56" s="951"/>
      <c r="N56" s="1116" t="s">
        <v>431</v>
      </c>
      <c r="O56" s="1120" t="s">
        <v>404</v>
      </c>
      <c r="P56" s="1120" t="s">
        <v>405</v>
      </c>
      <c r="Q56" s="1116" t="s">
        <v>406</v>
      </c>
      <c r="R56" s="1099" t="s">
        <v>407</v>
      </c>
      <c r="S56" s="1116">
        <v>93248</v>
      </c>
      <c r="T56" s="1100"/>
      <c r="U56" s="1099" t="s">
        <v>408</v>
      </c>
      <c r="V56" s="1099" t="s">
        <v>409</v>
      </c>
      <c r="W56" s="1099" t="s">
        <v>410</v>
      </c>
      <c r="X56" s="1099" t="s">
        <v>411</v>
      </c>
      <c r="Y56" s="1099">
        <v>93248</v>
      </c>
      <c r="Z56" s="940"/>
      <c r="AA56" s="940"/>
      <c r="AB56" s="940"/>
      <c r="AC56" s="940"/>
      <c r="AD56" s="940"/>
      <c r="AE56" s="940"/>
      <c r="AF56" s="941"/>
      <c r="AG56" s="941"/>
      <c r="AH56" s="941"/>
      <c r="AI56" s="949"/>
      <c r="AJ56" s="949"/>
      <c r="AK56" s="949"/>
      <c r="AL56" s="949"/>
      <c r="AM56" s="949"/>
      <c r="AN56" s="949"/>
      <c r="AO56" s="949"/>
      <c r="AP56" s="950"/>
      <c r="AQ56" s="950"/>
      <c r="AR56" s="950"/>
      <c r="AS56" s="950"/>
      <c r="AT56" s="950"/>
      <c r="AU56" s="950"/>
      <c r="AV56" s="950"/>
      <c r="AW56" s="950"/>
      <c r="AX56" s="950"/>
      <c r="AY56" s="950"/>
    </row>
    <row r="57" spans="1:51" ht="18" x14ac:dyDescent="0.25">
      <c r="A57" s="1117"/>
      <c r="B57" s="1113"/>
      <c r="C57" s="1100"/>
      <c r="D57" s="953" t="s">
        <v>412</v>
      </c>
      <c r="E57" s="944">
        <v>1031315.4</v>
      </c>
      <c r="F57" s="944">
        <v>1031315.4</v>
      </c>
      <c r="G57" s="944">
        <v>8205683.4000000004</v>
      </c>
      <c r="H57" s="954">
        <v>8205683</v>
      </c>
      <c r="I57" s="951"/>
      <c r="J57" s="944">
        <v>1114920.8633093524</v>
      </c>
      <c r="K57" s="944">
        <v>10756349.561053472</v>
      </c>
      <c r="L57" s="954">
        <v>10756349</v>
      </c>
      <c r="M57" s="951"/>
      <c r="N57" s="1100"/>
      <c r="O57" s="1100"/>
      <c r="P57" s="1100"/>
      <c r="Q57" s="1100"/>
      <c r="R57" s="1100"/>
      <c r="S57" s="1100"/>
      <c r="T57" s="1100"/>
      <c r="U57" s="1100"/>
      <c r="V57" s="1100"/>
      <c r="W57" s="1100"/>
      <c r="X57" s="1100"/>
      <c r="Y57" s="1100"/>
      <c r="Z57" s="940"/>
      <c r="AA57" s="940"/>
      <c r="AB57" s="940"/>
      <c r="AC57" s="940"/>
      <c r="AD57" s="940"/>
      <c r="AE57" s="940"/>
      <c r="AF57" s="941"/>
      <c r="AG57" s="941"/>
      <c r="AH57" s="941"/>
      <c r="AI57" s="949"/>
      <c r="AJ57" s="949"/>
      <c r="AK57" s="949"/>
      <c r="AL57" s="949"/>
      <c r="AM57" s="949"/>
      <c r="AN57" s="949"/>
      <c r="AO57" s="949"/>
      <c r="AP57" s="950"/>
      <c r="AQ57" s="950"/>
      <c r="AR57" s="950"/>
      <c r="AS57" s="950"/>
      <c r="AT57" s="950"/>
      <c r="AU57" s="950"/>
      <c r="AV57" s="950"/>
      <c r="AW57" s="950"/>
      <c r="AX57" s="950"/>
      <c r="AY57" s="950"/>
    </row>
    <row r="58" spans="1:51" ht="18" x14ac:dyDescent="0.25">
      <c r="A58" s="1117"/>
      <c r="B58" s="1113"/>
      <c r="C58" s="1100"/>
      <c r="D58" s="953" t="s">
        <v>419</v>
      </c>
      <c r="E58" s="935"/>
      <c r="F58" s="935"/>
      <c r="G58" s="935"/>
      <c r="H58" s="937"/>
      <c r="I58" s="951"/>
      <c r="J58" s="935"/>
      <c r="K58" s="935"/>
      <c r="L58" s="968"/>
      <c r="M58" s="951"/>
      <c r="N58" s="1100"/>
      <c r="O58" s="1100"/>
      <c r="P58" s="1100"/>
      <c r="Q58" s="1100"/>
      <c r="R58" s="1100"/>
      <c r="S58" s="1100"/>
      <c r="T58" s="1100"/>
      <c r="U58" s="1100"/>
      <c r="V58" s="1100"/>
      <c r="W58" s="1100"/>
      <c r="X58" s="1100"/>
      <c r="Y58" s="1100"/>
      <c r="Z58" s="940"/>
      <c r="AA58" s="940"/>
      <c r="AB58" s="940"/>
      <c r="AC58" s="940"/>
      <c r="AD58" s="940"/>
      <c r="AE58" s="940"/>
      <c r="AF58" s="941"/>
      <c r="AG58" s="941"/>
      <c r="AH58" s="941"/>
      <c r="AI58" s="949"/>
      <c r="AJ58" s="949"/>
      <c r="AK58" s="949"/>
      <c r="AL58" s="949"/>
      <c r="AM58" s="949"/>
      <c r="AN58" s="949"/>
      <c r="AO58" s="949"/>
      <c r="AP58" s="950"/>
      <c r="AQ58" s="950"/>
      <c r="AR58" s="950"/>
      <c r="AS58" s="950"/>
      <c r="AT58" s="950"/>
      <c r="AU58" s="950"/>
      <c r="AV58" s="950"/>
      <c r="AW58" s="950"/>
      <c r="AX58" s="950"/>
      <c r="AY58" s="950"/>
    </row>
    <row r="59" spans="1:51" ht="18" x14ac:dyDescent="0.25">
      <c r="A59" s="1117"/>
      <c r="B59" s="1113"/>
      <c r="C59" s="1100"/>
      <c r="D59" s="953" t="s">
        <v>420</v>
      </c>
      <c r="E59" s="944"/>
      <c r="F59" s="944"/>
      <c r="G59" s="944"/>
      <c r="H59" s="967"/>
      <c r="I59" s="951"/>
      <c r="J59" s="944"/>
      <c r="K59" s="944"/>
      <c r="L59" s="968"/>
      <c r="M59" s="951"/>
      <c r="N59" s="1100"/>
      <c r="O59" s="1100"/>
      <c r="P59" s="1100"/>
      <c r="Q59" s="1100"/>
      <c r="R59" s="1100"/>
      <c r="S59" s="1100"/>
      <c r="T59" s="1100"/>
      <c r="U59" s="1100"/>
      <c r="V59" s="1100"/>
      <c r="W59" s="1100"/>
      <c r="X59" s="1100"/>
      <c r="Y59" s="1100"/>
      <c r="Z59" s="940"/>
      <c r="AA59" s="940"/>
      <c r="AB59" s="940"/>
      <c r="AC59" s="940"/>
      <c r="AD59" s="940"/>
      <c r="AE59" s="940"/>
      <c r="AF59" s="941"/>
      <c r="AG59" s="941"/>
      <c r="AH59" s="941"/>
      <c r="AI59" s="949"/>
      <c r="AJ59" s="949"/>
      <c r="AK59" s="949"/>
      <c r="AL59" s="949"/>
      <c r="AM59" s="949"/>
      <c r="AN59" s="949"/>
      <c r="AO59" s="949"/>
      <c r="AP59" s="950"/>
      <c r="AQ59" s="950"/>
      <c r="AR59" s="950"/>
      <c r="AS59" s="950"/>
      <c r="AT59" s="950"/>
      <c r="AU59" s="950"/>
      <c r="AV59" s="950"/>
      <c r="AW59" s="950"/>
      <c r="AX59" s="950"/>
      <c r="AY59" s="950"/>
    </row>
    <row r="60" spans="1:51" ht="18" x14ac:dyDescent="0.25">
      <c r="A60" s="1117"/>
      <c r="B60" s="1113"/>
      <c r="C60" s="1116" t="s">
        <v>432</v>
      </c>
      <c r="D60" s="953" t="s">
        <v>402</v>
      </c>
      <c r="E60" s="935"/>
      <c r="F60" s="935"/>
      <c r="G60" s="951"/>
      <c r="H60" s="937">
        <v>0</v>
      </c>
      <c r="I60" s="951"/>
      <c r="J60" s="935"/>
      <c r="K60" s="951"/>
      <c r="L60" s="937">
        <v>0</v>
      </c>
      <c r="M60" s="951"/>
      <c r="N60" s="1116" t="s">
        <v>432</v>
      </c>
      <c r="O60" s="1120" t="s">
        <v>404</v>
      </c>
      <c r="P60" s="1120" t="s">
        <v>405</v>
      </c>
      <c r="Q60" s="1116" t="s">
        <v>406</v>
      </c>
      <c r="R60" s="1099" t="s">
        <v>407</v>
      </c>
      <c r="S60" s="1116">
        <v>186383</v>
      </c>
      <c r="T60" s="1100"/>
      <c r="U60" s="1099" t="s">
        <v>408</v>
      </c>
      <c r="V60" s="1099" t="s">
        <v>409</v>
      </c>
      <c r="W60" s="1099" t="s">
        <v>410</v>
      </c>
      <c r="X60" s="1099" t="s">
        <v>411</v>
      </c>
      <c r="Y60" s="1099">
        <v>186383</v>
      </c>
      <c r="Z60" s="940"/>
      <c r="AA60" s="940"/>
      <c r="AB60" s="940"/>
      <c r="AC60" s="940"/>
      <c r="AD60" s="940"/>
      <c r="AE60" s="940"/>
      <c r="AF60" s="941"/>
      <c r="AG60" s="941"/>
      <c r="AH60" s="941"/>
      <c r="AI60" s="949"/>
      <c r="AJ60" s="949"/>
      <c r="AK60" s="949"/>
      <c r="AL60" s="949"/>
      <c r="AM60" s="949"/>
      <c r="AN60" s="949"/>
      <c r="AO60" s="949"/>
      <c r="AP60" s="950"/>
      <c r="AQ60" s="950"/>
      <c r="AR60" s="950"/>
      <c r="AS60" s="950"/>
      <c r="AT60" s="950"/>
      <c r="AU60" s="950"/>
      <c r="AV60" s="950"/>
      <c r="AW60" s="950"/>
      <c r="AX60" s="950"/>
      <c r="AY60" s="950"/>
    </row>
    <row r="61" spans="1:51" ht="18" x14ac:dyDescent="0.25">
      <c r="A61" s="1117"/>
      <c r="B61" s="1113"/>
      <c r="C61" s="1100"/>
      <c r="D61" s="953" t="s">
        <v>412</v>
      </c>
      <c r="E61" s="944"/>
      <c r="F61" s="944"/>
      <c r="G61" s="944"/>
      <c r="H61" s="954">
        <v>0</v>
      </c>
      <c r="I61" s="951"/>
      <c r="J61" s="944"/>
      <c r="K61" s="944"/>
      <c r="L61" s="954">
        <v>0</v>
      </c>
      <c r="M61" s="951"/>
      <c r="N61" s="1100"/>
      <c r="O61" s="1100"/>
      <c r="P61" s="1100"/>
      <c r="Q61" s="1100"/>
      <c r="R61" s="1100"/>
      <c r="S61" s="1100"/>
      <c r="T61" s="1100"/>
      <c r="U61" s="1100"/>
      <c r="V61" s="1100"/>
      <c r="W61" s="1100"/>
      <c r="X61" s="1100"/>
      <c r="Y61" s="1100"/>
      <c r="Z61" s="940"/>
      <c r="AA61" s="940"/>
      <c r="AB61" s="940"/>
      <c r="AC61" s="940"/>
      <c r="AD61" s="940"/>
      <c r="AE61" s="940"/>
      <c r="AF61" s="941"/>
      <c r="AG61" s="941"/>
      <c r="AH61" s="941"/>
      <c r="AI61" s="949"/>
      <c r="AJ61" s="949"/>
      <c r="AK61" s="949"/>
      <c r="AL61" s="949"/>
      <c r="AM61" s="949"/>
      <c r="AN61" s="949"/>
      <c r="AO61" s="949"/>
      <c r="AP61" s="950"/>
      <c r="AQ61" s="950"/>
      <c r="AR61" s="950"/>
      <c r="AS61" s="950"/>
      <c r="AT61" s="950"/>
      <c r="AU61" s="950"/>
      <c r="AV61" s="950"/>
      <c r="AW61" s="950"/>
      <c r="AX61" s="950"/>
      <c r="AY61" s="950"/>
    </row>
    <row r="62" spans="1:51" ht="18" x14ac:dyDescent="0.25">
      <c r="A62" s="1117"/>
      <c r="B62" s="1113"/>
      <c r="C62" s="1100"/>
      <c r="D62" s="953" t="s">
        <v>419</v>
      </c>
      <c r="E62" s="935"/>
      <c r="F62" s="935"/>
      <c r="G62" s="935"/>
      <c r="H62" s="937"/>
      <c r="I62" s="951"/>
      <c r="J62" s="935"/>
      <c r="K62" s="935"/>
      <c r="L62" s="968"/>
      <c r="M62" s="951"/>
      <c r="N62" s="1100"/>
      <c r="O62" s="1100"/>
      <c r="P62" s="1100"/>
      <c r="Q62" s="1100"/>
      <c r="R62" s="1100"/>
      <c r="S62" s="1100"/>
      <c r="T62" s="1100"/>
      <c r="U62" s="1100"/>
      <c r="V62" s="1100"/>
      <c r="W62" s="1100"/>
      <c r="X62" s="1100"/>
      <c r="Y62" s="1100"/>
      <c r="Z62" s="940"/>
      <c r="AA62" s="940"/>
      <c r="AB62" s="940"/>
      <c r="AC62" s="940"/>
      <c r="AD62" s="940"/>
      <c r="AE62" s="940"/>
      <c r="AF62" s="941"/>
      <c r="AG62" s="941"/>
      <c r="AH62" s="941"/>
      <c r="AI62" s="949"/>
      <c r="AJ62" s="949"/>
      <c r="AK62" s="949"/>
      <c r="AL62" s="949"/>
      <c r="AM62" s="949"/>
      <c r="AN62" s="949"/>
      <c r="AO62" s="949"/>
      <c r="AP62" s="950"/>
      <c r="AQ62" s="950"/>
      <c r="AR62" s="950"/>
      <c r="AS62" s="950"/>
      <c r="AT62" s="950"/>
      <c r="AU62" s="950"/>
      <c r="AV62" s="950"/>
      <c r="AW62" s="950"/>
      <c r="AX62" s="950"/>
      <c r="AY62" s="950"/>
    </row>
    <row r="63" spans="1:51" ht="18" x14ac:dyDescent="0.25">
      <c r="A63" s="1117"/>
      <c r="B63" s="1113"/>
      <c r="C63" s="1100"/>
      <c r="D63" s="953" t="s">
        <v>420</v>
      </c>
      <c r="E63" s="944"/>
      <c r="F63" s="944"/>
      <c r="G63" s="944"/>
      <c r="H63" s="967"/>
      <c r="I63" s="951"/>
      <c r="J63" s="944"/>
      <c r="K63" s="944"/>
      <c r="L63" s="968"/>
      <c r="M63" s="951"/>
      <c r="N63" s="1100"/>
      <c r="O63" s="1100"/>
      <c r="P63" s="1100"/>
      <c r="Q63" s="1100"/>
      <c r="R63" s="1100"/>
      <c r="S63" s="1100"/>
      <c r="T63" s="1100"/>
      <c r="U63" s="1100"/>
      <c r="V63" s="1100"/>
      <c r="W63" s="1100"/>
      <c r="X63" s="1100"/>
      <c r="Y63" s="1100"/>
      <c r="Z63" s="940"/>
      <c r="AA63" s="940"/>
      <c r="AB63" s="940"/>
      <c r="AC63" s="940"/>
      <c r="AD63" s="940"/>
      <c r="AE63" s="940"/>
      <c r="AF63" s="941"/>
      <c r="AG63" s="941"/>
      <c r="AH63" s="941"/>
      <c r="AI63" s="949"/>
      <c r="AJ63" s="949"/>
      <c r="AK63" s="949"/>
      <c r="AL63" s="949"/>
      <c r="AM63" s="949"/>
      <c r="AN63" s="949"/>
      <c r="AO63" s="949"/>
      <c r="AP63" s="950"/>
      <c r="AQ63" s="950"/>
      <c r="AR63" s="950"/>
      <c r="AS63" s="950"/>
      <c r="AT63" s="950"/>
      <c r="AU63" s="950"/>
      <c r="AV63" s="950"/>
      <c r="AW63" s="950"/>
      <c r="AX63" s="950"/>
      <c r="AY63" s="950"/>
    </row>
    <row r="64" spans="1:51" ht="18" x14ac:dyDescent="0.25">
      <c r="A64" s="1117"/>
      <c r="B64" s="1113"/>
      <c r="C64" s="1116" t="s">
        <v>433</v>
      </c>
      <c r="D64" s="953" t="s">
        <v>402</v>
      </c>
      <c r="E64" s="935"/>
      <c r="F64" s="935"/>
      <c r="G64" s="951"/>
      <c r="H64" s="937">
        <v>0</v>
      </c>
      <c r="I64" s="951"/>
      <c r="J64" s="935"/>
      <c r="K64" s="951"/>
      <c r="L64" s="937">
        <v>0</v>
      </c>
      <c r="M64" s="951"/>
      <c r="N64" s="1116" t="s">
        <v>433</v>
      </c>
      <c r="O64" s="1120" t="s">
        <v>404</v>
      </c>
      <c r="P64" s="1120" t="s">
        <v>405</v>
      </c>
      <c r="Q64" s="1116" t="s">
        <v>406</v>
      </c>
      <c r="R64" s="1099" t="s">
        <v>407</v>
      </c>
      <c r="S64" s="1120">
        <v>342940</v>
      </c>
      <c r="T64" s="1100"/>
      <c r="U64" s="1099" t="s">
        <v>408</v>
      </c>
      <c r="V64" s="1099" t="s">
        <v>409</v>
      </c>
      <c r="W64" s="1099" t="s">
        <v>410</v>
      </c>
      <c r="X64" s="1099" t="s">
        <v>411</v>
      </c>
      <c r="Y64" s="1120">
        <v>342940</v>
      </c>
      <c r="Z64" s="940"/>
      <c r="AA64" s="940"/>
      <c r="AB64" s="940"/>
      <c r="AC64" s="940"/>
      <c r="AD64" s="940"/>
      <c r="AE64" s="940"/>
      <c r="AF64" s="941"/>
      <c r="AG64" s="941"/>
      <c r="AH64" s="941"/>
      <c r="AI64" s="949"/>
      <c r="AJ64" s="949"/>
      <c r="AK64" s="949"/>
      <c r="AL64" s="949"/>
      <c r="AM64" s="949"/>
      <c r="AN64" s="949"/>
      <c r="AO64" s="949"/>
      <c r="AP64" s="950"/>
      <c r="AQ64" s="950"/>
      <c r="AR64" s="950"/>
      <c r="AS64" s="950"/>
      <c r="AT64" s="950"/>
      <c r="AU64" s="950"/>
      <c r="AV64" s="950"/>
      <c r="AW64" s="950"/>
      <c r="AX64" s="950"/>
      <c r="AY64" s="950"/>
    </row>
    <row r="65" spans="1:51" ht="18" x14ac:dyDescent="0.25">
      <c r="A65" s="1117"/>
      <c r="B65" s="1113"/>
      <c r="C65" s="1100"/>
      <c r="D65" s="953" t="s">
        <v>412</v>
      </c>
      <c r="E65" s="944"/>
      <c r="F65" s="944"/>
      <c r="G65" s="944"/>
      <c r="H65" s="954">
        <v>0</v>
      </c>
      <c r="I65" s="951"/>
      <c r="J65" s="944"/>
      <c r="K65" s="944"/>
      <c r="L65" s="954">
        <v>0</v>
      </c>
      <c r="M65" s="951"/>
      <c r="N65" s="1100"/>
      <c r="O65" s="1100"/>
      <c r="P65" s="1100"/>
      <c r="Q65" s="1100"/>
      <c r="R65" s="1100"/>
      <c r="S65" s="1100"/>
      <c r="T65" s="1100"/>
      <c r="U65" s="1100"/>
      <c r="V65" s="1100"/>
      <c r="W65" s="1100"/>
      <c r="X65" s="1100"/>
      <c r="Y65" s="1100"/>
      <c r="Z65" s="940"/>
      <c r="AA65" s="940"/>
      <c r="AB65" s="940"/>
      <c r="AC65" s="940"/>
      <c r="AD65" s="940"/>
      <c r="AE65" s="940"/>
      <c r="AF65" s="941"/>
      <c r="AG65" s="941"/>
      <c r="AH65" s="941"/>
      <c r="AI65" s="949"/>
      <c r="AJ65" s="949"/>
      <c r="AK65" s="949"/>
      <c r="AL65" s="949"/>
      <c r="AM65" s="949"/>
      <c r="AN65" s="949"/>
      <c r="AO65" s="949"/>
      <c r="AP65" s="950"/>
      <c r="AQ65" s="950"/>
      <c r="AR65" s="950"/>
      <c r="AS65" s="950"/>
      <c r="AT65" s="950"/>
      <c r="AU65" s="950"/>
      <c r="AV65" s="950"/>
      <c r="AW65" s="950"/>
      <c r="AX65" s="950"/>
      <c r="AY65" s="950"/>
    </row>
    <row r="66" spans="1:51" ht="18" x14ac:dyDescent="0.25">
      <c r="A66" s="1117"/>
      <c r="B66" s="1113"/>
      <c r="C66" s="1100"/>
      <c r="D66" s="953" t="s">
        <v>419</v>
      </c>
      <c r="E66" s="935"/>
      <c r="F66" s="935"/>
      <c r="G66" s="935"/>
      <c r="H66" s="937"/>
      <c r="I66" s="951"/>
      <c r="J66" s="935"/>
      <c r="K66" s="935"/>
      <c r="L66" s="968"/>
      <c r="M66" s="951"/>
      <c r="N66" s="1100"/>
      <c r="O66" s="1100"/>
      <c r="P66" s="1100"/>
      <c r="Q66" s="1100"/>
      <c r="R66" s="1100"/>
      <c r="S66" s="1100"/>
      <c r="T66" s="1100"/>
      <c r="U66" s="1100"/>
      <c r="V66" s="1100"/>
      <c r="W66" s="1100"/>
      <c r="X66" s="1100"/>
      <c r="Y66" s="1100"/>
      <c r="Z66" s="940"/>
      <c r="AA66" s="940"/>
      <c r="AB66" s="940"/>
      <c r="AC66" s="940"/>
      <c r="AD66" s="940"/>
      <c r="AE66" s="940"/>
      <c r="AF66" s="941"/>
      <c r="AG66" s="941"/>
      <c r="AH66" s="941"/>
      <c r="AI66" s="949"/>
      <c r="AJ66" s="949"/>
      <c r="AK66" s="949"/>
      <c r="AL66" s="949"/>
      <c r="AM66" s="949"/>
      <c r="AN66" s="949"/>
      <c r="AO66" s="949"/>
      <c r="AP66" s="950"/>
      <c r="AQ66" s="950"/>
      <c r="AR66" s="950"/>
      <c r="AS66" s="950"/>
      <c r="AT66" s="950"/>
      <c r="AU66" s="950"/>
      <c r="AV66" s="950"/>
      <c r="AW66" s="950"/>
      <c r="AX66" s="950"/>
      <c r="AY66" s="950"/>
    </row>
    <row r="67" spans="1:51" ht="18" x14ac:dyDescent="0.25">
      <c r="A67" s="1117"/>
      <c r="B67" s="1113"/>
      <c r="C67" s="1100"/>
      <c r="D67" s="953" t="s">
        <v>420</v>
      </c>
      <c r="E67" s="944"/>
      <c r="F67" s="944"/>
      <c r="G67" s="944"/>
      <c r="H67" s="967"/>
      <c r="I67" s="951"/>
      <c r="J67" s="944"/>
      <c r="K67" s="944"/>
      <c r="L67" s="968"/>
      <c r="M67" s="951"/>
      <c r="N67" s="1100"/>
      <c r="O67" s="1100"/>
      <c r="P67" s="1100"/>
      <c r="Q67" s="1100"/>
      <c r="R67" s="1100"/>
      <c r="S67" s="1100"/>
      <c r="T67" s="1100"/>
      <c r="U67" s="1100"/>
      <c r="V67" s="1100"/>
      <c r="W67" s="1100"/>
      <c r="X67" s="1100"/>
      <c r="Y67" s="1100"/>
      <c r="Z67" s="940"/>
      <c r="AA67" s="940"/>
      <c r="AB67" s="940"/>
      <c r="AC67" s="940"/>
      <c r="AD67" s="940"/>
      <c r="AE67" s="940"/>
      <c r="AF67" s="941"/>
      <c r="AG67" s="941"/>
      <c r="AH67" s="941"/>
      <c r="AI67" s="949"/>
      <c r="AJ67" s="949"/>
      <c r="AK67" s="949"/>
      <c r="AL67" s="949"/>
      <c r="AM67" s="949"/>
      <c r="AN67" s="949"/>
      <c r="AO67" s="949"/>
      <c r="AP67" s="950"/>
      <c r="AQ67" s="950"/>
      <c r="AR67" s="950"/>
      <c r="AS67" s="950"/>
      <c r="AT67" s="950"/>
      <c r="AU67" s="950"/>
      <c r="AV67" s="950"/>
      <c r="AW67" s="950"/>
      <c r="AX67" s="950"/>
      <c r="AY67" s="950"/>
    </row>
    <row r="68" spans="1:51" ht="18" x14ac:dyDescent="0.25">
      <c r="A68" s="1117"/>
      <c r="B68" s="1113"/>
      <c r="C68" s="1116" t="s">
        <v>434</v>
      </c>
      <c r="D68" s="953" t="s">
        <v>402</v>
      </c>
      <c r="E68" s="935"/>
      <c r="F68" s="935"/>
      <c r="G68" s="948"/>
      <c r="H68" s="970">
        <v>0</v>
      </c>
      <c r="I68" s="951"/>
      <c r="J68" s="935"/>
      <c r="K68" s="948"/>
      <c r="L68" s="970">
        <v>0</v>
      </c>
      <c r="M68" s="952"/>
      <c r="N68" s="1116" t="s">
        <v>435</v>
      </c>
      <c r="O68" s="1120" t="s">
        <v>404</v>
      </c>
      <c r="P68" s="1120" t="s">
        <v>405</v>
      </c>
      <c r="Q68" s="1116" t="s">
        <v>406</v>
      </c>
      <c r="R68" s="1099" t="s">
        <v>407</v>
      </c>
      <c r="S68" s="1116">
        <v>348023</v>
      </c>
      <c r="T68" s="1100"/>
      <c r="U68" s="1116" t="s">
        <v>408</v>
      </c>
      <c r="V68" s="1099" t="s">
        <v>409</v>
      </c>
      <c r="W68" s="1099" t="s">
        <v>410</v>
      </c>
      <c r="X68" s="1099" t="s">
        <v>411</v>
      </c>
      <c r="Y68" s="1099">
        <v>348023</v>
      </c>
      <c r="Z68" s="940"/>
      <c r="AA68" s="940"/>
      <c r="AB68" s="940"/>
      <c r="AC68" s="940"/>
      <c r="AD68" s="940"/>
      <c r="AE68" s="940"/>
      <c r="AF68" s="941"/>
      <c r="AG68" s="941"/>
      <c r="AH68" s="941"/>
      <c r="AI68" s="949"/>
      <c r="AJ68" s="949"/>
      <c r="AK68" s="949"/>
      <c r="AL68" s="949"/>
      <c r="AM68" s="949"/>
      <c r="AN68" s="949"/>
      <c r="AO68" s="949"/>
      <c r="AP68" s="950"/>
      <c r="AQ68" s="950"/>
      <c r="AR68" s="950"/>
      <c r="AS68" s="950"/>
      <c r="AT68" s="950"/>
      <c r="AU68" s="950"/>
      <c r="AV68" s="950"/>
      <c r="AW68" s="950"/>
      <c r="AX68" s="950"/>
      <c r="AY68" s="950"/>
    </row>
    <row r="69" spans="1:51" ht="18" x14ac:dyDescent="0.25">
      <c r="A69" s="1117"/>
      <c r="B69" s="1113"/>
      <c r="C69" s="1100"/>
      <c r="D69" s="953" t="s">
        <v>412</v>
      </c>
      <c r="E69" s="944"/>
      <c r="F69" s="944"/>
      <c r="G69" s="944"/>
      <c r="H69" s="954">
        <v>0</v>
      </c>
      <c r="I69" s="951"/>
      <c r="J69" s="944"/>
      <c r="K69" s="944"/>
      <c r="L69" s="954">
        <v>0</v>
      </c>
      <c r="M69" s="952"/>
      <c r="N69" s="1100"/>
      <c r="O69" s="1100"/>
      <c r="P69" s="1100"/>
      <c r="Q69" s="1100"/>
      <c r="R69" s="1100"/>
      <c r="S69" s="1100"/>
      <c r="T69" s="1100"/>
      <c r="U69" s="1100"/>
      <c r="V69" s="1100"/>
      <c r="W69" s="1100"/>
      <c r="X69" s="1100"/>
      <c r="Y69" s="1100"/>
      <c r="Z69" s="940"/>
      <c r="AA69" s="940"/>
      <c r="AB69" s="940"/>
      <c r="AC69" s="940"/>
      <c r="AD69" s="940"/>
      <c r="AE69" s="940"/>
      <c r="AF69" s="941"/>
      <c r="AG69" s="941"/>
      <c r="AH69" s="941"/>
      <c r="AI69" s="949"/>
      <c r="AJ69" s="949"/>
      <c r="AK69" s="949"/>
      <c r="AL69" s="949"/>
      <c r="AM69" s="949"/>
      <c r="AN69" s="949"/>
      <c r="AO69" s="949"/>
      <c r="AP69" s="950"/>
      <c r="AQ69" s="950"/>
      <c r="AR69" s="950"/>
      <c r="AS69" s="950"/>
      <c r="AT69" s="950"/>
      <c r="AU69" s="950"/>
      <c r="AV69" s="950"/>
      <c r="AW69" s="950"/>
      <c r="AX69" s="950"/>
      <c r="AY69" s="950"/>
    </row>
    <row r="70" spans="1:51" ht="18" x14ac:dyDescent="0.25">
      <c r="A70" s="1117"/>
      <c r="B70" s="1113"/>
      <c r="C70" s="1100"/>
      <c r="D70" s="953" t="s">
        <v>419</v>
      </c>
      <c r="E70" s="935"/>
      <c r="F70" s="935"/>
      <c r="G70" s="935"/>
      <c r="H70" s="937"/>
      <c r="I70" s="951"/>
      <c r="J70" s="935"/>
      <c r="K70" s="935"/>
      <c r="L70" s="937"/>
      <c r="M70" s="952"/>
      <c r="N70" s="1100"/>
      <c r="O70" s="1100"/>
      <c r="P70" s="1100"/>
      <c r="Q70" s="1100"/>
      <c r="R70" s="1100"/>
      <c r="S70" s="1100"/>
      <c r="T70" s="1100"/>
      <c r="U70" s="1100"/>
      <c r="V70" s="1100"/>
      <c r="W70" s="1100"/>
      <c r="X70" s="1100"/>
      <c r="Y70" s="1100"/>
      <c r="Z70" s="940"/>
      <c r="AA70" s="940"/>
      <c r="AB70" s="940"/>
      <c r="AC70" s="940"/>
      <c r="AD70" s="940"/>
      <c r="AE70" s="940"/>
      <c r="AF70" s="941"/>
      <c r="AG70" s="941"/>
      <c r="AH70" s="941"/>
      <c r="AI70" s="949"/>
      <c r="AJ70" s="949"/>
      <c r="AK70" s="949"/>
      <c r="AL70" s="949"/>
      <c r="AM70" s="949"/>
      <c r="AN70" s="949"/>
      <c r="AO70" s="949"/>
      <c r="AP70" s="950"/>
      <c r="AQ70" s="950"/>
      <c r="AR70" s="950"/>
      <c r="AS70" s="950"/>
      <c r="AT70" s="950"/>
      <c r="AU70" s="950"/>
      <c r="AV70" s="950"/>
      <c r="AW70" s="950"/>
      <c r="AX70" s="950"/>
      <c r="AY70" s="950"/>
    </row>
    <row r="71" spans="1:51" ht="18" x14ac:dyDescent="0.25">
      <c r="A71" s="1117"/>
      <c r="B71" s="1113"/>
      <c r="C71" s="1100"/>
      <c r="D71" s="953" t="s">
        <v>420</v>
      </c>
      <c r="E71" s="944"/>
      <c r="F71" s="944"/>
      <c r="G71" s="944"/>
      <c r="H71" s="967"/>
      <c r="I71" s="971"/>
      <c r="J71" s="944"/>
      <c r="K71" s="944"/>
      <c r="L71" s="937"/>
      <c r="M71" s="952"/>
      <c r="N71" s="1100"/>
      <c r="O71" s="1100"/>
      <c r="P71" s="1100"/>
      <c r="Q71" s="1100"/>
      <c r="R71" s="1100"/>
      <c r="S71" s="1100"/>
      <c r="T71" s="1100"/>
      <c r="U71" s="1100"/>
      <c r="V71" s="1100"/>
      <c r="W71" s="1100"/>
      <c r="X71" s="1100"/>
      <c r="Y71" s="1100"/>
      <c r="Z71" s="940"/>
      <c r="AA71" s="940"/>
      <c r="AB71" s="940"/>
      <c r="AC71" s="940"/>
      <c r="AD71" s="940"/>
      <c r="AE71" s="940"/>
      <c r="AF71" s="941"/>
      <c r="AG71" s="972"/>
      <c r="AH71" s="941"/>
      <c r="AI71" s="949"/>
      <c r="AJ71" s="949"/>
      <c r="AK71" s="949"/>
      <c r="AL71" s="949"/>
      <c r="AM71" s="949"/>
      <c r="AN71" s="949"/>
      <c r="AO71" s="949"/>
      <c r="AP71" s="950"/>
      <c r="AQ71" s="950"/>
      <c r="AR71" s="950"/>
      <c r="AS71" s="950"/>
      <c r="AT71" s="950"/>
      <c r="AU71" s="950"/>
      <c r="AV71" s="950"/>
      <c r="AW71" s="950"/>
      <c r="AX71" s="950"/>
      <c r="AY71" s="950"/>
    </row>
    <row r="72" spans="1:51" ht="18" x14ac:dyDescent="0.25">
      <c r="A72" s="1117"/>
      <c r="B72" s="1113"/>
      <c r="C72" s="1116" t="s">
        <v>436</v>
      </c>
      <c r="D72" s="953" t="s">
        <v>402</v>
      </c>
      <c r="E72" s="935">
        <v>220</v>
      </c>
      <c r="F72" s="935">
        <v>220</v>
      </c>
      <c r="G72" s="948"/>
      <c r="H72" s="970">
        <v>343</v>
      </c>
      <c r="I72" s="948"/>
      <c r="J72" s="935">
        <v>220</v>
      </c>
      <c r="K72" s="948">
        <v>343</v>
      </c>
      <c r="L72" s="970">
        <v>343</v>
      </c>
      <c r="M72" s="951"/>
      <c r="N72" s="1116" t="s">
        <v>436</v>
      </c>
      <c r="O72" s="1116" t="s">
        <v>404</v>
      </c>
      <c r="P72" s="1116" t="s">
        <v>405</v>
      </c>
      <c r="Q72" s="1116" t="s">
        <v>406</v>
      </c>
      <c r="R72" s="1116" t="s">
        <v>407</v>
      </c>
      <c r="S72" s="1116">
        <v>1315509</v>
      </c>
      <c r="T72" s="1100"/>
      <c r="U72" s="1116" t="s">
        <v>408</v>
      </c>
      <c r="V72" s="1116" t="s">
        <v>409</v>
      </c>
      <c r="W72" s="1116" t="s">
        <v>410</v>
      </c>
      <c r="X72" s="1116" t="s">
        <v>411</v>
      </c>
      <c r="Y72" s="1099"/>
      <c r="Z72" s="940"/>
      <c r="AA72" s="940"/>
      <c r="AB72" s="940"/>
      <c r="AC72" s="940"/>
      <c r="AD72" s="940"/>
      <c r="AE72" s="940"/>
      <c r="AF72" s="941"/>
      <c r="AG72" s="973"/>
      <c r="AH72" s="973"/>
      <c r="AI72" s="974"/>
      <c r="AJ72" s="974"/>
      <c r="AK72" s="974"/>
      <c r="AL72" s="974"/>
      <c r="AM72" s="974"/>
      <c r="AN72" s="974"/>
      <c r="AO72" s="974"/>
      <c r="AP72" s="974"/>
      <c r="AQ72" s="974"/>
      <c r="AR72" s="974"/>
      <c r="AS72" s="974"/>
      <c r="AT72" s="974"/>
      <c r="AU72" s="974"/>
      <c r="AV72" s="974"/>
      <c r="AW72" s="974"/>
      <c r="AX72" s="974"/>
      <c r="AY72" s="974"/>
    </row>
    <row r="73" spans="1:51" ht="18" x14ac:dyDescent="0.25">
      <c r="A73" s="1117"/>
      <c r="B73" s="1113"/>
      <c r="C73" s="1100"/>
      <c r="D73" s="953" t="s">
        <v>412</v>
      </c>
      <c r="E73" s="935">
        <v>9864756</v>
      </c>
      <c r="F73" s="944">
        <v>9864756</v>
      </c>
      <c r="G73" s="935"/>
      <c r="H73" s="954">
        <v>15380051</v>
      </c>
      <c r="I73" s="948"/>
      <c r="J73" s="944">
        <v>10664460.431654677</v>
      </c>
      <c r="K73" s="944">
        <v>12931130.619845703</v>
      </c>
      <c r="L73" s="954">
        <v>20160808</v>
      </c>
      <c r="M73" s="951"/>
      <c r="N73" s="1100"/>
      <c r="O73" s="1100"/>
      <c r="P73" s="1100"/>
      <c r="Q73" s="1100"/>
      <c r="R73" s="1100"/>
      <c r="S73" s="1100"/>
      <c r="T73" s="1100"/>
      <c r="U73" s="1100"/>
      <c r="V73" s="1100"/>
      <c r="W73" s="1100"/>
      <c r="X73" s="1100"/>
      <c r="Y73" s="1100"/>
      <c r="Z73" s="940"/>
      <c r="AA73" s="940"/>
      <c r="AB73" s="940"/>
      <c r="AC73" s="940"/>
      <c r="AD73" s="940"/>
      <c r="AE73" s="940"/>
      <c r="AF73" s="941"/>
      <c r="AG73" s="973"/>
      <c r="AH73" s="973"/>
      <c r="AI73" s="974"/>
      <c r="AJ73" s="974"/>
      <c r="AK73" s="974"/>
      <c r="AL73" s="974"/>
      <c r="AM73" s="974"/>
      <c r="AN73" s="974"/>
      <c r="AO73" s="974"/>
      <c r="AP73" s="974"/>
      <c r="AQ73" s="974"/>
      <c r="AR73" s="974"/>
      <c r="AS73" s="974"/>
      <c r="AT73" s="974"/>
      <c r="AU73" s="974"/>
      <c r="AV73" s="974"/>
      <c r="AW73" s="974"/>
      <c r="AX73" s="974"/>
      <c r="AY73" s="974"/>
    </row>
    <row r="74" spans="1:51" ht="18" x14ac:dyDescent="0.25">
      <c r="A74" s="1117"/>
      <c r="B74" s="1113"/>
      <c r="C74" s="1100"/>
      <c r="D74" s="953" t="s">
        <v>419</v>
      </c>
      <c r="E74" s="935"/>
      <c r="F74" s="935"/>
      <c r="G74" s="935"/>
      <c r="H74" s="937"/>
      <c r="I74" s="948"/>
      <c r="J74" s="935"/>
      <c r="K74" s="935"/>
      <c r="L74" s="937"/>
      <c r="M74" s="951"/>
      <c r="N74" s="1100"/>
      <c r="O74" s="1100"/>
      <c r="P74" s="1100"/>
      <c r="Q74" s="1100"/>
      <c r="R74" s="1100"/>
      <c r="S74" s="1100"/>
      <c r="T74" s="1100"/>
      <c r="U74" s="1100"/>
      <c r="V74" s="1100"/>
      <c r="W74" s="1100"/>
      <c r="X74" s="1100"/>
      <c r="Y74" s="1100"/>
      <c r="Z74" s="940"/>
      <c r="AA74" s="940"/>
      <c r="AB74" s="940"/>
      <c r="AC74" s="940"/>
      <c r="AD74" s="940"/>
      <c r="AE74" s="940"/>
      <c r="AF74" s="941"/>
      <c r="AG74" s="973"/>
      <c r="AH74" s="973"/>
      <c r="AI74" s="974"/>
      <c r="AJ74" s="974"/>
      <c r="AK74" s="974"/>
      <c r="AL74" s="974"/>
      <c r="AM74" s="974"/>
      <c r="AN74" s="974"/>
      <c r="AO74" s="974"/>
      <c r="AP74" s="974"/>
      <c r="AQ74" s="974"/>
      <c r="AR74" s="974"/>
      <c r="AS74" s="974"/>
      <c r="AT74" s="974"/>
      <c r="AU74" s="974"/>
      <c r="AV74" s="974"/>
      <c r="AW74" s="974"/>
      <c r="AX74" s="974"/>
      <c r="AY74" s="974"/>
    </row>
    <row r="75" spans="1:51" ht="18" x14ac:dyDescent="0.25">
      <c r="A75" s="1117"/>
      <c r="B75" s="1113"/>
      <c r="C75" s="1100"/>
      <c r="D75" s="953" t="s">
        <v>420</v>
      </c>
      <c r="E75" s="935"/>
      <c r="F75" s="935"/>
      <c r="G75" s="935"/>
      <c r="H75" s="937"/>
      <c r="I75" s="948"/>
      <c r="J75" s="935"/>
      <c r="K75" s="935"/>
      <c r="L75" s="937"/>
      <c r="M75" s="951"/>
      <c r="N75" s="1100"/>
      <c r="O75" s="1100"/>
      <c r="P75" s="1100"/>
      <c r="Q75" s="1100"/>
      <c r="R75" s="1100"/>
      <c r="S75" s="1100"/>
      <c r="T75" s="1100"/>
      <c r="U75" s="1100"/>
      <c r="V75" s="1100"/>
      <c r="W75" s="1100"/>
      <c r="X75" s="1100"/>
      <c r="Y75" s="1100"/>
      <c r="Z75" s="940"/>
      <c r="AA75" s="940"/>
      <c r="AB75" s="940"/>
      <c r="AC75" s="940"/>
      <c r="AD75" s="940"/>
      <c r="AE75" s="940"/>
      <c r="AF75" s="941"/>
      <c r="AG75" s="973"/>
      <c r="AH75" s="973"/>
      <c r="AI75" s="974"/>
      <c r="AJ75" s="974"/>
      <c r="AK75" s="974"/>
      <c r="AL75" s="974"/>
      <c r="AM75" s="974"/>
      <c r="AN75" s="974"/>
      <c r="AO75" s="974"/>
      <c r="AP75" s="974"/>
      <c r="AQ75" s="974"/>
      <c r="AR75" s="974"/>
      <c r="AS75" s="974"/>
      <c r="AT75" s="974"/>
      <c r="AU75" s="974"/>
      <c r="AV75" s="974"/>
      <c r="AW75" s="974"/>
      <c r="AX75" s="974"/>
      <c r="AY75" s="974"/>
    </row>
    <row r="76" spans="1:51" ht="18" x14ac:dyDescent="0.25">
      <c r="A76" s="1117"/>
      <c r="B76" s="1113"/>
      <c r="C76" s="1116" t="s">
        <v>437</v>
      </c>
      <c r="D76" s="953" t="s">
        <v>402</v>
      </c>
      <c r="E76" s="935">
        <v>6</v>
      </c>
      <c r="F76" s="935">
        <v>6</v>
      </c>
      <c r="G76" s="948">
        <v>62</v>
      </c>
      <c r="H76" s="937">
        <v>62</v>
      </c>
      <c r="I76" s="948"/>
      <c r="J76" s="935">
        <v>6</v>
      </c>
      <c r="K76" s="948">
        <v>62</v>
      </c>
      <c r="L76" s="937">
        <v>62</v>
      </c>
      <c r="M76" s="951"/>
      <c r="N76" s="1116" t="s">
        <v>438</v>
      </c>
      <c r="O76" s="1116" t="s">
        <v>404</v>
      </c>
      <c r="P76" s="1120" t="s">
        <v>405</v>
      </c>
      <c r="Q76" s="1116" t="s">
        <v>406</v>
      </c>
      <c r="R76" s="1116" t="s">
        <v>407</v>
      </c>
      <c r="S76" s="1120">
        <v>22438</v>
      </c>
      <c r="T76" s="1100"/>
      <c r="U76" s="1116" t="s">
        <v>408</v>
      </c>
      <c r="V76" s="1116" t="s">
        <v>409</v>
      </c>
      <c r="W76" s="1116" t="s">
        <v>410</v>
      </c>
      <c r="X76" s="1116" t="s">
        <v>411</v>
      </c>
      <c r="Y76" s="1116">
        <v>22438</v>
      </c>
      <c r="Z76" s="940"/>
      <c r="AA76" s="940"/>
      <c r="AB76" s="940"/>
      <c r="AC76" s="940"/>
      <c r="AD76" s="940"/>
      <c r="AE76" s="940"/>
      <c r="AF76" s="941"/>
      <c r="AG76" s="973"/>
      <c r="AH76" s="973"/>
      <c r="AI76" s="974"/>
      <c r="AJ76" s="974"/>
      <c r="AK76" s="974"/>
      <c r="AL76" s="974"/>
      <c r="AM76" s="974"/>
      <c r="AN76" s="974"/>
      <c r="AO76" s="974"/>
      <c r="AP76" s="974"/>
      <c r="AQ76" s="974"/>
      <c r="AR76" s="974"/>
      <c r="AS76" s="974"/>
      <c r="AT76" s="974"/>
      <c r="AU76" s="974"/>
      <c r="AV76" s="974"/>
      <c r="AW76" s="974"/>
      <c r="AX76" s="974"/>
      <c r="AY76" s="974"/>
    </row>
    <row r="77" spans="1:51" ht="18" x14ac:dyDescent="0.25">
      <c r="A77" s="1117"/>
      <c r="B77" s="1113"/>
      <c r="C77" s="1100"/>
      <c r="D77" s="953" t="s">
        <v>412</v>
      </c>
      <c r="E77" s="935">
        <v>269038.8</v>
      </c>
      <c r="F77" s="944">
        <v>269038.8</v>
      </c>
      <c r="G77" s="944">
        <v>2780067.6</v>
      </c>
      <c r="H77" s="954">
        <v>2780067.6</v>
      </c>
      <c r="I77" s="948"/>
      <c r="J77" s="944">
        <v>290848.92086330935</v>
      </c>
      <c r="K77" s="944">
        <v>3644227.7201383347</v>
      </c>
      <c r="L77" s="954">
        <v>3644227</v>
      </c>
      <c r="M77" s="951"/>
      <c r="N77" s="1100"/>
      <c r="O77" s="1100"/>
      <c r="P77" s="1100"/>
      <c r="Q77" s="1100"/>
      <c r="R77" s="1100"/>
      <c r="S77" s="1100"/>
      <c r="T77" s="1100"/>
      <c r="U77" s="1100"/>
      <c r="V77" s="1100"/>
      <c r="W77" s="1100"/>
      <c r="X77" s="1100"/>
      <c r="Y77" s="1100"/>
      <c r="Z77" s="940"/>
      <c r="AA77" s="940"/>
      <c r="AB77" s="940"/>
      <c r="AC77" s="940"/>
      <c r="AD77" s="940"/>
      <c r="AE77" s="940"/>
      <c r="AF77" s="941"/>
      <c r="AG77" s="973"/>
      <c r="AH77" s="973"/>
      <c r="AI77" s="974"/>
      <c r="AJ77" s="974"/>
      <c r="AK77" s="974"/>
      <c r="AL77" s="974"/>
      <c r="AM77" s="974"/>
      <c r="AN77" s="974"/>
      <c r="AO77" s="974"/>
      <c r="AP77" s="974"/>
      <c r="AQ77" s="974"/>
      <c r="AR77" s="974"/>
      <c r="AS77" s="974"/>
      <c r="AT77" s="974"/>
      <c r="AU77" s="974"/>
      <c r="AV77" s="974"/>
      <c r="AW77" s="974"/>
      <c r="AX77" s="974"/>
      <c r="AY77" s="974"/>
    </row>
    <row r="78" spans="1:51" ht="18" x14ac:dyDescent="0.25">
      <c r="A78" s="1117"/>
      <c r="B78" s="1113"/>
      <c r="C78" s="1100"/>
      <c r="D78" s="953" t="s">
        <v>419</v>
      </c>
      <c r="E78" s="935"/>
      <c r="F78" s="935"/>
      <c r="G78" s="935"/>
      <c r="H78" s="937"/>
      <c r="I78" s="948"/>
      <c r="J78" s="935"/>
      <c r="K78" s="935"/>
      <c r="L78" s="968"/>
      <c r="M78" s="951"/>
      <c r="N78" s="1100"/>
      <c r="O78" s="1100"/>
      <c r="P78" s="1100"/>
      <c r="Q78" s="1100"/>
      <c r="R78" s="1100"/>
      <c r="S78" s="1100"/>
      <c r="T78" s="1100"/>
      <c r="U78" s="1100"/>
      <c r="V78" s="1100"/>
      <c r="W78" s="1100"/>
      <c r="X78" s="1100"/>
      <c r="Y78" s="1100"/>
      <c r="Z78" s="940"/>
      <c r="AA78" s="940"/>
      <c r="AB78" s="940"/>
      <c r="AC78" s="940"/>
      <c r="AD78" s="940"/>
      <c r="AE78" s="940"/>
      <c r="AF78" s="941"/>
      <c r="AG78" s="973"/>
      <c r="AH78" s="973"/>
      <c r="AI78" s="974"/>
      <c r="AJ78" s="974"/>
      <c r="AK78" s="974"/>
      <c r="AL78" s="974"/>
      <c r="AM78" s="974"/>
      <c r="AN78" s="974"/>
      <c r="AO78" s="974"/>
      <c r="AP78" s="974"/>
      <c r="AQ78" s="974"/>
      <c r="AR78" s="974"/>
      <c r="AS78" s="974"/>
      <c r="AT78" s="974"/>
      <c r="AU78" s="974"/>
      <c r="AV78" s="974"/>
      <c r="AW78" s="974"/>
      <c r="AX78" s="974"/>
      <c r="AY78" s="974"/>
    </row>
    <row r="79" spans="1:51" ht="18" x14ac:dyDescent="0.25">
      <c r="A79" s="1117"/>
      <c r="B79" s="1113"/>
      <c r="C79" s="1100"/>
      <c r="D79" s="953" t="s">
        <v>420</v>
      </c>
      <c r="E79" s="935"/>
      <c r="F79" s="935"/>
      <c r="G79" s="935"/>
      <c r="H79" s="937"/>
      <c r="I79" s="948"/>
      <c r="J79" s="935"/>
      <c r="K79" s="935"/>
      <c r="L79" s="968"/>
      <c r="M79" s="951"/>
      <c r="N79" s="1100"/>
      <c r="O79" s="1100"/>
      <c r="P79" s="1100"/>
      <c r="Q79" s="1100"/>
      <c r="R79" s="1100"/>
      <c r="S79" s="1100"/>
      <c r="T79" s="1100"/>
      <c r="U79" s="1100"/>
      <c r="V79" s="1100"/>
      <c r="W79" s="1100"/>
      <c r="X79" s="1100"/>
      <c r="Y79" s="1100"/>
      <c r="Z79" s="940"/>
      <c r="AA79" s="940"/>
      <c r="AB79" s="940"/>
      <c r="AC79" s="940"/>
      <c r="AD79" s="940"/>
      <c r="AE79" s="940"/>
      <c r="AF79" s="941"/>
      <c r="AG79" s="973"/>
      <c r="AH79" s="973"/>
      <c r="AI79" s="974"/>
      <c r="AJ79" s="974"/>
      <c r="AK79" s="974"/>
      <c r="AL79" s="974"/>
      <c r="AM79" s="974"/>
      <c r="AN79" s="974"/>
      <c r="AO79" s="974"/>
      <c r="AP79" s="974"/>
      <c r="AQ79" s="974"/>
      <c r="AR79" s="974"/>
      <c r="AS79" s="974"/>
      <c r="AT79" s="974"/>
      <c r="AU79" s="974"/>
      <c r="AV79" s="974"/>
      <c r="AW79" s="974"/>
      <c r="AX79" s="974"/>
      <c r="AY79" s="974"/>
    </row>
    <row r="80" spans="1:51" ht="18" x14ac:dyDescent="0.25">
      <c r="A80" s="1117"/>
      <c r="B80" s="1113"/>
      <c r="C80" s="1126" t="s">
        <v>439</v>
      </c>
      <c r="D80" s="953" t="s">
        <v>402</v>
      </c>
      <c r="E80" s="935">
        <v>6</v>
      </c>
      <c r="F80" s="935">
        <v>6</v>
      </c>
      <c r="G80" s="948"/>
      <c r="H80" s="937">
        <v>8</v>
      </c>
      <c r="I80" s="948"/>
      <c r="J80" s="935">
        <v>6</v>
      </c>
      <c r="K80" s="975">
        <v>6</v>
      </c>
      <c r="L80" s="937">
        <v>8</v>
      </c>
      <c r="M80" s="951"/>
      <c r="N80" s="1116" t="s">
        <v>439</v>
      </c>
      <c r="O80" s="1116" t="s">
        <v>404</v>
      </c>
      <c r="P80" s="1120" t="s">
        <v>405</v>
      </c>
      <c r="Q80" s="1116" t="s">
        <v>406</v>
      </c>
      <c r="R80" s="1116" t="s">
        <v>407</v>
      </c>
      <c r="S80" s="1120"/>
      <c r="T80" s="1100"/>
      <c r="U80" s="1116" t="s">
        <v>408</v>
      </c>
      <c r="V80" s="1116" t="s">
        <v>409</v>
      </c>
      <c r="W80" s="1116" t="s">
        <v>410</v>
      </c>
      <c r="X80" s="1116" t="s">
        <v>411</v>
      </c>
      <c r="Y80" s="1099"/>
      <c r="Z80" s="940"/>
      <c r="AA80" s="940"/>
      <c r="AB80" s="940"/>
      <c r="AC80" s="940"/>
      <c r="AD80" s="940"/>
      <c r="AE80" s="940"/>
      <c r="AF80" s="941"/>
      <c r="AG80" s="973"/>
      <c r="AH80" s="973"/>
      <c r="AI80" s="974"/>
      <c r="AJ80" s="974"/>
      <c r="AK80" s="974"/>
      <c r="AL80" s="974"/>
      <c r="AM80" s="974"/>
      <c r="AN80" s="974"/>
      <c r="AO80" s="974"/>
      <c r="AP80" s="974"/>
      <c r="AQ80" s="974"/>
      <c r="AR80" s="974"/>
      <c r="AS80" s="974"/>
      <c r="AT80" s="974"/>
      <c r="AU80" s="974"/>
      <c r="AV80" s="974"/>
      <c r="AW80" s="974"/>
      <c r="AX80" s="974"/>
      <c r="AY80" s="974"/>
    </row>
    <row r="81" spans="1:51" ht="18" x14ac:dyDescent="0.25">
      <c r="A81" s="1117"/>
      <c r="B81" s="1113"/>
      <c r="C81" s="1127"/>
      <c r="D81" s="953" t="s">
        <v>412</v>
      </c>
      <c r="E81" s="935">
        <v>269038.8</v>
      </c>
      <c r="F81" s="944">
        <v>269038.8</v>
      </c>
      <c r="G81" s="935"/>
      <c r="H81" s="954">
        <v>358718</v>
      </c>
      <c r="I81" s="948"/>
      <c r="J81" s="944">
        <v>290848.92086330935</v>
      </c>
      <c r="K81" s="944">
        <v>352667.19872306462</v>
      </c>
      <c r="L81" s="954">
        <v>470222</v>
      </c>
      <c r="M81" s="951"/>
      <c r="N81" s="1100"/>
      <c r="O81" s="1100"/>
      <c r="P81" s="1100"/>
      <c r="Q81" s="1100"/>
      <c r="R81" s="1100"/>
      <c r="S81" s="1100"/>
      <c r="T81" s="1100"/>
      <c r="U81" s="1100"/>
      <c r="V81" s="1100"/>
      <c r="W81" s="1100"/>
      <c r="X81" s="1100"/>
      <c r="Y81" s="1100"/>
      <c r="Z81" s="940"/>
      <c r="AA81" s="940"/>
      <c r="AB81" s="940"/>
      <c r="AC81" s="940"/>
      <c r="AD81" s="940"/>
      <c r="AE81" s="940"/>
      <c r="AF81" s="941"/>
      <c r="AG81" s="973"/>
      <c r="AH81" s="973"/>
      <c r="AI81" s="974"/>
      <c r="AJ81" s="974"/>
      <c r="AK81" s="974"/>
      <c r="AL81" s="974"/>
      <c r="AM81" s="974"/>
      <c r="AN81" s="974"/>
      <c r="AO81" s="974"/>
      <c r="AP81" s="974"/>
      <c r="AQ81" s="974"/>
      <c r="AR81" s="974"/>
      <c r="AS81" s="974"/>
      <c r="AT81" s="974"/>
      <c r="AU81" s="974"/>
      <c r="AV81" s="974"/>
      <c r="AW81" s="974"/>
      <c r="AX81" s="974"/>
      <c r="AY81" s="974"/>
    </row>
    <row r="82" spans="1:51" ht="18" x14ac:dyDescent="0.25">
      <c r="A82" s="1117"/>
      <c r="B82" s="1113"/>
      <c r="C82" s="1127"/>
      <c r="D82" s="953" t="s">
        <v>419</v>
      </c>
      <c r="E82" s="935"/>
      <c r="F82" s="935"/>
      <c r="G82" s="935"/>
      <c r="H82" s="937"/>
      <c r="I82" s="948"/>
      <c r="J82" s="935"/>
      <c r="K82" s="935"/>
      <c r="L82" s="968"/>
      <c r="M82" s="951"/>
      <c r="N82" s="1100"/>
      <c r="O82" s="1100"/>
      <c r="P82" s="1100"/>
      <c r="Q82" s="1100"/>
      <c r="R82" s="1100"/>
      <c r="S82" s="1100"/>
      <c r="T82" s="1100"/>
      <c r="U82" s="1100"/>
      <c r="V82" s="1100"/>
      <c r="W82" s="1100"/>
      <c r="X82" s="1100"/>
      <c r="Y82" s="1100"/>
      <c r="Z82" s="940"/>
      <c r="AA82" s="940"/>
      <c r="AB82" s="940"/>
      <c r="AC82" s="940"/>
      <c r="AD82" s="940"/>
      <c r="AE82" s="940"/>
      <c r="AF82" s="941"/>
      <c r="AG82" s="973"/>
      <c r="AH82" s="973"/>
      <c r="AI82" s="974"/>
      <c r="AJ82" s="974"/>
      <c r="AK82" s="974"/>
      <c r="AL82" s="974"/>
      <c r="AM82" s="974"/>
      <c r="AN82" s="974"/>
      <c r="AO82" s="974"/>
      <c r="AP82" s="974"/>
      <c r="AQ82" s="974"/>
      <c r="AR82" s="974"/>
      <c r="AS82" s="974"/>
      <c r="AT82" s="974"/>
      <c r="AU82" s="974"/>
      <c r="AV82" s="974"/>
      <c r="AW82" s="974"/>
      <c r="AX82" s="974"/>
      <c r="AY82" s="974"/>
    </row>
    <row r="83" spans="1:51" ht="18" x14ac:dyDescent="0.25">
      <c r="A83" s="1117"/>
      <c r="B83" s="1113"/>
      <c r="C83" s="1127"/>
      <c r="D83" s="953" t="s">
        <v>420</v>
      </c>
      <c r="E83" s="935"/>
      <c r="F83" s="935"/>
      <c r="G83" s="935"/>
      <c r="H83" s="937"/>
      <c r="I83" s="948"/>
      <c r="J83" s="935"/>
      <c r="K83" s="935"/>
      <c r="L83" s="968"/>
      <c r="M83" s="951"/>
      <c r="N83" s="1100"/>
      <c r="O83" s="1100"/>
      <c r="P83" s="1100"/>
      <c r="Q83" s="1100"/>
      <c r="R83" s="1100"/>
      <c r="S83" s="1100"/>
      <c r="T83" s="1100"/>
      <c r="U83" s="1100"/>
      <c r="V83" s="1100"/>
      <c r="W83" s="1100"/>
      <c r="X83" s="1100"/>
      <c r="Y83" s="1100"/>
      <c r="Z83" s="940"/>
      <c r="AA83" s="940"/>
      <c r="AB83" s="940"/>
      <c r="AC83" s="940"/>
      <c r="AD83" s="940"/>
      <c r="AE83" s="940"/>
      <c r="AF83" s="941"/>
      <c r="AG83" s="973"/>
      <c r="AH83" s="973"/>
      <c r="AI83" s="974"/>
      <c r="AJ83" s="974"/>
      <c r="AK83" s="974"/>
      <c r="AL83" s="974"/>
      <c r="AM83" s="974"/>
      <c r="AN83" s="974"/>
      <c r="AO83" s="974"/>
      <c r="AP83" s="974"/>
      <c r="AQ83" s="974"/>
      <c r="AR83" s="974"/>
      <c r="AS83" s="974"/>
      <c r="AT83" s="974"/>
      <c r="AU83" s="974"/>
      <c r="AV83" s="974"/>
      <c r="AW83" s="974"/>
      <c r="AX83" s="974"/>
      <c r="AY83" s="974"/>
    </row>
    <row r="84" spans="1:51" ht="18" x14ac:dyDescent="0.25">
      <c r="A84" s="1117"/>
      <c r="B84" s="1113"/>
      <c r="C84" s="1116" t="s">
        <v>440</v>
      </c>
      <c r="D84" s="953" t="s">
        <v>402</v>
      </c>
      <c r="E84" s="935"/>
      <c r="F84" s="935"/>
      <c r="G84" s="948">
        <v>9</v>
      </c>
      <c r="H84" s="937">
        <v>9</v>
      </c>
      <c r="I84" s="948"/>
      <c r="J84" s="935"/>
      <c r="K84" s="948">
        <v>9</v>
      </c>
      <c r="L84" s="937">
        <v>9</v>
      </c>
      <c r="M84" s="951"/>
      <c r="N84" s="1116" t="s">
        <v>440</v>
      </c>
      <c r="O84" s="1128" t="s">
        <v>404</v>
      </c>
      <c r="P84" s="1120" t="s">
        <v>405</v>
      </c>
      <c r="Q84" s="1116" t="s">
        <v>406</v>
      </c>
      <c r="R84" s="1116" t="s">
        <v>407</v>
      </c>
      <c r="S84" s="1120"/>
      <c r="T84" s="1100"/>
      <c r="U84" s="1116" t="s">
        <v>408</v>
      </c>
      <c r="V84" s="1116" t="s">
        <v>409</v>
      </c>
      <c r="W84" s="1116" t="s">
        <v>410</v>
      </c>
      <c r="X84" s="1116" t="s">
        <v>411</v>
      </c>
      <c r="Y84" s="1099"/>
      <c r="Z84" s="940"/>
      <c r="AA84" s="940"/>
      <c r="AB84" s="940"/>
      <c r="AC84" s="940"/>
      <c r="AD84" s="940"/>
      <c r="AE84" s="940"/>
      <c r="AF84" s="941"/>
      <c r="AG84" s="973"/>
      <c r="AH84" s="973"/>
      <c r="AI84" s="974"/>
      <c r="AJ84" s="974"/>
      <c r="AK84" s="974"/>
      <c r="AL84" s="974"/>
      <c r="AM84" s="974"/>
      <c r="AN84" s="974"/>
      <c r="AO84" s="974"/>
      <c r="AP84" s="974"/>
      <c r="AQ84" s="974"/>
      <c r="AR84" s="974"/>
      <c r="AS84" s="974"/>
      <c r="AT84" s="974"/>
      <c r="AU84" s="974"/>
      <c r="AV84" s="974"/>
      <c r="AW84" s="974"/>
      <c r="AX84" s="974"/>
      <c r="AY84" s="974"/>
    </row>
    <row r="85" spans="1:51" ht="18" x14ac:dyDescent="0.25">
      <c r="A85" s="1117"/>
      <c r="B85" s="1113"/>
      <c r="C85" s="1100"/>
      <c r="D85" s="953" t="s">
        <v>412</v>
      </c>
      <c r="E85" s="935"/>
      <c r="F85" s="944"/>
      <c r="G85" s="944">
        <v>403558.2</v>
      </c>
      <c r="H85" s="954">
        <v>403558</v>
      </c>
      <c r="I85" s="948"/>
      <c r="J85" s="944"/>
      <c r="K85" s="944">
        <v>529000.79808459699</v>
      </c>
      <c r="L85" s="954">
        <v>529000</v>
      </c>
      <c r="M85" s="951"/>
      <c r="N85" s="1100"/>
      <c r="O85" s="1100"/>
      <c r="P85" s="1100"/>
      <c r="Q85" s="1100"/>
      <c r="R85" s="1100"/>
      <c r="S85" s="1100"/>
      <c r="T85" s="1100"/>
      <c r="U85" s="1100"/>
      <c r="V85" s="1100"/>
      <c r="W85" s="1100"/>
      <c r="X85" s="1100"/>
      <c r="Y85" s="1100"/>
      <c r="Z85" s="940"/>
      <c r="AA85" s="940"/>
      <c r="AB85" s="940"/>
      <c r="AC85" s="940"/>
      <c r="AD85" s="940"/>
      <c r="AE85" s="940"/>
      <c r="AF85" s="941"/>
      <c r="AG85" s="973"/>
      <c r="AH85" s="973"/>
      <c r="AI85" s="974"/>
      <c r="AJ85" s="974"/>
      <c r="AK85" s="974"/>
      <c r="AL85" s="974"/>
      <c r="AM85" s="974"/>
      <c r="AN85" s="974"/>
      <c r="AO85" s="974"/>
      <c r="AP85" s="974"/>
      <c r="AQ85" s="974"/>
      <c r="AR85" s="974"/>
      <c r="AS85" s="974"/>
      <c r="AT85" s="974"/>
      <c r="AU85" s="974"/>
      <c r="AV85" s="974"/>
      <c r="AW85" s="974"/>
      <c r="AX85" s="974"/>
      <c r="AY85" s="974"/>
    </row>
    <row r="86" spans="1:51" ht="18" x14ac:dyDescent="0.25">
      <c r="A86" s="1117"/>
      <c r="B86" s="1113"/>
      <c r="C86" s="1100"/>
      <c r="D86" s="953" t="s">
        <v>419</v>
      </c>
      <c r="E86" s="935"/>
      <c r="F86" s="935"/>
      <c r="G86" s="935"/>
      <c r="H86" s="937"/>
      <c r="I86" s="948"/>
      <c r="J86" s="935"/>
      <c r="K86" s="935"/>
      <c r="L86" s="968"/>
      <c r="M86" s="951"/>
      <c r="N86" s="1100"/>
      <c r="O86" s="1100"/>
      <c r="P86" s="1100"/>
      <c r="Q86" s="1100"/>
      <c r="R86" s="1100"/>
      <c r="S86" s="1100"/>
      <c r="T86" s="1100"/>
      <c r="U86" s="1100"/>
      <c r="V86" s="1100"/>
      <c r="W86" s="1100"/>
      <c r="X86" s="1100"/>
      <c r="Y86" s="1100"/>
      <c r="Z86" s="940"/>
      <c r="AA86" s="940"/>
      <c r="AB86" s="940"/>
      <c r="AC86" s="940"/>
      <c r="AD86" s="940"/>
      <c r="AE86" s="940"/>
      <c r="AF86" s="941"/>
      <c r="AG86" s="973"/>
      <c r="AH86" s="973"/>
      <c r="AI86" s="974"/>
      <c r="AJ86" s="974"/>
      <c r="AK86" s="974"/>
      <c r="AL86" s="974"/>
      <c r="AM86" s="974"/>
      <c r="AN86" s="974"/>
      <c r="AO86" s="974"/>
      <c r="AP86" s="974"/>
      <c r="AQ86" s="974"/>
      <c r="AR86" s="974"/>
      <c r="AS86" s="974"/>
      <c r="AT86" s="974"/>
      <c r="AU86" s="974"/>
      <c r="AV86" s="974"/>
      <c r="AW86" s="974"/>
      <c r="AX86" s="974"/>
      <c r="AY86" s="974"/>
    </row>
    <row r="87" spans="1:51" ht="18" x14ac:dyDescent="0.25">
      <c r="A87" s="1117"/>
      <c r="B87" s="1113"/>
      <c r="C87" s="1100"/>
      <c r="D87" s="953" t="s">
        <v>420</v>
      </c>
      <c r="E87" s="935"/>
      <c r="F87" s="935"/>
      <c r="G87" s="935"/>
      <c r="H87" s="937"/>
      <c r="I87" s="948"/>
      <c r="J87" s="935"/>
      <c r="K87" s="935"/>
      <c r="L87" s="968"/>
      <c r="M87" s="951"/>
      <c r="N87" s="1100"/>
      <c r="O87" s="1100"/>
      <c r="P87" s="1100"/>
      <c r="Q87" s="1100"/>
      <c r="R87" s="1100"/>
      <c r="S87" s="1100"/>
      <c r="T87" s="1100"/>
      <c r="U87" s="1100"/>
      <c r="V87" s="1100"/>
      <c r="W87" s="1100"/>
      <c r="X87" s="1100"/>
      <c r="Y87" s="1100"/>
      <c r="Z87" s="940"/>
      <c r="AA87" s="940"/>
      <c r="AB87" s="940"/>
      <c r="AC87" s="940"/>
      <c r="AD87" s="940"/>
      <c r="AE87" s="940"/>
      <c r="AF87" s="941"/>
      <c r="AG87" s="973"/>
      <c r="AH87" s="973"/>
      <c r="AI87" s="974"/>
      <c r="AJ87" s="974"/>
      <c r="AK87" s="974"/>
      <c r="AL87" s="974"/>
      <c r="AM87" s="974"/>
      <c r="AN87" s="974"/>
      <c r="AO87" s="974"/>
      <c r="AP87" s="974"/>
      <c r="AQ87" s="974"/>
      <c r="AR87" s="974"/>
      <c r="AS87" s="974"/>
      <c r="AT87" s="974"/>
      <c r="AU87" s="974"/>
      <c r="AV87" s="974"/>
      <c r="AW87" s="974"/>
      <c r="AX87" s="974"/>
      <c r="AY87" s="974"/>
    </row>
    <row r="88" spans="1:51" ht="18" x14ac:dyDescent="0.25">
      <c r="A88" s="1117"/>
      <c r="B88" s="1113"/>
      <c r="C88" s="1116" t="s">
        <v>441</v>
      </c>
      <c r="D88" s="953" t="s">
        <v>402</v>
      </c>
      <c r="E88" s="935"/>
      <c r="F88" s="935"/>
      <c r="G88" s="948">
        <v>20</v>
      </c>
      <c r="H88" s="937">
        <v>20</v>
      </c>
      <c r="I88" s="948"/>
      <c r="J88" s="935"/>
      <c r="K88" s="948">
        <v>20</v>
      </c>
      <c r="L88" s="937">
        <v>20</v>
      </c>
      <c r="M88" s="951"/>
      <c r="N88" s="1116" t="s">
        <v>441</v>
      </c>
      <c r="O88" s="1116" t="s">
        <v>404</v>
      </c>
      <c r="P88" s="1120" t="s">
        <v>405</v>
      </c>
      <c r="Q88" s="1116" t="s">
        <v>406</v>
      </c>
      <c r="R88" s="1116" t="s">
        <v>407</v>
      </c>
      <c r="S88" s="1120"/>
      <c r="T88" s="1100"/>
      <c r="U88" s="1116" t="s">
        <v>408</v>
      </c>
      <c r="V88" s="1116" t="s">
        <v>409</v>
      </c>
      <c r="W88" s="1116" t="s">
        <v>410</v>
      </c>
      <c r="X88" s="1116" t="s">
        <v>411</v>
      </c>
      <c r="Y88" s="1099"/>
      <c r="Z88" s="940"/>
      <c r="AA88" s="940"/>
      <c r="AB88" s="940"/>
      <c r="AC88" s="940"/>
      <c r="AD88" s="940"/>
      <c r="AE88" s="940"/>
      <c r="AF88" s="941"/>
      <c r="AG88" s="973"/>
      <c r="AH88" s="973"/>
      <c r="AI88" s="974"/>
      <c r="AJ88" s="974"/>
      <c r="AK88" s="974"/>
      <c r="AL88" s="974"/>
      <c r="AM88" s="974"/>
      <c r="AN88" s="974"/>
      <c r="AO88" s="974"/>
      <c r="AP88" s="974"/>
      <c r="AQ88" s="974"/>
      <c r="AR88" s="974"/>
      <c r="AS88" s="974"/>
      <c r="AT88" s="974"/>
      <c r="AU88" s="974"/>
      <c r="AV88" s="974"/>
      <c r="AW88" s="974"/>
      <c r="AX88" s="974"/>
      <c r="AY88" s="974"/>
    </row>
    <row r="89" spans="1:51" ht="18" x14ac:dyDescent="0.25">
      <c r="A89" s="1117"/>
      <c r="B89" s="1113"/>
      <c r="C89" s="1100"/>
      <c r="D89" s="953" t="s">
        <v>412</v>
      </c>
      <c r="E89" s="935"/>
      <c r="F89" s="944"/>
      <c r="G89" s="944">
        <v>896796</v>
      </c>
      <c r="H89" s="954">
        <v>896796</v>
      </c>
      <c r="I89" s="948"/>
      <c r="J89" s="944"/>
      <c r="K89" s="944">
        <v>1175557.3290768822</v>
      </c>
      <c r="L89" s="954">
        <v>1175563</v>
      </c>
      <c r="M89" s="951"/>
      <c r="N89" s="1100"/>
      <c r="O89" s="1100"/>
      <c r="P89" s="1100"/>
      <c r="Q89" s="1100"/>
      <c r="R89" s="1100"/>
      <c r="S89" s="1100"/>
      <c r="T89" s="1100"/>
      <c r="U89" s="1100"/>
      <c r="V89" s="1100"/>
      <c r="W89" s="1100"/>
      <c r="X89" s="1100"/>
      <c r="Y89" s="1100"/>
      <c r="Z89" s="940"/>
      <c r="AA89" s="940"/>
      <c r="AB89" s="940"/>
      <c r="AC89" s="940"/>
      <c r="AD89" s="940"/>
      <c r="AE89" s="940"/>
      <c r="AF89" s="941"/>
      <c r="AG89" s="973"/>
      <c r="AH89" s="973"/>
      <c r="AI89" s="974"/>
      <c r="AJ89" s="974"/>
      <c r="AK89" s="974"/>
      <c r="AL89" s="974"/>
      <c r="AM89" s="974"/>
      <c r="AN89" s="974"/>
      <c r="AO89" s="974"/>
      <c r="AP89" s="974"/>
      <c r="AQ89" s="974"/>
      <c r="AR89" s="974"/>
      <c r="AS89" s="974"/>
      <c r="AT89" s="974"/>
      <c r="AU89" s="974"/>
      <c r="AV89" s="974"/>
      <c r="AW89" s="974"/>
      <c r="AX89" s="974"/>
      <c r="AY89" s="974"/>
    </row>
    <row r="90" spans="1:51" ht="18" x14ac:dyDescent="0.25">
      <c r="A90" s="1117"/>
      <c r="B90" s="1113"/>
      <c r="C90" s="1100"/>
      <c r="D90" s="953" t="s">
        <v>419</v>
      </c>
      <c r="E90" s="935"/>
      <c r="F90" s="935"/>
      <c r="G90" s="935"/>
      <c r="H90" s="937"/>
      <c r="I90" s="948"/>
      <c r="J90" s="935"/>
      <c r="K90" s="935"/>
      <c r="L90" s="968"/>
      <c r="M90" s="951"/>
      <c r="N90" s="1100"/>
      <c r="O90" s="1100"/>
      <c r="P90" s="1100"/>
      <c r="Q90" s="1100"/>
      <c r="R90" s="1100"/>
      <c r="S90" s="1100"/>
      <c r="T90" s="1100"/>
      <c r="U90" s="1100"/>
      <c r="V90" s="1100"/>
      <c r="W90" s="1100"/>
      <c r="X90" s="1100"/>
      <c r="Y90" s="1100"/>
      <c r="Z90" s="940"/>
      <c r="AA90" s="940"/>
      <c r="AB90" s="940"/>
      <c r="AC90" s="940"/>
      <c r="AD90" s="940"/>
      <c r="AE90" s="940"/>
      <c r="AF90" s="941"/>
      <c r="AG90" s="973"/>
      <c r="AH90" s="973"/>
      <c r="AI90" s="974"/>
      <c r="AJ90" s="974"/>
      <c r="AK90" s="974"/>
      <c r="AL90" s="974"/>
      <c r="AM90" s="974"/>
      <c r="AN90" s="974"/>
      <c r="AO90" s="974"/>
      <c r="AP90" s="974"/>
      <c r="AQ90" s="974"/>
      <c r="AR90" s="974"/>
      <c r="AS90" s="974"/>
      <c r="AT90" s="974"/>
      <c r="AU90" s="974"/>
      <c r="AV90" s="974"/>
      <c r="AW90" s="974"/>
      <c r="AX90" s="974"/>
      <c r="AY90" s="974"/>
    </row>
    <row r="91" spans="1:51" ht="18" x14ac:dyDescent="0.25">
      <c r="A91" s="1117"/>
      <c r="B91" s="1113"/>
      <c r="C91" s="1100"/>
      <c r="D91" s="953" t="s">
        <v>420</v>
      </c>
      <c r="E91" s="935"/>
      <c r="F91" s="935"/>
      <c r="G91" s="935"/>
      <c r="H91" s="937"/>
      <c r="I91" s="948"/>
      <c r="J91" s="935"/>
      <c r="K91" s="935"/>
      <c r="L91" s="968"/>
      <c r="M91" s="951"/>
      <c r="N91" s="1100"/>
      <c r="O91" s="1100"/>
      <c r="P91" s="1100"/>
      <c r="Q91" s="1100"/>
      <c r="R91" s="1100"/>
      <c r="S91" s="1100"/>
      <c r="T91" s="1100"/>
      <c r="U91" s="1100"/>
      <c r="V91" s="1100"/>
      <c r="W91" s="1100"/>
      <c r="X91" s="1100"/>
      <c r="Y91" s="1100"/>
      <c r="Z91" s="940"/>
      <c r="AA91" s="940"/>
      <c r="AB91" s="940"/>
      <c r="AC91" s="940"/>
      <c r="AD91" s="940"/>
      <c r="AE91" s="940"/>
      <c r="AF91" s="941"/>
      <c r="AG91" s="973"/>
      <c r="AH91" s="973"/>
      <c r="AI91" s="974"/>
      <c r="AJ91" s="974"/>
      <c r="AK91" s="974"/>
      <c r="AL91" s="974"/>
      <c r="AM91" s="974"/>
      <c r="AN91" s="974"/>
      <c r="AO91" s="974"/>
      <c r="AP91" s="974"/>
      <c r="AQ91" s="974"/>
      <c r="AR91" s="974"/>
      <c r="AS91" s="974"/>
      <c r="AT91" s="974"/>
      <c r="AU91" s="974"/>
      <c r="AV91" s="974"/>
      <c r="AW91" s="974"/>
      <c r="AX91" s="974"/>
      <c r="AY91" s="974"/>
    </row>
    <row r="92" spans="1:51" ht="18" x14ac:dyDescent="0.25">
      <c r="A92" s="1117"/>
      <c r="B92" s="1113"/>
      <c r="C92" s="1113" t="s">
        <v>442</v>
      </c>
      <c r="D92" s="953" t="s">
        <v>402</v>
      </c>
      <c r="E92" s="935"/>
      <c r="F92" s="935"/>
      <c r="G92" s="948">
        <v>47</v>
      </c>
      <c r="H92" s="937">
        <v>47</v>
      </c>
      <c r="I92" s="948"/>
      <c r="J92" s="935"/>
      <c r="K92" s="948">
        <v>47</v>
      </c>
      <c r="L92" s="937">
        <v>47</v>
      </c>
      <c r="M92" s="951"/>
      <c r="N92" s="1116" t="s">
        <v>443</v>
      </c>
      <c r="O92" s="1116" t="s">
        <v>404</v>
      </c>
      <c r="P92" s="1120" t="s">
        <v>405</v>
      </c>
      <c r="Q92" s="1116" t="s">
        <v>406</v>
      </c>
      <c r="R92" s="1116" t="s">
        <v>407</v>
      </c>
      <c r="S92" s="1120"/>
      <c r="T92" s="1100"/>
      <c r="U92" s="1116" t="s">
        <v>408</v>
      </c>
      <c r="V92" s="1116" t="s">
        <v>409</v>
      </c>
      <c r="W92" s="1116" t="s">
        <v>410</v>
      </c>
      <c r="X92" s="1116" t="s">
        <v>411</v>
      </c>
      <c r="Y92" s="1099"/>
      <c r="Z92" s="940"/>
      <c r="AA92" s="940"/>
      <c r="AB92" s="940"/>
      <c r="AC92" s="940"/>
      <c r="AD92" s="940"/>
      <c r="AE92" s="940"/>
      <c r="AF92" s="941"/>
      <c r="AG92" s="973"/>
      <c r="AH92" s="973"/>
      <c r="AI92" s="974"/>
      <c r="AJ92" s="974"/>
      <c r="AK92" s="974"/>
      <c r="AL92" s="974"/>
      <c r="AM92" s="974"/>
      <c r="AN92" s="974"/>
      <c r="AO92" s="974"/>
      <c r="AP92" s="974"/>
      <c r="AQ92" s="974"/>
      <c r="AR92" s="974"/>
      <c r="AS92" s="974"/>
      <c r="AT92" s="974"/>
      <c r="AU92" s="974"/>
      <c r="AV92" s="974"/>
      <c r="AW92" s="974"/>
      <c r="AX92" s="974"/>
      <c r="AY92" s="974"/>
    </row>
    <row r="93" spans="1:51" ht="18" x14ac:dyDescent="0.25">
      <c r="A93" s="1117"/>
      <c r="B93" s="1113"/>
      <c r="C93" s="1127"/>
      <c r="D93" s="953" t="s">
        <v>412</v>
      </c>
      <c r="E93" s="935"/>
      <c r="F93" s="944"/>
      <c r="G93" s="944">
        <v>2107470.6</v>
      </c>
      <c r="H93" s="954">
        <v>2107470.6</v>
      </c>
      <c r="I93" s="948"/>
      <c r="J93" s="944"/>
      <c r="K93" s="944">
        <v>2762559.7233306728</v>
      </c>
      <c r="L93" s="954">
        <v>2762559</v>
      </c>
      <c r="M93" s="951"/>
      <c r="N93" s="1100"/>
      <c r="O93" s="1100"/>
      <c r="P93" s="1100"/>
      <c r="Q93" s="1100"/>
      <c r="R93" s="1100"/>
      <c r="S93" s="1100"/>
      <c r="T93" s="1100"/>
      <c r="U93" s="1100"/>
      <c r="V93" s="1100"/>
      <c r="W93" s="1100"/>
      <c r="X93" s="1100"/>
      <c r="Y93" s="1100"/>
      <c r="Z93" s="940"/>
      <c r="AA93" s="940"/>
      <c r="AB93" s="940"/>
      <c r="AC93" s="940"/>
      <c r="AD93" s="940"/>
      <c r="AE93" s="940"/>
      <c r="AF93" s="941"/>
      <c r="AG93" s="973"/>
      <c r="AH93" s="973"/>
      <c r="AI93" s="974"/>
      <c r="AJ93" s="974"/>
      <c r="AK93" s="974"/>
      <c r="AL93" s="974"/>
      <c r="AM93" s="974"/>
      <c r="AN93" s="974"/>
      <c r="AO93" s="974"/>
      <c r="AP93" s="974"/>
      <c r="AQ93" s="974"/>
      <c r="AR93" s="974"/>
      <c r="AS93" s="974"/>
      <c r="AT93" s="974"/>
      <c r="AU93" s="974"/>
      <c r="AV93" s="974"/>
      <c r="AW93" s="974"/>
      <c r="AX93" s="974"/>
      <c r="AY93" s="974"/>
    </row>
    <row r="94" spans="1:51" ht="18" x14ac:dyDescent="0.25">
      <c r="A94" s="1117"/>
      <c r="B94" s="1113"/>
      <c r="C94" s="1127"/>
      <c r="D94" s="953" t="s">
        <v>419</v>
      </c>
      <c r="E94" s="935"/>
      <c r="F94" s="935"/>
      <c r="G94" s="935"/>
      <c r="H94" s="937"/>
      <c r="I94" s="948"/>
      <c r="J94" s="935"/>
      <c r="K94" s="935"/>
      <c r="L94" s="968"/>
      <c r="M94" s="951"/>
      <c r="N94" s="1100"/>
      <c r="O94" s="1100"/>
      <c r="P94" s="1100"/>
      <c r="Q94" s="1100"/>
      <c r="R94" s="1100"/>
      <c r="S94" s="1100"/>
      <c r="T94" s="1100"/>
      <c r="U94" s="1100"/>
      <c r="V94" s="1100"/>
      <c r="W94" s="1100"/>
      <c r="X94" s="1100"/>
      <c r="Y94" s="1100"/>
      <c r="Z94" s="940"/>
      <c r="AA94" s="940"/>
      <c r="AB94" s="940"/>
      <c r="AC94" s="940"/>
      <c r="AD94" s="940"/>
      <c r="AE94" s="940"/>
      <c r="AF94" s="941"/>
      <c r="AG94" s="973"/>
      <c r="AH94" s="973"/>
      <c r="AI94" s="974"/>
      <c r="AJ94" s="974"/>
      <c r="AK94" s="974"/>
      <c r="AL94" s="974"/>
      <c r="AM94" s="974"/>
      <c r="AN94" s="974"/>
      <c r="AO94" s="974"/>
      <c r="AP94" s="974"/>
      <c r="AQ94" s="974"/>
      <c r="AR94" s="974"/>
      <c r="AS94" s="974"/>
      <c r="AT94" s="974"/>
      <c r="AU94" s="974"/>
      <c r="AV94" s="974"/>
      <c r="AW94" s="974"/>
      <c r="AX94" s="974"/>
      <c r="AY94" s="974"/>
    </row>
    <row r="95" spans="1:51" ht="18" x14ac:dyDescent="0.25">
      <c r="A95" s="1117"/>
      <c r="B95" s="1113"/>
      <c r="C95" s="1127"/>
      <c r="D95" s="953" t="s">
        <v>420</v>
      </c>
      <c r="E95" s="935"/>
      <c r="F95" s="935"/>
      <c r="G95" s="935"/>
      <c r="H95" s="937"/>
      <c r="I95" s="948"/>
      <c r="J95" s="935"/>
      <c r="K95" s="935"/>
      <c r="L95" s="968"/>
      <c r="M95" s="951"/>
      <c r="N95" s="1100"/>
      <c r="O95" s="1100"/>
      <c r="P95" s="1100"/>
      <c r="Q95" s="1100"/>
      <c r="R95" s="1100"/>
      <c r="S95" s="1100"/>
      <c r="T95" s="1100"/>
      <c r="U95" s="1100"/>
      <c r="V95" s="1100"/>
      <c r="W95" s="1100"/>
      <c r="X95" s="1100"/>
      <c r="Y95" s="1100"/>
      <c r="Z95" s="940"/>
      <c r="AA95" s="940"/>
      <c r="AB95" s="940"/>
      <c r="AC95" s="940"/>
      <c r="AD95" s="940"/>
      <c r="AE95" s="940"/>
      <c r="AF95" s="941"/>
      <c r="AG95" s="973"/>
      <c r="AH95" s="973"/>
      <c r="AI95" s="974"/>
      <c r="AJ95" s="974"/>
      <c r="AK95" s="974"/>
      <c r="AL95" s="974"/>
      <c r="AM95" s="974"/>
      <c r="AN95" s="974"/>
      <c r="AO95" s="974"/>
      <c r="AP95" s="974"/>
      <c r="AQ95" s="974"/>
      <c r="AR95" s="974"/>
      <c r="AS95" s="974"/>
      <c r="AT95" s="974"/>
      <c r="AU95" s="974"/>
      <c r="AV95" s="974"/>
      <c r="AW95" s="974"/>
      <c r="AX95" s="974"/>
      <c r="AY95" s="974"/>
    </row>
    <row r="96" spans="1:51" ht="18" x14ac:dyDescent="0.25">
      <c r="A96" s="1117"/>
      <c r="B96" s="1113"/>
      <c r="C96" s="1129" t="s">
        <v>444</v>
      </c>
      <c r="D96" s="953" t="s">
        <v>402</v>
      </c>
      <c r="E96" s="935">
        <v>3749</v>
      </c>
      <c r="F96" s="935">
        <v>3749</v>
      </c>
      <c r="G96" s="948">
        <v>2723</v>
      </c>
      <c r="H96" s="937">
        <v>1250</v>
      </c>
      <c r="I96" s="948"/>
      <c r="J96" s="935"/>
      <c r="K96" s="935"/>
      <c r="L96" s="937"/>
      <c r="M96" s="951"/>
      <c r="N96" s="1116" t="s">
        <v>445</v>
      </c>
      <c r="O96" s="1116" t="s">
        <v>404</v>
      </c>
      <c r="P96" s="1116" t="s">
        <v>405</v>
      </c>
      <c r="Q96" s="1116" t="s">
        <v>406</v>
      </c>
      <c r="R96" s="1116" t="s">
        <v>407</v>
      </c>
      <c r="S96" s="1116">
        <v>8185614</v>
      </c>
      <c r="T96" s="1100"/>
      <c r="U96" s="1116" t="s">
        <v>408</v>
      </c>
      <c r="V96" s="1116" t="s">
        <v>409</v>
      </c>
      <c r="W96" s="1116" t="s">
        <v>410</v>
      </c>
      <c r="X96" s="1116" t="s">
        <v>411</v>
      </c>
      <c r="Y96" s="1116">
        <v>8185614</v>
      </c>
      <c r="Z96" s="940"/>
      <c r="AA96" s="940"/>
      <c r="AB96" s="940"/>
      <c r="AC96" s="940"/>
      <c r="AD96" s="940"/>
      <c r="AE96" s="940"/>
      <c r="AF96" s="941"/>
      <c r="AG96" s="973"/>
      <c r="AH96" s="973"/>
      <c r="AI96" s="974"/>
      <c r="AJ96" s="974"/>
      <c r="AK96" s="974"/>
      <c r="AL96" s="974"/>
      <c r="AM96" s="974"/>
      <c r="AN96" s="974"/>
      <c r="AO96" s="974"/>
      <c r="AP96" s="974"/>
      <c r="AQ96" s="974"/>
      <c r="AR96" s="974"/>
      <c r="AS96" s="974"/>
      <c r="AT96" s="974"/>
      <c r="AU96" s="974"/>
      <c r="AV96" s="974"/>
      <c r="AW96" s="974"/>
      <c r="AX96" s="974"/>
      <c r="AY96" s="974"/>
    </row>
    <row r="97" spans="1:51" ht="18" x14ac:dyDescent="0.25">
      <c r="A97" s="1117"/>
      <c r="B97" s="1113"/>
      <c r="C97" s="1100"/>
      <c r="D97" s="953" t="s">
        <v>412</v>
      </c>
      <c r="E97" s="935">
        <v>168104410.19999999</v>
      </c>
      <c r="F97" s="935">
        <v>168104410.20000002</v>
      </c>
      <c r="G97" s="944">
        <v>122098775.40000001</v>
      </c>
      <c r="H97" s="976">
        <v>55646194</v>
      </c>
      <c r="I97" s="948"/>
      <c r="J97" s="935"/>
      <c r="K97" s="935"/>
      <c r="L97" s="954">
        <v>0</v>
      </c>
      <c r="M97" s="951"/>
      <c r="N97" s="1100"/>
      <c r="O97" s="1100"/>
      <c r="P97" s="1100"/>
      <c r="Q97" s="1100"/>
      <c r="R97" s="1100"/>
      <c r="S97" s="1100"/>
      <c r="T97" s="1100"/>
      <c r="U97" s="1100"/>
      <c r="V97" s="1100"/>
      <c r="W97" s="1100"/>
      <c r="X97" s="1100"/>
      <c r="Y97" s="1100"/>
      <c r="Z97" s="940"/>
      <c r="AA97" s="940"/>
      <c r="AB97" s="940"/>
      <c r="AC97" s="940"/>
      <c r="AD97" s="940"/>
      <c r="AE97" s="940"/>
      <c r="AF97" s="941"/>
      <c r="AG97" s="973"/>
      <c r="AH97" s="973"/>
      <c r="AI97" s="974"/>
      <c r="AJ97" s="974"/>
      <c r="AK97" s="974"/>
      <c r="AL97" s="974"/>
      <c r="AM97" s="974"/>
      <c r="AN97" s="974"/>
      <c r="AO97" s="974"/>
      <c r="AP97" s="974"/>
      <c r="AQ97" s="974"/>
      <c r="AR97" s="974"/>
      <c r="AS97" s="974"/>
      <c r="AT97" s="974"/>
      <c r="AU97" s="974"/>
      <c r="AV97" s="974"/>
      <c r="AW97" s="974"/>
      <c r="AX97" s="974"/>
      <c r="AY97" s="974"/>
    </row>
    <row r="98" spans="1:51" ht="18" x14ac:dyDescent="0.25">
      <c r="A98" s="1117"/>
      <c r="B98" s="1113"/>
      <c r="C98" s="1100"/>
      <c r="D98" s="953" t="s">
        <v>419</v>
      </c>
      <c r="E98" s="935">
        <v>80</v>
      </c>
      <c r="F98" s="935">
        <v>0</v>
      </c>
      <c r="G98" s="935"/>
      <c r="H98" s="937"/>
      <c r="I98" s="948"/>
      <c r="J98" s="935"/>
      <c r="K98" s="977"/>
      <c r="L98" s="968"/>
      <c r="M98" s="951"/>
      <c r="N98" s="1100"/>
      <c r="O98" s="1100"/>
      <c r="P98" s="1100"/>
      <c r="Q98" s="1100"/>
      <c r="R98" s="1100"/>
      <c r="S98" s="1100"/>
      <c r="T98" s="1100"/>
      <c r="U98" s="1100"/>
      <c r="V98" s="1100"/>
      <c r="W98" s="1100"/>
      <c r="X98" s="1100"/>
      <c r="Y98" s="1100"/>
      <c r="Z98" s="940"/>
      <c r="AA98" s="940"/>
      <c r="AB98" s="940"/>
      <c r="AC98" s="940"/>
      <c r="AD98" s="940"/>
      <c r="AE98" s="940"/>
      <c r="AF98" s="941"/>
      <c r="AG98" s="973"/>
      <c r="AH98" s="973"/>
      <c r="AI98" s="974"/>
      <c r="AJ98" s="974"/>
      <c r="AK98" s="974"/>
      <c r="AL98" s="974"/>
      <c r="AM98" s="974"/>
      <c r="AN98" s="974"/>
      <c r="AO98" s="974"/>
      <c r="AP98" s="974"/>
      <c r="AQ98" s="974"/>
      <c r="AR98" s="974"/>
      <c r="AS98" s="974"/>
      <c r="AT98" s="974"/>
      <c r="AU98" s="974"/>
      <c r="AV98" s="974"/>
      <c r="AW98" s="974"/>
      <c r="AX98" s="974"/>
      <c r="AY98" s="974"/>
    </row>
    <row r="99" spans="1:51" ht="18" x14ac:dyDescent="0.25">
      <c r="A99" s="1117"/>
      <c r="B99" s="1113"/>
      <c r="C99" s="1100"/>
      <c r="D99" s="953" t="s">
        <v>420</v>
      </c>
      <c r="E99" s="935">
        <v>326526226</v>
      </c>
      <c r="F99" s="935">
        <v>328298162</v>
      </c>
      <c r="G99" s="935"/>
      <c r="H99" s="937"/>
      <c r="I99" s="935"/>
      <c r="J99" s="978"/>
      <c r="K99" s="978"/>
      <c r="L99" s="979"/>
      <c r="M99" s="951"/>
      <c r="N99" s="1100"/>
      <c r="O99" s="1100"/>
      <c r="P99" s="1100"/>
      <c r="Q99" s="1100"/>
      <c r="R99" s="1100"/>
      <c r="S99" s="1100"/>
      <c r="T99" s="1100"/>
      <c r="U99" s="1100"/>
      <c r="V99" s="1100"/>
      <c r="W99" s="1100"/>
      <c r="X99" s="1100"/>
      <c r="Y99" s="1100"/>
      <c r="Z99" s="940"/>
      <c r="AA99" s="940"/>
      <c r="AB99" s="940"/>
      <c r="AC99" s="940"/>
      <c r="AD99" s="940"/>
      <c r="AE99" s="940"/>
      <c r="AF99" s="941"/>
      <c r="AG99" s="973"/>
      <c r="AH99" s="973"/>
      <c r="AI99" s="974"/>
      <c r="AJ99" s="974"/>
      <c r="AK99" s="974"/>
      <c r="AL99" s="974"/>
      <c r="AM99" s="974"/>
      <c r="AN99" s="974"/>
      <c r="AO99" s="974"/>
      <c r="AP99" s="974"/>
      <c r="AQ99" s="974"/>
      <c r="AR99" s="974"/>
      <c r="AS99" s="974"/>
      <c r="AT99" s="974"/>
      <c r="AU99" s="974"/>
      <c r="AV99" s="974"/>
      <c r="AW99" s="974"/>
      <c r="AX99" s="974"/>
      <c r="AY99" s="974"/>
    </row>
    <row r="100" spans="1:51" ht="18" x14ac:dyDescent="0.25">
      <c r="A100" s="1117"/>
      <c r="B100" s="1113"/>
      <c r="C100" s="1101" t="s">
        <v>413</v>
      </c>
      <c r="D100" s="953" t="s">
        <v>402</v>
      </c>
      <c r="E100" s="955">
        <v>5000</v>
      </c>
      <c r="F100" s="955">
        <v>5000</v>
      </c>
      <c r="G100" s="935">
        <v>5000</v>
      </c>
      <c r="H100" s="956">
        <v>5000</v>
      </c>
      <c r="I100" s="955"/>
      <c r="J100" s="955">
        <v>1251</v>
      </c>
      <c r="K100" s="935">
        <v>2503</v>
      </c>
      <c r="L100" s="956">
        <v>3759</v>
      </c>
      <c r="M100" s="938"/>
      <c r="N100" s="1131"/>
      <c r="O100" s="1100"/>
      <c r="P100" s="1100"/>
      <c r="Q100" s="1100"/>
      <c r="R100" s="1100"/>
      <c r="S100" s="1100"/>
      <c r="T100" s="1100"/>
      <c r="U100" s="1100"/>
      <c r="V100" s="1100"/>
      <c r="W100" s="1100"/>
      <c r="X100" s="1100"/>
      <c r="Y100" s="1100"/>
      <c r="Z100" s="940"/>
      <c r="AA100" s="940"/>
      <c r="AB100" s="940"/>
      <c r="AC100" s="940"/>
      <c r="AD100" s="940"/>
      <c r="AE100" s="940"/>
      <c r="AF100" s="941"/>
      <c r="AG100" s="942"/>
      <c r="AH100" s="942"/>
      <c r="AI100" s="943"/>
      <c r="AJ100" s="943"/>
      <c r="AK100" s="943"/>
      <c r="AL100" s="943"/>
      <c r="AM100" s="943"/>
      <c r="AN100" s="943"/>
      <c r="AO100" s="943"/>
      <c r="AP100" s="943"/>
      <c r="AQ100" s="943"/>
      <c r="AR100" s="943"/>
      <c r="AS100" s="943"/>
      <c r="AT100" s="943"/>
      <c r="AU100" s="943"/>
      <c r="AV100" s="943"/>
      <c r="AW100" s="943"/>
      <c r="AX100" s="943"/>
      <c r="AY100" s="943"/>
    </row>
    <row r="101" spans="1:51" ht="18" x14ac:dyDescent="0.25">
      <c r="A101" s="1117"/>
      <c r="B101" s="1113"/>
      <c r="C101" s="1102"/>
      <c r="D101" s="953" t="s">
        <v>412</v>
      </c>
      <c r="E101" s="955">
        <v>224198999.99999997</v>
      </c>
      <c r="F101" s="955">
        <v>224199000.00000006</v>
      </c>
      <c r="G101" s="935">
        <v>224199000</v>
      </c>
      <c r="H101" s="935">
        <v>224199000</v>
      </c>
      <c r="I101" s="959"/>
      <c r="J101" s="955">
        <v>60642000</v>
      </c>
      <c r="K101" s="935">
        <v>147120999.7339718</v>
      </c>
      <c r="L101" s="956">
        <v>220946000</v>
      </c>
      <c r="M101" s="938"/>
      <c r="N101" s="1132"/>
      <c r="O101" s="1132"/>
      <c r="P101" s="1132"/>
      <c r="Q101" s="1132"/>
      <c r="R101" s="1132"/>
      <c r="S101" s="1132"/>
      <c r="T101" s="1132"/>
      <c r="U101" s="1132"/>
      <c r="V101" s="1132"/>
      <c r="W101" s="1132"/>
      <c r="X101" s="1132"/>
      <c r="Y101" s="1100"/>
      <c r="Z101" s="940"/>
      <c r="AA101" s="940"/>
      <c r="AB101" s="940"/>
      <c r="AC101" s="940"/>
      <c r="AD101" s="940"/>
      <c r="AE101" s="940"/>
      <c r="AF101" s="941"/>
      <c r="AG101" s="942"/>
      <c r="AH101" s="942"/>
      <c r="AI101" s="943"/>
      <c r="AJ101" s="943"/>
      <c r="AK101" s="943"/>
      <c r="AL101" s="943"/>
      <c r="AM101" s="943"/>
      <c r="AN101" s="943"/>
      <c r="AO101" s="943"/>
      <c r="AP101" s="943"/>
      <c r="AQ101" s="943"/>
      <c r="AR101" s="943"/>
      <c r="AS101" s="943"/>
      <c r="AT101" s="943"/>
      <c r="AU101" s="943"/>
      <c r="AV101" s="943"/>
      <c r="AW101" s="943"/>
      <c r="AX101" s="943"/>
      <c r="AY101" s="943"/>
    </row>
    <row r="102" spans="1:51" ht="18" x14ac:dyDescent="0.25">
      <c r="A102" s="1117"/>
      <c r="B102" s="1113"/>
      <c r="C102" s="1102"/>
      <c r="D102" s="953" t="s">
        <v>419</v>
      </c>
      <c r="E102" s="955">
        <v>80</v>
      </c>
      <c r="F102" s="955">
        <v>80</v>
      </c>
      <c r="G102" s="935">
        <v>80</v>
      </c>
      <c r="H102" s="935">
        <v>80</v>
      </c>
      <c r="I102" s="955"/>
      <c r="J102" s="955">
        <v>80</v>
      </c>
      <c r="K102" s="935">
        <v>80</v>
      </c>
      <c r="L102" s="956">
        <v>80</v>
      </c>
      <c r="M102" s="938"/>
      <c r="N102" s="1132"/>
      <c r="O102" s="1132"/>
      <c r="P102" s="1132"/>
      <c r="Q102" s="1132"/>
      <c r="R102" s="1132"/>
      <c r="S102" s="1132"/>
      <c r="T102" s="1132"/>
      <c r="U102" s="1132"/>
      <c r="V102" s="1132"/>
      <c r="W102" s="1132"/>
      <c r="X102" s="1132"/>
      <c r="Y102" s="1100"/>
      <c r="Z102" s="940"/>
      <c r="AA102" s="940"/>
      <c r="AB102" s="940"/>
      <c r="AC102" s="940"/>
      <c r="AD102" s="940"/>
      <c r="AE102" s="940"/>
      <c r="AF102" s="941"/>
      <c r="AG102" s="942"/>
      <c r="AH102" s="942"/>
      <c r="AI102" s="943"/>
      <c r="AJ102" s="943"/>
      <c r="AK102" s="943"/>
      <c r="AL102" s="943"/>
      <c r="AM102" s="943"/>
      <c r="AN102" s="943"/>
      <c r="AO102" s="943"/>
      <c r="AP102" s="943"/>
      <c r="AQ102" s="943"/>
      <c r="AR102" s="943"/>
      <c r="AS102" s="943"/>
      <c r="AT102" s="943"/>
      <c r="AU102" s="943"/>
      <c r="AV102" s="943"/>
      <c r="AW102" s="943"/>
      <c r="AX102" s="943"/>
      <c r="AY102" s="943"/>
    </row>
    <row r="103" spans="1:51" ht="18" x14ac:dyDescent="0.25">
      <c r="A103" s="1117"/>
      <c r="B103" s="1113"/>
      <c r="C103" s="1102"/>
      <c r="D103" s="953" t="s">
        <v>420</v>
      </c>
      <c r="E103" s="955">
        <v>400894125</v>
      </c>
      <c r="F103" s="955">
        <v>400894125</v>
      </c>
      <c r="G103" s="935">
        <v>400894125</v>
      </c>
      <c r="H103" s="935">
        <v>400894125</v>
      </c>
      <c r="I103" s="959"/>
      <c r="J103" s="955">
        <v>74367899</v>
      </c>
      <c r="K103" s="935">
        <v>292591064</v>
      </c>
      <c r="L103" s="956">
        <v>292591064</v>
      </c>
      <c r="M103" s="938"/>
      <c r="N103" s="1100"/>
      <c r="O103" s="1100"/>
      <c r="P103" s="1100"/>
      <c r="Q103" s="1100"/>
      <c r="R103" s="1100"/>
      <c r="S103" s="1100"/>
      <c r="T103" s="1100"/>
      <c r="U103" s="1100"/>
      <c r="V103" s="1100"/>
      <c r="W103" s="1100"/>
      <c r="X103" s="1100"/>
      <c r="Y103" s="1100"/>
      <c r="Z103" s="940"/>
      <c r="AA103" s="940"/>
      <c r="AB103" s="940"/>
      <c r="AC103" s="940"/>
      <c r="AD103" s="940"/>
      <c r="AE103" s="940"/>
      <c r="AF103" s="941"/>
      <c r="AG103" s="942"/>
      <c r="AH103" s="942"/>
      <c r="AI103" s="943"/>
      <c r="AJ103" s="943"/>
      <c r="AK103" s="943"/>
      <c r="AL103" s="943"/>
      <c r="AM103" s="943"/>
      <c r="AN103" s="943"/>
      <c r="AO103" s="943"/>
      <c r="AP103" s="943"/>
      <c r="AQ103" s="943"/>
      <c r="AR103" s="943"/>
      <c r="AS103" s="943"/>
      <c r="AT103" s="943"/>
      <c r="AU103" s="943"/>
      <c r="AV103" s="943"/>
      <c r="AW103" s="943"/>
      <c r="AX103" s="943"/>
      <c r="AY103" s="943"/>
    </row>
    <row r="104" spans="1:51" x14ac:dyDescent="0.25">
      <c r="A104" s="1133">
        <v>4</v>
      </c>
      <c r="B104" s="1113" t="s">
        <v>446</v>
      </c>
      <c r="C104" s="1113" t="s">
        <v>447</v>
      </c>
      <c r="D104" s="934" t="s">
        <v>402</v>
      </c>
      <c r="E104" s="980">
        <v>130</v>
      </c>
      <c r="F104" s="980">
        <v>130</v>
      </c>
      <c r="G104" s="948">
        <v>130</v>
      </c>
      <c r="H104" s="981">
        <v>130</v>
      </c>
      <c r="I104" s="980"/>
      <c r="J104" s="980">
        <v>0</v>
      </c>
      <c r="K104" s="935">
        <v>50</v>
      </c>
      <c r="L104" s="981">
        <v>50</v>
      </c>
      <c r="M104" s="982"/>
      <c r="N104" s="1113" t="s">
        <v>445</v>
      </c>
      <c r="O104" s="1113" t="s">
        <v>89</v>
      </c>
      <c r="P104" s="1113" t="s">
        <v>89</v>
      </c>
      <c r="Q104" s="1113" t="s">
        <v>89</v>
      </c>
      <c r="R104" s="1114" t="s">
        <v>407</v>
      </c>
      <c r="S104" s="1115">
        <v>8185614</v>
      </c>
      <c r="T104" s="1100"/>
      <c r="U104" s="1115" t="s">
        <v>408</v>
      </c>
      <c r="V104" s="1115" t="s">
        <v>409</v>
      </c>
      <c r="W104" s="1115" t="s">
        <v>410</v>
      </c>
      <c r="X104" s="1115" t="s">
        <v>411</v>
      </c>
      <c r="Y104" s="1115">
        <v>8185614</v>
      </c>
      <c r="Z104" s="940"/>
      <c r="AA104" s="940"/>
      <c r="AB104" s="940"/>
      <c r="AC104" s="940"/>
      <c r="AD104" s="940"/>
      <c r="AE104" s="940"/>
      <c r="AF104" s="941"/>
      <c r="AG104" s="941"/>
      <c r="AH104" s="941"/>
      <c r="AI104" s="949"/>
      <c r="AJ104" s="949"/>
      <c r="AK104" s="949"/>
      <c r="AL104" s="949"/>
      <c r="AM104" s="949"/>
      <c r="AN104" s="949"/>
      <c r="AO104" s="949"/>
      <c r="AP104" s="950"/>
      <c r="AQ104" s="950"/>
      <c r="AR104" s="950"/>
      <c r="AS104" s="950"/>
      <c r="AT104" s="950"/>
      <c r="AU104" s="950"/>
      <c r="AV104" s="950"/>
      <c r="AW104" s="950"/>
      <c r="AX104" s="950"/>
      <c r="AY104" s="950"/>
    </row>
    <row r="105" spans="1:51" x14ac:dyDescent="0.25">
      <c r="A105" s="1100"/>
      <c r="B105" s="1100"/>
      <c r="C105" s="1100"/>
      <c r="D105" s="934" t="s">
        <v>412</v>
      </c>
      <c r="E105" s="980">
        <v>1759863000</v>
      </c>
      <c r="F105" s="935">
        <v>1814177000</v>
      </c>
      <c r="G105" s="948">
        <v>1759863000</v>
      </c>
      <c r="H105" s="981">
        <v>1759863000</v>
      </c>
      <c r="I105" s="935"/>
      <c r="J105" s="980">
        <v>90695000</v>
      </c>
      <c r="K105" s="935">
        <v>1052756400</v>
      </c>
      <c r="L105" s="981">
        <v>1052756400</v>
      </c>
      <c r="M105" s="982"/>
      <c r="N105" s="1100"/>
      <c r="O105" s="1100"/>
      <c r="P105" s="1100"/>
      <c r="Q105" s="1100"/>
      <c r="R105" s="1100"/>
      <c r="S105" s="1100"/>
      <c r="T105" s="1100"/>
      <c r="U105" s="1100"/>
      <c r="V105" s="1100"/>
      <c r="W105" s="1100"/>
      <c r="X105" s="1100"/>
      <c r="Y105" s="1100"/>
      <c r="Z105" s="940"/>
      <c r="AA105" s="940"/>
      <c r="AB105" s="940"/>
      <c r="AC105" s="940"/>
      <c r="AD105" s="940"/>
      <c r="AE105" s="940"/>
      <c r="AF105" s="941"/>
      <c r="AG105" s="941"/>
      <c r="AH105" s="941"/>
      <c r="AI105" s="949"/>
      <c r="AJ105" s="949"/>
      <c r="AK105" s="949"/>
      <c r="AL105" s="949"/>
      <c r="AM105" s="949"/>
      <c r="AN105" s="949"/>
      <c r="AO105" s="949"/>
      <c r="AP105" s="950"/>
      <c r="AQ105" s="950"/>
      <c r="AR105" s="950"/>
      <c r="AS105" s="950"/>
      <c r="AT105" s="950"/>
      <c r="AU105" s="950"/>
      <c r="AV105" s="950"/>
      <c r="AW105" s="950"/>
      <c r="AX105" s="950"/>
      <c r="AY105" s="950"/>
    </row>
    <row r="106" spans="1:51" x14ac:dyDescent="0.25">
      <c r="A106" s="1100"/>
      <c r="B106" s="1100"/>
      <c r="C106" s="1100"/>
      <c r="D106" s="934" t="s">
        <v>419</v>
      </c>
      <c r="E106" s="980">
        <v>17</v>
      </c>
      <c r="F106" s="980">
        <v>17</v>
      </c>
      <c r="G106" s="948">
        <v>17</v>
      </c>
      <c r="H106" s="981">
        <v>17</v>
      </c>
      <c r="I106" s="980"/>
      <c r="J106" s="980">
        <v>17</v>
      </c>
      <c r="K106" s="935">
        <v>17</v>
      </c>
      <c r="L106" s="981">
        <v>17</v>
      </c>
      <c r="M106" s="982"/>
      <c r="N106" s="1100"/>
      <c r="O106" s="1100"/>
      <c r="P106" s="1100"/>
      <c r="Q106" s="1100"/>
      <c r="R106" s="1100"/>
      <c r="S106" s="1100"/>
      <c r="T106" s="1100"/>
      <c r="U106" s="1100"/>
      <c r="V106" s="1100"/>
      <c r="W106" s="1100"/>
      <c r="X106" s="1100"/>
      <c r="Y106" s="1100"/>
      <c r="Z106" s="940"/>
      <c r="AA106" s="940"/>
      <c r="AB106" s="940"/>
      <c r="AC106" s="940"/>
      <c r="AD106" s="940"/>
      <c r="AE106" s="940"/>
      <c r="AF106" s="941"/>
      <c r="AG106" s="941"/>
      <c r="AH106" s="941"/>
      <c r="AI106" s="949"/>
      <c r="AJ106" s="949"/>
      <c r="AK106" s="949"/>
      <c r="AL106" s="949"/>
      <c r="AM106" s="949"/>
      <c r="AN106" s="949"/>
      <c r="AO106" s="949"/>
      <c r="AP106" s="950"/>
      <c r="AQ106" s="950"/>
      <c r="AR106" s="950"/>
      <c r="AS106" s="950"/>
      <c r="AT106" s="950"/>
      <c r="AU106" s="950"/>
      <c r="AV106" s="950"/>
      <c r="AW106" s="950"/>
      <c r="AX106" s="950"/>
      <c r="AY106" s="950"/>
    </row>
    <row r="107" spans="1:51" x14ac:dyDescent="0.25">
      <c r="A107" s="1100"/>
      <c r="B107" s="1100"/>
      <c r="C107" s="1100"/>
      <c r="D107" s="934" t="s">
        <v>420</v>
      </c>
      <c r="E107" s="980">
        <v>312994810</v>
      </c>
      <c r="F107" s="935">
        <v>313360878</v>
      </c>
      <c r="G107" s="948">
        <v>312994810</v>
      </c>
      <c r="H107" s="981">
        <v>312994810</v>
      </c>
      <c r="I107" s="980"/>
      <c r="J107" s="980">
        <v>187471879</v>
      </c>
      <c r="K107" s="935">
        <v>269641679</v>
      </c>
      <c r="L107" s="981">
        <v>269641679</v>
      </c>
      <c r="M107" s="982"/>
      <c r="N107" s="1100"/>
      <c r="O107" s="1100"/>
      <c r="P107" s="1100"/>
      <c r="Q107" s="1100"/>
      <c r="R107" s="1100"/>
      <c r="S107" s="1100"/>
      <c r="T107" s="1100"/>
      <c r="U107" s="1100"/>
      <c r="V107" s="1100"/>
      <c r="W107" s="1100"/>
      <c r="X107" s="1100"/>
      <c r="Y107" s="1100"/>
      <c r="Z107" s="940"/>
      <c r="AA107" s="940"/>
      <c r="AB107" s="940"/>
      <c r="AC107" s="940"/>
      <c r="AD107" s="940"/>
      <c r="AE107" s="940"/>
      <c r="AF107" s="941"/>
      <c r="AG107" s="941"/>
      <c r="AH107" s="941"/>
      <c r="AI107" s="949"/>
      <c r="AJ107" s="949"/>
      <c r="AK107" s="949"/>
      <c r="AL107" s="949"/>
      <c r="AM107" s="949"/>
      <c r="AN107" s="949"/>
      <c r="AO107" s="949"/>
      <c r="AP107" s="950"/>
      <c r="AQ107" s="950"/>
      <c r="AR107" s="950"/>
      <c r="AS107" s="950"/>
      <c r="AT107" s="950"/>
      <c r="AU107" s="950"/>
      <c r="AV107" s="950"/>
      <c r="AW107" s="950"/>
      <c r="AX107" s="950"/>
      <c r="AY107" s="950"/>
    </row>
    <row r="108" spans="1:51" x14ac:dyDescent="0.25">
      <c r="A108" s="1100"/>
      <c r="B108" s="1100"/>
      <c r="C108" s="1101" t="s">
        <v>448</v>
      </c>
      <c r="D108" s="934" t="s">
        <v>402</v>
      </c>
      <c r="E108" s="980">
        <v>130</v>
      </c>
      <c r="F108" s="955">
        <v>130</v>
      </c>
      <c r="G108" s="955">
        <v>130</v>
      </c>
      <c r="H108" s="956">
        <v>130</v>
      </c>
      <c r="I108" s="983"/>
      <c r="J108" s="955">
        <v>0</v>
      </c>
      <c r="K108" s="955">
        <v>50</v>
      </c>
      <c r="L108" s="956">
        <v>50</v>
      </c>
      <c r="M108" s="984"/>
      <c r="N108" s="1100"/>
      <c r="O108" s="1100"/>
      <c r="P108" s="1100"/>
      <c r="Q108" s="1100"/>
      <c r="R108" s="1100"/>
      <c r="S108" s="1100"/>
      <c r="T108" s="1100"/>
      <c r="U108" s="1100"/>
      <c r="V108" s="1100"/>
      <c r="W108" s="1100"/>
      <c r="X108" s="1100"/>
      <c r="Y108" s="1100"/>
      <c r="Z108" s="940"/>
      <c r="AA108" s="940"/>
      <c r="AB108" s="940"/>
      <c r="AC108" s="940"/>
      <c r="AD108" s="940"/>
      <c r="AE108" s="940"/>
      <c r="AF108" s="941"/>
      <c r="AG108" s="942"/>
      <c r="AH108" s="942"/>
      <c r="AI108" s="943"/>
      <c r="AJ108" s="943"/>
      <c r="AK108" s="943"/>
      <c r="AL108" s="943"/>
      <c r="AM108" s="943"/>
      <c r="AN108" s="943"/>
      <c r="AO108" s="943"/>
      <c r="AP108" s="943"/>
      <c r="AQ108" s="943"/>
      <c r="AR108" s="943"/>
      <c r="AS108" s="943"/>
      <c r="AT108" s="943"/>
      <c r="AU108" s="943"/>
      <c r="AV108" s="943"/>
      <c r="AW108" s="943"/>
      <c r="AX108" s="943"/>
      <c r="AY108" s="943"/>
    </row>
    <row r="109" spans="1:51" x14ac:dyDescent="0.25">
      <c r="A109" s="1100"/>
      <c r="B109" s="1100"/>
      <c r="C109" s="1100"/>
      <c r="D109" s="934" t="s">
        <v>412</v>
      </c>
      <c r="E109" s="980">
        <v>1759863000</v>
      </c>
      <c r="F109" s="985">
        <v>1814177000</v>
      </c>
      <c r="G109" s="985">
        <v>1759863000</v>
      </c>
      <c r="H109" s="956">
        <v>1759863000</v>
      </c>
      <c r="I109" s="983"/>
      <c r="J109" s="985">
        <v>90695000</v>
      </c>
      <c r="K109" s="955">
        <v>1052756400</v>
      </c>
      <c r="L109" s="956">
        <v>1052756400</v>
      </c>
      <c r="M109" s="984"/>
      <c r="N109" s="1100"/>
      <c r="O109" s="1100"/>
      <c r="P109" s="1100"/>
      <c r="Q109" s="1100"/>
      <c r="R109" s="1100"/>
      <c r="S109" s="1100"/>
      <c r="T109" s="1100"/>
      <c r="U109" s="1100"/>
      <c r="V109" s="1100"/>
      <c r="W109" s="1100"/>
      <c r="X109" s="1100"/>
      <c r="Y109" s="1100"/>
      <c r="Z109" s="940"/>
      <c r="AA109" s="940"/>
      <c r="AB109" s="940"/>
      <c r="AC109" s="940"/>
      <c r="AD109" s="940"/>
      <c r="AE109" s="940"/>
      <c r="AF109" s="941"/>
      <c r="AG109" s="942"/>
      <c r="AH109" s="942"/>
      <c r="AI109" s="943"/>
      <c r="AJ109" s="943"/>
      <c r="AK109" s="943"/>
      <c r="AL109" s="943"/>
      <c r="AM109" s="943"/>
      <c r="AN109" s="943"/>
      <c r="AO109" s="943"/>
      <c r="AP109" s="943"/>
      <c r="AQ109" s="943"/>
      <c r="AR109" s="943"/>
      <c r="AS109" s="943"/>
      <c r="AT109" s="943"/>
      <c r="AU109" s="943"/>
      <c r="AV109" s="943"/>
      <c r="AW109" s="943"/>
      <c r="AX109" s="943"/>
      <c r="AY109" s="943"/>
    </row>
    <row r="110" spans="1:51" x14ac:dyDescent="0.25">
      <c r="A110" s="1100"/>
      <c r="B110" s="1100"/>
      <c r="C110" s="1100"/>
      <c r="D110" s="934" t="s">
        <v>419</v>
      </c>
      <c r="E110" s="980">
        <v>17</v>
      </c>
      <c r="F110" s="986">
        <v>17</v>
      </c>
      <c r="G110" s="986">
        <v>17</v>
      </c>
      <c r="H110" s="956">
        <v>17</v>
      </c>
      <c r="I110" s="987"/>
      <c r="J110" s="986">
        <v>17</v>
      </c>
      <c r="K110" s="955">
        <v>17</v>
      </c>
      <c r="L110" s="956">
        <v>17</v>
      </c>
      <c r="M110" s="984"/>
      <c r="N110" s="1100"/>
      <c r="O110" s="1100"/>
      <c r="P110" s="1100"/>
      <c r="Q110" s="1100"/>
      <c r="R110" s="1100"/>
      <c r="S110" s="1100"/>
      <c r="T110" s="1100"/>
      <c r="U110" s="1100"/>
      <c r="V110" s="1100"/>
      <c r="W110" s="1100"/>
      <c r="X110" s="1100"/>
      <c r="Y110" s="1100"/>
      <c r="Z110" s="940"/>
      <c r="AA110" s="940"/>
      <c r="AB110" s="940"/>
      <c r="AC110" s="940"/>
      <c r="AD110" s="940"/>
      <c r="AE110" s="940"/>
      <c r="AF110" s="941"/>
      <c r="AG110" s="942"/>
      <c r="AH110" s="942"/>
      <c r="AI110" s="943"/>
      <c r="AJ110" s="943"/>
      <c r="AK110" s="943"/>
      <c r="AL110" s="943"/>
      <c r="AM110" s="943"/>
      <c r="AN110" s="943"/>
      <c r="AO110" s="943"/>
      <c r="AP110" s="943"/>
      <c r="AQ110" s="943"/>
      <c r="AR110" s="943"/>
      <c r="AS110" s="943"/>
      <c r="AT110" s="943"/>
      <c r="AU110" s="943"/>
      <c r="AV110" s="943"/>
      <c r="AW110" s="943"/>
      <c r="AX110" s="943"/>
      <c r="AY110" s="943"/>
    </row>
    <row r="111" spans="1:51" x14ac:dyDescent="0.25">
      <c r="A111" s="1100"/>
      <c r="B111" s="1100"/>
      <c r="C111" s="1100"/>
      <c r="D111" s="934" t="s">
        <v>420</v>
      </c>
      <c r="E111" s="980">
        <v>312994810</v>
      </c>
      <c r="F111" s="985">
        <v>313360878</v>
      </c>
      <c r="G111" s="985">
        <v>312994810</v>
      </c>
      <c r="H111" s="956">
        <v>312994810</v>
      </c>
      <c r="I111" s="983"/>
      <c r="J111" s="985">
        <v>187471879</v>
      </c>
      <c r="K111" s="955">
        <v>269641679</v>
      </c>
      <c r="L111" s="956">
        <v>269641679</v>
      </c>
      <c r="M111" s="984"/>
      <c r="N111" s="1100"/>
      <c r="O111" s="1100"/>
      <c r="P111" s="1100"/>
      <c r="Q111" s="1100"/>
      <c r="R111" s="1100"/>
      <c r="S111" s="1100"/>
      <c r="T111" s="1100"/>
      <c r="U111" s="1100"/>
      <c r="V111" s="1100"/>
      <c r="W111" s="1100"/>
      <c r="X111" s="1100"/>
      <c r="Y111" s="1100"/>
      <c r="Z111" s="940"/>
      <c r="AA111" s="940"/>
      <c r="AB111" s="940"/>
      <c r="AC111" s="940"/>
      <c r="AD111" s="940"/>
      <c r="AE111" s="940"/>
      <c r="AF111" s="941"/>
      <c r="AG111" s="942"/>
      <c r="AH111" s="942"/>
      <c r="AI111" s="943"/>
      <c r="AJ111" s="943"/>
      <c r="AK111" s="943"/>
      <c r="AL111" s="943"/>
      <c r="AM111" s="943"/>
      <c r="AN111" s="943"/>
      <c r="AO111" s="943"/>
      <c r="AP111" s="943"/>
      <c r="AQ111" s="943"/>
      <c r="AR111" s="943"/>
      <c r="AS111" s="943"/>
      <c r="AT111" s="943"/>
      <c r="AU111" s="943"/>
      <c r="AV111" s="943"/>
      <c r="AW111" s="943"/>
      <c r="AX111" s="943"/>
      <c r="AY111" s="943"/>
    </row>
    <row r="112" spans="1:51" x14ac:dyDescent="0.25">
      <c r="A112" s="1130">
        <v>5</v>
      </c>
      <c r="B112" s="1113" t="s">
        <v>449</v>
      </c>
      <c r="C112" s="1113" t="s">
        <v>450</v>
      </c>
      <c r="D112" s="934" t="s">
        <v>402</v>
      </c>
      <c r="E112" s="988">
        <v>90</v>
      </c>
      <c r="F112" s="988">
        <v>90</v>
      </c>
      <c r="G112" s="988">
        <v>90</v>
      </c>
      <c r="H112" s="989">
        <v>90</v>
      </c>
      <c r="I112" s="988"/>
      <c r="J112" s="988">
        <v>70</v>
      </c>
      <c r="K112" s="988">
        <v>75</v>
      </c>
      <c r="L112" s="989">
        <v>80</v>
      </c>
      <c r="M112" s="982"/>
      <c r="N112" s="1113" t="s">
        <v>445</v>
      </c>
      <c r="O112" s="1113" t="s">
        <v>89</v>
      </c>
      <c r="P112" s="1113" t="s">
        <v>89</v>
      </c>
      <c r="Q112" s="1113" t="s">
        <v>89</v>
      </c>
      <c r="R112" s="1114" t="s">
        <v>407</v>
      </c>
      <c r="S112" s="1115">
        <v>8185614</v>
      </c>
      <c r="T112" s="1100"/>
      <c r="U112" s="1115" t="s">
        <v>408</v>
      </c>
      <c r="V112" s="1115" t="s">
        <v>409</v>
      </c>
      <c r="W112" s="1115" t="s">
        <v>410</v>
      </c>
      <c r="X112" s="1115" t="s">
        <v>411</v>
      </c>
      <c r="Y112" s="1115">
        <v>8185614</v>
      </c>
      <c r="Z112" s="940"/>
      <c r="AA112" s="940"/>
      <c r="AB112" s="940"/>
      <c r="AC112" s="940"/>
      <c r="AD112" s="940"/>
      <c r="AE112" s="940"/>
      <c r="AF112" s="941"/>
      <c r="AG112" s="942"/>
      <c r="AH112" s="942"/>
      <c r="AI112" s="943"/>
      <c r="AJ112" s="943"/>
      <c r="AK112" s="943"/>
      <c r="AL112" s="943"/>
      <c r="AM112" s="943"/>
      <c r="AN112" s="943"/>
      <c r="AO112" s="943"/>
      <c r="AP112" s="950"/>
      <c r="AQ112" s="950"/>
      <c r="AR112" s="950"/>
      <c r="AS112" s="950"/>
      <c r="AT112" s="950"/>
      <c r="AU112" s="950"/>
      <c r="AV112" s="950"/>
      <c r="AW112" s="950"/>
      <c r="AX112" s="950"/>
      <c r="AY112" s="950"/>
    </row>
    <row r="113" spans="1:51" x14ac:dyDescent="0.25">
      <c r="A113" s="1100"/>
      <c r="B113" s="1100"/>
      <c r="C113" s="1100"/>
      <c r="D113" s="934" t="s">
        <v>412</v>
      </c>
      <c r="E113" s="988">
        <v>1035874000</v>
      </c>
      <c r="F113" s="935">
        <v>1035874000</v>
      </c>
      <c r="G113" s="988">
        <v>1011870800</v>
      </c>
      <c r="H113" s="989">
        <v>1011870800</v>
      </c>
      <c r="I113" s="935"/>
      <c r="J113" s="988">
        <v>29331000</v>
      </c>
      <c r="K113" s="988">
        <v>710783650</v>
      </c>
      <c r="L113" s="989">
        <v>710783650</v>
      </c>
      <c r="M113" s="982"/>
      <c r="N113" s="1100"/>
      <c r="O113" s="1100"/>
      <c r="P113" s="1100"/>
      <c r="Q113" s="1100"/>
      <c r="R113" s="1100"/>
      <c r="S113" s="1100"/>
      <c r="T113" s="1100"/>
      <c r="U113" s="1100"/>
      <c r="V113" s="1100"/>
      <c r="W113" s="1100"/>
      <c r="X113" s="1100"/>
      <c r="Y113" s="1100"/>
      <c r="Z113" s="940"/>
      <c r="AA113" s="940"/>
      <c r="AB113" s="940"/>
      <c r="AC113" s="940"/>
      <c r="AD113" s="940"/>
      <c r="AE113" s="940"/>
      <c r="AF113" s="941"/>
      <c r="AG113" s="942"/>
      <c r="AH113" s="942"/>
      <c r="AI113" s="943"/>
      <c r="AJ113" s="943"/>
      <c r="AK113" s="943"/>
      <c r="AL113" s="943"/>
      <c r="AM113" s="943"/>
      <c r="AN113" s="943"/>
      <c r="AO113" s="943"/>
      <c r="AP113" s="950"/>
      <c r="AQ113" s="950"/>
      <c r="AR113" s="950"/>
      <c r="AS113" s="950"/>
      <c r="AT113" s="950"/>
      <c r="AU113" s="950"/>
      <c r="AV113" s="950"/>
      <c r="AW113" s="950"/>
      <c r="AX113" s="950"/>
      <c r="AY113" s="950"/>
    </row>
    <row r="114" spans="1:51" x14ac:dyDescent="0.25">
      <c r="A114" s="1100"/>
      <c r="B114" s="1100"/>
      <c r="C114" s="1100"/>
      <c r="D114" s="934" t="s">
        <v>419</v>
      </c>
      <c r="E114" s="988">
        <v>0</v>
      </c>
      <c r="F114" s="988">
        <v>0</v>
      </c>
      <c r="G114" s="988">
        <v>0</v>
      </c>
      <c r="H114" s="989">
        <v>0</v>
      </c>
      <c r="I114" s="988"/>
      <c r="J114" s="988">
        <v>0</v>
      </c>
      <c r="K114" s="988">
        <v>0</v>
      </c>
      <c r="L114" s="989">
        <v>0</v>
      </c>
      <c r="M114" s="990"/>
      <c r="N114" s="1100"/>
      <c r="O114" s="1100"/>
      <c r="P114" s="1100"/>
      <c r="Q114" s="1100"/>
      <c r="R114" s="1100"/>
      <c r="S114" s="1100"/>
      <c r="T114" s="1100"/>
      <c r="U114" s="1100"/>
      <c r="V114" s="1100"/>
      <c r="W114" s="1100"/>
      <c r="X114" s="1100"/>
      <c r="Y114" s="1100"/>
      <c r="Z114" s="940"/>
      <c r="AA114" s="940"/>
      <c r="AB114" s="940"/>
      <c r="AC114" s="940"/>
      <c r="AD114" s="940"/>
      <c r="AE114" s="940"/>
      <c r="AF114" s="941"/>
      <c r="AG114" s="942"/>
      <c r="AH114" s="942"/>
      <c r="AI114" s="943"/>
      <c r="AJ114" s="943"/>
      <c r="AK114" s="943"/>
      <c r="AL114" s="943"/>
      <c r="AM114" s="943"/>
      <c r="AN114" s="943"/>
      <c r="AO114" s="943"/>
      <c r="AP114" s="950"/>
      <c r="AQ114" s="950"/>
      <c r="AR114" s="950"/>
      <c r="AS114" s="950"/>
      <c r="AT114" s="950"/>
      <c r="AU114" s="950"/>
      <c r="AV114" s="950"/>
      <c r="AW114" s="950"/>
      <c r="AX114" s="950"/>
      <c r="AY114" s="950"/>
    </row>
    <row r="115" spans="1:51" x14ac:dyDescent="0.25">
      <c r="A115" s="1100"/>
      <c r="B115" s="1100"/>
      <c r="C115" s="1100"/>
      <c r="D115" s="934" t="s">
        <v>420</v>
      </c>
      <c r="E115" s="988">
        <v>422858800</v>
      </c>
      <c r="F115" s="988">
        <v>422858800</v>
      </c>
      <c r="G115" s="988">
        <v>422858800</v>
      </c>
      <c r="H115" s="989">
        <v>422858800</v>
      </c>
      <c r="I115" s="988"/>
      <c r="J115" s="988">
        <v>212480668</v>
      </c>
      <c r="K115" s="988">
        <v>419381049</v>
      </c>
      <c r="L115" s="989">
        <v>419381049</v>
      </c>
      <c r="M115" s="982"/>
      <c r="N115" s="1100"/>
      <c r="O115" s="1100"/>
      <c r="P115" s="1100"/>
      <c r="Q115" s="1100"/>
      <c r="R115" s="1100"/>
      <c r="S115" s="1100"/>
      <c r="T115" s="1100"/>
      <c r="U115" s="1100"/>
      <c r="V115" s="1100"/>
      <c r="W115" s="1100"/>
      <c r="X115" s="1100"/>
      <c r="Y115" s="1100"/>
      <c r="Z115" s="940"/>
      <c r="AA115" s="940"/>
      <c r="AB115" s="940"/>
      <c r="AC115" s="940"/>
      <c r="AD115" s="940"/>
      <c r="AE115" s="940"/>
      <c r="AF115" s="941"/>
      <c r="AG115" s="942"/>
      <c r="AH115" s="942"/>
      <c r="AI115" s="943"/>
      <c r="AJ115" s="943"/>
      <c r="AK115" s="943"/>
      <c r="AL115" s="943"/>
      <c r="AM115" s="943"/>
      <c r="AN115" s="943"/>
      <c r="AO115" s="943"/>
      <c r="AP115" s="950"/>
      <c r="AQ115" s="950"/>
      <c r="AR115" s="950"/>
      <c r="AS115" s="950"/>
      <c r="AT115" s="950"/>
      <c r="AU115" s="950"/>
      <c r="AV115" s="950"/>
      <c r="AW115" s="950"/>
      <c r="AX115" s="950"/>
      <c r="AY115" s="950"/>
    </row>
    <row r="116" spans="1:51" x14ac:dyDescent="0.25">
      <c r="A116" s="1100"/>
      <c r="B116" s="1100"/>
      <c r="C116" s="1101" t="s">
        <v>451</v>
      </c>
      <c r="D116" s="934" t="s">
        <v>402</v>
      </c>
      <c r="E116" s="991">
        <v>90</v>
      </c>
      <c r="F116" s="991">
        <v>90</v>
      </c>
      <c r="G116" s="991">
        <v>90</v>
      </c>
      <c r="H116" s="992">
        <v>90</v>
      </c>
      <c r="I116" s="993"/>
      <c r="J116" s="991">
        <v>60</v>
      </c>
      <c r="K116" s="991">
        <v>75</v>
      </c>
      <c r="L116" s="992">
        <v>80</v>
      </c>
      <c r="M116" s="984"/>
      <c r="N116" s="1100"/>
      <c r="O116" s="1100"/>
      <c r="P116" s="1100"/>
      <c r="Q116" s="1100"/>
      <c r="R116" s="1100"/>
      <c r="S116" s="1100"/>
      <c r="T116" s="1100"/>
      <c r="U116" s="1100"/>
      <c r="V116" s="1100"/>
      <c r="W116" s="1100"/>
      <c r="X116" s="1100"/>
      <c r="Y116" s="1100"/>
      <c r="Z116" s="940"/>
      <c r="AA116" s="940"/>
      <c r="AB116" s="940"/>
      <c r="AC116" s="940"/>
      <c r="AD116" s="940"/>
      <c r="AE116" s="940"/>
      <c r="AF116" s="941"/>
      <c r="AG116" s="942"/>
      <c r="AH116" s="942"/>
      <c r="AI116" s="943"/>
      <c r="AJ116" s="943"/>
      <c r="AK116" s="943"/>
      <c r="AL116" s="943"/>
      <c r="AM116" s="943"/>
      <c r="AN116" s="943"/>
      <c r="AO116" s="943"/>
      <c r="AP116" s="943"/>
      <c r="AQ116" s="943"/>
      <c r="AR116" s="943"/>
      <c r="AS116" s="943"/>
      <c r="AT116" s="943"/>
      <c r="AU116" s="943"/>
      <c r="AV116" s="943"/>
      <c r="AW116" s="943"/>
      <c r="AX116" s="943"/>
      <c r="AY116" s="943"/>
    </row>
    <row r="117" spans="1:51" x14ac:dyDescent="0.25">
      <c r="A117" s="1100"/>
      <c r="B117" s="1100"/>
      <c r="C117" s="1100"/>
      <c r="D117" s="934" t="s">
        <v>412</v>
      </c>
      <c r="E117" s="994">
        <v>1035874000</v>
      </c>
      <c r="F117" s="994">
        <v>1035874000</v>
      </c>
      <c r="G117" s="991">
        <v>1011870800</v>
      </c>
      <c r="H117" s="992">
        <v>1011870800</v>
      </c>
      <c r="I117" s="993"/>
      <c r="J117" s="994">
        <v>29331000</v>
      </c>
      <c r="K117" s="991">
        <v>710783650</v>
      </c>
      <c r="L117" s="992">
        <v>710783650</v>
      </c>
      <c r="M117" s="984"/>
      <c r="N117" s="1100"/>
      <c r="O117" s="1100"/>
      <c r="P117" s="1100"/>
      <c r="Q117" s="1100"/>
      <c r="R117" s="1100"/>
      <c r="S117" s="1100"/>
      <c r="T117" s="1100"/>
      <c r="U117" s="1100"/>
      <c r="V117" s="1100"/>
      <c r="W117" s="1100"/>
      <c r="X117" s="1100"/>
      <c r="Y117" s="1100"/>
      <c r="Z117" s="940"/>
      <c r="AA117" s="940"/>
      <c r="AB117" s="940"/>
      <c r="AC117" s="940"/>
      <c r="AD117" s="940"/>
      <c r="AE117" s="940"/>
      <c r="AF117" s="941"/>
      <c r="AG117" s="942"/>
      <c r="AH117" s="942"/>
      <c r="AI117" s="943"/>
      <c r="AJ117" s="943"/>
      <c r="AK117" s="943"/>
      <c r="AL117" s="943"/>
      <c r="AM117" s="943"/>
      <c r="AN117" s="943"/>
      <c r="AO117" s="943"/>
      <c r="AP117" s="943"/>
      <c r="AQ117" s="943"/>
      <c r="AR117" s="943"/>
      <c r="AS117" s="943"/>
      <c r="AT117" s="943"/>
      <c r="AU117" s="943"/>
      <c r="AV117" s="943"/>
      <c r="AW117" s="943"/>
      <c r="AX117" s="943"/>
      <c r="AY117" s="943"/>
    </row>
    <row r="118" spans="1:51" x14ac:dyDescent="0.25">
      <c r="A118" s="1100"/>
      <c r="B118" s="1100"/>
      <c r="C118" s="1100"/>
      <c r="D118" s="934" t="s">
        <v>419</v>
      </c>
      <c r="E118" s="991">
        <v>0</v>
      </c>
      <c r="F118" s="991">
        <v>0</v>
      </c>
      <c r="G118" s="991">
        <v>0</v>
      </c>
      <c r="H118" s="992">
        <v>0</v>
      </c>
      <c r="I118" s="993"/>
      <c r="J118" s="991">
        <v>0</v>
      </c>
      <c r="K118" s="991">
        <v>0</v>
      </c>
      <c r="L118" s="992">
        <v>0</v>
      </c>
      <c r="M118" s="984"/>
      <c r="N118" s="1100"/>
      <c r="O118" s="1100"/>
      <c r="P118" s="1100"/>
      <c r="Q118" s="1100"/>
      <c r="R118" s="1100"/>
      <c r="S118" s="1100"/>
      <c r="T118" s="1100"/>
      <c r="U118" s="1100"/>
      <c r="V118" s="1100"/>
      <c r="W118" s="1100"/>
      <c r="X118" s="1100"/>
      <c r="Y118" s="1100"/>
      <c r="Z118" s="940"/>
      <c r="AA118" s="940"/>
      <c r="AB118" s="940"/>
      <c r="AC118" s="940"/>
      <c r="AD118" s="940"/>
      <c r="AE118" s="940"/>
      <c r="AF118" s="941"/>
      <c r="AG118" s="942"/>
      <c r="AH118" s="942"/>
      <c r="AI118" s="943"/>
      <c r="AJ118" s="943"/>
      <c r="AK118" s="943"/>
      <c r="AL118" s="943"/>
      <c r="AM118" s="943"/>
      <c r="AN118" s="943"/>
      <c r="AO118" s="943"/>
      <c r="AP118" s="943"/>
      <c r="AQ118" s="943"/>
      <c r="AR118" s="943"/>
      <c r="AS118" s="943"/>
      <c r="AT118" s="943"/>
      <c r="AU118" s="943"/>
      <c r="AV118" s="943"/>
      <c r="AW118" s="943"/>
      <c r="AX118" s="943"/>
      <c r="AY118" s="943"/>
    </row>
    <row r="119" spans="1:51" x14ac:dyDescent="0.25">
      <c r="A119" s="1100"/>
      <c r="B119" s="1100"/>
      <c r="C119" s="1100"/>
      <c r="D119" s="934" t="s">
        <v>420</v>
      </c>
      <c r="E119" s="995">
        <v>422858800</v>
      </c>
      <c r="F119" s="995">
        <v>422858800</v>
      </c>
      <c r="G119" s="991">
        <v>422858800</v>
      </c>
      <c r="H119" s="992">
        <v>422858800</v>
      </c>
      <c r="I119" s="993"/>
      <c r="J119" s="995">
        <v>212480668</v>
      </c>
      <c r="K119" s="991">
        <v>419381049</v>
      </c>
      <c r="L119" s="992">
        <v>419381049</v>
      </c>
      <c r="M119" s="984"/>
      <c r="N119" s="1100"/>
      <c r="O119" s="1100"/>
      <c r="P119" s="1100"/>
      <c r="Q119" s="1100"/>
      <c r="R119" s="1100"/>
      <c r="S119" s="1100"/>
      <c r="T119" s="1100"/>
      <c r="U119" s="1100"/>
      <c r="V119" s="1100"/>
      <c r="W119" s="1100"/>
      <c r="X119" s="1100"/>
      <c r="Y119" s="1100"/>
      <c r="Z119" s="940"/>
      <c r="AA119" s="940"/>
      <c r="AB119" s="940"/>
      <c r="AC119" s="940"/>
      <c r="AD119" s="940"/>
      <c r="AE119" s="940"/>
      <c r="AF119" s="941"/>
      <c r="AG119" s="942"/>
      <c r="AH119" s="942"/>
      <c r="AI119" s="943"/>
      <c r="AJ119" s="943"/>
      <c r="AK119" s="943"/>
      <c r="AL119" s="943"/>
      <c r="AM119" s="943"/>
      <c r="AN119" s="943"/>
      <c r="AO119" s="943"/>
      <c r="AP119" s="943"/>
      <c r="AQ119" s="943"/>
      <c r="AR119" s="943"/>
      <c r="AS119" s="943"/>
      <c r="AT119" s="943"/>
      <c r="AU119" s="943"/>
      <c r="AV119" s="943"/>
      <c r="AW119" s="943"/>
      <c r="AX119" s="943"/>
      <c r="AY119" s="943"/>
    </row>
    <row r="120" spans="1:51" x14ac:dyDescent="0.25">
      <c r="A120" s="1130">
        <v>6</v>
      </c>
      <c r="B120" s="1113" t="s">
        <v>199</v>
      </c>
      <c r="C120" s="1113" t="s">
        <v>452</v>
      </c>
      <c r="D120" s="934" t="s">
        <v>402</v>
      </c>
      <c r="E120" s="980">
        <v>90</v>
      </c>
      <c r="F120" s="980">
        <v>90</v>
      </c>
      <c r="G120" s="980">
        <v>90</v>
      </c>
      <c r="H120" s="981">
        <v>90</v>
      </c>
      <c r="I120" s="980"/>
      <c r="J120" s="980">
        <v>75</v>
      </c>
      <c r="K120" s="980">
        <v>81</v>
      </c>
      <c r="L120" s="981">
        <v>81</v>
      </c>
      <c r="M120" s="982"/>
      <c r="N120" s="1114" t="s">
        <v>453</v>
      </c>
      <c r="O120" s="1113" t="s">
        <v>89</v>
      </c>
      <c r="P120" s="1115" t="s">
        <v>454</v>
      </c>
      <c r="Q120" s="1113" t="s">
        <v>89</v>
      </c>
      <c r="R120" s="1115" t="s">
        <v>407</v>
      </c>
      <c r="S120" s="1115">
        <v>7878783</v>
      </c>
      <c r="T120" s="1100"/>
      <c r="U120" s="1115" t="s">
        <v>408</v>
      </c>
      <c r="V120" s="1115" t="s">
        <v>409</v>
      </c>
      <c r="W120" s="1115" t="s">
        <v>410</v>
      </c>
      <c r="X120" s="1115" t="s">
        <v>411</v>
      </c>
      <c r="Y120" s="1115">
        <v>7878783</v>
      </c>
      <c r="Z120" s="940"/>
      <c r="AA120" s="940"/>
      <c r="AB120" s="940"/>
      <c r="AC120" s="940"/>
      <c r="AD120" s="940"/>
      <c r="AE120" s="940"/>
      <c r="AF120" s="941"/>
      <c r="AG120" s="942"/>
      <c r="AH120" s="942"/>
      <c r="AI120" s="943"/>
      <c r="AJ120" s="943"/>
      <c r="AK120" s="943"/>
      <c r="AL120" s="943"/>
      <c r="AM120" s="943"/>
      <c r="AN120" s="943"/>
      <c r="AO120" s="943"/>
      <c r="AP120" s="950"/>
      <c r="AQ120" s="950"/>
      <c r="AR120" s="950"/>
      <c r="AS120" s="950"/>
      <c r="AT120" s="950"/>
      <c r="AU120" s="950"/>
      <c r="AV120" s="950"/>
      <c r="AW120" s="950"/>
      <c r="AX120" s="950"/>
      <c r="AY120" s="950"/>
    </row>
    <row r="121" spans="1:51" x14ac:dyDescent="0.25">
      <c r="A121" s="1100"/>
      <c r="B121" s="1100"/>
      <c r="C121" s="1100"/>
      <c r="D121" s="934" t="s">
        <v>412</v>
      </c>
      <c r="E121" s="980">
        <v>124077000</v>
      </c>
      <c r="F121" s="980">
        <v>124077000</v>
      </c>
      <c r="G121" s="980">
        <v>177201000</v>
      </c>
      <c r="H121" s="981">
        <v>177201000</v>
      </c>
      <c r="I121" s="980"/>
      <c r="J121" s="980">
        <v>68976000</v>
      </c>
      <c r="K121" s="980">
        <v>97256000</v>
      </c>
      <c r="L121" s="981">
        <v>97256000</v>
      </c>
      <c r="M121" s="982"/>
      <c r="N121" s="1100"/>
      <c r="O121" s="1100"/>
      <c r="P121" s="1100"/>
      <c r="Q121" s="1100"/>
      <c r="R121" s="1100"/>
      <c r="S121" s="1100"/>
      <c r="T121" s="1100"/>
      <c r="U121" s="1100"/>
      <c r="V121" s="1100"/>
      <c r="W121" s="1100"/>
      <c r="X121" s="1100"/>
      <c r="Y121" s="1100"/>
      <c r="Z121" s="940"/>
      <c r="AA121" s="940"/>
      <c r="AB121" s="940"/>
      <c r="AC121" s="940"/>
      <c r="AD121" s="940"/>
      <c r="AE121" s="940"/>
      <c r="AF121" s="941"/>
      <c r="AG121" s="942"/>
      <c r="AH121" s="942"/>
      <c r="AI121" s="943"/>
      <c r="AJ121" s="943"/>
      <c r="AK121" s="943"/>
      <c r="AL121" s="943"/>
      <c r="AM121" s="943"/>
      <c r="AN121" s="943"/>
      <c r="AO121" s="943"/>
      <c r="AP121" s="950"/>
      <c r="AQ121" s="950"/>
      <c r="AR121" s="950"/>
      <c r="AS121" s="950"/>
      <c r="AT121" s="950"/>
      <c r="AU121" s="950"/>
      <c r="AV121" s="950"/>
      <c r="AW121" s="950"/>
      <c r="AX121" s="950"/>
      <c r="AY121" s="950"/>
    </row>
    <row r="122" spans="1:51" x14ac:dyDescent="0.25">
      <c r="A122" s="1100"/>
      <c r="B122" s="1100"/>
      <c r="C122" s="1100"/>
      <c r="D122" s="934" t="s">
        <v>419</v>
      </c>
      <c r="E122" s="980">
        <v>5</v>
      </c>
      <c r="F122" s="980">
        <v>5</v>
      </c>
      <c r="G122" s="980">
        <v>0</v>
      </c>
      <c r="H122" s="981">
        <v>0</v>
      </c>
      <c r="I122" s="980"/>
      <c r="J122" s="980">
        <v>0</v>
      </c>
      <c r="K122" s="980">
        <v>0</v>
      </c>
      <c r="L122" s="981">
        <v>0</v>
      </c>
      <c r="M122" s="990"/>
      <c r="N122" s="1100"/>
      <c r="O122" s="1100"/>
      <c r="P122" s="1100"/>
      <c r="Q122" s="1100"/>
      <c r="R122" s="1100"/>
      <c r="S122" s="1100"/>
      <c r="T122" s="1100"/>
      <c r="U122" s="1100"/>
      <c r="V122" s="1100"/>
      <c r="W122" s="1100"/>
      <c r="X122" s="1100"/>
      <c r="Y122" s="1100"/>
      <c r="Z122" s="940"/>
      <c r="AA122" s="940"/>
      <c r="AB122" s="940"/>
      <c r="AC122" s="940"/>
      <c r="AD122" s="940"/>
      <c r="AE122" s="940"/>
      <c r="AF122" s="941"/>
      <c r="AG122" s="942"/>
      <c r="AH122" s="942"/>
      <c r="AI122" s="943"/>
      <c r="AJ122" s="943"/>
      <c r="AK122" s="943"/>
      <c r="AL122" s="943"/>
      <c r="AM122" s="943"/>
      <c r="AN122" s="943"/>
      <c r="AO122" s="943"/>
      <c r="AP122" s="950"/>
      <c r="AQ122" s="950"/>
      <c r="AR122" s="950"/>
      <c r="AS122" s="950"/>
      <c r="AT122" s="950"/>
      <c r="AU122" s="950"/>
      <c r="AV122" s="950"/>
      <c r="AW122" s="950"/>
      <c r="AX122" s="950"/>
      <c r="AY122" s="950"/>
    </row>
    <row r="123" spans="1:51" x14ac:dyDescent="0.25">
      <c r="A123" s="1100"/>
      <c r="B123" s="1100"/>
      <c r="C123" s="1100"/>
      <c r="D123" s="934" t="s">
        <v>420</v>
      </c>
      <c r="E123" s="980">
        <v>50527500</v>
      </c>
      <c r="F123" s="980">
        <v>50527500</v>
      </c>
      <c r="G123" s="980">
        <v>50527500</v>
      </c>
      <c r="H123" s="981">
        <v>50527500</v>
      </c>
      <c r="I123" s="980"/>
      <c r="J123" s="980">
        <v>40667172</v>
      </c>
      <c r="K123" s="980">
        <v>50198167</v>
      </c>
      <c r="L123" s="981">
        <v>50198167</v>
      </c>
      <c r="M123" s="982"/>
      <c r="N123" s="1100"/>
      <c r="O123" s="1100"/>
      <c r="P123" s="1100"/>
      <c r="Q123" s="1100"/>
      <c r="R123" s="1100"/>
      <c r="S123" s="1100"/>
      <c r="T123" s="1100"/>
      <c r="U123" s="1100"/>
      <c r="V123" s="1100"/>
      <c r="W123" s="1100"/>
      <c r="X123" s="1100"/>
      <c r="Y123" s="1100"/>
      <c r="Z123" s="940"/>
      <c r="AA123" s="940"/>
      <c r="AB123" s="940"/>
      <c r="AC123" s="940"/>
      <c r="AD123" s="940"/>
      <c r="AE123" s="940"/>
      <c r="AF123" s="941"/>
      <c r="AG123" s="942"/>
      <c r="AH123" s="942"/>
      <c r="AI123" s="943"/>
      <c r="AJ123" s="943"/>
      <c r="AK123" s="943"/>
      <c r="AL123" s="943"/>
      <c r="AM123" s="943"/>
      <c r="AN123" s="943"/>
      <c r="AO123" s="943"/>
      <c r="AP123" s="950"/>
      <c r="AQ123" s="950"/>
      <c r="AR123" s="950"/>
      <c r="AS123" s="950"/>
      <c r="AT123" s="950"/>
      <c r="AU123" s="950"/>
      <c r="AV123" s="950"/>
      <c r="AW123" s="950"/>
      <c r="AX123" s="950"/>
      <c r="AY123" s="950"/>
    </row>
    <row r="124" spans="1:51" x14ac:dyDescent="0.25">
      <c r="A124" s="1100"/>
      <c r="B124" s="1100"/>
      <c r="C124" s="1101" t="s">
        <v>451</v>
      </c>
      <c r="D124" s="934" t="s">
        <v>402</v>
      </c>
      <c r="E124" s="980">
        <v>90</v>
      </c>
      <c r="F124" s="980">
        <v>90</v>
      </c>
      <c r="G124" s="980">
        <v>90</v>
      </c>
      <c r="H124" s="956">
        <v>90</v>
      </c>
      <c r="I124" s="983"/>
      <c r="J124" s="996">
        <v>75</v>
      </c>
      <c r="K124" s="955">
        <v>81</v>
      </c>
      <c r="L124" s="956">
        <v>81</v>
      </c>
      <c r="M124" s="984"/>
      <c r="N124" s="1100"/>
      <c r="O124" s="1100"/>
      <c r="P124" s="1100"/>
      <c r="Q124" s="1100"/>
      <c r="R124" s="1100"/>
      <c r="S124" s="1100"/>
      <c r="T124" s="1100"/>
      <c r="U124" s="1100"/>
      <c r="V124" s="1100"/>
      <c r="W124" s="1100"/>
      <c r="X124" s="1100"/>
      <c r="Y124" s="1100"/>
      <c r="Z124" s="940"/>
      <c r="AA124" s="940"/>
      <c r="AB124" s="940"/>
      <c r="AC124" s="940"/>
      <c r="AD124" s="940"/>
      <c r="AE124" s="940"/>
      <c r="AF124" s="941"/>
      <c r="AG124" s="942"/>
      <c r="AH124" s="942"/>
      <c r="AI124" s="943"/>
      <c r="AJ124" s="943"/>
      <c r="AK124" s="943"/>
      <c r="AL124" s="943"/>
      <c r="AM124" s="943"/>
      <c r="AN124" s="943"/>
      <c r="AO124" s="943"/>
      <c r="AP124" s="943"/>
      <c r="AQ124" s="943"/>
      <c r="AR124" s="943"/>
      <c r="AS124" s="943"/>
      <c r="AT124" s="943"/>
      <c r="AU124" s="943"/>
      <c r="AV124" s="943"/>
      <c r="AW124" s="943"/>
      <c r="AX124" s="943"/>
      <c r="AY124" s="943"/>
    </row>
    <row r="125" spans="1:51" x14ac:dyDescent="0.25">
      <c r="A125" s="1100"/>
      <c r="B125" s="1100"/>
      <c r="C125" s="1100"/>
      <c r="D125" s="934" t="s">
        <v>412</v>
      </c>
      <c r="E125" s="980">
        <v>124077000</v>
      </c>
      <c r="F125" s="980">
        <v>124077000</v>
      </c>
      <c r="G125" s="980">
        <v>177201000</v>
      </c>
      <c r="H125" s="956">
        <v>177201000</v>
      </c>
      <c r="I125" s="983"/>
      <c r="J125" s="996">
        <v>68976000</v>
      </c>
      <c r="K125" s="955">
        <v>97256000</v>
      </c>
      <c r="L125" s="956">
        <v>97256000</v>
      </c>
      <c r="M125" s="984"/>
      <c r="N125" s="1100"/>
      <c r="O125" s="1100"/>
      <c r="P125" s="1100"/>
      <c r="Q125" s="1100"/>
      <c r="R125" s="1100"/>
      <c r="S125" s="1100"/>
      <c r="T125" s="1100"/>
      <c r="U125" s="1100"/>
      <c r="V125" s="1100"/>
      <c r="W125" s="1100"/>
      <c r="X125" s="1100"/>
      <c r="Y125" s="1100"/>
      <c r="Z125" s="940"/>
      <c r="AA125" s="940"/>
      <c r="AB125" s="940"/>
      <c r="AC125" s="940"/>
      <c r="AD125" s="940"/>
      <c r="AE125" s="940"/>
      <c r="AF125" s="941"/>
      <c r="AG125" s="942"/>
      <c r="AH125" s="942"/>
      <c r="AI125" s="943"/>
      <c r="AJ125" s="943"/>
      <c r="AK125" s="943"/>
      <c r="AL125" s="943"/>
      <c r="AM125" s="943"/>
      <c r="AN125" s="943"/>
      <c r="AO125" s="943"/>
      <c r="AP125" s="943"/>
      <c r="AQ125" s="943"/>
      <c r="AR125" s="943"/>
      <c r="AS125" s="943"/>
      <c r="AT125" s="943"/>
      <c r="AU125" s="943"/>
      <c r="AV125" s="943"/>
      <c r="AW125" s="943"/>
      <c r="AX125" s="943"/>
      <c r="AY125" s="943"/>
    </row>
    <row r="126" spans="1:51" x14ac:dyDescent="0.25">
      <c r="A126" s="1100"/>
      <c r="B126" s="1100"/>
      <c r="C126" s="1100"/>
      <c r="D126" s="934" t="s">
        <v>419</v>
      </c>
      <c r="E126" s="980">
        <v>5</v>
      </c>
      <c r="F126" s="980">
        <v>5</v>
      </c>
      <c r="G126" s="980">
        <v>0</v>
      </c>
      <c r="H126" s="956">
        <v>0</v>
      </c>
      <c r="I126" s="987"/>
      <c r="J126" s="996">
        <v>0</v>
      </c>
      <c r="K126" s="955">
        <v>0</v>
      </c>
      <c r="L126" s="956">
        <v>0</v>
      </c>
      <c r="M126" s="984"/>
      <c r="N126" s="1100"/>
      <c r="O126" s="1100"/>
      <c r="P126" s="1100"/>
      <c r="Q126" s="1100"/>
      <c r="R126" s="1100"/>
      <c r="S126" s="1100"/>
      <c r="T126" s="1100"/>
      <c r="U126" s="1100"/>
      <c r="V126" s="1100"/>
      <c r="W126" s="1100"/>
      <c r="X126" s="1100"/>
      <c r="Y126" s="1100"/>
      <c r="Z126" s="940"/>
      <c r="AA126" s="940"/>
      <c r="AB126" s="940"/>
      <c r="AC126" s="940"/>
      <c r="AD126" s="940"/>
      <c r="AE126" s="940"/>
      <c r="AF126" s="941"/>
      <c r="AG126" s="942"/>
      <c r="AH126" s="942"/>
      <c r="AI126" s="943"/>
      <c r="AJ126" s="943"/>
      <c r="AK126" s="943"/>
      <c r="AL126" s="943"/>
      <c r="AM126" s="943"/>
      <c r="AN126" s="943"/>
      <c r="AO126" s="943"/>
      <c r="AP126" s="943"/>
      <c r="AQ126" s="943"/>
      <c r="AR126" s="943"/>
      <c r="AS126" s="943"/>
      <c r="AT126" s="943"/>
      <c r="AU126" s="943"/>
      <c r="AV126" s="943"/>
      <c r="AW126" s="943"/>
      <c r="AX126" s="943"/>
      <c r="AY126" s="943"/>
    </row>
    <row r="127" spans="1:51" x14ac:dyDescent="0.25">
      <c r="A127" s="1100"/>
      <c r="B127" s="1100"/>
      <c r="C127" s="1100"/>
      <c r="D127" s="934" t="s">
        <v>420</v>
      </c>
      <c r="E127" s="980">
        <v>50527500</v>
      </c>
      <c r="F127" s="980">
        <v>50527500</v>
      </c>
      <c r="G127" s="980">
        <v>50527500</v>
      </c>
      <c r="H127" s="956">
        <v>50527500</v>
      </c>
      <c r="I127" s="983"/>
      <c r="J127" s="996">
        <v>40667172</v>
      </c>
      <c r="K127" s="955">
        <v>50198167</v>
      </c>
      <c r="L127" s="956">
        <v>50198167</v>
      </c>
      <c r="M127" s="984"/>
      <c r="N127" s="1100"/>
      <c r="O127" s="1100"/>
      <c r="P127" s="1100"/>
      <c r="Q127" s="1100"/>
      <c r="R127" s="1100"/>
      <c r="S127" s="1100"/>
      <c r="T127" s="1100"/>
      <c r="U127" s="1100"/>
      <c r="V127" s="1100"/>
      <c r="W127" s="1100"/>
      <c r="X127" s="1100"/>
      <c r="Y127" s="1100"/>
      <c r="Z127" s="940"/>
      <c r="AA127" s="940"/>
      <c r="AB127" s="940"/>
      <c r="AC127" s="940"/>
      <c r="AD127" s="940"/>
      <c r="AE127" s="940"/>
      <c r="AF127" s="941"/>
      <c r="AG127" s="942"/>
      <c r="AH127" s="942"/>
      <c r="AI127" s="943"/>
      <c r="AJ127" s="943"/>
      <c r="AK127" s="943"/>
      <c r="AL127" s="943"/>
      <c r="AM127" s="943"/>
      <c r="AN127" s="943"/>
      <c r="AO127" s="943"/>
      <c r="AP127" s="943"/>
      <c r="AQ127" s="943"/>
      <c r="AR127" s="943"/>
      <c r="AS127" s="943"/>
      <c r="AT127" s="943"/>
      <c r="AU127" s="943"/>
      <c r="AV127" s="943"/>
      <c r="AW127" s="943"/>
      <c r="AX127" s="943"/>
      <c r="AY127" s="943"/>
    </row>
    <row r="128" spans="1:51" x14ac:dyDescent="0.25">
      <c r="A128" s="1130">
        <v>7</v>
      </c>
      <c r="B128" s="1113" t="s">
        <v>202</v>
      </c>
      <c r="C128" s="1113" t="s">
        <v>455</v>
      </c>
      <c r="D128" s="934" t="s">
        <v>402</v>
      </c>
      <c r="E128" s="997">
        <v>4595</v>
      </c>
      <c r="F128" s="997">
        <v>4595</v>
      </c>
      <c r="G128" s="997">
        <v>4595</v>
      </c>
      <c r="H128" s="998">
        <v>4595</v>
      </c>
      <c r="I128" s="997"/>
      <c r="J128" s="997">
        <v>929.01</v>
      </c>
      <c r="K128" s="997">
        <v>2467.92</v>
      </c>
      <c r="L128" s="998">
        <v>3936.8471812888301</v>
      </c>
      <c r="M128" s="999"/>
      <c r="N128" s="1113" t="s">
        <v>445</v>
      </c>
      <c r="O128" s="1114" t="s">
        <v>456</v>
      </c>
      <c r="P128" s="1114" t="s">
        <v>457</v>
      </c>
      <c r="Q128" s="1114" t="s">
        <v>458</v>
      </c>
      <c r="R128" s="1114" t="s">
        <v>407</v>
      </c>
      <c r="S128" s="1115">
        <v>8185614</v>
      </c>
      <c r="T128" s="1100"/>
      <c r="U128" s="1115" t="s">
        <v>408</v>
      </c>
      <c r="V128" s="1115" t="s">
        <v>409</v>
      </c>
      <c r="W128" s="1115" t="s">
        <v>410</v>
      </c>
      <c r="X128" s="1115" t="s">
        <v>411</v>
      </c>
      <c r="Y128" s="1115">
        <v>8185614</v>
      </c>
      <c r="Z128" s="940"/>
      <c r="AA128" s="940"/>
      <c r="AB128" s="940"/>
      <c r="AC128" s="940"/>
      <c r="AD128" s="940"/>
      <c r="AE128" s="940"/>
      <c r="AF128" s="941"/>
      <c r="AG128" s="942"/>
      <c r="AH128" s="942"/>
      <c r="AI128" s="943"/>
      <c r="AJ128" s="943"/>
      <c r="AK128" s="943"/>
      <c r="AL128" s="943"/>
      <c r="AM128" s="943"/>
      <c r="AN128" s="943"/>
      <c r="AO128" s="943"/>
      <c r="AP128" s="950"/>
      <c r="AQ128" s="950"/>
      <c r="AR128" s="950"/>
      <c r="AS128" s="950"/>
      <c r="AT128" s="950"/>
      <c r="AU128" s="950"/>
      <c r="AV128" s="950"/>
      <c r="AW128" s="950"/>
      <c r="AX128" s="950"/>
      <c r="AY128" s="950"/>
    </row>
    <row r="129" spans="1:51" x14ac:dyDescent="0.25">
      <c r="A129" s="1100"/>
      <c r="B129" s="1100"/>
      <c r="C129" s="1100"/>
      <c r="D129" s="934" t="s">
        <v>412</v>
      </c>
      <c r="E129" s="997">
        <v>553077000</v>
      </c>
      <c r="F129" s="935">
        <v>553077000</v>
      </c>
      <c r="G129" s="997">
        <v>578270200</v>
      </c>
      <c r="H129" s="998">
        <v>578270200</v>
      </c>
      <c r="I129" s="935"/>
      <c r="J129" s="997">
        <v>47226000</v>
      </c>
      <c r="K129" s="997">
        <v>477997000</v>
      </c>
      <c r="L129" s="998">
        <v>502710200</v>
      </c>
      <c r="M129" s="999"/>
      <c r="N129" s="1100"/>
      <c r="O129" s="1100"/>
      <c r="P129" s="1100"/>
      <c r="Q129" s="1100"/>
      <c r="R129" s="1100"/>
      <c r="S129" s="1100"/>
      <c r="T129" s="1100"/>
      <c r="U129" s="1100"/>
      <c r="V129" s="1100"/>
      <c r="W129" s="1100"/>
      <c r="X129" s="1100"/>
      <c r="Y129" s="1100"/>
      <c r="Z129" s="940"/>
      <c r="AA129" s="940"/>
      <c r="AB129" s="940"/>
      <c r="AC129" s="940"/>
      <c r="AD129" s="940"/>
      <c r="AE129" s="940"/>
      <c r="AF129" s="941"/>
      <c r="AG129" s="942"/>
      <c r="AH129" s="942"/>
      <c r="AI129" s="943"/>
      <c r="AJ129" s="943"/>
      <c r="AK129" s="943"/>
      <c r="AL129" s="943"/>
      <c r="AM129" s="943"/>
      <c r="AN129" s="943"/>
      <c r="AO129" s="943"/>
      <c r="AP129" s="950"/>
      <c r="AQ129" s="950"/>
      <c r="AR129" s="950"/>
      <c r="AS129" s="950"/>
      <c r="AT129" s="950"/>
      <c r="AU129" s="950"/>
      <c r="AV129" s="950"/>
      <c r="AW129" s="950"/>
      <c r="AX129" s="950"/>
      <c r="AY129" s="950"/>
    </row>
    <row r="130" spans="1:51" x14ac:dyDescent="0.25">
      <c r="A130" s="1100"/>
      <c r="B130" s="1100"/>
      <c r="C130" s="1100"/>
      <c r="D130" s="934" t="s">
        <v>419</v>
      </c>
      <c r="E130" s="997">
        <v>0</v>
      </c>
      <c r="F130" s="997">
        <v>0</v>
      </c>
      <c r="G130" s="997">
        <v>0</v>
      </c>
      <c r="H130" s="998">
        <v>0</v>
      </c>
      <c r="I130" s="997"/>
      <c r="J130" s="997">
        <v>0</v>
      </c>
      <c r="K130" s="997">
        <v>0</v>
      </c>
      <c r="L130" s="998">
        <v>0</v>
      </c>
      <c r="M130" s="999"/>
      <c r="N130" s="1100"/>
      <c r="O130" s="1100"/>
      <c r="P130" s="1100"/>
      <c r="Q130" s="1100"/>
      <c r="R130" s="1100"/>
      <c r="S130" s="1100"/>
      <c r="T130" s="1100"/>
      <c r="U130" s="1100"/>
      <c r="V130" s="1100"/>
      <c r="W130" s="1100"/>
      <c r="X130" s="1100"/>
      <c r="Y130" s="1100"/>
      <c r="Z130" s="940"/>
      <c r="AA130" s="940"/>
      <c r="AB130" s="940"/>
      <c r="AC130" s="940"/>
      <c r="AD130" s="940"/>
      <c r="AE130" s="940"/>
      <c r="AF130" s="941"/>
      <c r="AG130" s="942"/>
      <c r="AH130" s="942"/>
      <c r="AI130" s="943"/>
      <c r="AJ130" s="943"/>
      <c r="AK130" s="943"/>
      <c r="AL130" s="943"/>
      <c r="AM130" s="943"/>
      <c r="AN130" s="943"/>
      <c r="AO130" s="943"/>
      <c r="AP130" s="950"/>
      <c r="AQ130" s="950"/>
      <c r="AR130" s="950"/>
      <c r="AS130" s="950"/>
      <c r="AT130" s="950"/>
      <c r="AU130" s="950"/>
      <c r="AV130" s="950"/>
      <c r="AW130" s="950"/>
      <c r="AX130" s="950"/>
      <c r="AY130" s="950"/>
    </row>
    <row r="131" spans="1:51" x14ac:dyDescent="0.25">
      <c r="A131" s="1100"/>
      <c r="B131" s="1100"/>
      <c r="C131" s="1100"/>
      <c r="D131" s="934" t="s">
        <v>420</v>
      </c>
      <c r="E131" s="997">
        <v>183580654</v>
      </c>
      <c r="F131" s="997">
        <v>183580654</v>
      </c>
      <c r="G131" s="997">
        <v>183580654</v>
      </c>
      <c r="H131" s="998">
        <v>183580654</v>
      </c>
      <c r="I131" s="997"/>
      <c r="J131" s="997">
        <v>101481494</v>
      </c>
      <c r="K131" s="997">
        <v>176951578</v>
      </c>
      <c r="L131" s="998">
        <v>176951578</v>
      </c>
      <c r="M131" s="999"/>
      <c r="N131" s="1100"/>
      <c r="O131" s="1100"/>
      <c r="P131" s="1100"/>
      <c r="Q131" s="1100"/>
      <c r="R131" s="1100"/>
      <c r="S131" s="1100"/>
      <c r="T131" s="1100"/>
      <c r="U131" s="1100"/>
      <c r="V131" s="1100"/>
      <c r="W131" s="1100"/>
      <c r="X131" s="1100"/>
      <c r="Y131" s="1100"/>
      <c r="Z131" s="940"/>
      <c r="AA131" s="940"/>
      <c r="AB131" s="940"/>
      <c r="AC131" s="940"/>
      <c r="AD131" s="940"/>
      <c r="AE131" s="940"/>
      <c r="AF131" s="941"/>
      <c r="AG131" s="942"/>
      <c r="AH131" s="942"/>
      <c r="AI131" s="943"/>
      <c r="AJ131" s="943"/>
      <c r="AK131" s="943"/>
      <c r="AL131" s="943"/>
      <c r="AM131" s="943"/>
      <c r="AN131" s="943"/>
      <c r="AO131" s="943"/>
      <c r="AP131" s="950"/>
      <c r="AQ131" s="950"/>
      <c r="AR131" s="950"/>
      <c r="AS131" s="950"/>
      <c r="AT131" s="950"/>
      <c r="AU131" s="950"/>
      <c r="AV131" s="950"/>
      <c r="AW131" s="950"/>
      <c r="AX131" s="950"/>
      <c r="AY131" s="950"/>
    </row>
    <row r="132" spans="1:51" x14ac:dyDescent="0.25">
      <c r="A132" s="1100"/>
      <c r="B132" s="1100"/>
      <c r="C132" s="1113" t="s">
        <v>459</v>
      </c>
      <c r="D132" s="934" t="s">
        <v>402</v>
      </c>
      <c r="E132" s="980"/>
      <c r="F132" s="980"/>
      <c r="G132" s="1000">
        <v>2.99</v>
      </c>
      <c r="H132" s="1001">
        <v>13.85</v>
      </c>
      <c r="I132" s="1002"/>
      <c r="J132" s="980"/>
      <c r="K132" s="1000">
        <v>2.99</v>
      </c>
      <c r="L132" s="1001">
        <v>13.85</v>
      </c>
      <c r="M132" s="1002"/>
      <c r="N132" s="1113" t="s">
        <v>459</v>
      </c>
      <c r="O132" s="1113" t="s">
        <v>460</v>
      </c>
      <c r="P132" s="1115" t="s">
        <v>461</v>
      </c>
      <c r="Q132" s="1113" t="s">
        <v>462</v>
      </c>
      <c r="R132" s="1115" t="s">
        <v>407</v>
      </c>
      <c r="S132" s="1134">
        <v>109254</v>
      </c>
      <c r="T132" s="1100"/>
      <c r="U132" s="1115" t="s">
        <v>463</v>
      </c>
      <c r="V132" s="1115" t="s">
        <v>463</v>
      </c>
      <c r="W132" s="1115" t="s">
        <v>410</v>
      </c>
      <c r="X132" s="1115" t="s">
        <v>411</v>
      </c>
      <c r="Y132" s="1115">
        <v>109254</v>
      </c>
      <c r="Z132" s="940"/>
      <c r="AA132" s="940"/>
      <c r="AB132" s="940"/>
      <c r="AC132" s="940"/>
      <c r="AD132" s="940"/>
      <c r="AE132" s="940"/>
      <c r="AF132" s="941"/>
      <c r="AG132" s="942"/>
      <c r="AH132" s="942"/>
      <c r="AI132" s="943"/>
      <c r="AJ132" s="943"/>
      <c r="AK132" s="943"/>
      <c r="AL132" s="943"/>
      <c r="AM132" s="943"/>
      <c r="AN132" s="943"/>
      <c r="AO132" s="943"/>
      <c r="AP132" s="950"/>
      <c r="AQ132" s="950"/>
      <c r="AR132" s="950"/>
      <c r="AS132" s="950"/>
      <c r="AT132" s="950"/>
      <c r="AU132" s="950"/>
      <c r="AV132" s="950"/>
      <c r="AW132" s="950"/>
      <c r="AX132" s="950"/>
      <c r="AY132" s="950"/>
    </row>
    <row r="133" spans="1:51" x14ac:dyDescent="0.25">
      <c r="A133" s="1100"/>
      <c r="B133" s="1100"/>
      <c r="C133" s="1100"/>
      <c r="D133" s="934" t="s">
        <v>412</v>
      </c>
      <c r="E133" s="1003"/>
      <c r="F133" s="1003"/>
      <c r="G133" s="1003">
        <v>376284.63503808493</v>
      </c>
      <c r="H133" s="1004">
        <v>1742990.7007616975</v>
      </c>
      <c r="I133" s="1005"/>
      <c r="J133" s="1003"/>
      <c r="K133" s="1003">
        <v>579115.6236831015</v>
      </c>
      <c r="L133" s="1004">
        <v>1768556.3978941725</v>
      </c>
      <c r="M133" s="1005"/>
      <c r="N133" s="1100"/>
      <c r="O133" s="1100"/>
      <c r="P133" s="1100"/>
      <c r="Q133" s="1100"/>
      <c r="R133" s="1100"/>
      <c r="S133" s="1100"/>
      <c r="T133" s="1100"/>
      <c r="U133" s="1100"/>
      <c r="V133" s="1100"/>
      <c r="W133" s="1100"/>
      <c r="X133" s="1100"/>
      <c r="Y133" s="1100"/>
      <c r="Z133" s="940"/>
      <c r="AA133" s="940"/>
      <c r="AB133" s="940"/>
      <c r="AC133" s="940"/>
      <c r="AD133" s="940"/>
      <c r="AE133" s="940"/>
      <c r="AF133" s="941"/>
      <c r="AG133" s="942"/>
      <c r="AH133" s="942"/>
      <c r="AI133" s="943"/>
      <c r="AJ133" s="943"/>
      <c r="AK133" s="943"/>
      <c r="AL133" s="943"/>
      <c r="AM133" s="943"/>
      <c r="AN133" s="943"/>
      <c r="AO133" s="943"/>
      <c r="AP133" s="950"/>
      <c r="AQ133" s="950"/>
      <c r="AR133" s="950"/>
      <c r="AS133" s="950"/>
      <c r="AT133" s="950"/>
      <c r="AU133" s="950"/>
      <c r="AV133" s="950"/>
      <c r="AW133" s="950"/>
      <c r="AX133" s="950"/>
      <c r="AY133" s="950"/>
    </row>
    <row r="134" spans="1:51" x14ac:dyDescent="0.25">
      <c r="A134" s="1100"/>
      <c r="B134" s="1100"/>
      <c r="C134" s="1100"/>
      <c r="D134" s="934" t="s">
        <v>419</v>
      </c>
      <c r="E134" s="980"/>
      <c r="F134" s="980"/>
      <c r="G134" s="980"/>
      <c r="H134" s="981"/>
      <c r="I134" s="999"/>
      <c r="J134" s="980"/>
      <c r="K134" s="980"/>
      <c r="L134" s="981"/>
      <c r="M134" s="999"/>
      <c r="N134" s="1100"/>
      <c r="O134" s="1100"/>
      <c r="P134" s="1100"/>
      <c r="Q134" s="1100"/>
      <c r="R134" s="1100"/>
      <c r="S134" s="1100"/>
      <c r="T134" s="1100"/>
      <c r="U134" s="1100"/>
      <c r="V134" s="1100"/>
      <c r="W134" s="1100"/>
      <c r="X134" s="1100"/>
      <c r="Y134" s="1100"/>
      <c r="Z134" s="940"/>
      <c r="AA134" s="940"/>
      <c r="AB134" s="940"/>
      <c r="AC134" s="940"/>
      <c r="AD134" s="940"/>
      <c r="AE134" s="940"/>
      <c r="AF134" s="941"/>
      <c r="AG134" s="942"/>
      <c r="AH134" s="942"/>
      <c r="AI134" s="943"/>
      <c r="AJ134" s="943"/>
      <c r="AK134" s="943"/>
      <c r="AL134" s="943"/>
      <c r="AM134" s="943"/>
      <c r="AN134" s="943"/>
      <c r="AO134" s="943"/>
      <c r="AP134" s="950"/>
      <c r="AQ134" s="950"/>
      <c r="AR134" s="950"/>
      <c r="AS134" s="950"/>
      <c r="AT134" s="950"/>
      <c r="AU134" s="950"/>
      <c r="AV134" s="950"/>
      <c r="AW134" s="950"/>
      <c r="AX134" s="950"/>
      <c r="AY134" s="950"/>
    </row>
    <row r="135" spans="1:51" x14ac:dyDescent="0.25">
      <c r="A135" s="1100"/>
      <c r="B135" s="1100"/>
      <c r="C135" s="1100"/>
      <c r="D135" s="934" t="s">
        <v>420</v>
      </c>
      <c r="E135" s="1003"/>
      <c r="F135" s="1003"/>
      <c r="G135" s="1003"/>
      <c r="H135" s="1004"/>
      <c r="I135" s="999"/>
      <c r="J135" s="1003"/>
      <c r="K135" s="1003"/>
      <c r="L135" s="1004"/>
      <c r="M135" s="999"/>
      <c r="N135" s="1100"/>
      <c r="O135" s="1100"/>
      <c r="P135" s="1100"/>
      <c r="Q135" s="1100"/>
      <c r="R135" s="1100"/>
      <c r="S135" s="1100"/>
      <c r="T135" s="1100"/>
      <c r="U135" s="1100"/>
      <c r="V135" s="1100"/>
      <c r="W135" s="1100"/>
      <c r="X135" s="1100"/>
      <c r="Y135" s="1100"/>
      <c r="Z135" s="940"/>
      <c r="AA135" s="940"/>
      <c r="AB135" s="940"/>
      <c r="AC135" s="940"/>
      <c r="AD135" s="940"/>
      <c r="AE135" s="940"/>
      <c r="AF135" s="941"/>
      <c r="AG135" s="942"/>
      <c r="AH135" s="942"/>
      <c r="AI135" s="943"/>
      <c r="AJ135" s="943"/>
      <c r="AK135" s="943"/>
      <c r="AL135" s="943"/>
      <c r="AM135" s="943"/>
      <c r="AN135" s="943"/>
      <c r="AO135" s="943"/>
      <c r="AP135" s="950"/>
      <c r="AQ135" s="950"/>
      <c r="AR135" s="950"/>
      <c r="AS135" s="950"/>
      <c r="AT135" s="950"/>
      <c r="AU135" s="950"/>
      <c r="AV135" s="950"/>
      <c r="AW135" s="950"/>
      <c r="AX135" s="950"/>
      <c r="AY135" s="950"/>
    </row>
    <row r="136" spans="1:51" x14ac:dyDescent="0.25">
      <c r="A136" s="1100"/>
      <c r="B136" s="1100"/>
      <c r="C136" s="1113" t="s">
        <v>464</v>
      </c>
      <c r="D136" s="934" t="s">
        <v>402</v>
      </c>
      <c r="E136" s="980"/>
      <c r="F136" s="980"/>
      <c r="G136" s="1000">
        <v>12.5</v>
      </c>
      <c r="H136" s="1001">
        <v>53.28</v>
      </c>
      <c r="I136" s="1002"/>
      <c r="J136" s="980"/>
      <c r="K136" s="1000">
        <v>12.5</v>
      </c>
      <c r="L136" s="1001">
        <v>53.28</v>
      </c>
      <c r="M136" s="1002"/>
      <c r="N136" s="1113" t="s">
        <v>464</v>
      </c>
      <c r="O136" s="1113" t="s">
        <v>465</v>
      </c>
      <c r="P136" s="1115" t="s">
        <v>466</v>
      </c>
      <c r="Q136" s="1113" t="s">
        <v>462</v>
      </c>
      <c r="R136" s="1115" t="s">
        <v>407</v>
      </c>
      <c r="S136" s="1134">
        <v>267106</v>
      </c>
      <c r="T136" s="1100"/>
      <c r="U136" s="1115" t="s">
        <v>463</v>
      </c>
      <c r="V136" s="1115" t="s">
        <v>463</v>
      </c>
      <c r="W136" s="1115" t="s">
        <v>410</v>
      </c>
      <c r="X136" s="1115" t="s">
        <v>411</v>
      </c>
      <c r="Y136" s="1115">
        <v>267106</v>
      </c>
      <c r="Z136" s="940"/>
      <c r="AA136" s="940"/>
      <c r="AB136" s="940"/>
      <c r="AC136" s="940"/>
      <c r="AD136" s="940"/>
      <c r="AE136" s="940"/>
      <c r="AF136" s="941"/>
      <c r="AG136" s="942"/>
      <c r="AH136" s="942"/>
      <c r="AI136" s="943"/>
      <c r="AJ136" s="943"/>
      <c r="AK136" s="943"/>
      <c r="AL136" s="943"/>
      <c r="AM136" s="943"/>
      <c r="AN136" s="943"/>
      <c r="AO136" s="943"/>
      <c r="AP136" s="950"/>
      <c r="AQ136" s="950"/>
      <c r="AR136" s="950"/>
      <c r="AS136" s="950"/>
      <c r="AT136" s="950"/>
      <c r="AU136" s="950"/>
      <c r="AV136" s="950"/>
      <c r="AW136" s="950"/>
      <c r="AX136" s="950"/>
      <c r="AY136" s="950"/>
    </row>
    <row r="137" spans="1:51" x14ac:dyDescent="0.25">
      <c r="A137" s="1100"/>
      <c r="B137" s="1100"/>
      <c r="C137" s="1100"/>
      <c r="D137" s="934" t="s">
        <v>412</v>
      </c>
      <c r="E137" s="1003"/>
      <c r="F137" s="1003"/>
      <c r="G137" s="1003">
        <v>1573096.3003264419</v>
      </c>
      <c r="H137" s="1004">
        <v>6705165.6705114255</v>
      </c>
      <c r="I137" s="1005"/>
      <c r="J137" s="1003"/>
      <c r="K137" s="1003">
        <v>2421051.9384745047</v>
      </c>
      <c r="L137" s="1004">
        <v>6803515.1537762824</v>
      </c>
      <c r="M137" s="1005"/>
      <c r="N137" s="1100"/>
      <c r="O137" s="1100"/>
      <c r="P137" s="1100"/>
      <c r="Q137" s="1100"/>
      <c r="R137" s="1100"/>
      <c r="S137" s="1100"/>
      <c r="T137" s="1100"/>
      <c r="U137" s="1100"/>
      <c r="V137" s="1100"/>
      <c r="W137" s="1100"/>
      <c r="X137" s="1100"/>
      <c r="Y137" s="1100"/>
      <c r="Z137" s="940"/>
      <c r="AA137" s="940"/>
      <c r="AB137" s="940"/>
      <c r="AC137" s="940"/>
      <c r="AD137" s="940"/>
      <c r="AE137" s="940"/>
      <c r="AF137" s="941"/>
      <c r="AG137" s="942"/>
      <c r="AH137" s="942"/>
      <c r="AI137" s="943"/>
      <c r="AJ137" s="943"/>
      <c r="AK137" s="943"/>
      <c r="AL137" s="943"/>
      <c r="AM137" s="943"/>
      <c r="AN137" s="943"/>
      <c r="AO137" s="943"/>
      <c r="AP137" s="950"/>
      <c r="AQ137" s="950"/>
      <c r="AR137" s="950"/>
      <c r="AS137" s="950"/>
      <c r="AT137" s="950"/>
      <c r="AU137" s="950"/>
      <c r="AV137" s="950"/>
      <c r="AW137" s="950"/>
      <c r="AX137" s="950"/>
      <c r="AY137" s="950"/>
    </row>
    <row r="138" spans="1:51" x14ac:dyDescent="0.25">
      <c r="A138" s="1100"/>
      <c r="B138" s="1100"/>
      <c r="C138" s="1100"/>
      <c r="D138" s="934" t="s">
        <v>419</v>
      </c>
      <c r="E138" s="980"/>
      <c r="F138" s="980"/>
      <c r="G138" s="980"/>
      <c r="H138" s="981"/>
      <c r="I138" s="999"/>
      <c r="J138" s="980"/>
      <c r="K138" s="980"/>
      <c r="L138" s="981"/>
      <c r="M138" s="999"/>
      <c r="N138" s="1100"/>
      <c r="O138" s="1100"/>
      <c r="P138" s="1100"/>
      <c r="Q138" s="1100"/>
      <c r="R138" s="1100"/>
      <c r="S138" s="1100"/>
      <c r="T138" s="1100"/>
      <c r="U138" s="1100"/>
      <c r="V138" s="1100"/>
      <c r="W138" s="1100"/>
      <c r="X138" s="1100"/>
      <c r="Y138" s="1100"/>
      <c r="Z138" s="940"/>
      <c r="AA138" s="940"/>
      <c r="AB138" s="940"/>
      <c r="AC138" s="940"/>
      <c r="AD138" s="940"/>
      <c r="AE138" s="940"/>
      <c r="AF138" s="941"/>
      <c r="AG138" s="942"/>
      <c r="AH138" s="942"/>
      <c r="AI138" s="943"/>
      <c r="AJ138" s="943"/>
      <c r="AK138" s="943"/>
      <c r="AL138" s="943"/>
      <c r="AM138" s="943"/>
      <c r="AN138" s="943"/>
      <c r="AO138" s="943"/>
      <c r="AP138" s="950"/>
      <c r="AQ138" s="950"/>
      <c r="AR138" s="950"/>
      <c r="AS138" s="950"/>
      <c r="AT138" s="950"/>
      <c r="AU138" s="950"/>
      <c r="AV138" s="950"/>
      <c r="AW138" s="950"/>
      <c r="AX138" s="950"/>
      <c r="AY138" s="950"/>
    </row>
    <row r="139" spans="1:51" x14ac:dyDescent="0.25">
      <c r="A139" s="1100"/>
      <c r="B139" s="1100"/>
      <c r="C139" s="1100"/>
      <c r="D139" s="934" t="s">
        <v>420</v>
      </c>
      <c r="E139" s="1003"/>
      <c r="F139" s="1003"/>
      <c r="G139" s="1003"/>
      <c r="H139" s="1004"/>
      <c r="I139" s="999"/>
      <c r="J139" s="1003"/>
      <c r="K139" s="1003"/>
      <c r="L139" s="1004"/>
      <c r="M139" s="999"/>
      <c r="N139" s="1100"/>
      <c r="O139" s="1100"/>
      <c r="P139" s="1100"/>
      <c r="Q139" s="1100"/>
      <c r="R139" s="1100"/>
      <c r="S139" s="1100"/>
      <c r="T139" s="1100"/>
      <c r="U139" s="1100"/>
      <c r="V139" s="1100"/>
      <c r="W139" s="1100"/>
      <c r="X139" s="1100"/>
      <c r="Y139" s="1100"/>
      <c r="Z139" s="940"/>
      <c r="AA139" s="940"/>
      <c r="AB139" s="940"/>
      <c r="AC139" s="940"/>
      <c r="AD139" s="940"/>
      <c r="AE139" s="940"/>
      <c r="AF139" s="941"/>
      <c r="AG139" s="942"/>
      <c r="AH139" s="942"/>
      <c r="AI139" s="943"/>
      <c r="AJ139" s="943"/>
      <c r="AK139" s="943"/>
      <c r="AL139" s="943"/>
      <c r="AM139" s="943"/>
      <c r="AN139" s="943"/>
      <c r="AO139" s="943"/>
      <c r="AP139" s="950"/>
      <c r="AQ139" s="950"/>
      <c r="AR139" s="950"/>
      <c r="AS139" s="950"/>
      <c r="AT139" s="950"/>
      <c r="AU139" s="950"/>
      <c r="AV139" s="950"/>
      <c r="AW139" s="950"/>
      <c r="AX139" s="950"/>
      <c r="AY139" s="950"/>
    </row>
    <row r="140" spans="1:51" x14ac:dyDescent="0.25">
      <c r="A140" s="1100"/>
      <c r="B140" s="1100"/>
      <c r="C140" s="1113" t="s">
        <v>440</v>
      </c>
      <c r="D140" s="934" t="s">
        <v>402</v>
      </c>
      <c r="E140" s="980"/>
      <c r="F140" s="980"/>
      <c r="G140" s="1000">
        <v>5.6</v>
      </c>
      <c r="H140" s="1001">
        <v>15.76</v>
      </c>
      <c r="I140" s="1002"/>
      <c r="J140" s="980"/>
      <c r="K140" s="1000">
        <v>5.6</v>
      </c>
      <c r="L140" s="1001">
        <v>15.76</v>
      </c>
      <c r="M140" s="1002"/>
      <c r="N140" s="1113" t="s">
        <v>440</v>
      </c>
      <c r="O140" s="1113" t="s">
        <v>467</v>
      </c>
      <c r="P140" s="1115" t="s">
        <v>468</v>
      </c>
      <c r="Q140" s="1113" t="s">
        <v>462</v>
      </c>
      <c r="R140" s="1115" t="s">
        <v>407</v>
      </c>
      <c r="S140" s="1134">
        <v>731047</v>
      </c>
      <c r="T140" s="1100"/>
      <c r="U140" s="1115" t="s">
        <v>463</v>
      </c>
      <c r="V140" s="1115" t="s">
        <v>463</v>
      </c>
      <c r="W140" s="1115" t="s">
        <v>410</v>
      </c>
      <c r="X140" s="1115" t="s">
        <v>411</v>
      </c>
      <c r="Y140" s="1115">
        <v>731047</v>
      </c>
      <c r="Z140" s="940"/>
      <c r="AA140" s="940"/>
      <c r="AB140" s="940"/>
      <c r="AC140" s="940"/>
      <c r="AD140" s="940"/>
      <c r="AE140" s="940"/>
      <c r="AF140" s="941"/>
      <c r="AG140" s="942"/>
      <c r="AH140" s="942"/>
      <c r="AI140" s="943"/>
      <c r="AJ140" s="943"/>
      <c r="AK140" s="943"/>
      <c r="AL140" s="943"/>
      <c r="AM140" s="943"/>
      <c r="AN140" s="943"/>
      <c r="AO140" s="943"/>
      <c r="AP140" s="950"/>
      <c r="AQ140" s="950"/>
      <c r="AR140" s="950"/>
      <c r="AS140" s="950"/>
      <c r="AT140" s="950"/>
      <c r="AU140" s="950"/>
      <c r="AV140" s="950"/>
      <c r="AW140" s="950"/>
      <c r="AX140" s="950"/>
      <c r="AY140" s="950"/>
    </row>
    <row r="141" spans="1:51" x14ac:dyDescent="0.25">
      <c r="A141" s="1100"/>
      <c r="B141" s="1100"/>
      <c r="C141" s="1100"/>
      <c r="D141" s="934" t="s">
        <v>412</v>
      </c>
      <c r="E141" s="1003"/>
      <c r="F141" s="1003"/>
      <c r="G141" s="1003">
        <v>704747.14254624594</v>
      </c>
      <c r="H141" s="1004">
        <v>1983359.8154515778</v>
      </c>
      <c r="I141" s="1005"/>
      <c r="J141" s="1003"/>
      <c r="K141" s="1003">
        <v>1084631.2684365781</v>
      </c>
      <c r="L141" s="1004">
        <v>2012451.1791200116</v>
      </c>
      <c r="M141" s="1005"/>
      <c r="N141" s="1100"/>
      <c r="O141" s="1100"/>
      <c r="P141" s="1100"/>
      <c r="Q141" s="1100"/>
      <c r="R141" s="1100"/>
      <c r="S141" s="1100"/>
      <c r="T141" s="1100"/>
      <c r="U141" s="1100"/>
      <c r="V141" s="1100"/>
      <c r="W141" s="1100"/>
      <c r="X141" s="1100"/>
      <c r="Y141" s="1100"/>
      <c r="Z141" s="940"/>
      <c r="AA141" s="940"/>
      <c r="AB141" s="940"/>
      <c r="AC141" s="940"/>
      <c r="AD141" s="940"/>
      <c r="AE141" s="940"/>
      <c r="AF141" s="941"/>
      <c r="AG141" s="942"/>
      <c r="AH141" s="942"/>
      <c r="AI141" s="943"/>
      <c r="AJ141" s="943"/>
      <c r="AK141" s="943"/>
      <c r="AL141" s="943"/>
      <c r="AM141" s="943"/>
      <c r="AN141" s="943"/>
      <c r="AO141" s="943"/>
      <c r="AP141" s="950"/>
      <c r="AQ141" s="950"/>
      <c r="AR141" s="950"/>
      <c r="AS141" s="950"/>
      <c r="AT141" s="950"/>
      <c r="AU141" s="950"/>
      <c r="AV141" s="950"/>
      <c r="AW141" s="950"/>
      <c r="AX141" s="950"/>
      <c r="AY141" s="950"/>
    </row>
    <row r="142" spans="1:51" x14ac:dyDescent="0.25">
      <c r="A142" s="1100"/>
      <c r="B142" s="1100"/>
      <c r="C142" s="1100"/>
      <c r="D142" s="934" t="s">
        <v>419</v>
      </c>
      <c r="E142" s="980"/>
      <c r="F142" s="980"/>
      <c r="G142" s="980"/>
      <c r="H142" s="981"/>
      <c r="I142" s="999"/>
      <c r="J142" s="980"/>
      <c r="K142" s="980"/>
      <c r="L142" s="981"/>
      <c r="M142" s="999"/>
      <c r="N142" s="1100"/>
      <c r="O142" s="1100"/>
      <c r="P142" s="1100"/>
      <c r="Q142" s="1100"/>
      <c r="R142" s="1100"/>
      <c r="S142" s="1100"/>
      <c r="T142" s="1100"/>
      <c r="U142" s="1100"/>
      <c r="V142" s="1100"/>
      <c r="W142" s="1100"/>
      <c r="X142" s="1100"/>
      <c r="Y142" s="1100"/>
      <c r="Z142" s="940"/>
      <c r="AA142" s="940"/>
      <c r="AB142" s="940"/>
      <c r="AC142" s="940"/>
      <c r="AD142" s="940"/>
      <c r="AE142" s="940"/>
      <c r="AF142" s="941"/>
      <c r="AG142" s="942"/>
      <c r="AH142" s="942"/>
      <c r="AI142" s="943"/>
      <c r="AJ142" s="943"/>
      <c r="AK142" s="943"/>
      <c r="AL142" s="943"/>
      <c r="AM142" s="943"/>
      <c r="AN142" s="943"/>
      <c r="AO142" s="943"/>
      <c r="AP142" s="950"/>
      <c r="AQ142" s="950"/>
      <c r="AR142" s="950"/>
      <c r="AS142" s="950"/>
      <c r="AT142" s="950"/>
      <c r="AU142" s="950"/>
      <c r="AV142" s="950"/>
      <c r="AW142" s="950"/>
      <c r="AX142" s="950"/>
      <c r="AY142" s="950"/>
    </row>
    <row r="143" spans="1:51" x14ac:dyDescent="0.25">
      <c r="A143" s="1100"/>
      <c r="B143" s="1100"/>
      <c r="C143" s="1100"/>
      <c r="D143" s="934" t="s">
        <v>420</v>
      </c>
      <c r="E143" s="1003"/>
      <c r="F143" s="1003"/>
      <c r="G143" s="1003"/>
      <c r="H143" s="1004"/>
      <c r="I143" s="999"/>
      <c r="J143" s="1003"/>
      <c r="K143" s="1003"/>
      <c r="L143" s="1004"/>
      <c r="M143" s="999"/>
      <c r="N143" s="1100"/>
      <c r="O143" s="1100"/>
      <c r="P143" s="1100"/>
      <c r="Q143" s="1100"/>
      <c r="R143" s="1100"/>
      <c r="S143" s="1100"/>
      <c r="T143" s="1100"/>
      <c r="U143" s="1100"/>
      <c r="V143" s="1100"/>
      <c r="W143" s="1100"/>
      <c r="X143" s="1100"/>
      <c r="Y143" s="1100"/>
      <c r="Z143" s="940"/>
      <c r="AA143" s="940"/>
      <c r="AB143" s="940"/>
      <c r="AC143" s="940"/>
      <c r="AD143" s="940"/>
      <c r="AE143" s="940"/>
      <c r="AF143" s="941"/>
      <c r="AG143" s="942"/>
      <c r="AH143" s="942"/>
      <c r="AI143" s="943"/>
      <c r="AJ143" s="943"/>
      <c r="AK143" s="943"/>
      <c r="AL143" s="943"/>
      <c r="AM143" s="943"/>
      <c r="AN143" s="943"/>
      <c r="AO143" s="943"/>
      <c r="AP143" s="950"/>
      <c r="AQ143" s="950"/>
      <c r="AR143" s="950"/>
      <c r="AS143" s="950"/>
      <c r="AT143" s="950"/>
      <c r="AU143" s="950"/>
      <c r="AV143" s="950"/>
      <c r="AW143" s="950"/>
      <c r="AX143" s="950"/>
      <c r="AY143" s="950"/>
    </row>
    <row r="144" spans="1:51" x14ac:dyDescent="0.25">
      <c r="A144" s="1100"/>
      <c r="B144" s="1100"/>
      <c r="C144" s="1113" t="s">
        <v>469</v>
      </c>
      <c r="D144" s="934" t="s">
        <v>402</v>
      </c>
      <c r="E144" s="980"/>
      <c r="F144" s="980"/>
      <c r="G144" s="1000">
        <v>3.5</v>
      </c>
      <c r="H144" s="1001">
        <v>12.13</v>
      </c>
      <c r="I144" s="1002"/>
      <c r="J144" s="980"/>
      <c r="K144" s="1000">
        <v>3.5</v>
      </c>
      <c r="L144" s="1001">
        <v>12.13</v>
      </c>
      <c r="M144" s="1002"/>
      <c r="N144" s="1113" t="s">
        <v>469</v>
      </c>
      <c r="O144" s="1113" t="s">
        <v>470</v>
      </c>
      <c r="P144" s="1115" t="s">
        <v>471</v>
      </c>
      <c r="Q144" s="1113" t="s">
        <v>462</v>
      </c>
      <c r="R144" s="1115" t="s">
        <v>407</v>
      </c>
      <c r="S144" s="1134">
        <v>22438</v>
      </c>
      <c r="T144" s="1100"/>
      <c r="U144" s="1115" t="s">
        <v>463</v>
      </c>
      <c r="V144" s="1115" t="s">
        <v>463</v>
      </c>
      <c r="W144" s="1115" t="s">
        <v>410</v>
      </c>
      <c r="X144" s="1115" t="s">
        <v>411</v>
      </c>
      <c r="Y144" s="1115">
        <v>22438</v>
      </c>
      <c r="Z144" s="940"/>
      <c r="AA144" s="940"/>
      <c r="AB144" s="940"/>
      <c r="AC144" s="940"/>
      <c r="AD144" s="940"/>
      <c r="AE144" s="940"/>
      <c r="AF144" s="941"/>
      <c r="AG144" s="942"/>
      <c r="AH144" s="942"/>
      <c r="AI144" s="943"/>
      <c r="AJ144" s="943"/>
      <c r="AK144" s="943"/>
      <c r="AL144" s="943"/>
      <c r="AM144" s="943"/>
      <c r="AN144" s="943"/>
      <c r="AO144" s="943"/>
      <c r="AP144" s="950"/>
      <c r="AQ144" s="950"/>
      <c r="AR144" s="950"/>
      <c r="AS144" s="950"/>
      <c r="AT144" s="950"/>
      <c r="AU144" s="950"/>
      <c r="AV144" s="950"/>
      <c r="AW144" s="950"/>
      <c r="AX144" s="950"/>
      <c r="AY144" s="950"/>
    </row>
    <row r="145" spans="1:51" x14ac:dyDescent="0.25">
      <c r="A145" s="1100"/>
      <c r="B145" s="1100"/>
      <c r="C145" s="1100"/>
      <c r="D145" s="934" t="s">
        <v>412</v>
      </c>
      <c r="E145" s="1003"/>
      <c r="F145" s="1003"/>
      <c r="G145" s="1003">
        <v>440466.9640914037</v>
      </c>
      <c r="H145" s="1004">
        <v>1526532.6498367791</v>
      </c>
      <c r="I145" s="1005"/>
      <c r="J145" s="1003"/>
      <c r="K145" s="1003">
        <v>677894.54277286131</v>
      </c>
      <c r="L145" s="1004">
        <v>1548923.4011881815</v>
      </c>
      <c r="M145" s="1005"/>
      <c r="N145" s="1100"/>
      <c r="O145" s="1100"/>
      <c r="P145" s="1100"/>
      <c r="Q145" s="1100"/>
      <c r="R145" s="1100"/>
      <c r="S145" s="1100"/>
      <c r="T145" s="1100"/>
      <c r="U145" s="1100"/>
      <c r="V145" s="1100"/>
      <c r="W145" s="1100"/>
      <c r="X145" s="1100"/>
      <c r="Y145" s="1100"/>
      <c r="Z145" s="940"/>
      <c r="AA145" s="940"/>
      <c r="AB145" s="940"/>
      <c r="AC145" s="940"/>
      <c r="AD145" s="940"/>
      <c r="AE145" s="940"/>
      <c r="AF145" s="941"/>
      <c r="AG145" s="942"/>
      <c r="AH145" s="942"/>
      <c r="AI145" s="943"/>
      <c r="AJ145" s="943"/>
      <c r="AK145" s="943"/>
      <c r="AL145" s="943"/>
      <c r="AM145" s="943"/>
      <c r="AN145" s="943"/>
      <c r="AO145" s="943"/>
      <c r="AP145" s="950"/>
      <c r="AQ145" s="950"/>
      <c r="AR145" s="950"/>
      <c r="AS145" s="950"/>
      <c r="AT145" s="950"/>
      <c r="AU145" s="950"/>
      <c r="AV145" s="950"/>
      <c r="AW145" s="950"/>
      <c r="AX145" s="950"/>
      <c r="AY145" s="950"/>
    </row>
    <row r="146" spans="1:51" x14ac:dyDescent="0.25">
      <c r="A146" s="1100"/>
      <c r="B146" s="1100"/>
      <c r="C146" s="1100"/>
      <c r="D146" s="934" t="s">
        <v>419</v>
      </c>
      <c r="E146" s="980"/>
      <c r="F146" s="980"/>
      <c r="G146" s="980"/>
      <c r="H146" s="981"/>
      <c r="I146" s="999"/>
      <c r="J146" s="980"/>
      <c r="K146" s="980"/>
      <c r="L146" s="981"/>
      <c r="M146" s="999"/>
      <c r="N146" s="1100"/>
      <c r="O146" s="1100"/>
      <c r="P146" s="1100"/>
      <c r="Q146" s="1100"/>
      <c r="R146" s="1100"/>
      <c r="S146" s="1100"/>
      <c r="T146" s="1100"/>
      <c r="U146" s="1100"/>
      <c r="V146" s="1100"/>
      <c r="W146" s="1100"/>
      <c r="X146" s="1100"/>
      <c r="Y146" s="1100"/>
      <c r="Z146" s="940"/>
      <c r="AA146" s="940"/>
      <c r="AB146" s="940"/>
      <c r="AC146" s="940"/>
      <c r="AD146" s="940"/>
      <c r="AE146" s="940"/>
      <c r="AF146" s="941"/>
      <c r="AG146" s="942"/>
      <c r="AH146" s="942"/>
      <c r="AI146" s="943"/>
      <c r="AJ146" s="943"/>
      <c r="AK146" s="943"/>
      <c r="AL146" s="943"/>
      <c r="AM146" s="943"/>
      <c r="AN146" s="943"/>
      <c r="AO146" s="943"/>
      <c r="AP146" s="950"/>
      <c r="AQ146" s="950"/>
      <c r="AR146" s="950"/>
      <c r="AS146" s="950"/>
      <c r="AT146" s="950"/>
      <c r="AU146" s="950"/>
      <c r="AV146" s="950"/>
      <c r="AW146" s="950"/>
      <c r="AX146" s="950"/>
      <c r="AY146" s="950"/>
    </row>
    <row r="147" spans="1:51" x14ac:dyDescent="0.25">
      <c r="A147" s="1100"/>
      <c r="B147" s="1100"/>
      <c r="C147" s="1100"/>
      <c r="D147" s="934" t="s">
        <v>420</v>
      </c>
      <c r="E147" s="1003"/>
      <c r="F147" s="1003"/>
      <c r="G147" s="1003"/>
      <c r="H147" s="1004"/>
      <c r="I147" s="999"/>
      <c r="J147" s="1003"/>
      <c r="K147" s="1003"/>
      <c r="L147" s="1004"/>
      <c r="M147" s="999"/>
      <c r="N147" s="1100"/>
      <c r="O147" s="1100"/>
      <c r="P147" s="1100"/>
      <c r="Q147" s="1100"/>
      <c r="R147" s="1100"/>
      <c r="S147" s="1100"/>
      <c r="T147" s="1100"/>
      <c r="U147" s="1100"/>
      <c r="V147" s="1100"/>
      <c r="W147" s="1100"/>
      <c r="X147" s="1100"/>
      <c r="Y147" s="1100"/>
      <c r="Z147" s="940"/>
      <c r="AA147" s="940"/>
      <c r="AB147" s="940"/>
      <c r="AC147" s="940"/>
      <c r="AD147" s="940"/>
      <c r="AE147" s="940"/>
      <c r="AF147" s="941"/>
      <c r="AG147" s="942"/>
      <c r="AH147" s="942"/>
      <c r="AI147" s="943"/>
      <c r="AJ147" s="943"/>
      <c r="AK147" s="943"/>
      <c r="AL147" s="943"/>
      <c r="AM147" s="943"/>
      <c r="AN147" s="943"/>
      <c r="AO147" s="943"/>
      <c r="AP147" s="950"/>
      <c r="AQ147" s="950"/>
      <c r="AR147" s="950"/>
      <c r="AS147" s="950"/>
      <c r="AT147" s="950"/>
      <c r="AU147" s="950"/>
      <c r="AV147" s="950"/>
      <c r="AW147" s="950"/>
      <c r="AX147" s="950"/>
      <c r="AY147" s="950"/>
    </row>
    <row r="148" spans="1:51" x14ac:dyDescent="0.25">
      <c r="A148" s="1100"/>
      <c r="B148" s="1100"/>
      <c r="C148" s="1113" t="s">
        <v>424</v>
      </c>
      <c r="D148" s="934" t="s">
        <v>402</v>
      </c>
      <c r="E148" s="980"/>
      <c r="F148" s="980"/>
      <c r="G148" s="1000">
        <v>34.299999999999997</v>
      </c>
      <c r="H148" s="1001">
        <v>171.49</v>
      </c>
      <c r="I148" s="1002"/>
      <c r="J148" s="980"/>
      <c r="K148" s="1000">
        <v>34.299999999999997</v>
      </c>
      <c r="L148" s="1001">
        <v>171.49</v>
      </c>
      <c r="M148" s="1002"/>
      <c r="N148" s="1113" t="s">
        <v>424</v>
      </c>
      <c r="O148" s="1113" t="s">
        <v>472</v>
      </c>
      <c r="P148" s="1115" t="s">
        <v>473</v>
      </c>
      <c r="Q148" s="1113" t="s">
        <v>462</v>
      </c>
      <c r="R148" s="1115" t="s">
        <v>407</v>
      </c>
      <c r="S148" s="1134">
        <v>126595</v>
      </c>
      <c r="T148" s="1100"/>
      <c r="U148" s="1115" t="s">
        <v>463</v>
      </c>
      <c r="V148" s="1115" t="s">
        <v>463</v>
      </c>
      <c r="W148" s="1115" t="s">
        <v>410</v>
      </c>
      <c r="X148" s="1115" t="s">
        <v>411</v>
      </c>
      <c r="Y148" s="1115">
        <v>126595</v>
      </c>
      <c r="Z148" s="940"/>
      <c r="AA148" s="940"/>
      <c r="AB148" s="940"/>
      <c r="AC148" s="940"/>
      <c r="AD148" s="940"/>
      <c r="AE148" s="940"/>
      <c r="AF148" s="941"/>
      <c r="AG148" s="942"/>
      <c r="AH148" s="942"/>
      <c r="AI148" s="943"/>
      <c r="AJ148" s="943"/>
      <c r="AK148" s="943"/>
      <c r="AL148" s="943"/>
      <c r="AM148" s="943"/>
      <c r="AN148" s="943"/>
      <c r="AO148" s="943"/>
      <c r="AP148" s="950"/>
      <c r="AQ148" s="950"/>
      <c r="AR148" s="950"/>
      <c r="AS148" s="950"/>
      <c r="AT148" s="950"/>
      <c r="AU148" s="950"/>
      <c r="AV148" s="950"/>
      <c r="AW148" s="950"/>
      <c r="AX148" s="950"/>
      <c r="AY148" s="950"/>
    </row>
    <row r="149" spans="1:51" x14ac:dyDescent="0.25">
      <c r="A149" s="1100"/>
      <c r="B149" s="1100"/>
      <c r="C149" s="1100"/>
      <c r="D149" s="934" t="s">
        <v>412</v>
      </c>
      <c r="E149" s="1003"/>
      <c r="F149" s="1003"/>
      <c r="G149" s="1003">
        <v>4316576.2480957564</v>
      </c>
      <c r="H149" s="1004">
        <v>21581622.763438519</v>
      </c>
      <c r="I149" s="1005"/>
      <c r="J149" s="1003"/>
      <c r="K149" s="1003">
        <v>6643366.5191740403</v>
      </c>
      <c r="L149" s="1004">
        <v>21898175.933203731</v>
      </c>
      <c r="M149" s="1005"/>
      <c r="N149" s="1100"/>
      <c r="O149" s="1100"/>
      <c r="P149" s="1100"/>
      <c r="Q149" s="1100"/>
      <c r="R149" s="1100"/>
      <c r="S149" s="1100"/>
      <c r="T149" s="1100"/>
      <c r="U149" s="1100"/>
      <c r="V149" s="1100"/>
      <c r="W149" s="1100"/>
      <c r="X149" s="1100"/>
      <c r="Y149" s="1100"/>
      <c r="Z149" s="940"/>
      <c r="AA149" s="940"/>
      <c r="AB149" s="940"/>
      <c r="AC149" s="940"/>
      <c r="AD149" s="940"/>
      <c r="AE149" s="940"/>
      <c r="AF149" s="941"/>
      <c r="AG149" s="942"/>
      <c r="AH149" s="942"/>
      <c r="AI149" s="943"/>
      <c r="AJ149" s="943"/>
      <c r="AK149" s="943"/>
      <c r="AL149" s="943"/>
      <c r="AM149" s="943"/>
      <c r="AN149" s="943"/>
      <c r="AO149" s="943"/>
      <c r="AP149" s="950"/>
      <c r="AQ149" s="950"/>
      <c r="AR149" s="950"/>
      <c r="AS149" s="950"/>
      <c r="AT149" s="950"/>
      <c r="AU149" s="950"/>
      <c r="AV149" s="950"/>
      <c r="AW149" s="950"/>
      <c r="AX149" s="950"/>
      <c r="AY149" s="950"/>
    </row>
    <row r="150" spans="1:51" x14ac:dyDescent="0.25">
      <c r="A150" s="1100"/>
      <c r="B150" s="1100"/>
      <c r="C150" s="1100"/>
      <c r="D150" s="934" t="s">
        <v>419</v>
      </c>
      <c r="E150" s="980"/>
      <c r="F150" s="980"/>
      <c r="G150" s="980"/>
      <c r="H150" s="981"/>
      <c r="I150" s="999"/>
      <c r="J150" s="980"/>
      <c r="K150" s="980"/>
      <c r="L150" s="981"/>
      <c r="M150" s="999"/>
      <c r="N150" s="1100"/>
      <c r="O150" s="1100"/>
      <c r="P150" s="1100"/>
      <c r="Q150" s="1100"/>
      <c r="R150" s="1100"/>
      <c r="S150" s="1100"/>
      <c r="T150" s="1100"/>
      <c r="U150" s="1100"/>
      <c r="V150" s="1100"/>
      <c r="W150" s="1100"/>
      <c r="X150" s="1100"/>
      <c r="Y150" s="1100"/>
      <c r="Z150" s="940"/>
      <c r="AA150" s="940"/>
      <c r="AB150" s="940"/>
      <c r="AC150" s="940"/>
      <c r="AD150" s="940"/>
      <c r="AE150" s="940"/>
      <c r="AF150" s="941"/>
      <c r="AG150" s="942"/>
      <c r="AH150" s="942"/>
      <c r="AI150" s="943"/>
      <c r="AJ150" s="943"/>
      <c r="AK150" s="943"/>
      <c r="AL150" s="943"/>
      <c r="AM150" s="943"/>
      <c r="AN150" s="943"/>
      <c r="AO150" s="943"/>
      <c r="AP150" s="950"/>
      <c r="AQ150" s="950"/>
      <c r="AR150" s="950"/>
      <c r="AS150" s="950"/>
      <c r="AT150" s="950"/>
      <c r="AU150" s="950"/>
      <c r="AV150" s="950"/>
      <c r="AW150" s="950"/>
      <c r="AX150" s="950"/>
      <c r="AY150" s="950"/>
    </row>
    <row r="151" spans="1:51" x14ac:dyDescent="0.25">
      <c r="A151" s="1100"/>
      <c r="B151" s="1100"/>
      <c r="C151" s="1100"/>
      <c r="D151" s="934" t="s">
        <v>420</v>
      </c>
      <c r="E151" s="1003"/>
      <c r="F151" s="1003"/>
      <c r="G151" s="1003"/>
      <c r="H151" s="1004"/>
      <c r="I151" s="999"/>
      <c r="J151" s="1003"/>
      <c r="K151" s="1003"/>
      <c r="L151" s="1004"/>
      <c r="M151" s="999"/>
      <c r="N151" s="1100"/>
      <c r="O151" s="1100"/>
      <c r="P151" s="1100"/>
      <c r="Q151" s="1100"/>
      <c r="R151" s="1100"/>
      <c r="S151" s="1100"/>
      <c r="T151" s="1100"/>
      <c r="U151" s="1100"/>
      <c r="V151" s="1100"/>
      <c r="W151" s="1100"/>
      <c r="X151" s="1100"/>
      <c r="Y151" s="1100"/>
      <c r="Z151" s="940"/>
      <c r="AA151" s="940"/>
      <c r="AB151" s="940"/>
      <c r="AC151" s="940"/>
      <c r="AD151" s="940"/>
      <c r="AE151" s="940"/>
      <c r="AF151" s="941"/>
      <c r="AG151" s="942"/>
      <c r="AH151" s="942"/>
      <c r="AI151" s="943"/>
      <c r="AJ151" s="943"/>
      <c r="AK151" s="943"/>
      <c r="AL151" s="943"/>
      <c r="AM151" s="943"/>
      <c r="AN151" s="943"/>
      <c r="AO151" s="943"/>
      <c r="AP151" s="950"/>
      <c r="AQ151" s="950"/>
      <c r="AR151" s="950"/>
      <c r="AS151" s="950"/>
      <c r="AT151" s="950"/>
      <c r="AU151" s="950"/>
      <c r="AV151" s="950"/>
      <c r="AW151" s="950"/>
      <c r="AX151" s="950"/>
      <c r="AY151" s="950"/>
    </row>
    <row r="152" spans="1:51" x14ac:dyDescent="0.25">
      <c r="A152" s="1100"/>
      <c r="B152" s="1100"/>
      <c r="C152" s="1113" t="s">
        <v>439</v>
      </c>
      <c r="D152" s="934" t="s">
        <v>402</v>
      </c>
      <c r="E152" s="980"/>
      <c r="F152" s="980"/>
      <c r="G152" s="1000">
        <v>9.5</v>
      </c>
      <c r="H152" s="1001">
        <v>19.920000000000002</v>
      </c>
      <c r="I152" s="1002"/>
      <c r="J152" s="980"/>
      <c r="K152" s="1000">
        <v>9.5</v>
      </c>
      <c r="L152" s="1001">
        <v>19.920000000000002</v>
      </c>
      <c r="M152" s="1002"/>
      <c r="N152" s="1113" t="s">
        <v>439</v>
      </c>
      <c r="O152" s="1115" t="s">
        <v>474</v>
      </c>
      <c r="P152" s="1115" t="s">
        <v>475</v>
      </c>
      <c r="Q152" s="1113" t="s">
        <v>462</v>
      </c>
      <c r="R152" s="1115" t="s">
        <v>407</v>
      </c>
      <c r="S152" s="1134">
        <v>733859</v>
      </c>
      <c r="T152" s="1100"/>
      <c r="U152" s="1115" t="s">
        <v>463</v>
      </c>
      <c r="V152" s="1115" t="s">
        <v>463</v>
      </c>
      <c r="W152" s="1115" t="s">
        <v>410</v>
      </c>
      <c r="X152" s="1115" t="s">
        <v>411</v>
      </c>
      <c r="Y152" s="1115">
        <v>733859</v>
      </c>
      <c r="Z152" s="940"/>
      <c r="AA152" s="940"/>
      <c r="AB152" s="940"/>
      <c r="AC152" s="940"/>
      <c r="AD152" s="940"/>
      <c r="AE152" s="940"/>
      <c r="AF152" s="941"/>
      <c r="AG152" s="942"/>
      <c r="AH152" s="942"/>
      <c r="AI152" s="943"/>
      <c r="AJ152" s="943"/>
      <c r="AK152" s="943"/>
      <c r="AL152" s="943"/>
      <c r="AM152" s="943"/>
      <c r="AN152" s="943"/>
      <c r="AO152" s="943"/>
      <c r="AP152" s="950"/>
      <c r="AQ152" s="950"/>
      <c r="AR152" s="950"/>
      <c r="AS152" s="950"/>
      <c r="AT152" s="950"/>
      <c r="AU152" s="950"/>
      <c r="AV152" s="950"/>
      <c r="AW152" s="950"/>
      <c r="AX152" s="950"/>
      <c r="AY152" s="950"/>
    </row>
    <row r="153" spans="1:51" x14ac:dyDescent="0.25">
      <c r="A153" s="1100"/>
      <c r="B153" s="1100"/>
      <c r="C153" s="1100"/>
      <c r="D153" s="934" t="s">
        <v>412</v>
      </c>
      <c r="E153" s="1003"/>
      <c r="F153" s="1003"/>
      <c r="G153" s="1003">
        <v>1195553.1882480958</v>
      </c>
      <c r="H153" s="1004">
        <v>2506886.264200218</v>
      </c>
      <c r="I153" s="1005"/>
      <c r="J153" s="1003"/>
      <c r="K153" s="1003">
        <v>1839999.4732406237</v>
      </c>
      <c r="L153" s="1004">
        <v>2543656.5665019434</v>
      </c>
      <c r="M153" s="1005"/>
      <c r="N153" s="1100"/>
      <c r="O153" s="1100"/>
      <c r="P153" s="1100"/>
      <c r="Q153" s="1100"/>
      <c r="R153" s="1100"/>
      <c r="S153" s="1100"/>
      <c r="T153" s="1100"/>
      <c r="U153" s="1100"/>
      <c r="V153" s="1100"/>
      <c r="W153" s="1100"/>
      <c r="X153" s="1100"/>
      <c r="Y153" s="1100"/>
      <c r="Z153" s="940"/>
      <c r="AA153" s="940"/>
      <c r="AB153" s="940"/>
      <c r="AC153" s="940"/>
      <c r="AD153" s="940"/>
      <c r="AE153" s="940"/>
      <c r="AF153" s="941"/>
      <c r="AG153" s="942"/>
      <c r="AH153" s="942"/>
      <c r="AI153" s="943"/>
      <c r="AJ153" s="943"/>
      <c r="AK153" s="943"/>
      <c r="AL153" s="943"/>
      <c r="AM153" s="943"/>
      <c r="AN153" s="943"/>
      <c r="AO153" s="943"/>
      <c r="AP153" s="950"/>
      <c r="AQ153" s="950"/>
      <c r="AR153" s="950"/>
      <c r="AS153" s="950"/>
      <c r="AT153" s="950"/>
      <c r="AU153" s="950"/>
      <c r="AV153" s="950"/>
      <c r="AW153" s="950"/>
      <c r="AX153" s="950"/>
      <c r="AY153" s="950"/>
    </row>
    <row r="154" spans="1:51" x14ac:dyDescent="0.25">
      <c r="A154" s="1100"/>
      <c r="B154" s="1100"/>
      <c r="C154" s="1100"/>
      <c r="D154" s="934" t="s">
        <v>419</v>
      </c>
      <c r="E154" s="980"/>
      <c r="F154" s="980"/>
      <c r="G154" s="980"/>
      <c r="H154" s="981"/>
      <c r="I154" s="999"/>
      <c r="J154" s="980"/>
      <c r="K154" s="980"/>
      <c r="L154" s="981"/>
      <c r="M154" s="999"/>
      <c r="N154" s="1100"/>
      <c r="O154" s="1100"/>
      <c r="P154" s="1100"/>
      <c r="Q154" s="1100"/>
      <c r="R154" s="1100"/>
      <c r="S154" s="1100"/>
      <c r="T154" s="1100"/>
      <c r="U154" s="1100"/>
      <c r="V154" s="1100"/>
      <c r="W154" s="1100"/>
      <c r="X154" s="1100"/>
      <c r="Y154" s="1100"/>
      <c r="Z154" s="940"/>
      <c r="AA154" s="940"/>
      <c r="AB154" s="940"/>
      <c r="AC154" s="940"/>
      <c r="AD154" s="940"/>
      <c r="AE154" s="940"/>
      <c r="AF154" s="941"/>
      <c r="AG154" s="942"/>
      <c r="AH154" s="942"/>
      <c r="AI154" s="943"/>
      <c r="AJ154" s="943"/>
      <c r="AK154" s="943"/>
      <c r="AL154" s="943"/>
      <c r="AM154" s="943"/>
      <c r="AN154" s="943"/>
      <c r="AO154" s="943"/>
      <c r="AP154" s="950"/>
      <c r="AQ154" s="950"/>
      <c r="AR154" s="950"/>
      <c r="AS154" s="950"/>
      <c r="AT154" s="950"/>
      <c r="AU154" s="950"/>
      <c r="AV154" s="950"/>
      <c r="AW154" s="950"/>
      <c r="AX154" s="950"/>
      <c r="AY154" s="950"/>
    </row>
    <row r="155" spans="1:51" x14ac:dyDescent="0.25">
      <c r="A155" s="1100"/>
      <c r="B155" s="1100"/>
      <c r="C155" s="1100"/>
      <c r="D155" s="934" t="s">
        <v>420</v>
      </c>
      <c r="E155" s="1003"/>
      <c r="F155" s="1003"/>
      <c r="G155" s="1003"/>
      <c r="H155" s="1004"/>
      <c r="I155" s="999"/>
      <c r="J155" s="1003"/>
      <c r="K155" s="1003"/>
      <c r="L155" s="1004"/>
      <c r="M155" s="999"/>
      <c r="N155" s="1100"/>
      <c r="O155" s="1100"/>
      <c r="P155" s="1100"/>
      <c r="Q155" s="1100"/>
      <c r="R155" s="1100"/>
      <c r="S155" s="1100"/>
      <c r="T155" s="1100"/>
      <c r="U155" s="1100"/>
      <c r="V155" s="1100"/>
      <c r="W155" s="1100"/>
      <c r="X155" s="1100"/>
      <c r="Y155" s="1100"/>
      <c r="Z155" s="940"/>
      <c r="AA155" s="940"/>
      <c r="AB155" s="940"/>
      <c r="AC155" s="940"/>
      <c r="AD155" s="940"/>
      <c r="AE155" s="940"/>
      <c r="AF155" s="941"/>
      <c r="AG155" s="942"/>
      <c r="AH155" s="942"/>
      <c r="AI155" s="943"/>
      <c r="AJ155" s="943"/>
      <c r="AK155" s="943"/>
      <c r="AL155" s="943"/>
      <c r="AM155" s="943"/>
      <c r="AN155" s="943"/>
      <c r="AO155" s="943"/>
      <c r="AP155" s="950"/>
      <c r="AQ155" s="950"/>
      <c r="AR155" s="950"/>
      <c r="AS155" s="950"/>
      <c r="AT155" s="950"/>
      <c r="AU155" s="950"/>
      <c r="AV155" s="950"/>
      <c r="AW155" s="950"/>
      <c r="AX155" s="950"/>
      <c r="AY155" s="950"/>
    </row>
    <row r="156" spans="1:51" x14ac:dyDescent="0.25">
      <c r="A156" s="1100"/>
      <c r="B156" s="1100"/>
      <c r="C156" s="1113" t="s">
        <v>429</v>
      </c>
      <c r="D156" s="934" t="s">
        <v>402</v>
      </c>
      <c r="E156" s="980"/>
      <c r="F156" s="980"/>
      <c r="G156" s="1000">
        <v>16.100000000000001</v>
      </c>
      <c r="H156" s="1001">
        <v>96.89</v>
      </c>
      <c r="I156" s="1002"/>
      <c r="J156" s="980"/>
      <c r="K156" s="1000">
        <v>16.100000000000001</v>
      </c>
      <c r="L156" s="1001">
        <v>96.89</v>
      </c>
      <c r="M156" s="1002"/>
      <c r="N156" s="1113" t="s">
        <v>429</v>
      </c>
      <c r="O156" s="1113" t="s">
        <v>476</v>
      </c>
      <c r="P156" s="1115" t="s">
        <v>477</v>
      </c>
      <c r="Q156" s="1113" t="s">
        <v>462</v>
      </c>
      <c r="R156" s="1115" t="s">
        <v>407</v>
      </c>
      <c r="S156" s="1134">
        <v>878434</v>
      </c>
      <c r="T156" s="1100"/>
      <c r="U156" s="1115" t="s">
        <v>463</v>
      </c>
      <c r="V156" s="1115" t="s">
        <v>463</v>
      </c>
      <c r="W156" s="1115" t="s">
        <v>410</v>
      </c>
      <c r="X156" s="1115" t="s">
        <v>411</v>
      </c>
      <c r="Y156" s="1115">
        <v>878434</v>
      </c>
      <c r="Z156" s="940"/>
      <c r="AA156" s="940"/>
      <c r="AB156" s="940"/>
      <c r="AC156" s="940"/>
      <c r="AD156" s="940"/>
      <c r="AE156" s="940"/>
      <c r="AF156" s="941"/>
      <c r="AG156" s="942"/>
      <c r="AH156" s="942"/>
      <c r="AI156" s="943"/>
      <c r="AJ156" s="943"/>
      <c r="AK156" s="943"/>
      <c r="AL156" s="943"/>
      <c r="AM156" s="943"/>
      <c r="AN156" s="943"/>
      <c r="AO156" s="943"/>
      <c r="AP156" s="950"/>
      <c r="AQ156" s="950"/>
      <c r="AR156" s="950"/>
      <c r="AS156" s="950"/>
      <c r="AT156" s="950"/>
      <c r="AU156" s="950"/>
      <c r="AV156" s="950"/>
      <c r="AW156" s="950"/>
      <c r="AX156" s="950"/>
      <c r="AY156" s="950"/>
    </row>
    <row r="157" spans="1:51" x14ac:dyDescent="0.25">
      <c r="A157" s="1100"/>
      <c r="B157" s="1100"/>
      <c r="C157" s="1100"/>
      <c r="D157" s="934" t="s">
        <v>412</v>
      </c>
      <c r="E157" s="1003"/>
      <c r="F157" s="1003"/>
      <c r="G157" s="1003">
        <v>2026148.034820457</v>
      </c>
      <c r="H157" s="1004">
        <v>12193384.043090316</v>
      </c>
      <c r="I157" s="1005"/>
      <c r="J157" s="1003"/>
      <c r="K157" s="1003">
        <v>3118314.8967551626</v>
      </c>
      <c r="L157" s="1004">
        <v>12372233.169095045</v>
      </c>
      <c r="M157" s="1005"/>
      <c r="N157" s="1100"/>
      <c r="O157" s="1100"/>
      <c r="P157" s="1100"/>
      <c r="Q157" s="1100"/>
      <c r="R157" s="1100"/>
      <c r="S157" s="1100"/>
      <c r="T157" s="1100"/>
      <c r="U157" s="1100"/>
      <c r="V157" s="1100"/>
      <c r="W157" s="1100"/>
      <c r="X157" s="1100"/>
      <c r="Y157" s="1100"/>
      <c r="Z157" s="940"/>
      <c r="AA157" s="940"/>
      <c r="AB157" s="940"/>
      <c r="AC157" s="940"/>
      <c r="AD157" s="940"/>
      <c r="AE157" s="940"/>
      <c r="AF157" s="941"/>
      <c r="AG157" s="942"/>
      <c r="AH157" s="942"/>
      <c r="AI157" s="943"/>
      <c r="AJ157" s="943"/>
      <c r="AK157" s="943"/>
      <c r="AL157" s="943"/>
      <c r="AM157" s="943"/>
      <c r="AN157" s="943"/>
      <c r="AO157" s="943"/>
      <c r="AP157" s="950"/>
      <c r="AQ157" s="950"/>
      <c r="AR157" s="950"/>
      <c r="AS157" s="950"/>
      <c r="AT157" s="950"/>
      <c r="AU157" s="950"/>
      <c r="AV157" s="950"/>
      <c r="AW157" s="950"/>
      <c r="AX157" s="950"/>
      <c r="AY157" s="950"/>
    </row>
    <row r="158" spans="1:51" x14ac:dyDescent="0.25">
      <c r="A158" s="1100"/>
      <c r="B158" s="1100"/>
      <c r="C158" s="1100"/>
      <c r="D158" s="934" t="s">
        <v>419</v>
      </c>
      <c r="E158" s="980"/>
      <c r="F158" s="980"/>
      <c r="G158" s="980"/>
      <c r="H158" s="981"/>
      <c r="I158" s="999"/>
      <c r="J158" s="980"/>
      <c r="K158" s="980"/>
      <c r="L158" s="981"/>
      <c r="M158" s="999"/>
      <c r="N158" s="1100"/>
      <c r="O158" s="1100"/>
      <c r="P158" s="1100"/>
      <c r="Q158" s="1100"/>
      <c r="R158" s="1100"/>
      <c r="S158" s="1100"/>
      <c r="T158" s="1100"/>
      <c r="U158" s="1100"/>
      <c r="V158" s="1100"/>
      <c r="W158" s="1100"/>
      <c r="X158" s="1100"/>
      <c r="Y158" s="1100"/>
      <c r="Z158" s="940"/>
      <c r="AA158" s="940"/>
      <c r="AB158" s="940"/>
      <c r="AC158" s="940"/>
      <c r="AD158" s="940"/>
      <c r="AE158" s="940"/>
      <c r="AF158" s="941"/>
      <c r="AG158" s="942"/>
      <c r="AH158" s="942"/>
      <c r="AI158" s="943"/>
      <c r="AJ158" s="943"/>
      <c r="AK158" s="943"/>
      <c r="AL158" s="943"/>
      <c r="AM158" s="943"/>
      <c r="AN158" s="943"/>
      <c r="AO158" s="943"/>
      <c r="AP158" s="950"/>
      <c r="AQ158" s="950"/>
      <c r="AR158" s="950"/>
      <c r="AS158" s="950"/>
      <c r="AT158" s="950"/>
      <c r="AU158" s="950"/>
      <c r="AV158" s="950"/>
      <c r="AW158" s="950"/>
      <c r="AX158" s="950"/>
      <c r="AY158" s="950"/>
    </row>
    <row r="159" spans="1:51" x14ac:dyDescent="0.25">
      <c r="A159" s="1100"/>
      <c r="B159" s="1100"/>
      <c r="C159" s="1100"/>
      <c r="D159" s="934" t="s">
        <v>420</v>
      </c>
      <c r="E159" s="1003"/>
      <c r="F159" s="1003"/>
      <c r="G159" s="1003"/>
      <c r="H159" s="1004"/>
      <c r="I159" s="999"/>
      <c r="J159" s="1003"/>
      <c r="K159" s="1003"/>
      <c r="L159" s="1004"/>
      <c r="M159" s="999"/>
      <c r="N159" s="1100"/>
      <c r="O159" s="1100"/>
      <c r="P159" s="1100"/>
      <c r="Q159" s="1100"/>
      <c r="R159" s="1100"/>
      <c r="S159" s="1100"/>
      <c r="T159" s="1100"/>
      <c r="U159" s="1100"/>
      <c r="V159" s="1100"/>
      <c r="W159" s="1100"/>
      <c r="X159" s="1100"/>
      <c r="Y159" s="1100"/>
      <c r="Z159" s="940"/>
      <c r="AA159" s="940"/>
      <c r="AB159" s="940"/>
      <c r="AC159" s="940"/>
      <c r="AD159" s="940"/>
      <c r="AE159" s="940"/>
      <c r="AF159" s="941"/>
      <c r="AG159" s="942"/>
      <c r="AH159" s="942"/>
      <c r="AI159" s="943"/>
      <c r="AJ159" s="943"/>
      <c r="AK159" s="943"/>
      <c r="AL159" s="943"/>
      <c r="AM159" s="943"/>
      <c r="AN159" s="943"/>
      <c r="AO159" s="943"/>
      <c r="AP159" s="950"/>
      <c r="AQ159" s="950"/>
      <c r="AR159" s="950"/>
      <c r="AS159" s="950"/>
      <c r="AT159" s="950"/>
      <c r="AU159" s="950"/>
      <c r="AV159" s="950"/>
      <c r="AW159" s="950"/>
      <c r="AX159" s="950"/>
      <c r="AY159" s="950"/>
    </row>
    <row r="160" spans="1:51" x14ac:dyDescent="0.25">
      <c r="A160" s="1100"/>
      <c r="B160" s="1100"/>
      <c r="C160" s="1113" t="s">
        <v>478</v>
      </c>
      <c r="D160" s="934" t="s">
        <v>402</v>
      </c>
      <c r="E160" s="980"/>
      <c r="F160" s="980"/>
      <c r="G160" s="1000">
        <v>39</v>
      </c>
      <c r="H160" s="1001">
        <v>155.49</v>
      </c>
      <c r="I160" s="1002"/>
      <c r="J160" s="980"/>
      <c r="K160" s="1000">
        <v>39</v>
      </c>
      <c r="L160" s="1001">
        <v>155.49</v>
      </c>
      <c r="M160" s="1002"/>
      <c r="N160" s="1113" t="s">
        <v>478</v>
      </c>
      <c r="O160" s="1113" t="s">
        <v>479</v>
      </c>
      <c r="P160" s="1115" t="s">
        <v>480</v>
      </c>
      <c r="Q160" s="1113" t="s">
        <v>462</v>
      </c>
      <c r="R160" s="1115" t="s">
        <v>407</v>
      </c>
      <c r="S160" s="1134">
        <v>413734</v>
      </c>
      <c r="T160" s="1100"/>
      <c r="U160" s="1115" t="s">
        <v>463</v>
      </c>
      <c r="V160" s="1115" t="s">
        <v>463</v>
      </c>
      <c r="W160" s="1115" t="s">
        <v>410</v>
      </c>
      <c r="X160" s="1115" t="s">
        <v>411</v>
      </c>
      <c r="Y160" s="1115">
        <v>413734</v>
      </c>
      <c r="Z160" s="940"/>
      <c r="AA160" s="940"/>
      <c r="AB160" s="940"/>
      <c r="AC160" s="940"/>
      <c r="AD160" s="940"/>
      <c r="AE160" s="940"/>
      <c r="AF160" s="941"/>
      <c r="AG160" s="942"/>
      <c r="AH160" s="942"/>
      <c r="AI160" s="943"/>
      <c r="AJ160" s="943"/>
      <c r="AK160" s="943"/>
      <c r="AL160" s="943"/>
      <c r="AM160" s="943"/>
      <c r="AN160" s="943"/>
      <c r="AO160" s="943"/>
      <c r="AP160" s="950"/>
      <c r="AQ160" s="950"/>
      <c r="AR160" s="950"/>
      <c r="AS160" s="950"/>
      <c r="AT160" s="950"/>
      <c r="AU160" s="950"/>
      <c r="AV160" s="950"/>
      <c r="AW160" s="950"/>
      <c r="AX160" s="950"/>
      <c r="AY160" s="950"/>
    </row>
    <row r="161" spans="1:51" x14ac:dyDescent="0.25">
      <c r="A161" s="1100"/>
      <c r="B161" s="1100"/>
      <c r="C161" s="1100"/>
      <c r="D161" s="934" t="s">
        <v>412</v>
      </c>
      <c r="E161" s="1003"/>
      <c r="F161" s="1003"/>
      <c r="G161" s="1003">
        <v>4908060.4570184983</v>
      </c>
      <c r="H161" s="1004">
        <v>19568059.499020673</v>
      </c>
      <c r="I161" s="1005"/>
      <c r="J161" s="1003"/>
      <c r="K161" s="1003">
        <v>7553682.0480404552</v>
      </c>
      <c r="L161" s="1004">
        <v>19855078.289427068</v>
      </c>
      <c r="M161" s="1005"/>
      <c r="N161" s="1100"/>
      <c r="O161" s="1100"/>
      <c r="P161" s="1100"/>
      <c r="Q161" s="1100"/>
      <c r="R161" s="1100"/>
      <c r="S161" s="1100"/>
      <c r="T161" s="1100"/>
      <c r="U161" s="1100"/>
      <c r="V161" s="1100"/>
      <c r="W161" s="1100"/>
      <c r="X161" s="1100"/>
      <c r="Y161" s="1100"/>
      <c r="Z161" s="940"/>
      <c r="AA161" s="940"/>
      <c r="AB161" s="940"/>
      <c r="AC161" s="940"/>
      <c r="AD161" s="940"/>
      <c r="AE161" s="940"/>
      <c r="AF161" s="941"/>
      <c r="AG161" s="942"/>
      <c r="AH161" s="942"/>
      <c r="AI161" s="943"/>
      <c r="AJ161" s="943"/>
      <c r="AK161" s="943"/>
      <c r="AL161" s="943"/>
      <c r="AM161" s="943"/>
      <c r="AN161" s="943"/>
      <c r="AO161" s="943"/>
      <c r="AP161" s="950"/>
      <c r="AQ161" s="950"/>
      <c r="AR161" s="950"/>
      <c r="AS161" s="950"/>
      <c r="AT161" s="950"/>
      <c r="AU161" s="950"/>
      <c r="AV161" s="950"/>
      <c r="AW161" s="950"/>
      <c r="AX161" s="950"/>
      <c r="AY161" s="950"/>
    </row>
    <row r="162" spans="1:51" x14ac:dyDescent="0.25">
      <c r="A162" s="1100"/>
      <c r="B162" s="1100"/>
      <c r="C162" s="1100"/>
      <c r="D162" s="934" t="s">
        <v>419</v>
      </c>
      <c r="E162" s="980"/>
      <c r="F162" s="980"/>
      <c r="G162" s="980"/>
      <c r="H162" s="981"/>
      <c r="I162" s="999"/>
      <c r="J162" s="980"/>
      <c r="K162" s="980"/>
      <c r="L162" s="981"/>
      <c r="M162" s="999"/>
      <c r="N162" s="1100"/>
      <c r="O162" s="1100"/>
      <c r="P162" s="1100"/>
      <c r="Q162" s="1100"/>
      <c r="R162" s="1100"/>
      <c r="S162" s="1100"/>
      <c r="T162" s="1100"/>
      <c r="U162" s="1100"/>
      <c r="V162" s="1100"/>
      <c r="W162" s="1100"/>
      <c r="X162" s="1100"/>
      <c r="Y162" s="1100"/>
      <c r="Z162" s="940"/>
      <c r="AA162" s="940"/>
      <c r="AB162" s="940"/>
      <c r="AC162" s="940"/>
      <c r="AD162" s="940"/>
      <c r="AE162" s="940"/>
      <c r="AF162" s="941"/>
      <c r="AG162" s="942"/>
      <c r="AH162" s="942"/>
      <c r="AI162" s="943"/>
      <c r="AJ162" s="943"/>
      <c r="AK162" s="943"/>
      <c r="AL162" s="943"/>
      <c r="AM162" s="943"/>
      <c r="AN162" s="943"/>
      <c r="AO162" s="943"/>
      <c r="AP162" s="950"/>
      <c r="AQ162" s="950"/>
      <c r="AR162" s="950"/>
      <c r="AS162" s="950"/>
      <c r="AT162" s="950"/>
      <c r="AU162" s="950"/>
      <c r="AV162" s="950"/>
      <c r="AW162" s="950"/>
      <c r="AX162" s="950"/>
      <c r="AY162" s="950"/>
    </row>
    <row r="163" spans="1:51" x14ac:dyDescent="0.25">
      <c r="A163" s="1100"/>
      <c r="B163" s="1100"/>
      <c r="C163" s="1100"/>
      <c r="D163" s="934" t="s">
        <v>420</v>
      </c>
      <c r="E163" s="1003"/>
      <c r="F163" s="1003"/>
      <c r="G163" s="1003"/>
      <c r="H163" s="1004"/>
      <c r="I163" s="999"/>
      <c r="J163" s="1003"/>
      <c r="K163" s="1003"/>
      <c r="L163" s="1004"/>
      <c r="M163" s="999"/>
      <c r="N163" s="1100"/>
      <c r="O163" s="1100"/>
      <c r="P163" s="1100"/>
      <c r="Q163" s="1100"/>
      <c r="R163" s="1100"/>
      <c r="S163" s="1100"/>
      <c r="T163" s="1100"/>
      <c r="U163" s="1100"/>
      <c r="V163" s="1100"/>
      <c r="W163" s="1100"/>
      <c r="X163" s="1100"/>
      <c r="Y163" s="1100"/>
      <c r="Z163" s="940"/>
      <c r="AA163" s="940"/>
      <c r="AB163" s="940"/>
      <c r="AC163" s="940"/>
      <c r="AD163" s="940"/>
      <c r="AE163" s="940"/>
      <c r="AF163" s="941"/>
      <c r="AG163" s="942"/>
      <c r="AH163" s="942"/>
      <c r="AI163" s="943"/>
      <c r="AJ163" s="943"/>
      <c r="AK163" s="943"/>
      <c r="AL163" s="943"/>
      <c r="AM163" s="943"/>
      <c r="AN163" s="943"/>
      <c r="AO163" s="943"/>
      <c r="AP163" s="950"/>
      <c r="AQ163" s="950"/>
      <c r="AR163" s="950"/>
      <c r="AS163" s="950"/>
      <c r="AT163" s="950"/>
      <c r="AU163" s="950"/>
      <c r="AV163" s="950"/>
      <c r="AW163" s="950"/>
      <c r="AX163" s="950"/>
      <c r="AY163" s="950"/>
    </row>
    <row r="164" spans="1:51" x14ac:dyDescent="0.25">
      <c r="A164" s="1100"/>
      <c r="B164" s="1100"/>
      <c r="C164" s="1113" t="s">
        <v>430</v>
      </c>
      <c r="D164" s="934" t="s">
        <v>402</v>
      </c>
      <c r="E164" s="980"/>
      <c r="F164" s="980"/>
      <c r="G164" s="1000">
        <v>79.2</v>
      </c>
      <c r="H164" s="1001">
        <v>126.92</v>
      </c>
      <c r="I164" s="1006"/>
      <c r="J164" s="980"/>
      <c r="K164" s="1000">
        <v>79.2</v>
      </c>
      <c r="L164" s="1001">
        <v>126.92</v>
      </c>
      <c r="M164" s="1006"/>
      <c r="N164" s="1113" t="s">
        <v>430</v>
      </c>
      <c r="O164" s="1113" t="s">
        <v>481</v>
      </c>
      <c r="P164" s="1115" t="s">
        <v>482</v>
      </c>
      <c r="Q164" s="1113" t="s">
        <v>462</v>
      </c>
      <c r="R164" s="1115" t="s">
        <v>407</v>
      </c>
      <c r="S164" s="1134">
        <v>1208980</v>
      </c>
      <c r="T164" s="1100"/>
      <c r="U164" s="1115" t="s">
        <v>463</v>
      </c>
      <c r="V164" s="1115" t="s">
        <v>463</v>
      </c>
      <c r="W164" s="1115" t="s">
        <v>410</v>
      </c>
      <c r="X164" s="1115" t="s">
        <v>411</v>
      </c>
      <c r="Y164" s="1115">
        <v>1208980</v>
      </c>
      <c r="Z164" s="940"/>
      <c r="AA164" s="940"/>
      <c r="AB164" s="940"/>
      <c r="AC164" s="940"/>
      <c r="AD164" s="940"/>
      <c r="AE164" s="940"/>
      <c r="AF164" s="941"/>
      <c r="AG164" s="942"/>
      <c r="AH164" s="942"/>
      <c r="AI164" s="943"/>
      <c r="AJ164" s="943"/>
      <c r="AK164" s="943"/>
      <c r="AL164" s="943"/>
      <c r="AM164" s="943"/>
      <c r="AN164" s="943"/>
      <c r="AO164" s="943"/>
      <c r="AP164" s="950"/>
      <c r="AQ164" s="950"/>
      <c r="AR164" s="950"/>
      <c r="AS164" s="950"/>
      <c r="AT164" s="950"/>
      <c r="AU164" s="950"/>
      <c r="AV164" s="950"/>
      <c r="AW164" s="950"/>
      <c r="AX164" s="950"/>
      <c r="AY164" s="950"/>
    </row>
    <row r="165" spans="1:51" x14ac:dyDescent="0.25">
      <c r="A165" s="1100"/>
      <c r="B165" s="1100"/>
      <c r="C165" s="1100"/>
      <c r="D165" s="934" t="s">
        <v>412</v>
      </c>
      <c r="E165" s="1003"/>
      <c r="F165" s="1003"/>
      <c r="G165" s="1003">
        <v>9967138.1588683352</v>
      </c>
      <c r="H165" s="1004">
        <v>15972590.59499456</v>
      </c>
      <c r="I165" s="1005"/>
      <c r="J165" s="1003"/>
      <c r="K165" s="1003">
        <v>15339785.082174461</v>
      </c>
      <c r="L165" s="1004">
        <v>16206872.059258368</v>
      </c>
      <c r="M165" s="1005"/>
      <c r="N165" s="1100"/>
      <c r="O165" s="1100"/>
      <c r="P165" s="1100"/>
      <c r="Q165" s="1100"/>
      <c r="R165" s="1100"/>
      <c r="S165" s="1100"/>
      <c r="T165" s="1100"/>
      <c r="U165" s="1100"/>
      <c r="V165" s="1100"/>
      <c r="W165" s="1100"/>
      <c r="X165" s="1100"/>
      <c r="Y165" s="1100"/>
      <c r="Z165" s="940"/>
      <c r="AA165" s="940"/>
      <c r="AB165" s="940"/>
      <c r="AC165" s="940"/>
      <c r="AD165" s="940"/>
      <c r="AE165" s="940"/>
      <c r="AF165" s="941"/>
      <c r="AG165" s="942"/>
      <c r="AH165" s="942"/>
      <c r="AI165" s="943"/>
      <c r="AJ165" s="943"/>
      <c r="AK165" s="943"/>
      <c r="AL165" s="943"/>
      <c r="AM165" s="943"/>
      <c r="AN165" s="943"/>
      <c r="AO165" s="943"/>
      <c r="AP165" s="950"/>
      <c r="AQ165" s="950"/>
      <c r="AR165" s="950"/>
      <c r="AS165" s="950"/>
      <c r="AT165" s="950"/>
      <c r="AU165" s="950"/>
      <c r="AV165" s="950"/>
      <c r="AW165" s="950"/>
      <c r="AX165" s="950"/>
      <c r="AY165" s="950"/>
    </row>
    <row r="166" spans="1:51" x14ac:dyDescent="0.25">
      <c r="A166" s="1100"/>
      <c r="B166" s="1100"/>
      <c r="C166" s="1100"/>
      <c r="D166" s="934" t="s">
        <v>419</v>
      </c>
      <c r="E166" s="980"/>
      <c r="F166" s="980"/>
      <c r="G166" s="980"/>
      <c r="H166" s="981"/>
      <c r="I166" s="999"/>
      <c r="J166" s="980"/>
      <c r="K166" s="980"/>
      <c r="L166" s="981"/>
      <c r="M166" s="999"/>
      <c r="N166" s="1100"/>
      <c r="O166" s="1100"/>
      <c r="P166" s="1100"/>
      <c r="Q166" s="1100"/>
      <c r="R166" s="1100"/>
      <c r="S166" s="1100"/>
      <c r="T166" s="1100"/>
      <c r="U166" s="1100"/>
      <c r="V166" s="1100"/>
      <c r="W166" s="1100"/>
      <c r="X166" s="1100"/>
      <c r="Y166" s="1100"/>
      <c r="Z166" s="940"/>
      <c r="AA166" s="940"/>
      <c r="AB166" s="940"/>
      <c r="AC166" s="940"/>
      <c r="AD166" s="940"/>
      <c r="AE166" s="940"/>
      <c r="AF166" s="941"/>
      <c r="AG166" s="942"/>
      <c r="AH166" s="942"/>
      <c r="AI166" s="943"/>
      <c r="AJ166" s="943"/>
      <c r="AK166" s="943"/>
      <c r="AL166" s="943"/>
      <c r="AM166" s="943"/>
      <c r="AN166" s="943"/>
      <c r="AO166" s="943"/>
      <c r="AP166" s="950"/>
      <c r="AQ166" s="950"/>
      <c r="AR166" s="950"/>
      <c r="AS166" s="950"/>
      <c r="AT166" s="950"/>
      <c r="AU166" s="950"/>
      <c r="AV166" s="950"/>
      <c r="AW166" s="950"/>
      <c r="AX166" s="950"/>
      <c r="AY166" s="950"/>
    </row>
    <row r="167" spans="1:51" x14ac:dyDescent="0.25">
      <c r="A167" s="1100"/>
      <c r="B167" s="1100"/>
      <c r="C167" s="1100"/>
      <c r="D167" s="934" t="s">
        <v>420</v>
      </c>
      <c r="E167" s="1003"/>
      <c r="F167" s="1003"/>
      <c r="G167" s="1003"/>
      <c r="H167" s="1004"/>
      <c r="I167" s="999"/>
      <c r="J167" s="1003"/>
      <c r="K167" s="1003"/>
      <c r="L167" s="1004"/>
      <c r="M167" s="999"/>
      <c r="N167" s="1100"/>
      <c r="O167" s="1100"/>
      <c r="P167" s="1100"/>
      <c r="Q167" s="1100"/>
      <c r="R167" s="1100"/>
      <c r="S167" s="1100"/>
      <c r="T167" s="1100"/>
      <c r="U167" s="1100"/>
      <c r="V167" s="1100"/>
      <c r="W167" s="1100"/>
      <c r="X167" s="1100"/>
      <c r="Y167" s="1100"/>
      <c r="Z167" s="940"/>
      <c r="AA167" s="940"/>
      <c r="AB167" s="940"/>
      <c r="AC167" s="940"/>
      <c r="AD167" s="940"/>
      <c r="AE167" s="940"/>
      <c r="AF167" s="941"/>
      <c r="AG167" s="942"/>
      <c r="AH167" s="942"/>
      <c r="AI167" s="943"/>
      <c r="AJ167" s="943"/>
      <c r="AK167" s="943"/>
      <c r="AL167" s="943"/>
      <c r="AM167" s="943"/>
      <c r="AN167" s="943"/>
      <c r="AO167" s="943"/>
      <c r="AP167" s="950"/>
      <c r="AQ167" s="950"/>
      <c r="AR167" s="950"/>
      <c r="AS167" s="950"/>
      <c r="AT167" s="950"/>
      <c r="AU167" s="950"/>
      <c r="AV167" s="950"/>
      <c r="AW167" s="950"/>
      <c r="AX167" s="950"/>
      <c r="AY167" s="950"/>
    </row>
    <row r="168" spans="1:51" x14ac:dyDescent="0.25">
      <c r="A168" s="1100"/>
      <c r="B168" s="1100"/>
      <c r="C168" s="1113" t="s">
        <v>431</v>
      </c>
      <c r="D168" s="934" t="s">
        <v>402</v>
      </c>
      <c r="E168" s="980"/>
      <c r="F168" s="980"/>
      <c r="G168" s="1000">
        <v>4.8</v>
      </c>
      <c r="H168" s="1001">
        <v>23.75</v>
      </c>
      <c r="I168" s="1002"/>
      <c r="J168" s="980"/>
      <c r="K168" s="1000">
        <v>4.8</v>
      </c>
      <c r="L168" s="1001">
        <v>23.75</v>
      </c>
      <c r="M168" s="1002"/>
      <c r="N168" s="1113" t="s">
        <v>431</v>
      </c>
      <c r="O168" s="1113" t="s">
        <v>483</v>
      </c>
      <c r="P168" s="1115" t="s">
        <v>484</v>
      </c>
      <c r="Q168" s="1113" t="s">
        <v>462</v>
      </c>
      <c r="R168" s="1115" t="s">
        <v>407</v>
      </c>
      <c r="S168" s="1134">
        <v>93716</v>
      </c>
      <c r="T168" s="1100"/>
      <c r="U168" s="1115" t="s">
        <v>463</v>
      </c>
      <c r="V168" s="1115" t="s">
        <v>463</v>
      </c>
      <c r="W168" s="1115" t="s">
        <v>410</v>
      </c>
      <c r="X168" s="1115" t="s">
        <v>411</v>
      </c>
      <c r="Y168" s="1115">
        <v>93716</v>
      </c>
      <c r="Z168" s="940"/>
      <c r="AA168" s="940"/>
      <c r="AB168" s="940"/>
      <c r="AC168" s="940"/>
      <c r="AD168" s="940"/>
      <c r="AE168" s="940"/>
      <c r="AF168" s="941"/>
      <c r="AG168" s="942"/>
      <c r="AH168" s="942"/>
      <c r="AI168" s="943"/>
      <c r="AJ168" s="943"/>
      <c r="AK168" s="943"/>
      <c r="AL168" s="943"/>
      <c r="AM168" s="943"/>
      <c r="AN168" s="943"/>
      <c r="AO168" s="943"/>
      <c r="AP168" s="950"/>
      <c r="AQ168" s="950"/>
      <c r="AR168" s="950"/>
      <c r="AS168" s="950"/>
      <c r="AT168" s="950"/>
      <c r="AU168" s="950"/>
      <c r="AV168" s="950"/>
      <c r="AW168" s="950"/>
      <c r="AX168" s="950"/>
      <c r="AY168" s="950"/>
    </row>
    <row r="169" spans="1:51" x14ac:dyDescent="0.25">
      <c r="A169" s="1100"/>
      <c r="B169" s="1100"/>
      <c r="C169" s="1100"/>
      <c r="D169" s="934" t="s">
        <v>412</v>
      </c>
      <c r="E169" s="1003"/>
      <c r="F169" s="1003"/>
      <c r="G169" s="1003">
        <v>604068.97932535363</v>
      </c>
      <c r="H169" s="1004">
        <v>2988882.9706202396</v>
      </c>
      <c r="I169" s="1005"/>
      <c r="J169" s="1003"/>
      <c r="K169" s="1003">
        <v>929683.94437420985</v>
      </c>
      <c r="L169" s="1004">
        <v>3032723.0649809819</v>
      </c>
      <c r="M169" s="1005"/>
      <c r="N169" s="1100"/>
      <c r="O169" s="1100"/>
      <c r="P169" s="1100"/>
      <c r="Q169" s="1100"/>
      <c r="R169" s="1100"/>
      <c r="S169" s="1100"/>
      <c r="T169" s="1100"/>
      <c r="U169" s="1100"/>
      <c r="V169" s="1100"/>
      <c r="W169" s="1100"/>
      <c r="X169" s="1100"/>
      <c r="Y169" s="1100"/>
      <c r="Z169" s="940"/>
      <c r="AA169" s="940"/>
      <c r="AB169" s="940"/>
      <c r="AC169" s="940"/>
      <c r="AD169" s="940"/>
      <c r="AE169" s="940"/>
      <c r="AF169" s="941"/>
      <c r="AG169" s="942"/>
      <c r="AH169" s="942"/>
      <c r="AI169" s="943"/>
      <c r="AJ169" s="943"/>
      <c r="AK169" s="943"/>
      <c r="AL169" s="943"/>
      <c r="AM169" s="943"/>
      <c r="AN169" s="943"/>
      <c r="AO169" s="943"/>
      <c r="AP169" s="950"/>
      <c r="AQ169" s="950"/>
      <c r="AR169" s="950"/>
      <c r="AS169" s="950"/>
      <c r="AT169" s="950"/>
      <c r="AU169" s="950"/>
      <c r="AV169" s="950"/>
      <c r="AW169" s="950"/>
      <c r="AX169" s="950"/>
      <c r="AY169" s="950"/>
    </row>
    <row r="170" spans="1:51" x14ac:dyDescent="0.25">
      <c r="A170" s="1100"/>
      <c r="B170" s="1100"/>
      <c r="C170" s="1100"/>
      <c r="D170" s="934" t="s">
        <v>419</v>
      </c>
      <c r="E170" s="980"/>
      <c r="F170" s="980"/>
      <c r="G170" s="980"/>
      <c r="H170" s="981"/>
      <c r="I170" s="999"/>
      <c r="J170" s="980"/>
      <c r="K170" s="980"/>
      <c r="L170" s="981"/>
      <c r="M170" s="999"/>
      <c r="N170" s="1100"/>
      <c r="O170" s="1100"/>
      <c r="P170" s="1100"/>
      <c r="Q170" s="1100"/>
      <c r="R170" s="1100"/>
      <c r="S170" s="1100"/>
      <c r="T170" s="1100"/>
      <c r="U170" s="1100"/>
      <c r="V170" s="1100"/>
      <c r="W170" s="1100"/>
      <c r="X170" s="1100"/>
      <c r="Y170" s="1100"/>
      <c r="Z170" s="940"/>
      <c r="AA170" s="940"/>
      <c r="AB170" s="940"/>
      <c r="AC170" s="940"/>
      <c r="AD170" s="940"/>
      <c r="AE170" s="940"/>
      <c r="AF170" s="941"/>
      <c r="AG170" s="942"/>
      <c r="AH170" s="942"/>
      <c r="AI170" s="943"/>
      <c r="AJ170" s="943"/>
      <c r="AK170" s="943"/>
      <c r="AL170" s="943"/>
      <c r="AM170" s="943"/>
      <c r="AN170" s="943"/>
      <c r="AO170" s="943"/>
      <c r="AP170" s="950"/>
      <c r="AQ170" s="950"/>
      <c r="AR170" s="950"/>
      <c r="AS170" s="950"/>
      <c r="AT170" s="950"/>
      <c r="AU170" s="950"/>
      <c r="AV170" s="950"/>
      <c r="AW170" s="950"/>
      <c r="AX170" s="950"/>
      <c r="AY170" s="950"/>
    </row>
    <row r="171" spans="1:51" x14ac:dyDescent="0.25">
      <c r="A171" s="1100"/>
      <c r="B171" s="1100"/>
      <c r="C171" s="1100"/>
      <c r="D171" s="934" t="s">
        <v>420</v>
      </c>
      <c r="E171" s="1003"/>
      <c r="F171" s="1003"/>
      <c r="G171" s="1003"/>
      <c r="H171" s="1004"/>
      <c r="I171" s="999"/>
      <c r="J171" s="1003"/>
      <c r="K171" s="1003"/>
      <c r="L171" s="1004"/>
      <c r="M171" s="999"/>
      <c r="N171" s="1100"/>
      <c r="O171" s="1100"/>
      <c r="P171" s="1100"/>
      <c r="Q171" s="1100"/>
      <c r="R171" s="1100"/>
      <c r="S171" s="1100"/>
      <c r="T171" s="1100"/>
      <c r="U171" s="1100"/>
      <c r="V171" s="1100"/>
      <c r="W171" s="1100"/>
      <c r="X171" s="1100"/>
      <c r="Y171" s="1100"/>
      <c r="Z171" s="940"/>
      <c r="AA171" s="940"/>
      <c r="AB171" s="940"/>
      <c r="AC171" s="940"/>
      <c r="AD171" s="940"/>
      <c r="AE171" s="940"/>
      <c r="AF171" s="941"/>
      <c r="AG171" s="942"/>
      <c r="AH171" s="942"/>
      <c r="AI171" s="943"/>
      <c r="AJ171" s="943"/>
      <c r="AK171" s="943"/>
      <c r="AL171" s="943"/>
      <c r="AM171" s="943"/>
      <c r="AN171" s="943"/>
      <c r="AO171" s="943"/>
      <c r="AP171" s="950"/>
      <c r="AQ171" s="950"/>
      <c r="AR171" s="950"/>
      <c r="AS171" s="950"/>
      <c r="AT171" s="950"/>
      <c r="AU171" s="950"/>
      <c r="AV171" s="950"/>
      <c r="AW171" s="950"/>
      <c r="AX171" s="950"/>
      <c r="AY171" s="950"/>
    </row>
    <row r="172" spans="1:51" x14ac:dyDescent="0.25">
      <c r="A172" s="1100"/>
      <c r="B172" s="1100"/>
      <c r="C172" s="1113" t="s">
        <v>437</v>
      </c>
      <c r="D172" s="934" t="s">
        <v>402</v>
      </c>
      <c r="E172" s="980"/>
      <c r="F172" s="980"/>
      <c r="G172" s="1000">
        <v>34.1</v>
      </c>
      <c r="H172" s="1001">
        <v>113.79</v>
      </c>
      <c r="I172" s="1002"/>
      <c r="J172" s="980"/>
      <c r="K172" s="1000">
        <v>34.1</v>
      </c>
      <c r="L172" s="1001">
        <v>113.79</v>
      </c>
      <c r="M172" s="1002"/>
      <c r="N172" s="1113" t="s">
        <v>437</v>
      </c>
      <c r="O172" s="1113" t="s">
        <v>485</v>
      </c>
      <c r="P172" s="1115" t="s">
        <v>486</v>
      </c>
      <c r="Q172" s="1113" t="s">
        <v>462</v>
      </c>
      <c r="R172" s="1115" t="s">
        <v>407</v>
      </c>
      <c r="S172" s="1134">
        <v>221906</v>
      </c>
      <c r="T172" s="1100"/>
      <c r="U172" s="1115" t="s">
        <v>463</v>
      </c>
      <c r="V172" s="1115" t="s">
        <v>463</v>
      </c>
      <c r="W172" s="1115" t="s">
        <v>410</v>
      </c>
      <c r="X172" s="1115" t="s">
        <v>411</v>
      </c>
      <c r="Y172" s="1115">
        <v>221906</v>
      </c>
      <c r="Z172" s="940"/>
      <c r="AA172" s="940"/>
      <c r="AB172" s="940"/>
      <c r="AC172" s="940"/>
      <c r="AD172" s="940"/>
      <c r="AE172" s="940"/>
      <c r="AF172" s="941"/>
      <c r="AG172" s="942"/>
      <c r="AH172" s="942"/>
      <c r="AI172" s="943"/>
      <c r="AJ172" s="943"/>
      <c r="AK172" s="943"/>
      <c r="AL172" s="943"/>
      <c r="AM172" s="943"/>
      <c r="AN172" s="943"/>
      <c r="AO172" s="943"/>
      <c r="AP172" s="950"/>
      <c r="AQ172" s="950"/>
      <c r="AR172" s="950"/>
      <c r="AS172" s="950"/>
      <c r="AT172" s="950"/>
      <c r="AU172" s="950"/>
      <c r="AV172" s="950"/>
      <c r="AW172" s="950"/>
      <c r="AX172" s="950"/>
      <c r="AY172" s="950"/>
    </row>
    <row r="173" spans="1:51" x14ac:dyDescent="0.25">
      <c r="A173" s="1100"/>
      <c r="B173" s="1100"/>
      <c r="C173" s="1100"/>
      <c r="D173" s="934" t="s">
        <v>412</v>
      </c>
      <c r="E173" s="1003"/>
      <c r="F173" s="1003"/>
      <c r="G173" s="1003">
        <v>4291406.707290533</v>
      </c>
      <c r="H173" s="1004">
        <v>14320210.241131665</v>
      </c>
      <c r="I173" s="1005"/>
      <c r="J173" s="1003"/>
      <c r="K173" s="1003">
        <v>6604629.6881584488</v>
      </c>
      <c r="L173" s="1004">
        <v>14530255.055334143</v>
      </c>
      <c r="M173" s="1005"/>
      <c r="N173" s="1100"/>
      <c r="O173" s="1100"/>
      <c r="P173" s="1100"/>
      <c r="Q173" s="1100"/>
      <c r="R173" s="1100"/>
      <c r="S173" s="1100"/>
      <c r="T173" s="1100"/>
      <c r="U173" s="1100"/>
      <c r="V173" s="1100"/>
      <c r="W173" s="1100"/>
      <c r="X173" s="1100"/>
      <c r="Y173" s="1100"/>
      <c r="Z173" s="940"/>
      <c r="AA173" s="940"/>
      <c r="AB173" s="940"/>
      <c r="AC173" s="940"/>
      <c r="AD173" s="940"/>
      <c r="AE173" s="940"/>
      <c r="AF173" s="941"/>
      <c r="AG173" s="942"/>
      <c r="AH173" s="942"/>
      <c r="AI173" s="943"/>
      <c r="AJ173" s="943"/>
      <c r="AK173" s="943"/>
      <c r="AL173" s="943"/>
      <c r="AM173" s="943"/>
      <c r="AN173" s="943"/>
      <c r="AO173" s="943"/>
      <c r="AP173" s="950"/>
      <c r="AQ173" s="950"/>
      <c r="AR173" s="950"/>
      <c r="AS173" s="950"/>
      <c r="AT173" s="950"/>
      <c r="AU173" s="950"/>
      <c r="AV173" s="950"/>
      <c r="AW173" s="950"/>
      <c r="AX173" s="950"/>
      <c r="AY173" s="950"/>
    </row>
    <row r="174" spans="1:51" x14ac:dyDescent="0.25">
      <c r="A174" s="1100"/>
      <c r="B174" s="1100"/>
      <c r="C174" s="1100"/>
      <c r="D174" s="934" t="s">
        <v>419</v>
      </c>
      <c r="E174" s="980"/>
      <c r="F174" s="980"/>
      <c r="G174" s="980"/>
      <c r="H174" s="981"/>
      <c r="I174" s="999"/>
      <c r="J174" s="980"/>
      <c r="K174" s="980"/>
      <c r="L174" s="981"/>
      <c r="M174" s="999"/>
      <c r="N174" s="1100"/>
      <c r="O174" s="1100"/>
      <c r="P174" s="1100"/>
      <c r="Q174" s="1100"/>
      <c r="R174" s="1100"/>
      <c r="S174" s="1100"/>
      <c r="T174" s="1100"/>
      <c r="U174" s="1100"/>
      <c r="V174" s="1100"/>
      <c r="W174" s="1100"/>
      <c r="X174" s="1100"/>
      <c r="Y174" s="1100"/>
      <c r="Z174" s="940"/>
      <c r="AA174" s="940"/>
      <c r="AB174" s="940"/>
      <c r="AC174" s="940"/>
      <c r="AD174" s="940"/>
      <c r="AE174" s="940"/>
      <c r="AF174" s="941"/>
      <c r="AG174" s="942"/>
      <c r="AH174" s="942"/>
      <c r="AI174" s="943"/>
      <c r="AJ174" s="943"/>
      <c r="AK174" s="943"/>
      <c r="AL174" s="943"/>
      <c r="AM174" s="943"/>
      <c r="AN174" s="943"/>
      <c r="AO174" s="943"/>
      <c r="AP174" s="950"/>
      <c r="AQ174" s="950"/>
      <c r="AR174" s="950"/>
      <c r="AS174" s="950"/>
      <c r="AT174" s="950"/>
      <c r="AU174" s="950"/>
      <c r="AV174" s="950"/>
      <c r="AW174" s="950"/>
      <c r="AX174" s="950"/>
      <c r="AY174" s="950"/>
    </row>
    <row r="175" spans="1:51" x14ac:dyDescent="0.25">
      <c r="A175" s="1100"/>
      <c r="B175" s="1100"/>
      <c r="C175" s="1100"/>
      <c r="D175" s="934" t="s">
        <v>420</v>
      </c>
      <c r="E175" s="1003"/>
      <c r="F175" s="1003"/>
      <c r="G175" s="1003"/>
      <c r="H175" s="1004"/>
      <c r="I175" s="999"/>
      <c r="J175" s="1003"/>
      <c r="K175" s="1003"/>
      <c r="L175" s="1004"/>
      <c r="M175" s="999"/>
      <c r="N175" s="1100"/>
      <c r="O175" s="1100"/>
      <c r="P175" s="1100"/>
      <c r="Q175" s="1100"/>
      <c r="R175" s="1100"/>
      <c r="S175" s="1100"/>
      <c r="T175" s="1100"/>
      <c r="U175" s="1100"/>
      <c r="V175" s="1100"/>
      <c r="W175" s="1100"/>
      <c r="X175" s="1100"/>
      <c r="Y175" s="1100"/>
      <c r="Z175" s="940"/>
      <c r="AA175" s="940"/>
      <c r="AB175" s="940"/>
      <c r="AC175" s="940"/>
      <c r="AD175" s="940"/>
      <c r="AE175" s="940"/>
      <c r="AF175" s="941"/>
      <c r="AG175" s="942"/>
      <c r="AH175" s="942"/>
      <c r="AI175" s="943"/>
      <c r="AJ175" s="943"/>
      <c r="AK175" s="943"/>
      <c r="AL175" s="943"/>
      <c r="AM175" s="943"/>
      <c r="AN175" s="943"/>
      <c r="AO175" s="943"/>
      <c r="AP175" s="950"/>
      <c r="AQ175" s="950"/>
      <c r="AR175" s="950"/>
      <c r="AS175" s="950"/>
      <c r="AT175" s="950"/>
      <c r="AU175" s="950"/>
      <c r="AV175" s="950"/>
      <c r="AW175" s="950"/>
      <c r="AX175" s="950"/>
      <c r="AY175" s="950"/>
    </row>
    <row r="176" spans="1:51" x14ac:dyDescent="0.25">
      <c r="A176" s="1100"/>
      <c r="B176" s="1100"/>
      <c r="C176" s="1113" t="s">
        <v>435</v>
      </c>
      <c r="D176" s="934" t="s">
        <v>402</v>
      </c>
      <c r="E176" s="980"/>
      <c r="F176" s="980"/>
      <c r="G176" s="1000">
        <v>7.6</v>
      </c>
      <c r="H176" s="1001">
        <v>16.93</v>
      </c>
      <c r="I176" s="1002"/>
      <c r="J176" s="980"/>
      <c r="K176" s="1000">
        <v>7.6</v>
      </c>
      <c r="L176" s="1001">
        <v>16.93</v>
      </c>
      <c r="M176" s="1002"/>
      <c r="N176" s="1113" t="s">
        <v>435</v>
      </c>
      <c r="O176" s="1113" t="s">
        <v>487</v>
      </c>
      <c r="P176" s="1115" t="s">
        <v>488</v>
      </c>
      <c r="Q176" s="1113" t="s">
        <v>462</v>
      </c>
      <c r="R176" s="1115" t="s">
        <v>407</v>
      </c>
      <c r="S176" s="1134">
        <v>350944</v>
      </c>
      <c r="T176" s="1100"/>
      <c r="U176" s="1115" t="s">
        <v>463</v>
      </c>
      <c r="V176" s="1115" t="s">
        <v>463</v>
      </c>
      <c r="W176" s="1115" t="s">
        <v>410</v>
      </c>
      <c r="X176" s="1115" t="s">
        <v>411</v>
      </c>
      <c r="Y176" s="1115">
        <v>350944</v>
      </c>
      <c r="Z176" s="940"/>
      <c r="AA176" s="940"/>
      <c r="AB176" s="940"/>
      <c r="AC176" s="940"/>
      <c r="AD176" s="940"/>
      <c r="AE176" s="940"/>
      <c r="AF176" s="941"/>
      <c r="AG176" s="942"/>
      <c r="AH176" s="942"/>
      <c r="AI176" s="943"/>
      <c r="AJ176" s="943"/>
      <c r="AK176" s="943"/>
      <c r="AL176" s="943"/>
      <c r="AM176" s="943"/>
      <c r="AN176" s="943"/>
      <c r="AO176" s="943"/>
      <c r="AP176" s="950"/>
      <c r="AQ176" s="950"/>
      <c r="AR176" s="950"/>
      <c r="AS176" s="950"/>
      <c r="AT176" s="950"/>
      <c r="AU176" s="950"/>
      <c r="AV176" s="950"/>
      <c r="AW176" s="950"/>
      <c r="AX176" s="950"/>
      <c r="AY176" s="950"/>
    </row>
    <row r="177" spans="1:51" x14ac:dyDescent="0.25">
      <c r="A177" s="1100"/>
      <c r="B177" s="1100"/>
      <c r="C177" s="1100"/>
      <c r="D177" s="934" t="s">
        <v>412</v>
      </c>
      <c r="E177" s="1003"/>
      <c r="F177" s="1003"/>
      <c r="G177" s="1003">
        <v>956442.55059847655</v>
      </c>
      <c r="H177" s="1004">
        <v>2130601.6291621327</v>
      </c>
      <c r="I177" s="1005"/>
      <c r="J177" s="1003"/>
      <c r="K177" s="1003">
        <v>1471999.5785924988</v>
      </c>
      <c r="L177" s="1004">
        <v>2161852.6943211798</v>
      </c>
      <c r="M177" s="1005"/>
      <c r="N177" s="1100"/>
      <c r="O177" s="1100"/>
      <c r="P177" s="1100"/>
      <c r="Q177" s="1100"/>
      <c r="R177" s="1100"/>
      <c r="S177" s="1100"/>
      <c r="T177" s="1100"/>
      <c r="U177" s="1100"/>
      <c r="V177" s="1100"/>
      <c r="W177" s="1100"/>
      <c r="X177" s="1100"/>
      <c r="Y177" s="1100"/>
      <c r="Z177" s="940"/>
      <c r="AA177" s="940"/>
      <c r="AB177" s="940"/>
      <c r="AC177" s="940"/>
      <c r="AD177" s="940"/>
      <c r="AE177" s="940"/>
      <c r="AF177" s="941"/>
      <c r="AG177" s="942"/>
      <c r="AH177" s="942"/>
      <c r="AI177" s="943"/>
      <c r="AJ177" s="943"/>
      <c r="AK177" s="943"/>
      <c r="AL177" s="943"/>
      <c r="AM177" s="943"/>
      <c r="AN177" s="943"/>
      <c r="AO177" s="943"/>
      <c r="AP177" s="950"/>
      <c r="AQ177" s="950"/>
      <c r="AR177" s="950"/>
      <c r="AS177" s="950"/>
      <c r="AT177" s="950"/>
      <c r="AU177" s="950"/>
      <c r="AV177" s="950"/>
      <c r="AW177" s="950"/>
      <c r="AX177" s="950"/>
      <c r="AY177" s="950"/>
    </row>
    <row r="178" spans="1:51" x14ac:dyDescent="0.25">
      <c r="A178" s="1100"/>
      <c r="B178" s="1100"/>
      <c r="C178" s="1100"/>
      <c r="D178" s="934" t="s">
        <v>419</v>
      </c>
      <c r="E178" s="980"/>
      <c r="F178" s="980"/>
      <c r="G178" s="980"/>
      <c r="H178" s="981"/>
      <c r="I178" s="999"/>
      <c r="J178" s="980"/>
      <c r="K178" s="980"/>
      <c r="L178" s="981"/>
      <c r="M178" s="999"/>
      <c r="N178" s="1100"/>
      <c r="O178" s="1100"/>
      <c r="P178" s="1100"/>
      <c r="Q178" s="1100"/>
      <c r="R178" s="1100"/>
      <c r="S178" s="1100"/>
      <c r="T178" s="1100"/>
      <c r="U178" s="1100"/>
      <c r="V178" s="1100"/>
      <c r="W178" s="1100"/>
      <c r="X178" s="1100"/>
      <c r="Y178" s="1100"/>
      <c r="Z178" s="940"/>
      <c r="AA178" s="940"/>
      <c r="AB178" s="940"/>
      <c r="AC178" s="940"/>
      <c r="AD178" s="940"/>
      <c r="AE178" s="940"/>
      <c r="AF178" s="941"/>
      <c r="AG178" s="942"/>
      <c r="AH178" s="942"/>
      <c r="AI178" s="943"/>
      <c r="AJ178" s="943"/>
      <c r="AK178" s="943"/>
      <c r="AL178" s="943"/>
      <c r="AM178" s="943"/>
      <c r="AN178" s="943"/>
      <c r="AO178" s="943"/>
      <c r="AP178" s="950"/>
      <c r="AQ178" s="950"/>
      <c r="AR178" s="950"/>
      <c r="AS178" s="950"/>
      <c r="AT178" s="950"/>
      <c r="AU178" s="950"/>
      <c r="AV178" s="950"/>
      <c r="AW178" s="950"/>
      <c r="AX178" s="950"/>
      <c r="AY178" s="950"/>
    </row>
    <row r="179" spans="1:51" x14ac:dyDescent="0.25">
      <c r="A179" s="1100"/>
      <c r="B179" s="1100"/>
      <c r="C179" s="1100"/>
      <c r="D179" s="934" t="s">
        <v>420</v>
      </c>
      <c r="E179" s="1003"/>
      <c r="F179" s="1003"/>
      <c r="G179" s="1003"/>
      <c r="H179" s="1004"/>
      <c r="I179" s="999"/>
      <c r="J179" s="1003"/>
      <c r="K179" s="1003"/>
      <c r="L179" s="1004"/>
      <c r="M179" s="999"/>
      <c r="N179" s="1100"/>
      <c r="O179" s="1100"/>
      <c r="P179" s="1100"/>
      <c r="Q179" s="1100"/>
      <c r="R179" s="1100"/>
      <c r="S179" s="1100"/>
      <c r="T179" s="1100"/>
      <c r="U179" s="1100"/>
      <c r="V179" s="1100"/>
      <c r="W179" s="1100"/>
      <c r="X179" s="1100"/>
      <c r="Y179" s="1100"/>
      <c r="Z179" s="940"/>
      <c r="AA179" s="940"/>
      <c r="AB179" s="940"/>
      <c r="AC179" s="940"/>
      <c r="AD179" s="940"/>
      <c r="AE179" s="940"/>
      <c r="AF179" s="941"/>
      <c r="AG179" s="942"/>
      <c r="AH179" s="942"/>
      <c r="AI179" s="943"/>
      <c r="AJ179" s="943"/>
      <c r="AK179" s="943"/>
      <c r="AL179" s="943"/>
      <c r="AM179" s="943"/>
      <c r="AN179" s="943"/>
      <c r="AO179" s="943"/>
      <c r="AP179" s="950"/>
      <c r="AQ179" s="950"/>
      <c r="AR179" s="950"/>
      <c r="AS179" s="950"/>
      <c r="AT179" s="950"/>
      <c r="AU179" s="950"/>
      <c r="AV179" s="950"/>
      <c r="AW179" s="950"/>
      <c r="AX179" s="950"/>
      <c r="AY179" s="950"/>
    </row>
    <row r="180" spans="1:51" x14ac:dyDescent="0.25">
      <c r="A180" s="1100"/>
      <c r="B180" s="1100"/>
      <c r="C180" s="1113" t="s">
        <v>443</v>
      </c>
      <c r="D180" s="934" t="s">
        <v>402</v>
      </c>
      <c r="E180" s="980"/>
      <c r="F180" s="980"/>
      <c r="G180" s="1000">
        <v>3.1</v>
      </c>
      <c r="H180" s="1001">
        <v>7.88</v>
      </c>
      <c r="I180" s="1007"/>
      <c r="J180" s="980"/>
      <c r="K180" s="1000">
        <v>3.1</v>
      </c>
      <c r="L180" s="1001">
        <v>7.88</v>
      </c>
      <c r="M180" s="1007"/>
      <c r="N180" s="1113" t="s">
        <v>443</v>
      </c>
      <c r="O180" s="1113" t="s">
        <v>489</v>
      </c>
      <c r="P180" s="1115" t="s">
        <v>489</v>
      </c>
      <c r="Q180" s="1113" t="s">
        <v>462</v>
      </c>
      <c r="R180" s="1115" t="s">
        <v>407</v>
      </c>
      <c r="S180" s="1134">
        <v>394358</v>
      </c>
      <c r="T180" s="1100"/>
      <c r="U180" s="1115" t="s">
        <v>463</v>
      </c>
      <c r="V180" s="1115" t="s">
        <v>463</v>
      </c>
      <c r="W180" s="1115" t="s">
        <v>410</v>
      </c>
      <c r="X180" s="1115" t="s">
        <v>411</v>
      </c>
      <c r="Y180" s="1115">
        <v>394358</v>
      </c>
      <c r="Z180" s="940"/>
      <c r="AA180" s="940"/>
      <c r="AB180" s="940"/>
      <c r="AC180" s="940"/>
      <c r="AD180" s="940"/>
      <c r="AE180" s="940"/>
      <c r="AF180" s="941"/>
      <c r="AG180" s="942"/>
      <c r="AH180" s="942"/>
      <c r="AI180" s="943"/>
      <c r="AJ180" s="943"/>
      <c r="AK180" s="943"/>
      <c r="AL180" s="943"/>
      <c r="AM180" s="943"/>
      <c r="AN180" s="943"/>
      <c r="AO180" s="943"/>
      <c r="AP180" s="950"/>
      <c r="AQ180" s="950"/>
      <c r="AR180" s="950"/>
      <c r="AS180" s="950"/>
      <c r="AT180" s="950"/>
      <c r="AU180" s="950"/>
      <c r="AV180" s="950"/>
      <c r="AW180" s="950"/>
      <c r="AX180" s="950"/>
      <c r="AY180" s="950"/>
    </row>
    <row r="181" spans="1:51" x14ac:dyDescent="0.25">
      <c r="A181" s="1100"/>
      <c r="B181" s="1100"/>
      <c r="C181" s="1100"/>
      <c r="D181" s="934" t="s">
        <v>412</v>
      </c>
      <c r="E181" s="1003"/>
      <c r="F181" s="1003"/>
      <c r="G181" s="1003">
        <v>390127.88248095755</v>
      </c>
      <c r="H181" s="1004">
        <v>991679.90772578889</v>
      </c>
      <c r="I181" s="1005"/>
      <c r="J181" s="1003"/>
      <c r="K181" s="1003">
        <v>600420.88074167713</v>
      </c>
      <c r="L181" s="1004">
        <v>1006225.5895600058</v>
      </c>
      <c r="M181" s="1005"/>
      <c r="N181" s="1100"/>
      <c r="O181" s="1100"/>
      <c r="P181" s="1100"/>
      <c r="Q181" s="1100"/>
      <c r="R181" s="1100"/>
      <c r="S181" s="1100"/>
      <c r="T181" s="1100"/>
      <c r="U181" s="1100"/>
      <c r="V181" s="1100"/>
      <c r="W181" s="1100"/>
      <c r="X181" s="1100"/>
      <c r="Y181" s="1100"/>
      <c r="Z181" s="940"/>
      <c r="AA181" s="940"/>
      <c r="AB181" s="940"/>
      <c r="AC181" s="940"/>
      <c r="AD181" s="940"/>
      <c r="AE181" s="940"/>
      <c r="AF181" s="941"/>
      <c r="AG181" s="942"/>
      <c r="AH181" s="942"/>
      <c r="AI181" s="943"/>
      <c r="AJ181" s="943"/>
      <c r="AK181" s="943"/>
      <c r="AL181" s="943"/>
      <c r="AM181" s="943"/>
      <c r="AN181" s="943"/>
      <c r="AO181" s="943"/>
      <c r="AP181" s="950"/>
      <c r="AQ181" s="950"/>
      <c r="AR181" s="950"/>
      <c r="AS181" s="950"/>
      <c r="AT181" s="950"/>
      <c r="AU181" s="950"/>
      <c r="AV181" s="950"/>
      <c r="AW181" s="950"/>
      <c r="AX181" s="950"/>
      <c r="AY181" s="950"/>
    </row>
    <row r="182" spans="1:51" x14ac:dyDescent="0.25">
      <c r="A182" s="1100"/>
      <c r="B182" s="1100"/>
      <c r="C182" s="1100"/>
      <c r="D182" s="934" t="s">
        <v>419</v>
      </c>
      <c r="E182" s="980"/>
      <c r="F182" s="980"/>
      <c r="G182" s="980"/>
      <c r="H182" s="981"/>
      <c r="I182" s="999"/>
      <c r="J182" s="980"/>
      <c r="K182" s="980"/>
      <c r="L182" s="981"/>
      <c r="M182" s="999"/>
      <c r="N182" s="1100"/>
      <c r="O182" s="1100"/>
      <c r="P182" s="1100"/>
      <c r="Q182" s="1100"/>
      <c r="R182" s="1100"/>
      <c r="S182" s="1100"/>
      <c r="T182" s="1100"/>
      <c r="U182" s="1100"/>
      <c r="V182" s="1100"/>
      <c r="W182" s="1100"/>
      <c r="X182" s="1100"/>
      <c r="Y182" s="1100"/>
      <c r="Z182" s="940"/>
      <c r="AA182" s="940"/>
      <c r="AB182" s="940"/>
      <c r="AC182" s="940"/>
      <c r="AD182" s="940"/>
      <c r="AE182" s="940"/>
      <c r="AF182" s="941"/>
      <c r="AG182" s="942"/>
      <c r="AH182" s="942"/>
      <c r="AI182" s="943"/>
      <c r="AJ182" s="943"/>
      <c r="AK182" s="943"/>
      <c r="AL182" s="943"/>
      <c r="AM182" s="943"/>
      <c r="AN182" s="943"/>
      <c r="AO182" s="943"/>
      <c r="AP182" s="950"/>
      <c r="AQ182" s="950"/>
      <c r="AR182" s="950"/>
      <c r="AS182" s="950"/>
      <c r="AT182" s="950"/>
      <c r="AU182" s="950"/>
      <c r="AV182" s="950"/>
      <c r="AW182" s="950"/>
      <c r="AX182" s="950"/>
      <c r="AY182" s="950"/>
    </row>
    <row r="183" spans="1:51" x14ac:dyDescent="0.25">
      <c r="A183" s="1100"/>
      <c r="B183" s="1100"/>
      <c r="C183" s="1100"/>
      <c r="D183" s="934" t="s">
        <v>420</v>
      </c>
      <c r="E183" s="1003"/>
      <c r="F183" s="1003"/>
      <c r="G183" s="1003"/>
      <c r="H183" s="1004"/>
      <c r="I183" s="999"/>
      <c r="J183" s="1003"/>
      <c r="K183" s="1003"/>
      <c r="L183" s="1004"/>
      <c r="M183" s="999"/>
      <c r="N183" s="1100"/>
      <c r="O183" s="1100"/>
      <c r="P183" s="1100"/>
      <c r="Q183" s="1100"/>
      <c r="R183" s="1100"/>
      <c r="S183" s="1100"/>
      <c r="T183" s="1100"/>
      <c r="U183" s="1100"/>
      <c r="V183" s="1100"/>
      <c r="W183" s="1100"/>
      <c r="X183" s="1100"/>
      <c r="Y183" s="1100"/>
      <c r="Z183" s="940"/>
      <c r="AA183" s="940"/>
      <c r="AB183" s="940"/>
      <c r="AC183" s="940"/>
      <c r="AD183" s="940"/>
      <c r="AE183" s="940"/>
      <c r="AF183" s="941"/>
      <c r="AG183" s="942"/>
      <c r="AH183" s="942"/>
      <c r="AI183" s="943"/>
      <c r="AJ183" s="943"/>
      <c r="AK183" s="943"/>
      <c r="AL183" s="943"/>
      <c r="AM183" s="943"/>
      <c r="AN183" s="943"/>
      <c r="AO183" s="943"/>
      <c r="AP183" s="950"/>
      <c r="AQ183" s="950"/>
      <c r="AR183" s="950"/>
      <c r="AS183" s="950"/>
      <c r="AT183" s="950"/>
      <c r="AU183" s="950"/>
      <c r="AV183" s="950"/>
      <c r="AW183" s="950"/>
      <c r="AX183" s="950"/>
      <c r="AY183" s="950"/>
    </row>
    <row r="184" spans="1:51" x14ac:dyDescent="0.25">
      <c r="A184" s="1100"/>
      <c r="B184" s="1100"/>
      <c r="C184" s="1113" t="s">
        <v>490</v>
      </c>
      <c r="D184" s="934" t="s">
        <v>402</v>
      </c>
      <c r="E184" s="980"/>
      <c r="F184" s="980"/>
      <c r="G184" s="1000">
        <v>24</v>
      </c>
      <c r="H184" s="1001">
        <v>67.510000000000005</v>
      </c>
      <c r="I184" s="1007"/>
      <c r="J184" s="980"/>
      <c r="K184" s="1000">
        <v>24</v>
      </c>
      <c r="L184" s="1001">
        <v>67.510000000000005</v>
      </c>
      <c r="M184" s="1007"/>
      <c r="N184" s="1113" t="s">
        <v>490</v>
      </c>
      <c r="O184" s="1113" t="s">
        <v>491</v>
      </c>
      <c r="P184" s="1115" t="s">
        <v>492</v>
      </c>
      <c r="Q184" s="1113" t="s">
        <v>462</v>
      </c>
      <c r="R184" s="1115" t="s">
        <v>407</v>
      </c>
      <c r="S184" s="1134">
        <v>95201</v>
      </c>
      <c r="T184" s="1100"/>
      <c r="U184" s="1115" t="s">
        <v>463</v>
      </c>
      <c r="V184" s="1115" t="s">
        <v>463</v>
      </c>
      <c r="W184" s="1115" t="s">
        <v>410</v>
      </c>
      <c r="X184" s="1115" t="s">
        <v>411</v>
      </c>
      <c r="Y184" s="1115">
        <v>95201</v>
      </c>
      <c r="Z184" s="940"/>
      <c r="AA184" s="940"/>
      <c r="AB184" s="940"/>
      <c r="AC184" s="940"/>
      <c r="AD184" s="940"/>
      <c r="AE184" s="940"/>
      <c r="AF184" s="941"/>
      <c r="AG184" s="942"/>
      <c r="AH184" s="942"/>
      <c r="AI184" s="943"/>
      <c r="AJ184" s="943"/>
      <c r="AK184" s="943"/>
      <c r="AL184" s="943"/>
      <c r="AM184" s="943"/>
      <c r="AN184" s="943"/>
      <c r="AO184" s="943"/>
      <c r="AP184" s="950"/>
      <c r="AQ184" s="950"/>
      <c r="AR184" s="950"/>
      <c r="AS184" s="950"/>
      <c r="AT184" s="950"/>
      <c r="AU184" s="950"/>
      <c r="AV184" s="950"/>
      <c r="AW184" s="950"/>
      <c r="AX184" s="950"/>
      <c r="AY184" s="950"/>
    </row>
    <row r="185" spans="1:51" x14ac:dyDescent="0.25">
      <c r="A185" s="1100"/>
      <c r="B185" s="1100"/>
      <c r="C185" s="1100"/>
      <c r="D185" s="934" t="s">
        <v>412</v>
      </c>
      <c r="E185" s="1003"/>
      <c r="F185" s="1003"/>
      <c r="G185" s="1003">
        <v>3020344.8966267682</v>
      </c>
      <c r="H185" s="1004">
        <v>8495978.4988030475</v>
      </c>
      <c r="I185" s="1005"/>
      <c r="J185" s="1003"/>
      <c r="K185" s="1003">
        <v>4648419.7218710491</v>
      </c>
      <c r="L185" s="1004">
        <v>8620595.1207101513</v>
      </c>
      <c r="M185" s="1005"/>
      <c r="N185" s="1100"/>
      <c r="O185" s="1100"/>
      <c r="P185" s="1100"/>
      <c r="Q185" s="1100"/>
      <c r="R185" s="1100"/>
      <c r="S185" s="1100"/>
      <c r="T185" s="1100"/>
      <c r="U185" s="1100"/>
      <c r="V185" s="1100"/>
      <c r="W185" s="1100"/>
      <c r="X185" s="1100"/>
      <c r="Y185" s="1100"/>
      <c r="Z185" s="940"/>
      <c r="AA185" s="940"/>
      <c r="AB185" s="940"/>
      <c r="AC185" s="940"/>
      <c r="AD185" s="940"/>
      <c r="AE185" s="940"/>
      <c r="AF185" s="941"/>
      <c r="AG185" s="942"/>
      <c r="AH185" s="942"/>
      <c r="AI185" s="943"/>
      <c r="AJ185" s="943"/>
      <c r="AK185" s="943"/>
      <c r="AL185" s="943"/>
      <c r="AM185" s="943"/>
      <c r="AN185" s="943"/>
      <c r="AO185" s="943"/>
      <c r="AP185" s="950"/>
      <c r="AQ185" s="950"/>
      <c r="AR185" s="950"/>
      <c r="AS185" s="950"/>
      <c r="AT185" s="950"/>
      <c r="AU185" s="950"/>
      <c r="AV185" s="950"/>
      <c r="AW185" s="950"/>
      <c r="AX185" s="950"/>
      <c r="AY185" s="950"/>
    </row>
    <row r="186" spans="1:51" x14ac:dyDescent="0.25">
      <c r="A186" s="1100"/>
      <c r="B186" s="1100"/>
      <c r="C186" s="1100"/>
      <c r="D186" s="934" t="s">
        <v>419</v>
      </c>
      <c r="E186" s="980"/>
      <c r="F186" s="980"/>
      <c r="G186" s="980"/>
      <c r="H186" s="981"/>
      <c r="I186" s="999"/>
      <c r="J186" s="980"/>
      <c r="K186" s="980"/>
      <c r="L186" s="981"/>
      <c r="M186" s="999"/>
      <c r="N186" s="1100"/>
      <c r="O186" s="1100"/>
      <c r="P186" s="1100"/>
      <c r="Q186" s="1100"/>
      <c r="R186" s="1100"/>
      <c r="S186" s="1100"/>
      <c r="T186" s="1100"/>
      <c r="U186" s="1100"/>
      <c r="V186" s="1100"/>
      <c r="W186" s="1100"/>
      <c r="X186" s="1100"/>
      <c r="Y186" s="1100"/>
      <c r="Z186" s="940"/>
      <c r="AA186" s="940"/>
      <c r="AB186" s="940"/>
      <c r="AC186" s="940"/>
      <c r="AD186" s="940"/>
      <c r="AE186" s="940"/>
      <c r="AF186" s="941"/>
      <c r="AG186" s="942"/>
      <c r="AH186" s="942"/>
      <c r="AI186" s="943"/>
      <c r="AJ186" s="943"/>
      <c r="AK186" s="943"/>
      <c r="AL186" s="943"/>
      <c r="AM186" s="943"/>
      <c r="AN186" s="943"/>
      <c r="AO186" s="943"/>
      <c r="AP186" s="950"/>
      <c r="AQ186" s="950"/>
      <c r="AR186" s="950"/>
      <c r="AS186" s="950"/>
      <c r="AT186" s="950"/>
      <c r="AU186" s="950"/>
      <c r="AV186" s="950"/>
      <c r="AW186" s="950"/>
      <c r="AX186" s="950"/>
      <c r="AY186" s="950"/>
    </row>
    <row r="187" spans="1:51" x14ac:dyDescent="0.25">
      <c r="A187" s="1100"/>
      <c r="B187" s="1100"/>
      <c r="C187" s="1100"/>
      <c r="D187" s="934" t="s">
        <v>420</v>
      </c>
      <c r="E187" s="1003"/>
      <c r="F187" s="1003"/>
      <c r="G187" s="1003"/>
      <c r="H187" s="1004"/>
      <c r="I187" s="999"/>
      <c r="J187" s="1003"/>
      <c r="K187" s="1003"/>
      <c r="L187" s="1004"/>
      <c r="M187" s="999"/>
      <c r="N187" s="1100"/>
      <c r="O187" s="1100"/>
      <c r="P187" s="1100"/>
      <c r="Q187" s="1100"/>
      <c r="R187" s="1100"/>
      <c r="S187" s="1100"/>
      <c r="T187" s="1100"/>
      <c r="U187" s="1100"/>
      <c r="V187" s="1100"/>
      <c r="W187" s="1100"/>
      <c r="X187" s="1100"/>
      <c r="Y187" s="1100"/>
      <c r="Z187" s="940"/>
      <c r="AA187" s="940"/>
      <c r="AB187" s="940"/>
      <c r="AC187" s="940"/>
      <c r="AD187" s="940"/>
      <c r="AE187" s="940"/>
      <c r="AF187" s="941"/>
      <c r="AG187" s="942"/>
      <c r="AH187" s="942"/>
      <c r="AI187" s="943"/>
      <c r="AJ187" s="943"/>
      <c r="AK187" s="943"/>
      <c r="AL187" s="943"/>
      <c r="AM187" s="943"/>
      <c r="AN187" s="943"/>
      <c r="AO187" s="943"/>
      <c r="AP187" s="950"/>
      <c r="AQ187" s="950"/>
      <c r="AR187" s="950"/>
      <c r="AS187" s="950"/>
      <c r="AT187" s="950"/>
      <c r="AU187" s="950"/>
      <c r="AV187" s="950"/>
      <c r="AW187" s="950"/>
      <c r="AX187" s="950"/>
      <c r="AY187" s="950"/>
    </row>
    <row r="188" spans="1:51" x14ac:dyDescent="0.25">
      <c r="A188" s="1100"/>
      <c r="B188" s="1100"/>
      <c r="C188" s="1113" t="s">
        <v>436</v>
      </c>
      <c r="D188" s="934" t="s">
        <v>402</v>
      </c>
      <c r="E188" s="980"/>
      <c r="F188" s="980"/>
      <c r="G188" s="1000">
        <v>20.5</v>
      </c>
      <c r="H188" s="1001">
        <v>108.14</v>
      </c>
      <c r="I188" s="1007"/>
      <c r="J188" s="980"/>
      <c r="K188" s="1000">
        <v>20.5</v>
      </c>
      <c r="L188" s="1001">
        <v>108.14</v>
      </c>
      <c r="M188" s="1007"/>
      <c r="N188" s="1113" t="s">
        <v>436</v>
      </c>
      <c r="O188" s="1113" t="s">
        <v>493</v>
      </c>
      <c r="P188" s="1115" t="s">
        <v>494</v>
      </c>
      <c r="Q188" s="1113" t="s">
        <v>462</v>
      </c>
      <c r="R188" s="1115" t="s">
        <v>407</v>
      </c>
      <c r="S188" s="1134">
        <v>1282978</v>
      </c>
      <c r="T188" s="1100"/>
      <c r="U188" s="1115" t="s">
        <v>463</v>
      </c>
      <c r="V188" s="1115" t="s">
        <v>463</v>
      </c>
      <c r="W188" s="1115" t="s">
        <v>410</v>
      </c>
      <c r="X188" s="1115" t="s">
        <v>411</v>
      </c>
      <c r="Y188" s="1115">
        <v>1282978</v>
      </c>
      <c r="Z188" s="940"/>
      <c r="AA188" s="940"/>
      <c r="AB188" s="940"/>
      <c r="AC188" s="940"/>
      <c r="AD188" s="940"/>
      <c r="AE188" s="940"/>
      <c r="AF188" s="941"/>
      <c r="AG188" s="942"/>
      <c r="AH188" s="942"/>
      <c r="AI188" s="943"/>
      <c r="AJ188" s="943"/>
      <c r="AK188" s="943"/>
      <c r="AL188" s="943"/>
      <c r="AM188" s="943"/>
      <c r="AN188" s="943"/>
      <c r="AO188" s="943"/>
      <c r="AP188" s="950"/>
      <c r="AQ188" s="950"/>
      <c r="AR188" s="950"/>
      <c r="AS188" s="950"/>
      <c r="AT188" s="950"/>
      <c r="AU188" s="950"/>
      <c r="AV188" s="950"/>
      <c r="AW188" s="950"/>
      <c r="AX188" s="950"/>
      <c r="AY188" s="950"/>
    </row>
    <row r="189" spans="1:51" x14ac:dyDescent="0.25">
      <c r="A189" s="1100"/>
      <c r="B189" s="1100"/>
      <c r="C189" s="1100"/>
      <c r="D189" s="934" t="s">
        <v>412</v>
      </c>
      <c r="E189" s="1003"/>
      <c r="F189" s="1003"/>
      <c r="G189" s="1003">
        <v>2579877.9325353648</v>
      </c>
      <c r="H189" s="1004">
        <v>13609170.713384112</v>
      </c>
      <c r="I189" s="1005"/>
      <c r="J189" s="1003"/>
      <c r="K189" s="1003">
        <v>3970525.1790981879</v>
      </c>
      <c r="L189" s="1004">
        <v>13808786.199875511</v>
      </c>
      <c r="M189" s="1005"/>
      <c r="N189" s="1100"/>
      <c r="O189" s="1100"/>
      <c r="P189" s="1100"/>
      <c r="Q189" s="1100"/>
      <c r="R189" s="1100"/>
      <c r="S189" s="1100"/>
      <c r="T189" s="1100"/>
      <c r="U189" s="1100"/>
      <c r="V189" s="1100"/>
      <c r="W189" s="1100"/>
      <c r="X189" s="1100"/>
      <c r="Y189" s="1100"/>
      <c r="Z189" s="940"/>
      <c r="AA189" s="940"/>
      <c r="AB189" s="940"/>
      <c r="AC189" s="940"/>
      <c r="AD189" s="940"/>
      <c r="AE189" s="940"/>
      <c r="AF189" s="941"/>
      <c r="AG189" s="942"/>
      <c r="AH189" s="942"/>
      <c r="AI189" s="943"/>
      <c r="AJ189" s="943"/>
      <c r="AK189" s="943"/>
      <c r="AL189" s="943"/>
      <c r="AM189" s="943"/>
      <c r="AN189" s="943"/>
      <c r="AO189" s="943"/>
      <c r="AP189" s="950"/>
      <c r="AQ189" s="950"/>
      <c r="AR189" s="950"/>
      <c r="AS189" s="950"/>
      <c r="AT189" s="950"/>
      <c r="AU189" s="950"/>
      <c r="AV189" s="950"/>
      <c r="AW189" s="950"/>
      <c r="AX189" s="950"/>
      <c r="AY189" s="950"/>
    </row>
    <row r="190" spans="1:51" x14ac:dyDescent="0.25">
      <c r="A190" s="1100"/>
      <c r="B190" s="1100"/>
      <c r="C190" s="1100"/>
      <c r="D190" s="934" t="s">
        <v>419</v>
      </c>
      <c r="E190" s="980"/>
      <c r="F190" s="980"/>
      <c r="G190" s="980"/>
      <c r="H190" s="981"/>
      <c r="I190" s="999"/>
      <c r="J190" s="980"/>
      <c r="K190" s="980"/>
      <c r="L190" s="981"/>
      <c r="M190" s="999"/>
      <c r="N190" s="1100"/>
      <c r="O190" s="1100"/>
      <c r="P190" s="1100"/>
      <c r="Q190" s="1100"/>
      <c r="R190" s="1100"/>
      <c r="S190" s="1100"/>
      <c r="T190" s="1100"/>
      <c r="U190" s="1100"/>
      <c r="V190" s="1100"/>
      <c r="W190" s="1100"/>
      <c r="X190" s="1100"/>
      <c r="Y190" s="1100"/>
      <c r="Z190" s="940"/>
      <c r="AA190" s="940"/>
      <c r="AB190" s="940"/>
      <c r="AC190" s="940"/>
      <c r="AD190" s="940"/>
      <c r="AE190" s="940"/>
      <c r="AF190" s="941"/>
      <c r="AG190" s="942"/>
      <c r="AH190" s="942"/>
      <c r="AI190" s="943"/>
      <c r="AJ190" s="943"/>
      <c r="AK190" s="943"/>
      <c r="AL190" s="943"/>
      <c r="AM190" s="943"/>
      <c r="AN190" s="943"/>
      <c r="AO190" s="943"/>
      <c r="AP190" s="950"/>
      <c r="AQ190" s="950"/>
      <c r="AR190" s="950"/>
      <c r="AS190" s="950"/>
      <c r="AT190" s="950"/>
      <c r="AU190" s="950"/>
      <c r="AV190" s="950"/>
      <c r="AW190" s="950"/>
      <c r="AX190" s="950"/>
      <c r="AY190" s="950"/>
    </row>
    <row r="191" spans="1:51" x14ac:dyDescent="0.25">
      <c r="A191" s="1100"/>
      <c r="B191" s="1100"/>
      <c r="C191" s="1100"/>
      <c r="D191" s="934" t="s">
        <v>420</v>
      </c>
      <c r="E191" s="1003"/>
      <c r="F191" s="1003"/>
      <c r="G191" s="1003"/>
      <c r="H191" s="1004"/>
      <c r="I191" s="999"/>
      <c r="J191" s="1003"/>
      <c r="K191" s="1003"/>
      <c r="L191" s="1004"/>
      <c r="M191" s="999"/>
      <c r="N191" s="1100"/>
      <c r="O191" s="1100"/>
      <c r="P191" s="1100"/>
      <c r="Q191" s="1100"/>
      <c r="R191" s="1100"/>
      <c r="S191" s="1100"/>
      <c r="T191" s="1100"/>
      <c r="U191" s="1100"/>
      <c r="V191" s="1100"/>
      <c r="W191" s="1100"/>
      <c r="X191" s="1100"/>
      <c r="Y191" s="1100"/>
      <c r="Z191" s="940"/>
      <c r="AA191" s="940"/>
      <c r="AB191" s="940"/>
      <c r="AC191" s="940"/>
      <c r="AD191" s="940"/>
      <c r="AE191" s="940"/>
      <c r="AF191" s="941"/>
      <c r="AG191" s="942"/>
      <c r="AH191" s="942"/>
      <c r="AI191" s="943"/>
      <c r="AJ191" s="943"/>
      <c r="AK191" s="943"/>
      <c r="AL191" s="943"/>
      <c r="AM191" s="943"/>
      <c r="AN191" s="943"/>
      <c r="AO191" s="943"/>
      <c r="AP191" s="950"/>
      <c r="AQ191" s="950"/>
      <c r="AR191" s="950"/>
      <c r="AS191" s="950"/>
      <c r="AT191" s="950"/>
      <c r="AU191" s="950"/>
      <c r="AV191" s="950"/>
      <c r="AW191" s="950"/>
      <c r="AX191" s="950"/>
      <c r="AY191" s="950"/>
    </row>
    <row r="192" spans="1:51" x14ac:dyDescent="0.25">
      <c r="A192" s="1100"/>
      <c r="B192" s="1100"/>
      <c r="C192" s="1113" t="s">
        <v>423</v>
      </c>
      <c r="D192" s="934" t="s">
        <v>402</v>
      </c>
      <c r="E192" s="980"/>
      <c r="F192" s="980"/>
      <c r="G192" s="1000">
        <v>13.9</v>
      </c>
      <c r="H192" s="1001">
        <v>73.98</v>
      </c>
      <c r="I192" s="1007"/>
      <c r="J192" s="980"/>
      <c r="K192" s="1000">
        <v>13.9</v>
      </c>
      <c r="L192" s="1001">
        <v>73.98</v>
      </c>
      <c r="M192" s="1007"/>
      <c r="N192" s="1113" t="s">
        <v>423</v>
      </c>
      <c r="O192" s="1113" t="s">
        <v>495</v>
      </c>
      <c r="P192" s="1115" t="s">
        <v>496</v>
      </c>
      <c r="Q192" s="1113" t="s">
        <v>462</v>
      </c>
      <c r="R192" s="1115" t="s">
        <v>407</v>
      </c>
      <c r="S192" s="1134">
        <v>140473</v>
      </c>
      <c r="T192" s="1100"/>
      <c r="U192" s="1115" t="s">
        <v>463</v>
      </c>
      <c r="V192" s="1115" t="s">
        <v>463</v>
      </c>
      <c r="W192" s="1115" t="s">
        <v>410</v>
      </c>
      <c r="X192" s="1115" t="s">
        <v>411</v>
      </c>
      <c r="Y192" s="1115">
        <v>140473</v>
      </c>
      <c r="Z192" s="940"/>
      <c r="AA192" s="940"/>
      <c r="AB192" s="940"/>
      <c r="AC192" s="940"/>
      <c r="AD192" s="940"/>
      <c r="AE192" s="940"/>
      <c r="AF192" s="941"/>
      <c r="AG192" s="942"/>
      <c r="AH192" s="942"/>
      <c r="AI192" s="943"/>
      <c r="AJ192" s="943"/>
      <c r="AK192" s="943"/>
      <c r="AL192" s="943"/>
      <c r="AM192" s="943"/>
      <c r="AN192" s="943"/>
      <c r="AO192" s="943"/>
      <c r="AP192" s="950"/>
      <c r="AQ192" s="950"/>
      <c r="AR192" s="950"/>
      <c r="AS192" s="950"/>
      <c r="AT192" s="950"/>
      <c r="AU192" s="950"/>
      <c r="AV192" s="950"/>
      <c r="AW192" s="950"/>
      <c r="AX192" s="950"/>
      <c r="AY192" s="950"/>
    </row>
    <row r="193" spans="1:51" x14ac:dyDescent="0.25">
      <c r="A193" s="1100"/>
      <c r="B193" s="1100"/>
      <c r="C193" s="1100"/>
      <c r="D193" s="934" t="s">
        <v>412</v>
      </c>
      <c r="E193" s="1003"/>
      <c r="F193" s="1003"/>
      <c r="G193" s="1003">
        <v>1749283.0859630033</v>
      </c>
      <c r="H193" s="1004">
        <v>9310213.1438520122</v>
      </c>
      <c r="I193" s="1005"/>
      <c r="J193" s="1003"/>
      <c r="K193" s="1003">
        <v>2692209.7555836495</v>
      </c>
      <c r="L193" s="1004">
        <v>9446772.7304123379</v>
      </c>
      <c r="M193" s="1005"/>
      <c r="N193" s="1100"/>
      <c r="O193" s="1100"/>
      <c r="P193" s="1100"/>
      <c r="Q193" s="1100"/>
      <c r="R193" s="1100"/>
      <c r="S193" s="1100"/>
      <c r="T193" s="1100"/>
      <c r="U193" s="1100"/>
      <c r="V193" s="1100"/>
      <c r="W193" s="1100"/>
      <c r="X193" s="1100"/>
      <c r="Y193" s="1100"/>
      <c r="Z193" s="940"/>
      <c r="AA193" s="940"/>
      <c r="AB193" s="940"/>
      <c r="AC193" s="940"/>
      <c r="AD193" s="940"/>
      <c r="AE193" s="940"/>
      <c r="AF193" s="941"/>
      <c r="AG193" s="942"/>
      <c r="AH193" s="942"/>
      <c r="AI193" s="943"/>
      <c r="AJ193" s="943"/>
      <c r="AK193" s="943"/>
      <c r="AL193" s="943"/>
      <c r="AM193" s="943"/>
      <c r="AN193" s="943"/>
      <c r="AO193" s="943"/>
      <c r="AP193" s="950"/>
      <c r="AQ193" s="950"/>
      <c r="AR193" s="950"/>
      <c r="AS193" s="950"/>
      <c r="AT193" s="950"/>
      <c r="AU193" s="950"/>
      <c r="AV193" s="950"/>
      <c r="AW193" s="950"/>
      <c r="AX193" s="950"/>
      <c r="AY193" s="950"/>
    </row>
    <row r="194" spans="1:51" x14ac:dyDescent="0.25">
      <c r="A194" s="1100"/>
      <c r="B194" s="1100"/>
      <c r="C194" s="1100"/>
      <c r="D194" s="934" t="s">
        <v>419</v>
      </c>
      <c r="E194" s="980"/>
      <c r="F194" s="980"/>
      <c r="G194" s="980"/>
      <c r="H194" s="981"/>
      <c r="I194" s="999"/>
      <c r="J194" s="980"/>
      <c r="K194" s="980"/>
      <c r="L194" s="981"/>
      <c r="M194" s="999"/>
      <c r="N194" s="1100"/>
      <c r="O194" s="1100"/>
      <c r="P194" s="1100"/>
      <c r="Q194" s="1100"/>
      <c r="R194" s="1100"/>
      <c r="S194" s="1100"/>
      <c r="T194" s="1100"/>
      <c r="U194" s="1100"/>
      <c r="V194" s="1100"/>
      <c r="W194" s="1100"/>
      <c r="X194" s="1100"/>
      <c r="Y194" s="1100"/>
      <c r="Z194" s="940"/>
      <c r="AA194" s="940"/>
      <c r="AB194" s="940"/>
      <c r="AC194" s="940"/>
      <c r="AD194" s="940"/>
      <c r="AE194" s="940"/>
      <c r="AF194" s="941"/>
      <c r="AG194" s="942"/>
      <c r="AH194" s="942"/>
      <c r="AI194" s="943"/>
      <c r="AJ194" s="943"/>
      <c r="AK194" s="943"/>
      <c r="AL194" s="943"/>
      <c r="AM194" s="943"/>
      <c r="AN194" s="943"/>
      <c r="AO194" s="943"/>
      <c r="AP194" s="950"/>
      <c r="AQ194" s="950"/>
      <c r="AR194" s="950"/>
      <c r="AS194" s="950"/>
      <c r="AT194" s="950"/>
      <c r="AU194" s="950"/>
      <c r="AV194" s="950"/>
      <c r="AW194" s="950"/>
      <c r="AX194" s="950"/>
      <c r="AY194" s="950"/>
    </row>
    <row r="195" spans="1:51" x14ac:dyDescent="0.25">
      <c r="A195" s="1100"/>
      <c r="B195" s="1100"/>
      <c r="C195" s="1100"/>
      <c r="D195" s="934" t="s">
        <v>420</v>
      </c>
      <c r="E195" s="1003"/>
      <c r="F195" s="1003"/>
      <c r="G195" s="1003"/>
      <c r="H195" s="1004"/>
      <c r="I195" s="999"/>
      <c r="J195" s="1003"/>
      <c r="K195" s="1003"/>
      <c r="L195" s="1004"/>
      <c r="M195" s="999"/>
      <c r="N195" s="1100"/>
      <c r="O195" s="1100"/>
      <c r="P195" s="1100"/>
      <c r="Q195" s="1100"/>
      <c r="R195" s="1100"/>
      <c r="S195" s="1100"/>
      <c r="T195" s="1100"/>
      <c r="U195" s="1100"/>
      <c r="V195" s="1100"/>
      <c r="W195" s="1100"/>
      <c r="X195" s="1100"/>
      <c r="Y195" s="1100"/>
      <c r="Z195" s="940"/>
      <c r="AA195" s="940"/>
      <c r="AB195" s="940"/>
      <c r="AC195" s="940"/>
      <c r="AD195" s="940"/>
      <c r="AE195" s="940"/>
      <c r="AF195" s="941"/>
      <c r="AG195" s="942"/>
      <c r="AH195" s="942"/>
      <c r="AI195" s="943"/>
      <c r="AJ195" s="943"/>
      <c r="AK195" s="943"/>
      <c r="AL195" s="943"/>
      <c r="AM195" s="943"/>
      <c r="AN195" s="943"/>
      <c r="AO195" s="943"/>
      <c r="AP195" s="950"/>
      <c r="AQ195" s="950"/>
      <c r="AR195" s="950"/>
      <c r="AS195" s="950"/>
      <c r="AT195" s="950"/>
      <c r="AU195" s="950"/>
      <c r="AV195" s="950"/>
      <c r="AW195" s="950"/>
      <c r="AX195" s="950"/>
      <c r="AY195" s="950"/>
    </row>
    <row r="196" spans="1:51" x14ac:dyDescent="0.25">
      <c r="A196" s="1100"/>
      <c r="B196" s="1100"/>
      <c r="C196" s="1113" t="s">
        <v>432</v>
      </c>
      <c r="D196" s="934" t="s">
        <v>402</v>
      </c>
      <c r="E196" s="980"/>
      <c r="F196" s="980"/>
      <c r="G196" s="1000">
        <v>1.9</v>
      </c>
      <c r="H196" s="1001">
        <v>6.85</v>
      </c>
      <c r="I196" s="1007"/>
      <c r="J196" s="980"/>
      <c r="K196" s="1000">
        <v>1.9</v>
      </c>
      <c r="L196" s="1001">
        <v>6.85</v>
      </c>
      <c r="M196" s="1007"/>
      <c r="N196" s="1113" t="s">
        <v>432</v>
      </c>
      <c r="O196" s="1113" t="s">
        <v>416</v>
      </c>
      <c r="P196" s="1115" t="s">
        <v>497</v>
      </c>
      <c r="Q196" s="1113" t="s">
        <v>462</v>
      </c>
      <c r="R196" s="1115" t="s">
        <v>407</v>
      </c>
      <c r="S196" s="1134">
        <v>187971</v>
      </c>
      <c r="T196" s="1100"/>
      <c r="U196" s="1115" t="s">
        <v>463</v>
      </c>
      <c r="V196" s="1115" t="s">
        <v>463</v>
      </c>
      <c r="W196" s="1115" t="s">
        <v>410</v>
      </c>
      <c r="X196" s="1115" t="s">
        <v>411</v>
      </c>
      <c r="Y196" s="1115">
        <v>187971</v>
      </c>
      <c r="Z196" s="940"/>
      <c r="AA196" s="940"/>
      <c r="AB196" s="940"/>
      <c r="AC196" s="940"/>
      <c r="AD196" s="940"/>
      <c r="AE196" s="940"/>
      <c r="AF196" s="941"/>
      <c r="AG196" s="942"/>
      <c r="AH196" s="942"/>
      <c r="AI196" s="943"/>
      <c r="AJ196" s="943"/>
      <c r="AK196" s="943"/>
      <c r="AL196" s="943"/>
      <c r="AM196" s="943"/>
      <c r="AN196" s="943"/>
      <c r="AO196" s="943"/>
      <c r="AP196" s="950"/>
      <c r="AQ196" s="950"/>
      <c r="AR196" s="950"/>
      <c r="AS196" s="950"/>
      <c r="AT196" s="950"/>
      <c r="AU196" s="950"/>
      <c r="AV196" s="950"/>
      <c r="AW196" s="950"/>
      <c r="AX196" s="950"/>
      <c r="AY196" s="950"/>
    </row>
    <row r="197" spans="1:51" x14ac:dyDescent="0.25">
      <c r="A197" s="1100"/>
      <c r="B197" s="1100"/>
      <c r="C197" s="1100"/>
      <c r="D197" s="934" t="s">
        <v>412</v>
      </c>
      <c r="E197" s="1003"/>
      <c r="F197" s="1003"/>
      <c r="G197" s="1003">
        <v>239110.63764961914</v>
      </c>
      <c r="H197" s="1004">
        <v>862056.77257889009</v>
      </c>
      <c r="I197" s="1005"/>
      <c r="J197" s="1003"/>
      <c r="K197" s="1003">
        <v>367999.8946481247</v>
      </c>
      <c r="L197" s="1004">
        <v>874701.17874188314</v>
      </c>
      <c r="M197" s="1005"/>
      <c r="N197" s="1100"/>
      <c r="O197" s="1100"/>
      <c r="P197" s="1100"/>
      <c r="Q197" s="1100"/>
      <c r="R197" s="1100"/>
      <c r="S197" s="1100"/>
      <c r="T197" s="1100"/>
      <c r="U197" s="1100"/>
      <c r="V197" s="1100"/>
      <c r="W197" s="1100"/>
      <c r="X197" s="1100"/>
      <c r="Y197" s="1100"/>
      <c r="Z197" s="940"/>
      <c r="AA197" s="940"/>
      <c r="AB197" s="940"/>
      <c r="AC197" s="940"/>
      <c r="AD197" s="940"/>
      <c r="AE197" s="940"/>
      <c r="AF197" s="941"/>
      <c r="AG197" s="942"/>
      <c r="AH197" s="942"/>
      <c r="AI197" s="943"/>
      <c r="AJ197" s="943"/>
      <c r="AK197" s="943"/>
      <c r="AL197" s="943"/>
      <c r="AM197" s="943"/>
      <c r="AN197" s="943"/>
      <c r="AO197" s="943"/>
      <c r="AP197" s="950"/>
      <c r="AQ197" s="950"/>
      <c r="AR197" s="950"/>
      <c r="AS197" s="950"/>
      <c r="AT197" s="950"/>
      <c r="AU197" s="950"/>
      <c r="AV197" s="950"/>
      <c r="AW197" s="950"/>
      <c r="AX197" s="950"/>
      <c r="AY197" s="950"/>
    </row>
    <row r="198" spans="1:51" x14ac:dyDescent="0.25">
      <c r="A198" s="1100"/>
      <c r="B198" s="1100"/>
      <c r="C198" s="1100"/>
      <c r="D198" s="934" t="s">
        <v>419</v>
      </c>
      <c r="E198" s="980"/>
      <c r="F198" s="980"/>
      <c r="G198" s="980"/>
      <c r="H198" s="981"/>
      <c r="I198" s="999"/>
      <c r="J198" s="980"/>
      <c r="K198" s="980"/>
      <c r="L198" s="981"/>
      <c r="M198" s="999"/>
      <c r="N198" s="1100"/>
      <c r="O198" s="1100"/>
      <c r="P198" s="1100"/>
      <c r="Q198" s="1100"/>
      <c r="R198" s="1100"/>
      <c r="S198" s="1100"/>
      <c r="T198" s="1100"/>
      <c r="U198" s="1100"/>
      <c r="V198" s="1100"/>
      <c r="W198" s="1100"/>
      <c r="X198" s="1100"/>
      <c r="Y198" s="1100"/>
      <c r="Z198" s="940"/>
      <c r="AA198" s="940"/>
      <c r="AB198" s="940"/>
      <c r="AC198" s="940"/>
      <c r="AD198" s="940"/>
      <c r="AE198" s="940"/>
      <c r="AF198" s="941"/>
      <c r="AG198" s="942"/>
      <c r="AH198" s="942"/>
      <c r="AI198" s="943"/>
      <c r="AJ198" s="943"/>
      <c r="AK198" s="943"/>
      <c r="AL198" s="943"/>
      <c r="AM198" s="943"/>
      <c r="AN198" s="943"/>
      <c r="AO198" s="943"/>
      <c r="AP198" s="950"/>
      <c r="AQ198" s="950"/>
      <c r="AR198" s="950"/>
      <c r="AS198" s="950"/>
      <c r="AT198" s="950"/>
      <c r="AU198" s="950"/>
      <c r="AV198" s="950"/>
      <c r="AW198" s="950"/>
      <c r="AX198" s="950"/>
      <c r="AY198" s="950"/>
    </row>
    <row r="199" spans="1:51" x14ac:dyDescent="0.25">
      <c r="A199" s="1100"/>
      <c r="B199" s="1100"/>
      <c r="C199" s="1100"/>
      <c r="D199" s="934" t="s">
        <v>420</v>
      </c>
      <c r="E199" s="1003"/>
      <c r="F199" s="1003"/>
      <c r="G199" s="1003"/>
      <c r="H199" s="1004"/>
      <c r="I199" s="999"/>
      <c r="J199" s="1003"/>
      <c r="K199" s="1003"/>
      <c r="L199" s="1004"/>
      <c r="M199" s="999"/>
      <c r="N199" s="1100"/>
      <c r="O199" s="1100"/>
      <c r="P199" s="1100"/>
      <c r="Q199" s="1100"/>
      <c r="R199" s="1100"/>
      <c r="S199" s="1100"/>
      <c r="T199" s="1100"/>
      <c r="U199" s="1100"/>
      <c r="V199" s="1100"/>
      <c r="W199" s="1100"/>
      <c r="X199" s="1100"/>
      <c r="Y199" s="1100"/>
      <c r="Z199" s="940"/>
      <c r="AA199" s="940"/>
      <c r="AB199" s="940"/>
      <c r="AC199" s="940"/>
      <c r="AD199" s="940"/>
      <c r="AE199" s="940"/>
      <c r="AF199" s="941"/>
      <c r="AG199" s="942"/>
      <c r="AH199" s="942"/>
      <c r="AI199" s="943"/>
      <c r="AJ199" s="943"/>
      <c r="AK199" s="943"/>
      <c r="AL199" s="943"/>
      <c r="AM199" s="943"/>
      <c r="AN199" s="943"/>
      <c r="AO199" s="943"/>
      <c r="AP199" s="950"/>
      <c r="AQ199" s="950"/>
      <c r="AR199" s="950"/>
      <c r="AS199" s="950"/>
      <c r="AT199" s="950"/>
      <c r="AU199" s="950"/>
      <c r="AV199" s="950"/>
      <c r="AW199" s="950"/>
      <c r="AX199" s="950"/>
      <c r="AY199" s="950"/>
    </row>
    <row r="200" spans="1:51" x14ac:dyDescent="0.25">
      <c r="A200" s="1100"/>
      <c r="B200" s="1100"/>
      <c r="C200" s="1113" t="s">
        <v>498</v>
      </c>
      <c r="D200" s="934" t="s">
        <v>402</v>
      </c>
      <c r="E200" s="980"/>
      <c r="F200" s="980"/>
      <c r="G200" s="1000">
        <v>34.299999999999997</v>
      </c>
      <c r="H200" s="1001">
        <v>156.13999999999999</v>
      </c>
      <c r="I200" s="1008"/>
      <c r="J200" s="980"/>
      <c r="K200" s="1000">
        <v>34.299999999999997</v>
      </c>
      <c r="L200" s="1001">
        <v>156.13999999999999</v>
      </c>
      <c r="M200" s="1008"/>
      <c r="N200" s="1113" t="s">
        <v>498</v>
      </c>
      <c r="O200" s="1113" t="s">
        <v>499</v>
      </c>
      <c r="P200" s="1113" t="s">
        <v>500</v>
      </c>
      <c r="Q200" s="1113" t="s">
        <v>462</v>
      </c>
      <c r="R200" s="1113" t="s">
        <v>407</v>
      </c>
      <c r="S200" s="1113">
        <v>474186</v>
      </c>
      <c r="T200" s="1100"/>
      <c r="U200" s="1115" t="s">
        <v>463</v>
      </c>
      <c r="V200" s="1115" t="s">
        <v>463</v>
      </c>
      <c r="W200" s="1115" t="s">
        <v>410</v>
      </c>
      <c r="X200" s="1115" t="s">
        <v>411</v>
      </c>
      <c r="Y200" s="1115">
        <v>474186</v>
      </c>
      <c r="Z200" s="940"/>
      <c r="AA200" s="940"/>
      <c r="AB200" s="940"/>
      <c r="AC200" s="940"/>
      <c r="AD200" s="940"/>
      <c r="AE200" s="940"/>
      <c r="AF200" s="941"/>
      <c r="AG200" s="942"/>
      <c r="AH200" s="942"/>
      <c r="AI200" s="943"/>
      <c r="AJ200" s="943"/>
      <c r="AK200" s="943"/>
      <c r="AL200" s="943"/>
      <c r="AM200" s="943"/>
      <c r="AN200" s="943"/>
      <c r="AO200" s="943"/>
      <c r="AP200" s="950"/>
      <c r="AQ200" s="950"/>
      <c r="AR200" s="950"/>
      <c r="AS200" s="950"/>
      <c r="AT200" s="950"/>
      <c r="AU200" s="950"/>
      <c r="AV200" s="950"/>
      <c r="AW200" s="950"/>
      <c r="AX200" s="950"/>
      <c r="AY200" s="950"/>
    </row>
    <row r="201" spans="1:51" x14ac:dyDescent="0.25">
      <c r="A201" s="1100"/>
      <c r="B201" s="1100"/>
      <c r="C201" s="1100"/>
      <c r="D201" s="934" t="s">
        <v>412</v>
      </c>
      <c r="E201" s="1003"/>
      <c r="F201" s="1003"/>
      <c r="G201" s="1003">
        <v>4316576.2480957564</v>
      </c>
      <c r="H201" s="1004">
        <v>19649860.506637648</v>
      </c>
      <c r="I201" s="1008"/>
      <c r="J201" s="1003"/>
      <c r="K201" s="1003">
        <v>6643366.5191740403</v>
      </c>
      <c r="L201" s="1004">
        <v>19938079.131205495</v>
      </c>
      <c r="M201" s="1008"/>
      <c r="N201" s="1100"/>
      <c r="O201" s="1100"/>
      <c r="P201" s="1100"/>
      <c r="Q201" s="1100"/>
      <c r="R201" s="1100"/>
      <c r="S201" s="1100"/>
      <c r="T201" s="1100"/>
      <c r="U201" s="1100"/>
      <c r="V201" s="1100"/>
      <c r="W201" s="1100"/>
      <c r="X201" s="1100"/>
      <c r="Y201" s="1100"/>
      <c r="Z201" s="940"/>
      <c r="AA201" s="940"/>
      <c r="AB201" s="940"/>
      <c r="AC201" s="940"/>
      <c r="AD201" s="940"/>
      <c r="AE201" s="940"/>
      <c r="AF201" s="941"/>
      <c r="AG201" s="942"/>
      <c r="AH201" s="942"/>
      <c r="AI201" s="943"/>
      <c r="AJ201" s="943"/>
      <c r="AK201" s="943"/>
      <c r="AL201" s="943"/>
      <c r="AM201" s="943"/>
      <c r="AN201" s="943"/>
      <c r="AO201" s="943"/>
      <c r="AP201" s="950"/>
      <c r="AQ201" s="950"/>
      <c r="AR201" s="950"/>
      <c r="AS201" s="950"/>
      <c r="AT201" s="950"/>
      <c r="AU201" s="950"/>
      <c r="AV201" s="950"/>
      <c r="AW201" s="950"/>
      <c r="AX201" s="950"/>
      <c r="AY201" s="950"/>
    </row>
    <row r="202" spans="1:51" x14ac:dyDescent="0.25">
      <c r="A202" s="1100"/>
      <c r="B202" s="1100"/>
      <c r="C202" s="1100"/>
      <c r="D202" s="934" t="s">
        <v>419</v>
      </c>
      <c r="E202" s="980"/>
      <c r="F202" s="980"/>
      <c r="G202" s="980"/>
      <c r="H202" s="981"/>
      <c r="I202" s="1008"/>
      <c r="J202" s="980"/>
      <c r="K202" s="980"/>
      <c r="L202" s="981"/>
      <c r="M202" s="1008"/>
      <c r="N202" s="1100"/>
      <c r="O202" s="1100"/>
      <c r="P202" s="1100"/>
      <c r="Q202" s="1100"/>
      <c r="R202" s="1100"/>
      <c r="S202" s="1100"/>
      <c r="T202" s="1100"/>
      <c r="U202" s="1100"/>
      <c r="V202" s="1100"/>
      <c r="W202" s="1100"/>
      <c r="X202" s="1100"/>
      <c r="Y202" s="1100"/>
      <c r="Z202" s="940"/>
      <c r="AA202" s="940"/>
      <c r="AB202" s="940"/>
      <c r="AC202" s="940"/>
      <c r="AD202" s="940"/>
      <c r="AE202" s="940"/>
      <c r="AF202" s="941"/>
      <c r="AG202" s="942"/>
      <c r="AH202" s="942"/>
      <c r="AI202" s="943"/>
      <c r="AJ202" s="943"/>
      <c r="AK202" s="943"/>
      <c r="AL202" s="943"/>
      <c r="AM202" s="943"/>
      <c r="AN202" s="943"/>
      <c r="AO202" s="943"/>
      <c r="AP202" s="950"/>
      <c r="AQ202" s="950"/>
      <c r="AR202" s="950"/>
      <c r="AS202" s="950"/>
      <c r="AT202" s="950"/>
      <c r="AU202" s="950"/>
      <c r="AV202" s="950"/>
      <c r="AW202" s="950"/>
      <c r="AX202" s="950"/>
      <c r="AY202" s="950"/>
    </row>
    <row r="203" spans="1:51" x14ac:dyDescent="0.25">
      <c r="A203" s="1100"/>
      <c r="B203" s="1100"/>
      <c r="C203" s="1100"/>
      <c r="D203" s="934" t="s">
        <v>420</v>
      </c>
      <c r="E203" s="1003"/>
      <c r="F203" s="1003"/>
      <c r="G203" s="1003"/>
      <c r="H203" s="1004"/>
      <c r="I203" s="1008"/>
      <c r="J203" s="1003"/>
      <c r="K203" s="1003"/>
      <c r="L203" s="1004"/>
      <c r="M203" s="1008"/>
      <c r="N203" s="1100"/>
      <c r="O203" s="1100"/>
      <c r="P203" s="1100"/>
      <c r="Q203" s="1100"/>
      <c r="R203" s="1100"/>
      <c r="S203" s="1100"/>
      <c r="T203" s="1100"/>
      <c r="U203" s="1100"/>
      <c r="V203" s="1100"/>
      <c r="W203" s="1100"/>
      <c r="X203" s="1100"/>
      <c r="Y203" s="1100"/>
      <c r="Z203" s="940"/>
      <c r="AA203" s="940"/>
      <c r="AB203" s="940"/>
      <c r="AC203" s="940"/>
      <c r="AD203" s="940"/>
      <c r="AE203" s="940"/>
      <c r="AF203" s="941"/>
      <c r="AG203" s="942"/>
      <c r="AH203" s="942"/>
      <c r="AI203" s="943"/>
      <c r="AJ203" s="943"/>
      <c r="AK203" s="943"/>
      <c r="AL203" s="943"/>
      <c r="AM203" s="943"/>
      <c r="AN203" s="943"/>
      <c r="AO203" s="943"/>
      <c r="AP203" s="950"/>
      <c r="AQ203" s="950"/>
      <c r="AR203" s="950"/>
      <c r="AS203" s="950"/>
      <c r="AT203" s="950"/>
      <c r="AU203" s="950"/>
      <c r="AV203" s="950"/>
      <c r="AW203" s="950"/>
      <c r="AX203" s="950"/>
      <c r="AY203" s="950"/>
    </row>
    <row r="204" spans="1:51" x14ac:dyDescent="0.25">
      <c r="A204" s="1100"/>
      <c r="B204" s="1100"/>
      <c r="C204" s="1113" t="s">
        <v>433</v>
      </c>
      <c r="D204" s="934" t="s">
        <v>402</v>
      </c>
      <c r="E204" s="980"/>
      <c r="F204" s="980"/>
      <c r="G204" s="1000">
        <v>0.9</v>
      </c>
      <c r="H204" s="1001">
        <v>3.58</v>
      </c>
      <c r="I204" s="1007"/>
      <c r="J204" s="980"/>
      <c r="K204" s="1000">
        <v>0.9</v>
      </c>
      <c r="L204" s="1001">
        <v>3.58</v>
      </c>
      <c r="M204" s="1007"/>
      <c r="N204" s="1113" t="s">
        <v>433</v>
      </c>
      <c r="O204" s="1113" t="s">
        <v>501</v>
      </c>
      <c r="P204" s="1113" t="s">
        <v>502</v>
      </c>
      <c r="Q204" s="1113" t="s">
        <v>462</v>
      </c>
      <c r="R204" s="1113" t="s">
        <v>407</v>
      </c>
      <c r="S204" s="1114">
        <v>340101</v>
      </c>
      <c r="T204" s="1100"/>
      <c r="U204" s="1115" t="s">
        <v>463</v>
      </c>
      <c r="V204" s="1115" t="s">
        <v>463</v>
      </c>
      <c r="W204" s="1115" t="s">
        <v>410</v>
      </c>
      <c r="X204" s="1115" t="s">
        <v>411</v>
      </c>
      <c r="Y204" s="1115">
        <v>340101</v>
      </c>
      <c r="Z204" s="940"/>
      <c r="AA204" s="940"/>
      <c r="AB204" s="940"/>
      <c r="AC204" s="940"/>
      <c r="AD204" s="940"/>
      <c r="AE204" s="940"/>
      <c r="AF204" s="941"/>
      <c r="AG204" s="942"/>
      <c r="AH204" s="942"/>
      <c r="AI204" s="943"/>
      <c r="AJ204" s="943"/>
      <c r="AK204" s="943"/>
      <c r="AL204" s="943"/>
      <c r="AM204" s="943"/>
      <c r="AN204" s="943"/>
      <c r="AO204" s="943"/>
      <c r="AP204" s="950"/>
      <c r="AQ204" s="950"/>
      <c r="AR204" s="950"/>
      <c r="AS204" s="950"/>
      <c r="AT204" s="950"/>
      <c r="AU204" s="950"/>
      <c r="AV204" s="950"/>
      <c r="AW204" s="950"/>
      <c r="AX204" s="950"/>
      <c r="AY204" s="950"/>
    </row>
    <row r="205" spans="1:51" x14ac:dyDescent="0.25">
      <c r="A205" s="1100"/>
      <c r="B205" s="1100"/>
      <c r="C205" s="1100"/>
      <c r="D205" s="934" t="s">
        <v>412</v>
      </c>
      <c r="E205" s="1003"/>
      <c r="F205" s="1003"/>
      <c r="G205" s="1003">
        <v>113262.93362350381</v>
      </c>
      <c r="H205" s="1004">
        <v>450534.78041349293</v>
      </c>
      <c r="I205" s="1005"/>
      <c r="J205" s="1003"/>
      <c r="K205" s="1003">
        <v>174315.73957016435</v>
      </c>
      <c r="L205" s="1004">
        <v>457143.09779502801</v>
      </c>
      <c r="M205" s="1005"/>
      <c r="N205" s="1100"/>
      <c r="O205" s="1100"/>
      <c r="P205" s="1100"/>
      <c r="Q205" s="1100"/>
      <c r="R205" s="1100"/>
      <c r="S205" s="1100"/>
      <c r="T205" s="1100"/>
      <c r="U205" s="1100"/>
      <c r="V205" s="1100"/>
      <c r="W205" s="1100"/>
      <c r="X205" s="1100"/>
      <c r="Y205" s="1100"/>
      <c r="Z205" s="940"/>
      <c r="AA205" s="940"/>
      <c r="AB205" s="940"/>
      <c r="AC205" s="940"/>
      <c r="AD205" s="940"/>
      <c r="AE205" s="940"/>
      <c r="AF205" s="941"/>
      <c r="AG205" s="942"/>
      <c r="AH205" s="942"/>
      <c r="AI205" s="943"/>
      <c r="AJ205" s="943"/>
      <c r="AK205" s="943"/>
      <c r="AL205" s="943"/>
      <c r="AM205" s="943"/>
      <c r="AN205" s="943"/>
      <c r="AO205" s="943"/>
      <c r="AP205" s="950"/>
      <c r="AQ205" s="950"/>
      <c r="AR205" s="950"/>
      <c r="AS205" s="950"/>
      <c r="AT205" s="950"/>
      <c r="AU205" s="950"/>
      <c r="AV205" s="950"/>
      <c r="AW205" s="950"/>
      <c r="AX205" s="950"/>
      <c r="AY205" s="950"/>
    </row>
    <row r="206" spans="1:51" x14ac:dyDescent="0.25">
      <c r="A206" s="1100"/>
      <c r="B206" s="1100"/>
      <c r="C206" s="1100"/>
      <c r="D206" s="934" t="s">
        <v>419</v>
      </c>
      <c r="E206" s="980"/>
      <c r="F206" s="980"/>
      <c r="G206" s="980"/>
      <c r="H206" s="981"/>
      <c r="I206" s="999"/>
      <c r="J206" s="980"/>
      <c r="K206" s="980"/>
      <c r="L206" s="981"/>
      <c r="M206" s="999"/>
      <c r="N206" s="1100"/>
      <c r="O206" s="1100"/>
      <c r="P206" s="1100"/>
      <c r="Q206" s="1100"/>
      <c r="R206" s="1100"/>
      <c r="S206" s="1100"/>
      <c r="T206" s="1100"/>
      <c r="U206" s="1100"/>
      <c r="V206" s="1100"/>
      <c r="W206" s="1100"/>
      <c r="X206" s="1100"/>
      <c r="Y206" s="1100"/>
      <c r="Z206" s="940"/>
      <c r="AA206" s="940"/>
      <c r="AB206" s="940"/>
      <c r="AC206" s="940"/>
      <c r="AD206" s="940"/>
      <c r="AE206" s="940"/>
      <c r="AF206" s="941"/>
      <c r="AG206" s="942"/>
      <c r="AH206" s="942"/>
      <c r="AI206" s="943"/>
      <c r="AJ206" s="943"/>
      <c r="AK206" s="943"/>
      <c r="AL206" s="943"/>
      <c r="AM206" s="943"/>
      <c r="AN206" s="943"/>
      <c r="AO206" s="943"/>
      <c r="AP206" s="950"/>
      <c r="AQ206" s="950"/>
      <c r="AR206" s="950"/>
      <c r="AS206" s="950"/>
      <c r="AT206" s="950"/>
      <c r="AU206" s="950"/>
      <c r="AV206" s="950"/>
      <c r="AW206" s="950"/>
      <c r="AX206" s="950"/>
      <c r="AY206" s="950"/>
    </row>
    <row r="207" spans="1:51" x14ac:dyDescent="0.25">
      <c r="A207" s="1100"/>
      <c r="B207" s="1100"/>
      <c r="C207" s="1100"/>
      <c r="D207" s="934" t="s">
        <v>420</v>
      </c>
      <c r="E207" s="1003"/>
      <c r="F207" s="1003"/>
      <c r="G207" s="1003"/>
      <c r="H207" s="1004"/>
      <c r="I207" s="999"/>
      <c r="J207" s="1003"/>
      <c r="K207" s="1003"/>
      <c r="L207" s="1004"/>
      <c r="M207" s="999"/>
      <c r="N207" s="1100"/>
      <c r="O207" s="1100"/>
      <c r="P207" s="1100"/>
      <c r="Q207" s="1100"/>
      <c r="R207" s="1100"/>
      <c r="S207" s="1100"/>
      <c r="T207" s="1100"/>
      <c r="U207" s="1100"/>
      <c r="V207" s="1100"/>
      <c r="W207" s="1100"/>
      <c r="X207" s="1100"/>
      <c r="Y207" s="1100"/>
      <c r="Z207" s="940"/>
      <c r="AA207" s="940"/>
      <c r="AB207" s="940"/>
      <c r="AC207" s="940"/>
      <c r="AD207" s="940"/>
      <c r="AE207" s="940"/>
      <c r="AF207" s="941"/>
      <c r="AG207" s="941"/>
      <c r="AH207" s="941"/>
      <c r="AI207" s="949"/>
      <c r="AJ207" s="949"/>
      <c r="AK207" s="949"/>
      <c r="AL207" s="949"/>
      <c r="AM207" s="949"/>
      <c r="AN207" s="949"/>
      <c r="AO207" s="949"/>
      <c r="AP207" s="950"/>
      <c r="AQ207" s="950"/>
      <c r="AR207" s="950"/>
      <c r="AS207" s="950"/>
      <c r="AT207" s="950"/>
      <c r="AU207" s="950"/>
      <c r="AV207" s="950"/>
      <c r="AW207" s="950"/>
      <c r="AX207" s="950"/>
      <c r="AY207" s="950"/>
    </row>
    <row r="208" spans="1:51" x14ac:dyDescent="0.25">
      <c r="A208" s="1100"/>
      <c r="B208" s="1100"/>
      <c r="C208" s="1113" t="s">
        <v>503</v>
      </c>
      <c r="D208" s="934" t="s">
        <v>402</v>
      </c>
      <c r="E208" s="980"/>
      <c r="F208" s="980"/>
      <c r="G208" s="1000">
        <v>1191.0999999999999</v>
      </c>
      <c r="H208" s="1001">
        <v>3350.7200000000003</v>
      </c>
      <c r="I208" s="1007"/>
      <c r="J208" s="980"/>
      <c r="K208" s="1000">
        <v>1191.0999999999999</v>
      </c>
      <c r="L208" s="1001">
        <v>2692.57</v>
      </c>
      <c r="M208" s="1007"/>
      <c r="N208" s="1114" t="s">
        <v>504</v>
      </c>
      <c r="O208" s="1114" t="s">
        <v>456</v>
      </c>
      <c r="P208" s="1114" t="s">
        <v>457</v>
      </c>
      <c r="Q208" s="1114" t="s">
        <v>458</v>
      </c>
      <c r="R208" s="1114" t="s">
        <v>407</v>
      </c>
      <c r="S208" s="1114">
        <v>3912913</v>
      </c>
      <c r="T208" s="1114">
        <v>4167821</v>
      </c>
      <c r="U208" s="1114" t="s">
        <v>505</v>
      </c>
      <c r="V208" s="1114" t="s">
        <v>409</v>
      </c>
      <c r="W208" s="1114" t="s">
        <v>410</v>
      </c>
      <c r="X208" s="1114" t="s">
        <v>411</v>
      </c>
      <c r="Y208" s="1114">
        <v>8080734</v>
      </c>
      <c r="Z208" s="940"/>
      <c r="AA208" s="940"/>
      <c r="AB208" s="940"/>
      <c r="AC208" s="940"/>
      <c r="AD208" s="940"/>
      <c r="AE208" s="940"/>
      <c r="AF208" s="941"/>
      <c r="AG208" s="942"/>
      <c r="AH208" s="942"/>
      <c r="AI208" s="943"/>
      <c r="AJ208" s="943"/>
      <c r="AK208" s="943"/>
      <c r="AL208" s="943"/>
      <c r="AM208" s="943"/>
      <c r="AN208" s="943"/>
      <c r="AO208" s="943"/>
      <c r="AP208" s="950"/>
      <c r="AQ208" s="950"/>
      <c r="AR208" s="950"/>
      <c r="AS208" s="950"/>
      <c r="AT208" s="950"/>
      <c r="AU208" s="950"/>
      <c r="AV208" s="950"/>
      <c r="AW208" s="950"/>
      <c r="AX208" s="950"/>
      <c r="AY208" s="950"/>
    </row>
    <row r="209" spans="1:51" x14ac:dyDescent="0.25">
      <c r="A209" s="1100"/>
      <c r="B209" s="1100"/>
      <c r="C209" s="1100"/>
      <c r="D209" s="934" t="s">
        <v>412</v>
      </c>
      <c r="E209" s="1003"/>
      <c r="F209" s="1003"/>
      <c r="G209" s="1003">
        <v>149897200.265506</v>
      </c>
      <c r="H209" s="1004">
        <v>421680418.83438528</v>
      </c>
      <c r="I209" s="999"/>
      <c r="J209" s="1003"/>
      <c r="K209" s="1003">
        <v>230697197.11335862</v>
      </c>
      <c r="L209" s="1004">
        <v>343823963.9189828</v>
      </c>
      <c r="M209" s="999"/>
      <c r="N209" s="1100"/>
      <c r="O209" s="1100"/>
      <c r="P209" s="1100"/>
      <c r="Q209" s="1100"/>
      <c r="R209" s="1100"/>
      <c r="S209" s="1100"/>
      <c r="T209" s="1100"/>
      <c r="U209" s="1100"/>
      <c r="V209" s="1100"/>
      <c r="W209" s="1100"/>
      <c r="X209" s="1100"/>
      <c r="Y209" s="1100"/>
      <c r="Z209" s="940"/>
      <c r="AA209" s="940"/>
      <c r="AB209" s="940"/>
      <c r="AC209" s="940"/>
      <c r="AD209" s="940"/>
      <c r="AE209" s="940"/>
      <c r="AF209" s="941"/>
      <c r="AG209" s="942"/>
      <c r="AH209" s="942"/>
      <c r="AI209" s="943"/>
      <c r="AJ209" s="943"/>
      <c r="AK209" s="943"/>
      <c r="AL209" s="943"/>
      <c r="AM209" s="943"/>
      <c r="AN209" s="943"/>
      <c r="AO209" s="943"/>
      <c r="AP209" s="950"/>
      <c r="AQ209" s="950"/>
      <c r="AR209" s="950"/>
      <c r="AS209" s="950"/>
      <c r="AT209" s="950"/>
      <c r="AU209" s="950"/>
      <c r="AV209" s="950"/>
      <c r="AW209" s="950"/>
      <c r="AX209" s="950"/>
      <c r="AY209" s="950"/>
    </row>
    <row r="210" spans="1:51" x14ac:dyDescent="0.25">
      <c r="A210" s="1100"/>
      <c r="B210" s="1100"/>
      <c r="C210" s="1100"/>
      <c r="D210" s="934" t="s">
        <v>419</v>
      </c>
      <c r="E210" s="980"/>
      <c r="F210" s="980"/>
      <c r="G210" s="980"/>
      <c r="H210" s="981"/>
      <c r="I210" s="999"/>
      <c r="J210" s="980"/>
      <c r="K210" s="980"/>
      <c r="L210" s="981"/>
      <c r="M210" s="999"/>
      <c r="N210" s="1100"/>
      <c r="O210" s="1100"/>
      <c r="P210" s="1100"/>
      <c r="Q210" s="1100"/>
      <c r="R210" s="1100"/>
      <c r="S210" s="1100"/>
      <c r="T210" s="1100"/>
      <c r="U210" s="1100"/>
      <c r="V210" s="1100"/>
      <c r="W210" s="1100"/>
      <c r="X210" s="1100"/>
      <c r="Y210" s="1100"/>
      <c r="Z210" s="940"/>
      <c r="AA210" s="940"/>
      <c r="AB210" s="940"/>
      <c r="AC210" s="940"/>
      <c r="AD210" s="940"/>
      <c r="AE210" s="940"/>
      <c r="AF210" s="941"/>
      <c r="AG210" s="942"/>
      <c r="AH210" s="942"/>
      <c r="AI210" s="943"/>
      <c r="AJ210" s="943"/>
      <c r="AK210" s="943"/>
      <c r="AL210" s="943"/>
      <c r="AM210" s="943"/>
      <c r="AN210" s="943"/>
      <c r="AO210" s="943"/>
      <c r="AP210" s="950"/>
      <c r="AQ210" s="950"/>
      <c r="AR210" s="950"/>
      <c r="AS210" s="950"/>
      <c r="AT210" s="950"/>
      <c r="AU210" s="950"/>
      <c r="AV210" s="950"/>
      <c r="AW210" s="950"/>
      <c r="AX210" s="950"/>
      <c r="AY210" s="950"/>
    </row>
    <row r="211" spans="1:51" x14ac:dyDescent="0.25">
      <c r="A211" s="1100"/>
      <c r="B211" s="1100"/>
      <c r="C211" s="1100"/>
      <c r="D211" s="934" t="s">
        <v>420</v>
      </c>
      <c r="E211" s="1003"/>
      <c r="F211" s="1003"/>
      <c r="G211" s="1003"/>
      <c r="H211" s="1004"/>
      <c r="I211" s="999"/>
      <c r="J211" s="1003"/>
      <c r="K211" s="1003"/>
      <c r="L211" s="1004"/>
      <c r="M211" s="999"/>
      <c r="N211" s="1100"/>
      <c r="O211" s="1100"/>
      <c r="P211" s="1100"/>
      <c r="Q211" s="1100"/>
      <c r="R211" s="1100"/>
      <c r="S211" s="1100"/>
      <c r="T211" s="1100"/>
      <c r="U211" s="1100"/>
      <c r="V211" s="1100"/>
      <c r="W211" s="1100"/>
      <c r="X211" s="1100"/>
      <c r="Y211" s="1100"/>
      <c r="Z211" s="940"/>
      <c r="AA211" s="940"/>
      <c r="AB211" s="940"/>
      <c r="AC211" s="940"/>
      <c r="AD211" s="940"/>
      <c r="AE211" s="940"/>
      <c r="AF211" s="941"/>
      <c r="AG211" s="942"/>
      <c r="AH211" s="942"/>
      <c r="AI211" s="943"/>
      <c r="AJ211" s="943"/>
      <c r="AK211" s="943"/>
      <c r="AL211" s="943"/>
      <c r="AM211" s="943"/>
      <c r="AN211" s="943"/>
      <c r="AO211" s="943"/>
      <c r="AP211" s="950"/>
      <c r="AQ211" s="950"/>
      <c r="AR211" s="950"/>
      <c r="AS211" s="950"/>
      <c r="AT211" s="950"/>
      <c r="AU211" s="950"/>
      <c r="AV211" s="950"/>
      <c r="AW211" s="950"/>
      <c r="AX211" s="950"/>
      <c r="AY211" s="950"/>
    </row>
    <row r="212" spans="1:51" x14ac:dyDescent="0.25">
      <c r="A212" s="1100"/>
      <c r="B212" s="1100"/>
      <c r="C212" s="1113" t="s">
        <v>506</v>
      </c>
      <c r="D212" s="934" t="s">
        <v>402</v>
      </c>
      <c r="E212" s="980"/>
      <c r="F212" s="980"/>
      <c r="G212" s="1009"/>
      <c r="H212" s="1010"/>
      <c r="I212" s="1007"/>
      <c r="J212" s="980"/>
      <c r="K212" s="1009"/>
      <c r="L212" s="1010"/>
      <c r="M212" s="1007"/>
      <c r="N212" s="1114" t="s">
        <v>504</v>
      </c>
      <c r="O212" s="1114" t="s">
        <v>456</v>
      </c>
      <c r="P212" s="1114" t="s">
        <v>457</v>
      </c>
      <c r="Q212" s="1114" t="s">
        <v>458</v>
      </c>
      <c r="R212" s="1114" t="s">
        <v>407</v>
      </c>
      <c r="S212" s="1114">
        <v>3912913</v>
      </c>
      <c r="T212" s="1114">
        <v>4167821</v>
      </c>
      <c r="U212" s="1114" t="s">
        <v>505</v>
      </c>
      <c r="V212" s="1114" t="s">
        <v>409</v>
      </c>
      <c r="W212" s="1114" t="s">
        <v>410</v>
      </c>
      <c r="X212" s="1114" t="s">
        <v>411</v>
      </c>
      <c r="Y212" s="1114">
        <v>8080734</v>
      </c>
      <c r="Z212" s="940"/>
      <c r="AA212" s="940"/>
      <c r="AB212" s="940"/>
      <c r="AC212" s="940"/>
      <c r="AD212" s="940"/>
      <c r="AE212" s="940"/>
      <c r="AF212" s="941"/>
      <c r="AG212" s="942"/>
      <c r="AH212" s="942"/>
      <c r="AI212" s="943"/>
      <c r="AJ212" s="943"/>
      <c r="AK212" s="943"/>
      <c r="AL212" s="943"/>
      <c r="AM212" s="943"/>
      <c r="AN212" s="943"/>
      <c r="AO212" s="943"/>
      <c r="AP212" s="950"/>
      <c r="AQ212" s="950"/>
      <c r="AR212" s="950"/>
      <c r="AS212" s="950"/>
      <c r="AT212" s="950"/>
      <c r="AU212" s="950"/>
      <c r="AV212" s="950"/>
      <c r="AW212" s="950"/>
      <c r="AX212" s="950"/>
      <c r="AY212" s="950"/>
    </row>
    <row r="213" spans="1:51" x14ac:dyDescent="0.25">
      <c r="A213" s="1100"/>
      <c r="B213" s="1100"/>
      <c r="C213" s="1100"/>
      <c r="D213" s="934" t="s">
        <v>412</v>
      </c>
      <c r="E213" s="1003"/>
      <c r="F213" s="1003"/>
      <c r="G213" s="982"/>
      <c r="H213" s="1011"/>
      <c r="I213" s="999"/>
      <c r="J213" s="1003"/>
      <c r="K213" s="982"/>
      <c r="L213" s="1012"/>
      <c r="M213" s="999"/>
      <c r="N213" s="1100"/>
      <c r="O213" s="1100"/>
      <c r="P213" s="1100"/>
      <c r="Q213" s="1100"/>
      <c r="R213" s="1100"/>
      <c r="S213" s="1100"/>
      <c r="T213" s="1100"/>
      <c r="U213" s="1100"/>
      <c r="V213" s="1100"/>
      <c r="W213" s="1100"/>
      <c r="X213" s="1100"/>
      <c r="Y213" s="1100"/>
      <c r="Z213" s="940"/>
      <c r="AA213" s="940"/>
      <c r="AB213" s="940"/>
      <c r="AC213" s="940"/>
      <c r="AD213" s="940"/>
      <c r="AE213" s="940"/>
      <c r="AF213" s="941"/>
      <c r="AG213" s="942"/>
      <c r="AH213" s="942"/>
      <c r="AI213" s="943"/>
      <c r="AJ213" s="943"/>
      <c r="AK213" s="943"/>
      <c r="AL213" s="943"/>
      <c r="AM213" s="943"/>
      <c r="AN213" s="943"/>
      <c r="AO213" s="943"/>
      <c r="AP213" s="950"/>
      <c r="AQ213" s="950"/>
      <c r="AR213" s="950"/>
      <c r="AS213" s="950"/>
      <c r="AT213" s="950"/>
      <c r="AU213" s="950"/>
      <c r="AV213" s="950"/>
      <c r="AW213" s="950"/>
      <c r="AX213" s="950"/>
      <c r="AY213" s="950"/>
    </row>
    <row r="214" spans="1:51" x14ac:dyDescent="0.25">
      <c r="A214" s="1100"/>
      <c r="B214" s="1100"/>
      <c r="C214" s="1100"/>
      <c r="D214" s="934" t="s">
        <v>419</v>
      </c>
      <c r="E214" s="980"/>
      <c r="F214" s="980"/>
      <c r="G214" s="980"/>
      <c r="H214" s="981"/>
      <c r="I214" s="999"/>
      <c r="J214" s="980"/>
      <c r="K214" s="980"/>
      <c r="L214" s="981"/>
      <c r="M214" s="999"/>
      <c r="N214" s="1100"/>
      <c r="O214" s="1100"/>
      <c r="P214" s="1100"/>
      <c r="Q214" s="1100"/>
      <c r="R214" s="1100"/>
      <c r="S214" s="1100"/>
      <c r="T214" s="1100"/>
      <c r="U214" s="1100"/>
      <c r="V214" s="1100"/>
      <c r="W214" s="1100"/>
      <c r="X214" s="1100"/>
      <c r="Y214" s="1100"/>
      <c r="Z214" s="940"/>
      <c r="AA214" s="940"/>
      <c r="AB214" s="940"/>
      <c r="AC214" s="940"/>
      <c r="AD214" s="940"/>
      <c r="AE214" s="940"/>
      <c r="AF214" s="941"/>
      <c r="AG214" s="942"/>
      <c r="AH214" s="942"/>
      <c r="AI214" s="943"/>
      <c r="AJ214" s="943"/>
      <c r="AK214" s="943"/>
      <c r="AL214" s="943"/>
      <c r="AM214" s="943"/>
      <c r="AN214" s="943"/>
      <c r="AO214" s="943"/>
      <c r="AP214" s="950"/>
      <c r="AQ214" s="950"/>
      <c r="AR214" s="950"/>
      <c r="AS214" s="950"/>
      <c r="AT214" s="950"/>
      <c r="AU214" s="950"/>
      <c r="AV214" s="950"/>
      <c r="AW214" s="950"/>
      <c r="AX214" s="950"/>
      <c r="AY214" s="950"/>
    </row>
    <row r="215" spans="1:51" x14ac:dyDescent="0.25">
      <c r="A215" s="1100"/>
      <c r="B215" s="1100"/>
      <c r="C215" s="1100"/>
      <c r="D215" s="934" t="s">
        <v>420</v>
      </c>
      <c r="E215" s="1003"/>
      <c r="F215" s="1003"/>
      <c r="G215" s="1003"/>
      <c r="H215" s="1004"/>
      <c r="I215" s="999"/>
      <c r="J215" s="1003"/>
      <c r="K215" s="1003"/>
      <c r="L215" s="1004"/>
      <c r="M215" s="999"/>
      <c r="N215" s="1100"/>
      <c r="O215" s="1100"/>
      <c r="P215" s="1100"/>
      <c r="Q215" s="1100"/>
      <c r="R215" s="1100"/>
      <c r="S215" s="1100"/>
      <c r="T215" s="1100"/>
      <c r="U215" s="1100"/>
      <c r="V215" s="1100"/>
      <c r="W215" s="1100"/>
      <c r="X215" s="1100"/>
      <c r="Y215" s="1100"/>
      <c r="Z215" s="940"/>
      <c r="AA215" s="940"/>
      <c r="AB215" s="940"/>
      <c r="AC215" s="940"/>
      <c r="AD215" s="940"/>
      <c r="AE215" s="940"/>
      <c r="AF215" s="941"/>
      <c r="AG215" s="942"/>
      <c r="AH215" s="942"/>
      <c r="AI215" s="943"/>
      <c r="AJ215" s="943"/>
      <c r="AK215" s="943"/>
      <c r="AL215" s="943"/>
      <c r="AM215" s="943"/>
      <c r="AN215" s="943"/>
      <c r="AO215" s="943"/>
      <c r="AP215" s="950"/>
      <c r="AQ215" s="950"/>
      <c r="AR215" s="950"/>
      <c r="AS215" s="950"/>
      <c r="AT215" s="950"/>
      <c r="AU215" s="950"/>
      <c r="AV215" s="950"/>
      <c r="AW215" s="950"/>
      <c r="AX215" s="950"/>
      <c r="AY215" s="950"/>
    </row>
    <row r="216" spans="1:51" x14ac:dyDescent="0.25">
      <c r="A216" s="1100"/>
      <c r="B216" s="1100"/>
      <c r="C216" s="1135" t="s">
        <v>444</v>
      </c>
      <c r="D216" s="934" t="s">
        <v>402</v>
      </c>
      <c r="E216" s="980"/>
      <c r="F216" s="980"/>
      <c r="G216" s="980">
        <v>3056.11</v>
      </c>
      <c r="H216" s="981"/>
      <c r="I216" s="1013"/>
      <c r="J216" s="1003"/>
      <c r="K216" s="980">
        <v>929.03</v>
      </c>
      <c r="L216" s="981"/>
      <c r="M216" s="1013"/>
      <c r="N216" s="1114" t="s">
        <v>504</v>
      </c>
      <c r="O216" s="1114" t="s">
        <v>456</v>
      </c>
      <c r="P216" s="1114" t="s">
        <v>457</v>
      </c>
      <c r="Q216" s="1114" t="s">
        <v>458</v>
      </c>
      <c r="R216" s="1115" t="s">
        <v>407</v>
      </c>
      <c r="S216" s="1115">
        <v>8185614</v>
      </c>
      <c r="T216" s="1100"/>
      <c r="U216" s="1114" t="s">
        <v>505</v>
      </c>
      <c r="V216" s="1115" t="s">
        <v>409</v>
      </c>
      <c r="W216" s="1115" t="s">
        <v>410</v>
      </c>
      <c r="X216" s="1115" t="s">
        <v>411</v>
      </c>
      <c r="Y216" s="1115">
        <v>8185614</v>
      </c>
      <c r="Z216" s="940"/>
      <c r="AA216" s="940"/>
      <c r="AB216" s="940"/>
      <c r="AC216" s="940"/>
      <c r="AD216" s="940"/>
      <c r="AE216" s="940"/>
      <c r="AF216" s="941"/>
      <c r="AG216" s="941"/>
      <c r="AH216" s="941"/>
      <c r="AI216" s="949"/>
      <c r="AJ216" s="949"/>
      <c r="AK216" s="949"/>
      <c r="AL216" s="949"/>
      <c r="AM216" s="949"/>
      <c r="AN216" s="949"/>
      <c r="AO216" s="949"/>
      <c r="AP216" s="950"/>
      <c r="AQ216" s="950"/>
      <c r="AR216" s="950"/>
      <c r="AS216" s="950"/>
      <c r="AT216" s="950"/>
      <c r="AU216" s="950"/>
      <c r="AV216" s="950"/>
      <c r="AW216" s="950"/>
      <c r="AX216" s="950"/>
      <c r="AY216" s="950"/>
    </row>
    <row r="217" spans="1:51" x14ac:dyDescent="0.25">
      <c r="A217" s="1100"/>
      <c r="B217" s="1100"/>
      <c r="C217" s="1100"/>
      <c r="D217" s="934" t="s">
        <v>412</v>
      </c>
      <c r="E217" s="944"/>
      <c r="F217" s="944"/>
      <c r="G217" s="1003">
        <v>384604426.75125134</v>
      </c>
      <c r="H217" s="1004">
        <v>0</v>
      </c>
      <c r="I217" s="1013"/>
      <c r="J217" s="1003"/>
      <c r="K217" s="1003">
        <v>179938390.59207752</v>
      </c>
      <c r="L217" s="1004">
        <v>0</v>
      </c>
      <c r="M217" s="1013"/>
      <c r="N217" s="1100"/>
      <c r="O217" s="1100"/>
      <c r="P217" s="1100"/>
      <c r="Q217" s="1100"/>
      <c r="R217" s="1100"/>
      <c r="S217" s="1100"/>
      <c r="T217" s="1100"/>
      <c r="U217" s="1100"/>
      <c r="V217" s="1100"/>
      <c r="W217" s="1100"/>
      <c r="X217" s="1100"/>
      <c r="Y217" s="1100"/>
      <c r="Z217" s="940"/>
      <c r="AA217" s="940"/>
      <c r="AB217" s="940"/>
      <c r="AC217" s="940"/>
      <c r="AD217" s="940"/>
      <c r="AE217" s="940"/>
      <c r="AF217" s="941"/>
      <c r="AG217" s="941"/>
      <c r="AH217" s="941"/>
      <c r="AI217" s="949"/>
      <c r="AJ217" s="949"/>
      <c r="AK217" s="949"/>
      <c r="AL217" s="949"/>
      <c r="AM217" s="949"/>
      <c r="AN217" s="949"/>
      <c r="AO217" s="949"/>
      <c r="AP217" s="950"/>
      <c r="AQ217" s="950"/>
      <c r="AR217" s="950"/>
      <c r="AS217" s="950"/>
      <c r="AT217" s="950"/>
      <c r="AU217" s="950"/>
      <c r="AV217" s="950"/>
      <c r="AW217" s="950"/>
      <c r="AX217" s="950"/>
      <c r="AY217" s="950"/>
    </row>
    <row r="218" spans="1:51" x14ac:dyDescent="0.25">
      <c r="A218" s="1100"/>
      <c r="B218" s="1100"/>
      <c r="C218" s="1100"/>
      <c r="D218" s="934" t="s">
        <v>419</v>
      </c>
      <c r="E218" s="980"/>
      <c r="F218" s="980"/>
      <c r="G218" s="980"/>
      <c r="H218" s="981"/>
      <c r="I218" s="1013"/>
      <c r="J218" s="1003"/>
      <c r="K218" s="1003"/>
      <c r="L218" s="981"/>
      <c r="M218" s="1013"/>
      <c r="N218" s="1100"/>
      <c r="O218" s="1100"/>
      <c r="P218" s="1100"/>
      <c r="Q218" s="1100"/>
      <c r="R218" s="1100"/>
      <c r="S218" s="1100"/>
      <c r="T218" s="1100"/>
      <c r="U218" s="1100"/>
      <c r="V218" s="1100"/>
      <c r="W218" s="1100"/>
      <c r="X218" s="1100"/>
      <c r="Y218" s="1100"/>
      <c r="Z218" s="940"/>
      <c r="AA218" s="940"/>
      <c r="AB218" s="940"/>
      <c r="AC218" s="940"/>
      <c r="AD218" s="940"/>
      <c r="AE218" s="940"/>
      <c r="AF218" s="941"/>
      <c r="AG218" s="941"/>
      <c r="AH218" s="941"/>
      <c r="AI218" s="949"/>
      <c r="AJ218" s="949"/>
      <c r="AK218" s="949"/>
      <c r="AL218" s="949"/>
      <c r="AM218" s="949"/>
      <c r="AN218" s="949"/>
      <c r="AO218" s="949"/>
      <c r="AP218" s="950"/>
      <c r="AQ218" s="950"/>
      <c r="AR218" s="950"/>
      <c r="AS218" s="950"/>
      <c r="AT218" s="950"/>
      <c r="AU218" s="950"/>
      <c r="AV218" s="950"/>
      <c r="AW218" s="950"/>
      <c r="AX218" s="950"/>
      <c r="AY218" s="950"/>
    </row>
    <row r="219" spans="1:51" x14ac:dyDescent="0.25">
      <c r="A219" s="1100"/>
      <c r="B219" s="1100"/>
      <c r="C219" s="1100"/>
      <c r="D219" s="934" t="s">
        <v>420</v>
      </c>
      <c r="E219" s="1003"/>
      <c r="F219" s="1003"/>
      <c r="G219" s="1003"/>
      <c r="H219" s="1004"/>
      <c r="I219" s="1013"/>
      <c r="J219" s="1003"/>
      <c r="K219" s="1003"/>
      <c r="L219" s="1004"/>
      <c r="M219" s="1013"/>
      <c r="N219" s="1100"/>
      <c r="O219" s="1100"/>
      <c r="P219" s="1100"/>
      <c r="Q219" s="1100"/>
      <c r="R219" s="1100"/>
      <c r="S219" s="1100"/>
      <c r="T219" s="1100"/>
      <c r="U219" s="1100"/>
      <c r="V219" s="1100"/>
      <c r="W219" s="1100"/>
      <c r="X219" s="1100"/>
      <c r="Y219" s="1100"/>
      <c r="Z219" s="940"/>
      <c r="AA219" s="940"/>
      <c r="AB219" s="940"/>
      <c r="AC219" s="940"/>
      <c r="AD219" s="940"/>
      <c r="AE219" s="940"/>
      <c r="AF219" s="941"/>
      <c r="AG219" s="941"/>
      <c r="AH219" s="941"/>
      <c r="AI219" s="949"/>
      <c r="AJ219" s="949"/>
      <c r="AK219" s="949"/>
      <c r="AL219" s="949"/>
      <c r="AM219" s="949"/>
      <c r="AN219" s="949"/>
      <c r="AO219" s="949"/>
      <c r="AP219" s="950"/>
      <c r="AQ219" s="950"/>
      <c r="AR219" s="950"/>
      <c r="AS219" s="950"/>
      <c r="AT219" s="950"/>
      <c r="AU219" s="950"/>
      <c r="AV219" s="950"/>
      <c r="AW219" s="950"/>
      <c r="AX219" s="950"/>
      <c r="AY219" s="950"/>
    </row>
    <row r="220" spans="1:51" x14ac:dyDescent="0.25">
      <c r="A220" s="1100"/>
      <c r="B220" s="1100"/>
      <c r="C220" s="1101" t="s">
        <v>451</v>
      </c>
      <c r="D220" s="934" t="s">
        <v>402</v>
      </c>
      <c r="E220" s="997">
        <v>4595</v>
      </c>
      <c r="F220" s="997">
        <v>4595</v>
      </c>
      <c r="G220" s="980">
        <v>4595</v>
      </c>
      <c r="H220" s="1014">
        <v>4594.9999999999991</v>
      </c>
      <c r="I220" s="1015"/>
      <c r="J220" s="996">
        <v>929.01</v>
      </c>
      <c r="K220" s="980">
        <v>2467.92</v>
      </c>
      <c r="L220" s="1014">
        <v>3936.85</v>
      </c>
      <c r="M220" s="1015"/>
      <c r="N220" s="1114"/>
      <c r="O220" s="1100"/>
      <c r="P220" s="1100"/>
      <c r="Q220" s="1100"/>
      <c r="R220" s="1100"/>
      <c r="S220" s="1100"/>
      <c r="T220" s="1100"/>
      <c r="U220" s="1100"/>
      <c r="V220" s="1100"/>
      <c r="W220" s="1100"/>
      <c r="X220" s="1100"/>
      <c r="Y220" s="1100"/>
      <c r="Z220" s="940"/>
      <c r="AA220" s="940"/>
      <c r="AB220" s="940"/>
      <c r="AC220" s="940"/>
      <c r="AD220" s="940"/>
      <c r="AE220" s="940"/>
      <c r="AF220" s="941"/>
      <c r="AG220" s="942"/>
      <c r="AH220" s="942"/>
      <c r="AI220" s="943"/>
      <c r="AJ220" s="943"/>
      <c r="AK220" s="943"/>
      <c r="AL220" s="943"/>
      <c r="AM220" s="943"/>
      <c r="AN220" s="943"/>
      <c r="AO220" s="943"/>
      <c r="AP220" s="950"/>
      <c r="AQ220" s="950"/>
      <c r="AR220" s="950"/>
      <c r="AS220" s="950"/>
      <c r="AT220" s="950"/>
      <c r="AU220" s="950"/>
      <c r="AV220" s="950"/>
      <c r="AW220" s="950"/>
      <c r="AX220" s="950"/>
      <c r="AY220" s="950"/>
    </row>
    <row r="221" spans="1:51" x14ac:dyDescent="0.25">
      <c r="A221" s="1100"/>
      <c r="B221" s="1100"/>
      <c r="C221" s="1119"/>
      <c r="D221" s="934" t="s">
        <v>412</v>
      </c>
      <c r="E221" s="997">
        <v>553077000</v>
      </c>
      <c r="F221" s="997">
        <v>553077000</v>
      </c>
      <c r="G221" s="980">
        <v>578270200</v>
      </c>
      <c r="H221" s="980">
        <v>578270200.00000012</v>
      </c>
      <c r="I221" s="1016"/>
      <c r="J221" s="1017">
        <v>47226000</v>
      </c>
      <c r="K221" s="980">
        <v>477997000</v>
      </c>
      <c r="L221" s="980">
        <v>502710559.93138433</v>
      </c>
      <c r="M221" s="1016"/>
      <c r="N221" s="1100"/>
      <c r="O221" s="1132"/>
      <c r="P221" s="1132"/>
      <c r="Q221" s="1132"/>
      <c r="R221" s="1132"/>
      <c r="S221" s="1132"/>
      <c r="T221" s="1132"/>
      <c r="U221" s="1132"/>
      <c r="V221" s="1132"/>
      <c r="W221" s="1132"/>
      <c r="X221" s="1132"/>
      <c r="Y221" s="1100"/>
      <c r="Z221" s="940"/>
      <c r="AA221" s="940"/>
      <c r="AB221" s="940"/>
      <c r="AC221" s="940"/>
      <c r="AD221" s="940"/>
      <c r="AE221" s="940"/>
      <c r="AF221" s="941"/>
      <c r="AG221" s="942"/>
      <c r="AH221" s="942"/>
      <c r="AI221" s="943"/>
      <c r="AJ221" s="943"/>
      <c r="AK221" s="943"/>
      <c r="AL221" s="943"/>
      <c r="AM221" s="943"/>
      <c r="AN221" s="943"/>
      <c r="AO221" s="943"/>
      <c r="AP221" s="950"/>
      <c r="AQ221" s="950"/>
      <c r="AR221" s="950"/>
      <c r="AS221" s="950"/>
      <c r="AT221" s="950"/>
      <c r="AU221" s="950"/>
      <c r="AV221" s="950"/>
      <c r="AW221" s="950"/>
      <c r="AX221" s="950"/>
      <c r="AY221" s="950"/>
    </row>
    <row r="222" spans="1:51" x14ac:dyDescent="0.25">
      <c r="A222" s="1100"/>
      <c r="B222" s="1100"/>
      <c r="C222" s="1119"/>
      <c r="D222" s="934" t="s">
        <v>419</v>
      </c>
      <c r="E222" s="997">
        <v>0</v>
      </c>
      <c r="F222" s="997">
        <v>0</v>
      </c>
      <c r="G222" s="980">
        <v>0</v>
      </c>
      <c r="H222" s="980">
        <v>0</v>
      </c>
      <c r="I222" s="1016"/>
      <c r="J222" s="996">
        <v>0</v>
      </c>
      <c r="K222" s="980">
        <v>0</v>
      </c>
      <c r="L222" s="980">
        <v>0</v>
      </c>
      <c r="M222" s="1016"/>
      <c r="N222" s="1100"/>
      <c r="O222" s="1132"/>
      <c r="P222" s="1132"/>
      <c r="Q222" s="1132"/>
      <c r="R222" s="1132"/>
      <c r="S222" s="1132"/>
      <c r="T222" s="1132"/>
      <c r="U222" s="1132"/>
      <c r="V222" s="1132"/>
      <c r="W222" s="1132"/>
      <c r="X222" s="1132"/>
      <c r="Y222" s="1100"/>
      <c r="Z222" s="940"/>
      <c r="AA222" s="940"/>
      <c r="AB222" s="940"/>
      <c r="AC222" s="940"/>
      <c r="AD222" s="940"/>
      <c r="AE222" s="940"/>
      <c r="AF222" s="941"/>
      <c r="AG222" s="942"/>
      <c r="AH222" s="942"/>
      <c r="AI222" s="943"/>
      <c r="AJ222" s="943"/>
      <c r="AK222" s="943"/>
      <c r="AL222" s="943"/>
      <c r="AM222" s="943"/>
      <c r="AN222" s="943"/>
      <c r="AO222" s="943"/>
      <c r="AP222" s="950"/>
      <c r="AQ222" s="950"/>
      <c r="AR222" s="950"/>
      <c r="AS222" s="950"/>
      <c r="AT222" s="950"/>
      <c r="AU222" s="950"/>
      <c r="AV222" s="950"/>
      <c r="AW222" s="950"/>
      <c r="AX222" s="950"/>
      <c r="AY222" s="950"/>
    </row>
    <row r="223" spans="1:51" x14ac:dyDescent="0.25">
      <c r="A223" s="1100"/>
      <c r="B223" s="1100"/>
      <c r="C223" s="1119"/>
      <c r="D223" s="934" t="s">
        <v>420</v>
      </c>
      <c r="E223" s="997">
        <v>183580654</v>
      </c>
      <c r="F223" s="997">
        <v>183580654</v>
      </c>
      <c r="G223" s="980">
        <v>183580654</v>
      </c>
      <c r="H223" s="980">
        <v>183580654</v>
      </c>
      <c r="I223" s="1018"/>
      <c r="J223" s="1017">
        <v>101481494</v>
      </c>
      <c r="K223" s="980">
        <v>176951578</v>
      </c>
      <c r="L223" s="980">
        <v>176951578</v>
      </c>
      <c r="M223" s="1018"/>
      <c r="N223" s="1100"/>
      <c r="O223" s="1100"/>
      <c r="P223" s="1100"/>
      <c r="Q223" s="1100"/>
      <c r="R223" s="1100"/>
      <c r="S223" s="1100"/>
      <c r="T223" s="1100"/>
      <c r="U223" s="1100"/>
      <c r="V223" s="1100"/>
      <c r="W223" s="1100"/>
      <c r="X223" s="1100"/>
      <c r="Y223" s="1100"/>
      <c r="Z223" s="940"/>
      <c r="AA223" s="940"/>
      <c r="AB223" s="940"/>
      <c r="AC223" s="940"/>
      <c r="AD223" s="940"/>
      <c r="AE223" s="940"/>
      <c r="AF223" s="941"/>
      <c r="AG223" s="942"/>
      <c r="AH223" s="942"/>
      <c r="AI223" s="943"/>
      <c r="AJ223" s="943"/>
      <c r="AK223" s="943"/>
      <c r="AL223" s="943"/>
      <c r="AM223" s="943"/>
      <c r="AN223" s="943"/>
      <c r="AO223" s="943"/>
      <c r="AP223" s="950"/>
      <c r="AQ223" s="950"/>
      <c r="AR223" s="950"/>
      <c r="AS223" s="950"/>
      <c r="AT223" s="950"/>
      <c r="AU223" s="950"/>
      <c r="AV223" s="950"/>
      <c r="AW223" s="950"/>
      <c r="AX223" s="950"/>
      <c r="AY223" s="950"/>
    </row>
    <row r="224" spans="1:51" x14ac:dyDescent="0.25">
      <c r="A224" s="1130">
        <v>8</v>
      </c>
      <c r="B224" s="1113" t="s">
        <v>95</v>
      </c>
      <c r="C224" s="1113" t="s">
        <v>507</v>
      </c>
      <c r="D224" s="934" t="s">
        <v>402</v>
      </c>
      <c r="E224" s="980">
        <v>6089</v>
      </c>
      <c r="F224" s="980">
        <v>6089</v>
      </c>
      <c r="G224" s="980">
        <v>6089</v>
      </c>
      <c r="H224" s="981">
        <v>6089</v>
      </c>
      <c r="I224" s="980"/>
      <c r="J224" s="980">
        <v>1200.3599999999999</v>
      </c>
      <c r="K224" s="980">
        <v>6079.5709999999999</v>
      </c>
      <c r="L224" s="981">
        <v>6079.5710000000008</v>
      </c>
      <c r="M224" s="982"/>
      <c r="N224" s="1113" t="s">
        <v>445</v>
      </c>
      <c r="O224" s="1114" t="s">
        <v>456</v>
      </c>
      <c r="P224" s="1114" t="s">
        <v>457</v>
      </c>
      <c r="Q224" s="1114" t="s">
        <v>458</v>
      </c>
      <c r="R224" s="1114" t="s">
        <v>407</v>
      </c>
      <c r="S224" s="1115">
        <v>8185614</v>
      </c>
      <c r="T224" s="1100"/>
      <c r="U224" s="1115" t="s">
        <v>408</v>
      </c>
      <c r="V224" s="1115" t="s">
        <v>409</v>
      </c>
      <c r="W224" s="1115" t="s">
        <v>410</v>
      </c>
      <c r="X224" s="1115" t="s">
        <v>411</v>
      </c>
      <c r="Y224" s="1115">
        <v>8185614</v>
      </c>
      <c r="Z224" s="940"/>
      <c r="AA224" s="940"/>
      <c r="AB224" s="940"/>
      <c r="AC224" s="940"/>
      <c r="AD224" s="940"/>
      <c r="AE224" s="940"/>
      <c r="AF224" s="941"/>
      <c r="AG224" s="941"/>
      <c r="AH224" s="941"/>
      <c r="AI224" s="949"/>
      <c r="AJ224" s="949"/>
      <c r="AK224" s="949"/>
      <c r="AL224" s="949"/>
      <c r="AM224" s="949"/>
      <c r="AN224" s="949"/>
      <c r="AO224" s="949"/>
      <c r="AP224" s="950"/>
      <c r="AQ224" s="950"/>
      <c r="AR224" s="950"/>
      <c r="AS224" s="950"/>
      <c r="AT224" s="950"/>
      <c r="AU224" s="950"/>
      <c r="AV224" s="950"/>
      <c r="AW224" s="950"/>
      <c r="AX224" s="950"/>
      <c r="AY224" s="950"/>
    </row>
    <row r="225" spans="1:51" x14ac:dyDescent="0.25">
      <c r="A225" s="1100"/>
      <c r="B225" s="1113"/>
      <c r="C225" s="1113"/>
      <c r="D225" s="934" t="s">
        <v>412</v>
      </c>
      <c r="E225" s="980">
        <v>500140000</v>
      </c>
      <c r="F225" s="935">
        <v>500140000</v>
      </c>
      <c r="G225" s="980">
        <v>454064000</v>
      </c>
      <c r="H225" s="981">
        <v>454064000</v>
      </c>
      <c r="I225" s="935"/>
      <c r="J225" s="980">
        <v>69481000</v>
      </c>
      <c r="K225" s="980">
        <v>321262000</v>
      </c>
      <c r="L225" s="981">
        <v>321262000</v>
      </c>
      <c r="M225" s="982"/>
      <c r="N225" s="1100"/>
      <c r="O225" s="1100"/>
      <c r="P225" s="1100"/>
      <c r="Q225" s="1100"/>
      <c r="R225" s="1100"/>
      <c r="S225" s="1100"/>
      <c r="T225" s="1100"/>
      <c r="U225" s="1100"/>
      <c r="V225" s="1100"/>
      <c r="W225" s="1100"/>
      <c r="X225" s="1100"/>
      <c r="Y225" s="1100"/>
      <c r="Z225" s="940"/>
      <c r="AA225" s="940"/>
      <c r="AB225" s="940"/>
      <c r="AC225" s="940"/>
      <c r="AD225" s="940"/>
      <c r="AE225" s="940"/>
      <c r="AF225" s="941"/>
      <c r="AG225" s="942"/>
      <c r="AH225" s="942"/>
      <c r="AI225" s="943"/>
      <c r="AJ225" s="943"/>
      <c r="AK225" s="943"/>
      <c r="AL225" s="943"/>
      <c r="AM225" s="943"/>
      <c r="AN225" s="943"/>
      <c r="AO225" s="943"/>
      <c r="AP225" s="950"/>
      <c r="AQ225" s="950"/>
      <c r="AR225" s="950"/>
      <c r="AS225" s="950"/>
      <c r="AT225" s="950"/>
      <c r="AU225" s="950"/>
      <c r="AV225" s="950"/>
      <c r="AW225" s="950"/>
      <c r="AX225" s="950"/>
      <c r="AY225" s="950"/>
    </row>
    <row r="226" spans="1:51" x14ac:dyDescent="0.25">
      <c r="A226" s="1100"/>
      <c r="B226" s="1113"/>
      <c r="C226" s="1113"/>
      <c r="D226" s="934" t="s">
        <v>419</v>
      </c>
      <c r="E226" s="980">
        <v>31.239999999999782</v>
      </c>
      <c r="F226" s="980">
        <v>31.239999999999782</v>
      </c>
      <c r="G226" s="980">
        <v>31.24</v>
      </c>
      <c r="H226" s="981">
        <v>31.24</v>
      </c>
      <c r="I226" s="980"/>
      <c r="J226" s="980">
        <v>31.24</v>
      </c>
      <c r="K226" s="980">
        <v>31.24</v>
      </c>
      <c r="L226" s="981">
        <v>31.24</v>
      </c>
      <c r="M226" s="990"/>
      <c r="N226" s="1100"/>
      <c r="O226" s="1100"/>
      <c r="P226" s="1100"/>
      <c r="Q226" s="1100"/>
      <c r="R226" s="1100"/>
      <c r="S226" s="1100"/>
      <c r="T226" s="1100"/>
      <c r="U226" s="1100"/>
      <c r="V226" s="1100"/>
      <c r="W226" s="1100"/>
      <c r="X226" s="1100"/>
      <c r="Y226" s="1100"/>
      <c r="Z226" s="940"/>
      <c r="AA226" s="940"/>
      <c r="AB226" s="940"/>
      <c r="AC226" s="940"/>
      <c r="AD226" s="940"/>
      <c r="AE226" s="940"/>
      <c r="AF226" s="941"/>
      <c r="AG226" s="942"/>
      <c r="AH226" s="942"/>
      <c r="AI226" s="943"/>
      <c r="AJ226" s="943"/>
      <c r="AK226" s="943"/>
      <c r="AL226" s="943"/>
      <c r="AM226" s="943"/>
      <c r="AN226" s="943"/>
      <c r="AO226" s="943"/>
      <c r="AP226" s="950"/>
      <c r="AQ226" s="950"/>
      <c r="AR226" s="950"/>
      <c r="AS226" s="950"/>
      <c r="AT226" s="950"/>
      <c r="AU226" s="950"/>
      <c r="AV226" s="950"/>
      <c r="AW226" s="950"/>
      <c r="AX226" s="950"/>
      <c r="AY226" s="950"/>
    </row>
    <row r="227" spans="1:51" x14ac:dyDescent="0.25">
      <c r="A227" s="1100"/>
      <c r="B227" s="1113"/>
      <c r="C227" s="1113"/>
      <c r="D227" s="934" t="s">
        <v>420</v>
      </c>
      <c r="E227" s="980">
        <v>98216857</v>
      </c>
      <c r="F227" s="980">
        <v>98216857</v>
      </c>
      <c r="G227" s="980">
        <v>98216857</v>
      </c>
      <c r="H227" s="981">
        <v>98216857</v>
      </c>
      <c r="I227" s="980"/>
      <c r="J227" s="980">
        <v>80693357</v>
      </c>
      <c r="K227" s="980">
        <v>98216857</v>
      </c>
      <c r="L227" s="981">
        <v>98216857</v>
      </c>
      <c r="M227" s="982"/>
      <c r="N227" s="1100"/>
      <c r="O227" s="1100"/>
      <c r="P227" s="1100"/>
      <c r="Q227" s="1100"/>
      <c r="R227" s="1100"/>
      <c r="S227" s="1100"/>
      <c r="T227" s="1100"/>
      <c r="U227" s="1100"/>
      <c r="V227" s="1100"/>
      <c r="W227" s="1100"/>
      <c r="X227" s="1100"/>
      <c r="Y227" s="1100"/>
      <c r="Z227" s="940"/>
      <c r="AA227" s="940"/>
      <c r="AB227" s="940"/>
      <c r="AC227" s="940"/>
      <c r="AD227" s="940"/>
      <c r="AE227" s="940"/>
      <c r="AF227" s="941"/>
      <c r="AG227" s="942"/>
      <c r="AH227" s="942"/>
      <c r="AI227" s="943"/>
      <c r="AJ227" s="943"/>
      <c r="AK227" s="943"/>
      <c r="AL227" s="943"/>
      <c r="AM227" s="943"/>
      <c r="AN227" s="943"/>
      <c r="AO227" s="943"/>
      <c r="AP227" s="950"/>
      <c r="AQ227" s="950"/>
      <c r="AR227" s="950"/>
      <c r="AS227" s="950"/>
      <c r="AT227" s="950"/>
      <c r="AU227" s="950"/>
      <c r="AV227" s="950"/>
      <c r="AW227" s="950"/>
      <c r="AX227" s="950"/>
      <c r="AY227" s="950"/>
    </row>
    <row r="228" spans="1:51" x14ac:dyDescent="0.25">
      <c r="A228" s="1100"/>
      <c r="B228" s="1113"/>
      <c r="C228" s="1113"/>
      <c r="D228" s="934" t="s">
        <v>402</v>
      </c>
      <c r="E228" s="996">
        <v>6089</v>
      </c>
      <c r="F228" s="996">
        <v>6089</v>
      </c>
      <c r="G228" s="996">
        <v>6089</v>
      </c>
      <c r="H228" s="1014">
        <v>6089</v>
      </c>
      <c r="I228" s="996"/>
      <c r="J228" s="996">
        <v>1231.3599999999999</v>
      </c>
      <c r="K228" s="996">
        <v>6079.5709999999999</v>
      </c>
      <c r="L228" s="1014">
        <v>6079.5710000000008</v>
      </c>
      <c r="M228" s="1019"/>
      <c r="N228" s="1114"/>
      <c r="O228" s="1114"/>
      <c r="P228" s="1114"/>
      <c r="Q228" s="1114"/>
      <c r="R228" s="1114"/>
      <c r="S228" s="1114"/>
      <c r="T228" s="1114"/>
      <c r="U228" s="1114"/>
      <c r="V228" s="1114"/>
      <c r="W228" s="1114"/>
      <c r="X228" s="1114"/>
      <c r="Y228" s="1114"/>
      <c r="Z228" s="940"/>
      <c r="AA228" s="940"/>
      <c r="AB228" s="940"/>
      <c r="AC228" s="940"/>
      <c r="AD228" s="940"/>
      <c r="AE228" s="940"/>
      <c r="AF228" s="941"/>
      <c r="AG228" s="942"/>
      <c r="AH228" s="942"/>
      <c r="AI228" s="943"/>
      <c r="AJ228" s="943"/>
      <c r="AK228" s="943"/>
      <c r="AL228" s="943"/>
      <c r="AM228" s="943"/>
      <c r="AN228" s="943"/>
      <c r="AO228" s="943"/>
      <c r="AP228" s="943"/>
      <c r="AQ228" s="943"/>
      <c r="AR228" s="943"/>
      <c r="AS228" s="943"/>
      <c r="AT228" s="943"/>
      <c r="AU228" s="943"/>
      <c r="AV228" s="943"/>
      <c r="AW228" s="943"/>
      <c r="AX228" s="943"/>
      <c r="AY228" s="943"/>
    </row>
    <row r="229" spans="1:51" x14ac:dyDescent="0.25">
      <c r="A229" s="1100"/>
      <c r="B229" s="1113"/>
      <c r="C229" s="1113"/>
      <c r="D229" s="934" t="s">
        <v>412</v>
      </c>
      <c r="E229" s="1017">
        <v>500140000</v>
      </c>
      <c r="F229" s="1017">
        <v>500140000</v>
      </c>
      <c r="G229" s="996">
        <v>454064000</v>
      </c>
      <c r="H229" s="1014">
        <v>454064000</v>
      </c>
      <c r="I229" s="996"/>
      <c r="J229" s="1017">
        <v>69481000</v>
      </c>
      <c r="K229" s="996">
        <v>321262000</v>
      </c>
      <c r="L229" s="1014">
        <v>321262000</v>
      </c>
      <c r="M229" s="1019"/>
      <c r="N229" s="1114"/>
      <c r="O229" s="1114"/>
      <c r="P229" s="1114"/>
      <c r="Q229" s="1114"/>
      <c r="R229" s="1114"/>
      <c r="S229" s="1114"/>
      <c r="T229" s="1114"/>
      <c r="U229" s="1114"/>
      <c r="V229" s="1114"/>
      <c r="W229" s="1114"/>
      <c r="X229" s="1114"/>
      <c r="Y229" s="1114"/>
      <c r="Z229" s="940"/>
      <c r="AA229" s="940"/>
      <c r="AB229" s="940"/>
      <c r="AC229" s="940"/>
      <c r="AD229" s="940"/>
      <c r="AE229" s="940"/>
      <c r="AF229" s="941"/>
      <c r="AG229" s="942"/>
      <c r="AH229" s="942"/>
      <c r="AI229" s="943"/>
      <c r="AJ229" s="943"/>
      <c r="AK229" s="943"/>
      <c r="AL229" s="943"/>
      <c r="AM229" s="943"/>
      <c r="AN229" s="943"/>
      <c r="AO229" s="943"/>
      <c r="AP229" s="943"/>
      <c r="AQ229" s="943"/>
      <c r="AR229" s="943"/>
      <c r="AS229" s="943"/>
      <c r="AT229" s="943"/>
      <c r="AU229" s="943"/>
      <c r="AV229" s="943"/>
      <c r="AW229" s="943"/>
      <c r="AX229" s="943"/>
      <c r="AY229" s="943"/>
    </row>
    <row r="230" spans="1:51" x14ac:dyDescent="0.25">
      <c r="A230" s="1100"/>
      <c r="B230" s="1113"/>
      <c r="C230" s="1113"/>
      <c r="D230" s="934" t="s">
        <v>419</v>
      </c>
      <c r="E230" s="996">
        <v>31.239999999999782</v>
      </c>
      <c r="F230" s="996">
        <v>31.239999999999782</v>
      </c>
      <c r="G230" s="996">
        <v>31.24</v>
      </c>
      <c r="H230" s="1014">
        <v>31.24</v>
      </c>
      <c r="I230" s="996"/>
      <c r="J230" s="996">
        <v>31</v>
      </c>
      <c r="K230" s="996">
        <v>31.24</v>
      </c>
      <c r="L230" s="1014">
        <v>31.24</v>
      </c>
      <c r="M230" s="1019"/>
      <c r="N230" s="1114"/>
      <c r="O230" s="1114"/>
      <c r="P230" s="1114"/>
      <c r="Q230" s="1114"/>
      <c r="R230" s="1114"/>
      <c r="S230" s="1114"/>
      <c r="T230" s="1114"/>
      <c r="U230" s="1114"/>
      <c r="V230" s="1114"/>
      <c r="W230" s="1114"/>
      <c r="X230" s="1114"/>
      <c r="Y230" s="1114"/>
      <c r="Z230" s="940"/>
      <c r="AA230" s="940"/>
      <c r="AB230" s="940"/>
      <c r="AC230" s="940"/>
      <c r="AD230" s="940"/>
      <c r="AE230" s="940"/>
      <c r="AF230" s="941"/>
      <c r="AG230" s="942"/>
      <c r="AH230" s="942"/>
      <c r="AI230" s="943"/>
      <c r="AJ230" s="943"/>
      <c r="AK230" s="943"/>
      <c r="AL230" s="943"/>
      <c r="AM230" s="943"/>
      <c r="AN230" s="943"/>
      <c r="AO230" s="943"/>
      <c r="AP230" s="943"/>
      <c r="AQ230" s="943"/>
      <c r="AR230" s="943"/>
      <c r="AS230" s="943"/>
      <c r="AT230" s="943"/>
      <c r="AU230" s="943"/>
      <c r="AV230" s="943"/>
      <c r="AW230" s="943"/>
      <c r="AX230" s="943"/>
      <c r="AY230" s="943"/>
    </row>
    <row r="231" spans="1:51" x14ac:dyDescent="0.25">
      <c r="A231" s="1100"/>
      <c r="B231" s="1113"/>
      <c r="C231" s="1113"/>
      <c r="D231" s="934" t="s">
        <v>420</v>
      </c>
      <c r="E231" s="1017">
        <v>98216857</v>
      </c>
      <c r="F231" s="1017">
        <v>98216857</v>
      </c>
      <c r="G231" s="996">
        <v>98216857</v>
      </c>
      <c r="H231" s="1014">
        <v>98216857</v>
      </c>
      <c r="I231" s="996"/>
      <c r="J231" s="1017">
        <v>80693357</v>
      </c>
      <c r="K231" s="1017">
        <v>98216857</v>
      </c>
      <c r="L231" s="1014">
        <v>98216857</v>
      </c>
      <c r="M231" s="1019"/>
      <c r="N231" s="1114"/>
      <c r="O231" s="1114"/>
      <c r="P231" s="1114"/>
      <c r="Q231" s="1114"/>
      <c r="R231" s="1114"/>
      <c r="S231" s="1114"/>
      <c r="T231" s="1114"/>
      <c r="U231" s="1114"/>
      <c r="V231" s="1114"/>
      <c r="W231" s="1114"/>
      <c r="X231" s="1114"/>
      <c r="Y231" s="1114"/>
      <c r="Z231" s="940"/>
      <c r="AA231" s="940"/>
      <c r="AB231" s="940"/>
      <c r="AC231" s="940"/>
      <c r="AD231" s="940"/>
      <c r="AE231" s="940"/>
      <c r="AF231" s="941"/>
      <c r="AG231" s="942"/>
      <c r="AH231" s="942"/>
      <c r="AI231" s="943"/>
      <c r="AJ231" s="943"/>
      <c r="AK231" s="943"/>
      <c r="AL231" s="943"/>
      <c r="AM231" s="943"/>
      <c r="AN231" s="943"/>
      <c r="AO231" s="943"/>
      <c r="AP231" s="943"/>
      <c r="AQ231" s="943"/>
      <c r="AR231" s="943"/>
      <c r="AS231" s="943"/>
      <c r="AT231" s="943"/>
      <c r="AU231" s="943"/>
      <c r="AV231" s="943"/>
      <c r="AW231" s="943"/>
      <c r="AX231" s="943"/>
      <c r="AY231" s="943"/>
    </row>
    <row r="232" spans="1:51" x14ac:dyDescent="0.25">
      <c r="A232" s="1130">
        <v>9</v>
      </c>
      <c r="B232" s="1113" t="s">
        <v>113</v>
      </c>
      <c r="C232" s="1113" t="s">
        <v>508</v>
      </c>
      <c r="D232" s="934" t="s">
        <v>402</v>
      </c>
      <c r="E232" s="988">
        <v>1970</v>
      </c>
      <c r="F232" s="988">
        <v>1970</v>
      </c>
      <c r="G232" s="988">
        <v>1970</v>
      </c>
      <c r="H232" s="989">
        <v>1970</v>
      </c>
      <c r="I232" s="988"/>
      <c r="J232" s="988">
        <v>443</v>
      </c>
      <c r="K232" s="988">
        <v>1444</v>
      </c>
      <c r="L232" s="989">
        <v>1444</v>
      </c>
      <c r="M232" s="982"/>
      <c r="N232" s="1113" t="s">
        <v>445</v>
      </c>
      <c r="O232" s="1113" t="s">
        <v>89</v>
      </c>
      <c r="P232" s="1113" t="s">
        <v>89</v>
      </c>
      <c r="Q232" s="1113" t="s">
        <v>89</v>
      </c>
      <c r="R232" s="1114" t="s">
        <v>407</v>
      </c>
      <c r="S232" s="1115">
        <v>8185614</v>
      </c>
      <c r="T232" s="1100"/>
      <c r="U232" s="1115" t="s">
        <v>408</v>
      </c>
      <c r="V232" s="1115" t="s">
        <v>409</v>
      </c>
      <c r="W232" s="1115" t="s">
        <v>410</v>
      </c>
      <c r="X232" s="1115" t="s">
        <v>411</v>
      </c>
      <c r="Y232" s="1115">
        <v>8185614</v>
      </c>
      <c r="Z232" s="940"/>
      <c r="AA232" s="940"/>
      <c r="AB232" s="940"/>
      <c r="AC232" s="940"/>
      <c r="AD232" s="940"/>
      <c r="AE232" s="940"/>
      <c r="AF232" s="941"/>
      <c r="AG232" s="941"/>
      <c r="AH232" s="941"/>
      <c r="AI232" s="949"/>
      <c r="AJ232" s="949"/>
      <c r="AK232" s="949"/>
      <c r="AL232" s="949"/>
      <c r="AM232" s="949"/>
      <c r="AN232" s="949"/>
      <c r="AO232" s="949"/>
      <c r="AP232" s="950"/>
      <c r="AQ232" s="950"/>
      <c r="AR232" s="950"/>
      <c r="AS232" s="950"/>
      <c r="AT232" s="950"/>
      <c r="AU232" s="950"/>
      <c r="AV232" s="950"/>
      <c r="AW232" s="950"/>
      <c r="AX232" s="950"/>
      <c r="AY232" s="950"/>
    </row>
    <row r="233" spans="1:51" x14ac:dyDescent="0.25">
      <c r="A233" s="1100"/>
      <c r="B233" s="1100"/>
      <c r="C233" s="1100"/>
      <c r="D233" s="934" t="s">
        <v>412</v>
      </c>
      <c r="E233" s="988">
        <v>206331000</v>
      </c>
      <c r="F233" s="988">
        <v>206331000</v>
      </c>
      <c r="G233" s="988">
        <v>206331000</v>
      </c>
      <c r="H233" s="989">
        <v>206331000</v>
      </c>
      <c r="I233" s="988"/>
      <c r="J233" s="1020">
        <v>25065000</v>
      </c>
      <c r="K233" s="988">
        <v>156168000</v>
      </c>
      <c r="L233" s="989">
        <v>156168000</v>
      </c>
      <c r="M233" s="982"/>
      <c r="N233" s="1100"/>
      <c r="O233" s="1100"/>
      <c r="P233" s="1100"/>
      <c r="Q233" s="1100"/>
      <c r="R233" s="1100"/>
      <c r="S233" s="1100"/>
      <c r="T233" s="1100"/>
      <c r="U233" s="1100"/>
      <c r="V233" s="1100"/>
      <c r="W233" s="1100"/>
      <c r="X233" s="1100"/>
      <c r="Y233" s="1100"/>
      <c r="Z233" s="940"/>
      <c r="AA233" s="940"/>
      <c r="AB233" s="940"/>
      <c r="AC233" s="940"/>
      <c r="AD233" s="940"/>
      <c r="AE233" s="940"/>
      <c r="AF233" s="941"/>
      <c r="AG233" s="941"/>
      <c r="AH233" s="941"/>
      <c r="AI233" s="949"/>
      <c r="AJ233" s="949"/>
      <c r="AK233" s="949"/>
      <c r="AL233" s="949"/>
      <c r="AM233" s="949"/>
      <c r="AN233" s="949"/>
      <c r="AO233" s="949"/>
      <c r="AP233" s="950"/>
      <c r="AQ233" s="950"/>
      <c r="AR233" s="950"/>
      <c r="AS233" s="950"/>
      <c r="AT233" s="950"/>
      <c r="AU233" s="950"/>
      <c r="AV233" s="950"/>
      <c r="AW233" s="950"/>
      <c r="AX233" s="950"/>
      <c r="AY233" s="950"/>
    </row>
    <row r="234" spans="1:51" x14ac:dyDescent="0.25">
      <c r="A234" s="1100"/>
      <c r="B234" s="1100"/>
      <c r="C234" s="1100"/>
      <c r="D234" s="934" t="s">
        <v>419</v>
      </c>
      <c r="E234" s="988">
        <v>0</v>
      </c>
      <c r="F234" s="988">
        <v>0</v>
      </c>
      <c r="G234" s="988">
        <v>0</v>
      </c>
      <c r="H234" s="989">
        <v>0</v>
      </c>
      <c r="I234" s="988"/>
      <c r="J234" s="1020">
        <v>0</v>
      </c>
      <c r="K234" s="988">
        <v>0</v>
      </c>
      <c r="L234" s="989">
        <v>0</v>
      </c>
      <c r="M234" s="990"/>
      <c r="N234" s="1100"/>
      <c r="O234" s="1100"/>
      <c r="P234" s="1100"/>
      <c r="Q234" s="1100"/>
      <c r="R234" s="1100"/>
      <c r="S234" s="1100"/>
      <c r="T234" s="1100"/>
      <c r="U234" s="1100"/>
      <c r="V234" s="1100"/>
      <c r="W234" s="1100"/>
      <c r="X234" s="1100"/>
      <c r="Y234" s="1100"/>
      <c r="Z234" s="940"/>
      <c r="AA234" s="940"/>
      <c r="AB234" s="940"/>
      <c r="AC234" s="940"/>
      <c r="AD234" s="940"/>
      <c r="AE234" s="940"/>
      <c r="AF234" s="941"/>
      <c r="AG234" s="941"/>
      <c r="AH234" s="941"/>
      <c r="AI234" s="949"/>
      <c r="AJ234" s="949"/>
      <c r="AK234" s="949"/>
      <c r="AL234" s="949"/>
      <c r="AM234" s="949"/>
      <c r="AN234" s="949"/>
      <c r="AO234" s="949"/>
      <c r="AP234" s="950"/>
      <c r="AQ234" s="950"/>
      <c r="AR234" s="950"/>
      <c r="AS234" s="950"/>
      <c r="AT234" s="950"/>
      <c r="AU234" s="950"/>
      <c r="AV234" s="950"/>
      <c r="AW234" s="950"/>
      <c r="AX234" s="950"/>
      <c r="AY234" s="950"/>
    </row>
    <row r="235" spans="1:51" x14ac:dyDescent="0.25">
      <c r="A235" s="1100"/>
      <c r="B235" s="1100"/>
      <c r="C235" s="1100"/>
      <c r="D235" s="934" t="s">
        <v>420</v>
      </c>
      <c r="E235" s="988">
        <v>53026167</v>
      </c>
      <c r="F235" s="988">
        <v>53026167</v>
      </c>
      <c r="G235" s="988">
        <v>53026167</v>
      </c>
      <c r="H235" s="989">
        <v>51267234</v>
      </c>
      <c r="I235" s="988"/>
      <c r="J235" s="1020">
        <v>37478734</v>
      </c>
      <c r="K235" s="988">
        <v>51267234</v>
      </c>
      <c r="L235" s="989">
        <v>51267234</v>
      </c>
      <c r="M235" s="982"/>
      <c r="N235" s="1100"/>
      <c r="O235" s="1100"/>
      <c r="P235" s="1100"/>
      <c r="Q235" s="1100"/>
      <c r="R235" s="1100"/>
      <c r="S235" s="1100"/>
      <c r="T235" s="1100"/>
      <c r="U235" s="1100"/>
      <c r="V235" s="1100"/>
      <c r="W235" s="1100"/>
      <c r="X235" s="1100"/>
      <c r="Y235" s="1100"/>
      <c r="Z235" s="940"/>
      <c r="AA235" s="940"/>
      <c r="AB235" s="940"/>
      <c r="AC235" s="940"/>
      <c r="AD235" s="940"/>
      <c r="AE235" s="940"/>
      <c r="AF235" s="941"/>
      <c r="AG235" s="941"/>
      <c r="AH235" s="941"/>
      <c r="AI235" s="949"/>
      <c r="AJ235" s="949"/>
      <c r="AK235" s="949"/>
      <c r="AL235" s="949"/>
      <c r="AM235" s="949"/>
      <c r="AN235" s="949"/>
      <c r="AO235" s="949"/>
      <c r="AP235" s="950"/>
      <c r="AQ235" s="950"/>
      <c r="AR235" s="950"/>
      <c r="AS235" s="950"/>
      <c r="AT235" s="950"/>
      <c r="AU235" s="950"/>
      <c r="AV235" s="950"/>
      <c r="AW235" s="950"/>
      <c r="AX235" s="950"/>
      <c r="AY235" s="950"/>
    </row>
    <row r="236" spans="1:51" x14ac:dyDescent="0.25">
      <c r="A236" s="1100"/>
      <c r="B236" s="1100"/>
      <c r="C236" s="1101" t="s">
        <v>451</v>
      </c>
      <c r="D236" s="934" t="s">
        <v>402</v>
      </c>
      <c r="E236" s="955">
        <v>1970</v>
      </c>
      <c r="F236" s="955">
        <v>1970</v>
      </c>
      <c r="G236" s="955">
        <v>1970</v>
      </c>
      <c r="H236" s="956">
        <v>1970</v>
      </c>
      <c r="I236" s="983"/>
      <c r="J236" s="955">
        <v>443</v>
      </c>
      <c r="K236" s="955">
        <v>1444</v>
      </c>
      <c r="L236" s="956">
        <v>1444</v>
      </c>
      <c r="M236" s="984"/>
      <c r="N236" s="1100"/>
      <c r="O236" s="1100"/>
      <c r="P236" s="1100"/>
      <c r="Q236" s="1100"/>
      <c r="R236" s="1100"/>
      <c r="S236" s="1100"/>
      <c r="T236" s="1100"/>
      <c r="U236" s="1100"/>
      <c r="V236" s="1100"/>
      <c r="W236" s="1100"/>
      <c r="X236" s="1100"/>
      <c r="Y236" s="1100"/>
      <c r="Z236" s="940"/>
      <c r="AA236" s="940"/>
      <c r="AB236" s="940"/>
      <c r="AC236" s="940"/>
      <c r="AD236" s="940"/>
      <c r="AE236" s="940"/>
      <c r="AF236" s="941"/>
      <c r="AG236" s="942"/>
      <c r="AH236" s="942"/>
      <c r="AI236" s="943"/>
      <c r="AJ236" s="943"/>
      <c r="AK236" s="943"/>
      <c r="AL236" s="943"/>
      <c r="AM236" s="943"/>
      <c r="AN236" s="943"/>
      <c r="AO236" s="943"/>
      <c r="AP236" s="943"/>
      <c r="AQ236" s="943"/>
      <c r="AR236" s="943"/>
      <c r="AS236" s="943"/>
      <c r="AT236" s="943"/>
      <c r="AU236" s="943"/>
      <c r="AV236" s="943"/>
      <c r="AW236" s="943"/>
      <c r="AX236" s="943"/>
      <c r="AY236" s="943"/>
    </row>
    <row r="237" spans="1:51" x14ac:dyDescent="0.25">
      <c r="A237" s="1100"/>
      <c r="B237" s="1100"/>
      <c r="C237" s="1100"/>
      <c r="D237" s="934" t="s">
        <v>412</v>
      </c>
      <c r="E237" s="959">
        <v>206331000</v>
      </c>
      <c r="F237" s="959">
        <v>206331000</v>
      </c>
      <c r="G237" s="955">
        <v>206331000</v>
      </c>
      <c r="H237" s="956">
        <v>206331000</v>
      </c>
      <c r="I237" s="983"/>
      <c r="J237" s="959">
        <v>25065000</v>
      </c>
      <c r="K237" s="955">
        <v>156168000</v>
      </c>
      <c r="L237" s="956">
        <v>156168000</v>
      </c>
      <c r="M237" s="984"/>
      <c r="N237" s="1100"/>
      <c r="O237" s="1100"/>
      <c r="P237" s="1100"/>
      <c r="Q237" s="1100"/>
      <c r="R237" s="1100"/>
      <c r="S237" s="1100"/>
      <c r="T237" s="1100"/>
      <c r="U237" s="1100"/>
      <c r="V237" s="1100"/>
      <c r="W237" s="1100"/>
      <c r="X237" s="1100"/>
      <c r="Y237" s="1100"/>
      <c r="Z237" s="940"/>
      <c r="AA237" s="940"/>
      <c r="AB237" s="940"/>
      <c r="AC237" s="940"/>
      <c r="AD237" s="940"/>
      <c r="AE237" s="940"/>
      <c r="AF237" s="941"/>
      <c r="AG237" s="942"/>
      <c r="AH237" s="942"/>
      <c r="AI237" s="943"/>
      <c r="AJ237" s="943"/>
      <c r="AK237" s="943"/>
      <c r="AL237" s="943"/>
      <c r="AM237" s="943"/>
      <c r="AN237" s="943"/>
      <c r="AO237" s="943"/>
      <c r="AP237" s="943"/>
      <c r="AQ237" s="943"/>
      <c r="AR237" s="943"/>
      <c r="AS237" s="943"/>
      <c r="AT237" s="943"/>
      <c r="AU237" s="943"/>
      <c r="AV237" s="943"/>
      <c r="AW237" s="943"/>
      <c r="AX237" s="943"/>
      <c r="AY237" s="943"/>
    </row>
    <row r="238" spans="1:51" x14ac:dyDescent="0.25">
      <c r="A238" s="1100"/>
      <c r="B238" s="1100"/>
      <c r="C238" s="1100"/>
      <c r="D238" s="934" t="s">
        <v>419</v>
      </c>
      <c r="E238" s="955">
        <v>0</v>
      </c>
      <c r="F238" s="959">
        <v>0</v>
      </c>
      <c r="G238" s="955">
        <v>0</v>
      </c>
      <c r="H238" s="956">
        <v>0</v>
      </c>
      <c r="I238" s="987"/>
      <c r="J238" s="959">
        <v>0</v>
      </c>
      <c r="K238" s="955">
        <v>0</v>
      </c>
      <c r="L238" s="956">
        <v>0</v>
      </c>
      <c r="M238" s="984"/>
      <c r="N238" s="1100"/>
      <c r="O238" s="1100"/>
      <c r="P238" s="1100"/>
      <c r="Q238" s="1100"/>
      <c r="R238" s="1100"/>
      <c r="S238" s="1100"/>
      <c r="T238" s="1100"/>
      <c r="U238" s="1100"/>
      <c r="V238" s="1100"/>
      <c r="W238" s="1100"/>
      <c r="X238" s="1100"/>
      <c r="Y238" s="1100"/>
      <c r="Z238" s="940"/>
      <c r="AA238" s="940"/>
      <c r="AB238" s="940"/>
      <c r="AC238" s="940"/>
      <c r="AD238" s="940"/>
      <c r="AE238" s="940"/>
      <c r="AF238" s="941"/>
      <c r="AG238" s="942"/>
      <c r="AH238" s="942"/>
      <c r="AI238" s="943"/>
      <c r="AJ238" s="943"/>
      <c r="AK238" s="943"/>
      <c r="AL238" s="943"/>
      <c r="AM238" s="943"/>
      <c r="AN238" s="943"/>
      <c r="AO238" s="943"/>
      <c r="AP238" s="943"/>
      <c r="AQ238" s="943"/>
      <c r="AR238" s="943"/>
      <c r="AS238" s="943"/>
      <c r="AT238" s="943"/>
      <c r="AU238" s="943"/>
      <c r="AV238" s="943"/>
      <c r="AW238" s="943"/>
      <c r="AX238" s="943"/>
      <c r="AY238" s="943"/>
    </row>
    <row r="239" spans="1:51" x14ac:dyDescent="0.25">
      <c r="A239" s="1100"/>
      <c r="B239" s="1100"/>
      <c r="C239" s="1100"/>
      <c r="D239" s="934" t="s">
        <v>420</v>
      </c>
      <c r="E239" s="959">
        <v>53026167</v>
      </c>
      <c r="F239" s="959">
        <v>53026167</v>
      </c>
      <c r="G239" s="955">
        <v>53026167</v>
      </c>
      <c r="H239" s="956">
        <v>51267234</v>
      </c>
      <c r="I239" s="983"/>
      <c r="J239" s="959">
        <v>37478734</v>
      </c>
      <c r="K239" s="955">
        <v>51267234</v>
      </c>
      <c r="L239" s="956">
        <v>51267234</v>
      </c>
      <c r="M239" s="984"/>
      <c r="N239" s="1100"/>
      <c r="O239" s="1100"/>
      <c r="P239" s="1100"/>
      <c r="Q239" s="1100"/>
      <c r="R239" s="1100"/>
      <c r="S239" s="1100"/>
      <c r="T239" s="1100"/>
      <c r="U239" s="1100"/>
      <c r="V239" s="1100"/>
      <c r="W239" s="1100"/>
      <c r="X239" s="1100"/>
      <c r="Y239" s="1100"/>
      <c r="Z239" s="940"/>
      <c r="AA239" s="940"/>
      <c r="AB239" s="940"/>
      <c r="AC239" s="940"/>
      <c r="AD239" s="940"/>
      <c r="AE239" s="940"/>
      <c r="AF239" s="941"/>
      <c r="AG239" s="942"/>
      <c r="AH239" s="942"/>
      <c r="AI239" s="943"/>
      <c r="AJ239" s="943"/>
      <c r="AK239" s="943"/>
      <c r="AL239" s="943"/>
      <c r="AM239" s="943"/>
      <c r="AN239" s="943"/>
      <c r="AO239" s="943"/>
      <c r="AP239" s="943"/>
      <c r="AQ239" s="943"/>
      <c r="AR239" s="943"/>
      <c r="AS239" s="943"/>
      <c r="AT239" s="943"/>
      <c r="AU239" s="943"/>
      <c r="AV239" s="943"/>
      <c r="AW239" s="943"/>
      <c r="AX239" s="943"/>
      <c r="AY239" s="943"/>
    </row>
    <row r="240" spans="1:51" x14ac:dyDescent="0.25">
      <c r="A240" s="1130">
        <v>10</v>
      </c>
      <c r="B240" s="1113" t="s">
        <v>509</v>
      </c>
      <c r="C240" s="1113" t="s">
        <v>510</v>
      </c>
      <c r="D240" s="934" t="s">
        <v>402</v>
      </c>
      <c r="E240" s="1021">
        <v>0.9</v>
      </c>
      <c r="F240" s="1021">
        <v>0.9</v>
      </c>
      <c r="G240" s="1021">
        <v>0.9</v>
      </c>
      <c r="H240" s="1022">
        <v>0.9</v>
      </c>
      <c r="I240" s="1021"/>
      <c r="J240" s="1021">
        <v>0.42</v>
      </c>
      <c r="K240" s="1021">
        <v>0.624</v>
      </c>
      <c r="L240" s="1022">
        <v>0.624</v>
      </c>
      <c r="M240" s="1023"/>
      <c r="N240" s="1113" t="s">
        <v>445</v>
      </c>
      <c r="O240" s="1113" t="s">
        <v>89</v>
      </c>
      <c r="P240" s="1113" t="s">
        <v>89</v>
      </c>
      <c r="Q240" s="1113" t="s">
        <v>89</v>
      </c>
      <c r="R240" s="1114" t="s">
        <v>407</v>
      </c>
      <c r="S240" s="1115">
        <v>8185614</v>
      </c>
      <c r="T240" s="1100"/>
      <c r="U240" s="1115" t="s">
        <v>408</v>
      </c>
      <c r="V240" s="1115" t="s">
        <v>409</v>
      </c>
      <c r="W240" s="1115" t="s">
        <v>410</v>
      </c>
      <c r="X240" s="1115" t="s">
        <v>411</v>
      </c>
      <c r="Y240" s="1115">
        <v>8185614</v>
      </c>
      <c r="Z240" s="940"/>
      <c r="AA240" s="940"/>
      <c r="AB240" s="940"/>
      <c r="AC240" s="940"/>
      <c r="AD240" s="940"/>
      <c r="AE240" s="940"/>
      <c r="AF240" s="941"/>
      <c r="AG240" s="941"/>
      <c r="AH240" s="941"/>
      <c r="AI240" s="949"/>
      <c r="AJ240" s="949"/>
      <c r="AK240" s="949"/>
      <c r="AL240" s="949"/>
      <c r="AM240" s="949"/>
      <c r="AN240" s="949"/>
      <c r="AO240" s="949"/>
      <c r="AP240" s="950"/>
      <c r="AQ240" s="950"/>
      <c r="AR240" s="950"/>
      <c r="AS240" s="950"/>
      <c r="AT240" s="950"/>
      <c r="AU240" s="950"/>
      <c r="AV240" s="950"/>
      <c r="AW240" s="950"/>
      <c r="AX240" s="950"/>
      <c r="AY240" s="950"/>
    </row>
    <row r="241" spans="1:51" x14ac:dyDescent="0.25">
      <c r="A241" s="1100"/>
      <c r="B241" s="1100"/>
      <c r="C241" s="1100"/>
      <c r="D241" s="934" t="s">
        <v>412</v>
      </c>
      <c r="E241" s="1024">
        <v>215000000</v>
      </c>
      <c r="F241" s="1024">
        <v>215000000</v>
      </c>
      <c r="G241" s="1024">
        <v>215000000</v>
      </c>
      <c r="H241" s="1025">
        <v>215000000</v>
      </c>
      <c r="I241" s="1024"/>
      <c r="J241" s="1024">
        <v>0</v>
      </c>
      <c r="K241" s="1021">
        <v>0</v>
      </c>
      <c r="L241" s="1025">
        <v>0</v>
      </c>
      <c r="M241" s="1026"/>
      <c r="N241" s="1100"/>
      <c r="O241" s="1100"/>
      <c r="P241" s="1100"/>
      <c r="Q241" s="1100"/>
      <c r="R241" s="1100"/>
      <c r="S241" s="1100"/>
      <c r="T241" s="1100"/>
      <c r="U241" s="1100"/>
      <c r="V241" s="1100"/>
      <c r="W241" s="1100"/>
      <c r="X241" s="1100"/>
      <c r="Y241" s="1100"/>
      <c r="Z241" s="1027"/>
      <c r="AA241" s="1027"/>
      <c r="AB241" s="1027"/>
      <c r="AC241" s="1027"/>
      <c r="AD241" s="1027"/>
      <c r="AE241" s="1027"/>
      <c r="AF241" s="1028"/>
      <c r="AG241" s="1028"/>
      <c r="AH241" s="1028"/>
      <c r="AI241" s="1029"/>
      <c r="AJ241" s="1029"/>
      <c r="AK241" s="1029"/>
      <c r="AL241" s="1029"/>
      <c r="AM241" s="1029"/>
      <c r="AN241" s="1029"/>
      <c r="AO241" s="1029"/>
      <c r="AP241" s="1030"/>
      <c r="AQ241" s="1030"/>
      <c r="AR241" s="1030"/>
      <c r="AS241" s="1030"/>
      <c r="AT241" s="1030"/>
      <c r="AU241" s="1030"/>
      <c r="AV241" s="1030"/>
      <c r="AW241" s="1030"/>
      <c r="AX241" s="1030"/>
      <c r="AY241" s="1030"/>
    </row>
    <row r="242" spans="1:51" x14ac:dyDescent="0.25">
      <c r="A242" s="1100"/>
      <c r="B242" s="1100"/>
      <c r="C242" s="1100"/>
      <c r="D242" s="934" t="s">
        <v>419</v>
      </c>
      <c r="E242" s="1021">
        <v>0.184</v>
      </c>
      <c r="F242" s="1031">
        <v>0.184</v>
      </c>
      <c r="G242" s="1021">
        <v>0.184</v>
      </c>
      <c r="H242" s="1022">
        <v>0</v>
      </c>
      <c r="I242" s="1021"/>
      <c r="J242" s="1032">
        <v>0</v>
      </c>
      <c r="K242" s="1021">
        <v>0</v>
      </c>
      <c r="L242" s="1022">
        <v>0</v>
      </c>
      <c r="M242" s="1033"/>
      <c r="N242" s="1100"/>
      <c r="O242" s="1100"/>
      <c r="P242" s="1100"/>
      <c r="Q242" s="1100"/>
      <c r="R242" s="1100"/>
      <c r="S242" s="1100"/>
      <c r="T242" s="1100"/>
      <c r="U242" s="1100"/>
      <c r="V242" s="1100"/>
      <c r="W242" s="1100"/>
      <c r="X242" s="1100"/>
      <c r="Y242" s="1100"/>
      <c r="Z242" s="940"/>
      <c r="AA242" s="940"/>
      <c r="AB242" s="940"/>
      <c r="AC242" s="940"/>
      <c r="AD242" s="940"/>
      <c r="AE242" s="940"/>
      <c r="AF242" s="941"/>
      <c r="AG242" s="941"/>
      <c r="AH242" s="941"/>
      <c r="AI242" s="949"/>
      <c r="AJ242" s="949"/>
      <c r="AK242" s="949"/>
      <c r="AL242" s="949"/>
      <c r="AM242" s="949"/>
      <c r="AN242" s="949"/>
      <c r="AO242" s="949"/>
      <c r="AP242" s="950"/>
      <c r="AQ242" s="950"/>
      <c r="AR242" s="950"/>
      <c r="AS242" s="950"/>
      <c r="AT242" s="950"/>
      <c r="AU242" s="950"/>
      <c r="AV242" s="950"/>
      <c r="AW242" s="950"/>
      <c r="AX242" s="950"/>
      <c r="AY242" s="950"/>
    </row>
    <row r="243" spans="1:51" x14ac:dyDescent="0.25">
      <c r="A243" s="1100"/>
      <c r="B243" s="1100"/>
      <c r="C243" s="1100"/>
      <c r="D243" s="934" t="s">
        <v>420</v>
      </c>
      <c r="E243" s="1024">
        <v>10625000</v>
      </c>
      <c r="F243" s="1024">
        <v>10625000</v>
      </c>
      <c r="G243" s="1024">
        <v>10625000</v>
      </c>
      <c r="H243" s="1025">
        <v>10625000</v>
      </c>
      <c r="I243" s="1024"/>
      <c r="J243" s="1024">
        <v>3437500</v>
      </c>
      <c r="K243" s="1034">
        <v>10625000</v>
      </c>
      <c r="L243" s="1025">
        <v>10625000</v>
      </c>
      <c r="M243" s="1026"/>
      <c r="N243" s="1100"/>
      <c r="O243" s="1100"/>
      <c r="P243" s="1100"/>
      <c r="Q243" s="1100"/>
      <c r="R243" s="1100"/>
      <c r="S243" s="1100"/>
      <c r="T243" s="1100"/>
      <c r="U243" s="1100"/>
      <c r="V243" s="1100"/>
      <c r="W243" s="1100"/>
      <c r="X243" s="1100"/>
      <c r="Y243" s="1100"/>
      <c r="Z243" s="1027"/>
      <c r="AA243" s="1027"/>
      <c r="AB243" s="1027"/>
      <c r="AC243" s="1027"/>
      <c r="AD243" s="1027"/>
      <c r="AE243" s="1027"/>
      <c r="AF243" s="1028"/>
      <c r="AG243" s="1028"/>
      <c r="AH243" s="1028"/>
      <c r="AI243" s="1029"/>
      <c r="AJ243" s="1029"/>
      <c r="AK243" s="1029"/>
      <c r="AL243" s="1029"/>
      <c r="AM243" s="1029"/>
      <c r="AN243" s="1029"/>
      <c r="AO243" s="1029"/>
      <c r="AP243" s="1030"/>
      <c r="AQ243" s="1030"/>
      <c r="AR243" s="1030"/>
      <c r="AS243" s="1030"/>
      <c r="AT243" s="1030"/>
      <c r="AU243" s="1030"/>
      <c r="AV243" s="1030"/>
      <c r="AW243" s="1030"/>
      <c r="AX243" s="1030"/>
      <c r="AY243" s="1030"/>
    </row>
    <row r="244" spans="1:51" x14ac:dyDescent="0.25">
      <c r="A244" s="1100"/>
      <c r="B244" s="1100"/>
      <c r="C244" s="1101" t="s">
        <v>451</v>
      </c>
      <c r="D244" s="934" t="s">
        <v>402</v>
      </c>
      <c r="E244" s="1035">
        <v>0.9</v>
      </c>
      <c r="F244" s="1036">
        <v>0.9</v>
      </c>
      <c r="G244" s="1036">
        <v>0.9</v>
      </c>
      <c r="H244" s="1037">
        <v>0.9</v>
      </c>
      <c r="I244" s="983"/>
      <c r="J244" s="1036">
        <v>0.42</v>
      </c>
      <c r="K244" s="1036">
        <v>0.624</v>
      </c>
      <c r="L244" s="1037">
        <v>0.624</v>
      </c>
      <c r="M244" s="984"/>
      <c r="N244" s="1100"/>
      <c r="O244" s="1100"/>
      <c r="P244" s="1100"/>
      <c r="Q244" s="1100"/>
      <c r="R244" s="1100"/>
      <c r="S244" s="1100"/>
      <c r="T244" s="1100"/>
      <c r="U244" s="1100"/>
      <c r="V244" s="1100"/>
      <c r="W244" s="1100"/>
      <c r="X244" s="1100"/>
      <c r="Y244" s="1100"/>
      <c r="Z244" s="940"/>
      <c r="AA244" s="940"/>
      <c r="AB244" s="940"/>
      <c r="AC244" s="940"/>
      <c r="AD244" s="940"/>
      <c r="AE244" s="940"/>
      <c r="AF244" s="941"/>
      <c r="AG244" s="942"/>
      <c r="AH244" s="942"/>
      <c r="AI244" s="943"/>
      <c r="AJ244" s="943"/>
      <c r="AK244" s="943"/>
      <c r="AL244" s="943"/>
      <c r="AM244" s="943"/>
      <c r="AN244" s="943"/>
      <c r="AO244" s="943"/>
      <c r="AP244" s="943"/>
      <c r="AQ244" s="943"/>
      <c r="AR244" s="943"/>
      <c r="AS244" s="943"/>
      <c r="AT244" s="943"/>
      <c r="AU244" s="943"/>
      <c r="AV244" s="943"/>
      <c r="AW244" s="943"/>
      <c r="AX244" s="943"/>
      <c r="AY244" s="943"/>
    </row>
    <row r="245" spans="1:51" x14ac:dyDescent="0.25">
      <c r="A245" s="1100"/>
      <c r="B245" s="1100"/>
      <c r="C245" s="1100"/>
      <c r="D245" s="934" t="s">
        <v>412</v>
      </c>
      <c r="E245" s="959">
        <v>215000000</v>
      </c>
      <c r="F245" s="985">
        <v>215000000</v>
      </c>
      <c r="G245" s="985">
        <v>215000000</v>
      </c>
      <c r="H245" s="1038">
        <v>215000000</v>
      </c>
      <c r="I245" s="985"/>
      <c r="J245" s="985">
        <v>0</v>
      </c>
      <c r="K245" s="1039">
        <v>0</v>
      </c>
      <c r="L245" s="1038">
        <v>0</v>
      </c>
      <c r="M245" s="984"/>
      <c r="N245" s="1100"/>
      <c r="O245" s="1100"/>
      <c r="P245" s="1100"/>
      <c r="Q245" s="1100"/>
      <c r="R245" s="1100"/>
      <c r="S245" s="1100"/>
      <c r="T245" s="1100"/>
      <c r="U245" s="1100"/>
      <c r="V245" s="1100"/>
      <c r="W245" s="1100"/>
      <c r="X245" s="1100"/>
      <c r="Y245" s="1100"/>
      <c r="Z245" s="940"/>
      <c r="AA245" s="940"/>
      <c r="AB245" s="940"/>
      <c r="AC245" s="940"/>
      <c r="AD245" s="940"/>
      <c r="AE245" s="940"/>
      <c r="AF245" s="941"/>
      <c r="AG245" s="942"/>
      <c r="AH245" s="942"/>
      <c r="AI245" s="943"/>
      <c r="AJ245" s="943"/>
      <c r="AK245" s="943"/>
      <c r="AL245" s="943"/>
      <c r="AM245" s="943"/>
      <c r="AN245" s="943"/>
      <c r="AO245" s="943"/>
      <c r="AP245" s="943"/>
      <c r="AQ245" s="943"/>
      <c r="AR245" s="943"/>
      <c r="AS245" s="943"/>
      <c r="AT245" s="943"/>
      <c r="AU245" s="943"/>
      <c r="AV245" s="943"/>
      <c r="AW245" s="943"/>
      <c r="AX245" s="943"/>
      <c r="AY245" s="943"/>
    </row>
    <row r="246" spans="1:51" x14ac:dyDescent="0.25">
      <c r="A246" s="1100"/>
      <c r="B246" s="1100"/>
      <c r="C246" s="1100"/>
      <c r="D246" s="934" t="s">
        <v>419</v>
      </c>
      <c r="E246" s="1035">
        <v>0.184</v>
      </c>
      <c r="F246" s="1040">
        <v>0.184</v>
      </c>
      <c r="G246" s="1036">
        <v>0.184</v>
      </c>
      <c r="H246" s="1037">
        <v>0</v>
      </c>
      <c r="I246" s="1036"/>
      <c r="J246" s="1041">
        <v>0</v>
      </c>
      <c r="K246" s="1036">
        <v>0</v>
      </c>
      <c r="L246" s="1037">
        <v>0</v>
      </c>
      <c r="M246" s="984"/>
      <c r="N246" s="1100"/>
      <c r="O246" s="1100"/>
      <c r="P246" s="1100"/>
      <c r="Q246" s="1100"/>
      <c r="R246" s="1100"/>
      <c r="S246" s="1100"/>
      <c r="T246" s="1100"/>
      <c r="U246" s="1100"/>
      <c r="V246" s="1100"/>
      <c r="W246" s="1100"/>
      <c r="X246" s="1100"/>
      <c r="Y246" s="1100"/>
      <c r="Z246" s="940"/>
      <c r="AA246" s="940"/>
      <c r="AB246" s="940"/>
      <c r="AC246" s="940"/>
      <c r="AD246" s="940"/>
      <c r="AE246" s="940"/>
      <c r="AF246" s="941"/>
      <c r="AG246" s="942"/>
      <c r="AH246" s="942"/>
      <c r="AI246" s="943"/>
      <c r="AJ246" s="943"/>
      <c r="AK246" s="943"/>
      <c r="AL246" s="943"/>
      <c r="AM246" s="943"/>
      <c r="AN246" s="943"/>
      <c r="AO246" s="943"/>
      <c r="AP246" s="943"/>
      <c r="AQ246" s="943"/>
      <c r="AR246" s="943"/>
      <c r="AS246" s="943"/>
      <c r="AT246" s="943"/>
      <c r="AU246" s="943"/>
      <c r="AV246" s="943"/>
      <c r="AW246" s="943"/>
      <c r="AX246" s="943"/>
      <c r="AY246" s="943"/>
    </row>
    <row r="247" spans="1:51" x14ac:dyDescent="0.25">
      <c r="A247" s="1100"/>
      <c r="B247" s="1100"/>
      <c r="C247" s="1100"/>
      <c r="D247" s="934" t="s">
        <v>420</v>
      </c>
      <c r="E247" s="959">
        <v>10625000</v>
      </c>
      <c r="F247" s="985">
        <v>10625000</v>
      </c>
      <c r="G247" s="985">
        <v>10625000</v>
      </c>
      <c r="H247" s="1038">
        <v>10625000</v>
      </c>
      <c r="I247" s="985"/>
      <c r="J247" s="985">
        <v>3437500</v>
      </c>
      <c r="K247" s="1039">
        <v>10625000</v>
      </c>
      <c r="L247" s="1038">
        <v>10625000</v>
      </c>
      <c r="M247" s="984"/>
      <c r="N247" s="1100"/>
      <c r="O247" s="1100"/>
      <c r="P247" s="1100"/>
      <c r="Q247" s="1100"/>
      <c r="R247" s="1100"/>
      <c r="S247" s="1100"/>
      <c r="T247" s="1100"/>
      <c r="U247" s="1100"/>
      <c r="V247" s="1100"/>
      <c r="W247" s="1100"/>
      <c r="X247" s="1100"/>
      <c r="Y247" s="1100"/>
      <c r="Z247" s="940"/>
      <c r="AA247" s="940"/>
      <c r="AB247" s="940"/>
      <c r="AC247" s="940"/>
      <c r="AD247" s="940"/>
      <c r="AE247" s="940"/>
      <c r="AF247" s="941"/>
      <c r="AG247" s="942"/>
      <c r="AH247" s="942"/>
      <c r="AI247" s="943"/>
      <c r="AJ247" s="943"/>
      <c r="AK247" s="943"/>
      <c r="AL247" s="943"/>
      <c r="AM247" s="943"/>
      <c r="AN247" s="943"/>
      <c r="AO247" s="943"/>
      <c r="AP247" s="943"/>
      <c r="AQ247" s="943"/>
      <c r="AR247" s="943"/>
      <c r="AS247" s="943"/>
      <c r="AT247" s="943"/>
      <c r="AU247" s="943"/>
      <c r="AV247" s="943"/>
      <c r="AW247" s="943"/>
      <c r="AX247" s="943"/>
      <c r="AY247" s="943"/>
    </row>
    <row r="248" spans="1:51" x14ac:dyDescent="0.25">
      <c r="A248" s="1136">
        <v>11</v>
      </c>
      <c r="B248" s="1124" t="s">
        <v>511</v>
      </c>
      <c r="C248" s="1113" t="s">
        <v>427</v>
      </c>
      <c r="D248" s="934" t="s">
        <v>402</v>
      </c>
      <c r="E248" s="980">
        <v>134805</v>
      </c>
      <c r="F248" s="980">
        <v>134805.59400000001</v>
      </c>
      <c r="G248" s="980">
        <v>848897.55999999982</v>
      </c>
      <c r="H248" s="981">
        <v>1329532</v>
      </c>
      <c r="I248" s="1042"/>
      <c r="J248" s="980">
        <v>134805.59400000001</v>
      </c>
      <c r="K248" s="1042">
        <v>848897.55999999982</v>
      </c>
      <c r="L248" s="1043">
        <v>1329532.07</v>
      </c>
      <c r="M248" s="1042"/>
      <c r="N248" s="1114" t="s">
        <v>427</v>
      </c>
      <c r="O248" s="1114" t="s">
        <v>456</v>
      </c>
      <c r="P248" s="1114" t="s">
        <v>457</v>
      </c>
      <c r="Q248" s="1114" t="s">
        <v>458</v>
      </c>
      <c r="R248" s="1114" t="s">
        <v>407</v>
      </c>
      <c r="S248" s="1114">
        <v>220260</v>
      </c>
      <c r="T248" s="1114">
        <v>253926</v>
      </c>
      <c r="U248" s="1114" t="s">
        <v>505</v>
      </c>
      <c r="V248" s="1114" t="s">
        <v>409</v>
      </c>
      <c r="W248" s="1114" t="s">
        <v>410</v>
      </c>
      <c r="X248" s="1114" t="s">
        <v>411</v>
      </c>
      <c r="Y248" s="1114">
        <v>474186</v>
      </c>
      <c r="Z248" s="940"/>
      <c r="AA248" s="940"/>
      <c r="AB248" s="940"/>
      <c r="AC248" s="940"/>
      <c r="AD248" s="940"/>
      <c r="AE248" s="940"/>
      <c r="AF248" s="941"/>
      <c r="AG248" s="941"/>
      <c r="AH248" s="941"/>
      <c r="AI248" s="949"/>
      <c r="AJ248" s="949"/>
      <c r="AK248" s="949"/>
      <c r="AL248" s="949"/>
      <c r="AM248" s="949"/>
      <c r="AN248" s="949"/>
      <c r="AO248" s="949"/>
      <c r="AP248" s="950"/>
      <c r="AQ248" s="950"/>
      <c r="AR248" s="950"/>
      <c r="AS248" s="950"/>
      <c r="AT248" s="950"/>
      <c r="AU248" s="950"/>
      <c r="AV248" s="950"/>
      <c r="AW248" s="950"/>
      <c r="AX248" s="950"/>
      <c r="AY248" s="950"/>
    </row>
    <row r="249" spans="1:51" x14ac:dyDescent="0.25">
      <c r="A249" s="1136"/>
      <c r="B249" s="1124"/>
      <c r="C249" s="1100"/>
      <c r="D249" s="934" t="s">
        <v>412</v>
      </c>
      <c r="E249" s="1003">
        <v>4014845</v>
      </c>
      <c r="F249" s="1003">
        <v>4014845.7142335698</v>
      </c>
      <c r="G249" s="1003">
        <v>69733608.64938058</v>
      </c>
      <c r="H249" s="1004">
        <v>90517780</v>
      </c>
      <c r="I249" s="1042"/>
      <c r="J249" s="1003">
        <v>4014845.7142335735</v>
      </c>
      <c r="K249" s="1003">
        <v>57795012.384290949</v>
      </c>
      <c r="L249" s="1004">
        <v>90517780</v>
      </c>
      <c r="M249" s="1042"/>
      <c r="N249" s="1100"/>
      <c r="O249" s="1100"/>
      <c r="P249" s="1100"/>
      <c r="Q249" s="1100"/>
      <c r="R249" s="1100"/>
      <c r="S249" s="1100"/>
      <c r="T249" s="1100"/>
      <c r="U249" s="1100"/>
      <c r="V249" s="1100"/>
      <c r="W249" s="1100"/>
      <c r="X249" s="1100"/>
      <c r="Y249" s="1100"/>
      <c r="Z249" s="940"/>
      <c r="AA249" s="940"/>
      <c r="AB249" s="940"/>
      <c r="AC249" s="940"/>
      <c r="AD249" s="940"/>
      <c r="AE249" s="940"/>
      <c r="AF249" s="941"/>
      <c r="AG249" s="941"/>
      <c r="AH249" s="941"/>
      <c r="AI249" s="949"/>
      <c r="AJ249" s="949"/>
      <c r="AK249" s="949"/>
      <c r="AL249" s="949"/>
      <c r="AM249" s="949"/>
      <c r="AN249" s="949"/>
      <c r="AO249" s="949"/>
      <c r="AP249" s="950"/>
      <c r="AQ249" s="950"/>
      <c r="AR249" s="950"/>
      <c r="AS249" s="950"/>
      <c r="AT249" s="950"/>
      <c r="AU249" s="950"/>
      <c r="AV249" s="950"/>
      <c r="AW249" s="950"/>
      <c r="AX249" s="950"/>
      <c r="AY249" s="950"/>
    </row>
    <row r="250" spans="1:51" x14ac:dyDescent="0.25">
      <c r="A250" s="1136"/>
      <c r="B250" s="1124"/>
      <c r="C250" s="1100"/>
      <c r="D250" s="934" t="s">
        <v>419</v>
      </c>
      <c r="E250" s="980"/>
      <c r="F250" s="980"/>
      <c r="G250" s="980"/>
      <c r="H250" s="981"/>
      <c r="I250" s="1042"/>
      <c r="J250" s="980"/>
      <c r="K250" s="980"/>
      <c r="L250" s="981"/>
      <c r="M250" s="1042"/>
      <c r="N250" s="1100"/>
      <c r="O250" s="1100"/>
      <c r="P250" s="1100"/>
      <c r="Q250" s="1100"/>
      <c r="R250" s="1100"/>
      <c r="S250" s="1100"/>
      <c r="T250" s="1100"/>
      <c r="U250" s="1100"/>
      <c r="V250" s="1100"/>
      <c r="W250" s="1100"/>
      <c r="X250" s="1100"/>
      <c r="Y250" s="1100"/>
      <c r="Z250" s="940"/>
      <c r="AA250" s="940"/>
      <c r="AB250" s="940"/>
      <c r="AC250" s="940"/>
      <c r="AD250" s="940"/>
      <c r="AE250" s="940"/>
      <c r="AF250" s="941"/>
      <c r="AG250" s="941"/>
      <c r="AH250" s="941"/>
      <c r="AI250" s="949"/>
      <c r="AJ250" s="949"/>
      <c r="AK250" s="949"/>
      <c r="AL250" s="949"/>
      <c r="AM250" s="949"/>
      <c r="AN250" s="949"/>
      <c r="AO250" s="949"/>
      <c r="AP250" s="950"/>
      <c r="AQ250" s="950"/>
      <c r="AR250" s="950"/>
      <c r="AS250" s="950"/>
      <c r="AT250" s="950"/>
      <c r="AU250" s="950"/>
      <c r="AV250" s="950"/>
      <c r="AW250" s="950"/>
      <c r="AX250" s="950"/>
      <c r="AY250" s="950"/>
    </row>
    <row r="251" spans="1:51" x14ac:dyDescent="0.25">
      <c r="A251" s="1136"/>
      <c r="B251" s="1124"/>
      <c r="C251" s="1100"/>
      <c r="D251" s="934" t="s">
        <v>420</v>
      </c>
      <c r="E251" s="1003"/>
      <c r="F251" s="1003"/>
      <c r="G251" s="1003"/>
      <c r="H251" s="1004"/>
      <c r="I251" s="982"/>
      <c r="J251" s="1003"/>
      <c r="K251" s="1003"/>
      <c r="L251" s="1004"/>
      <c r="M251" s="982"/>
      <c r="N251" s="1100"/>
      <c r="O251" s="1100"/>
      <c r="P251" s="1100"/>
      <c r="Q251" s="1100"/>
      <c r="R251" s="1100"/>
      <c r="S251" s="1100"/>
      <c r="T251" s="1100"/>
      <c r="U251" s="1100"/>
      <c r="V251" s="1100"/>
      <c r="W251" s="1100"/>
      <c r="X251" s="1100"/>
      <c r="Y251" s="1100"/>
      <c r="Z251" s="940"/>
      <c r="AA251" s="940"/>
      <c r="AB251" s="940"/>
      <c r="AC251" s="940"/>
      <c r="AD251" s="940"/>
      <c r="AE251" s="940"/>
      <c r="AF251" s="941"/>
      <c r="AG251" s="941"/>
      <c r="AH251" s="941"/>
      <c r="AI251" s="949"/>
      <c r="AJ251" s="949"/>
      <c r="AK251" s="949"/>
      <c r="AL251" s="949"/>
      <c r="AM251" s="949"/>
      <c r="AN251" s="949"/>
      <c r="AO251" s="949"/>
      <c r="AP251" s="950"/>
      <c r="AQ251" s="950"/>
      <c r="AR251" s="950"/>
      <c r="AS251" s="950"/>
      <c r="AT251" s="950"/>
      <c r="AU251" s="950"/>
      <c r="AV251" s="950"/>
      <c r="AW251" s="950"/>
      <c r="AX251" s="950"/>
      <c r="AY251" s="950"/>
    </row>
    <row r="252" spans="1:51" x14ac:dyDescent="0.25">
      <c r="A252" s="1136"/>
      <c r="B252" s="1124"/>
      <c r="C252" s="1113" t="s">
        <v>424</v>
      </c>
      <c r="D252" s="934" t="s">
        <v>402</v>
      </c>
      <c r="E252" s="980">
        <v>118315</v>
      </c>
      <c r="F252" s="980">
        <v>118315.73599999998</v>
      </c>
      <c r="G252" s="980">
        <v>153549.95319999999</v>
      </c>
      <c r="H252" s="981">
        <v>530065</v>
      </c>
      <c r="I252" s="1042"/>
      <c r="J252" s="980">
        <v>118315.73599999998</v>
      </c>
      <c r="K252" s="1042">
        <v>153549.95319999999</v>
      </c>
      <c r="L252" s="1043">
        <v>530065.69999999995</v>
      </c>
      <c r="M252" s="1042"/>
      <c r="N252" s="1114" t="s">
        <v>424</v>
      </c>
      <c r="O252" s="1114" t="s">
        <v>456</v>
      </c>
      <c r="P252" s="1114" t="s">
        <v>457</v>
      </c>
      <c r="Q252" s="1114" t="s">
        <v>458</v>
      </c>
      <c r="R252" s="1114" t="s">
        <v>407</v>
      </c>
      <c r="S252" s="1114">
        <v>60558</v>
      </c>
      <c r="T252" s="1114">
        <v>66033</v>
      </c>
      <c r="U252" s="1114" t="s">
        <v>505</v>
      </c>
      <c r="V252" s="1114" t="s">
        <v>409</v>
      </c>
      <c r="W252" s="1114" t="s">
        <v>410</v>
      </c>
      <c r="X252" s="1114" t="s">
        <v>411</v>
      </c>
      <c r="Y252" s="1114">
        <v>126591</v>
      </c>
      <c r="Z252" s="940"/>
      <c r="AA252" s="940"/>
      <c r="AB252" s="940"/>
      <c r="AC252" s="940"/>
      <c r="AD252" s="940"/>
      <c r="AE252" s="940"/>
      <c r="AF252" s="941"/>
      <c r="AG252" s="941"/>
      <c r="AH252" s="941"/>
      <c r="AI252" s="949"/>
      <c r="AJ252" s="949"/>
      <c r="AK252" s="949"/>
      <c r="AL252" s="949"/>
      <c r="AM252" s="949"/>
      <c r="AN252" s="949"/>
      <c r="AO252" s="949"/>
      <c r="AP252" s="950"/>
      <c r="AQ252" s="950"/>
      <c r="AR252" s="950"/>
      <c r="AS252" s="950"/>
      <c r="AT252" s="950"/>
      <c r="AU252" s="950"/>
      <c r="AV252" s="950"/>
      <c r="AW252" s="950"/>
      <c r="AX252" s="950"/>
      <c r="AY252" s="950"/>
    </row>
    <row r="253" spans="1:51" x14ac:dyDescent="0.25">
      <c r="A253" s="1136"/>
      <c r="B253" s="1124"/>
      <c r="C253" s="1100"/>
      <c r="D253" s="934" t="s">
        <v>412</v>
      </c>
      <c r="E253" s="1003">
        <v>3523736.7494259235</v>
      </c>
      <c r="F253" s="1003">
        <v>3523736.7494259202</v>
      </c>
      <c r="G253" s="1003">
        <v>12613527.060414102</v>
      </c>
      <c r="H253" s="1004">
        <v>36088163</v>
      </c>
      <c r="I253" s="1042"/>
      <c r="J253" s="1003">
        <v>3523736.7494259235</v>
      </c>
      <c r="K253" s="1003">
        <v>10454054.605600819</v>
      </c>
      <c r="L253" s="1004">
        <v>36088163</v>
      </c>
      <c r="M253" s="1042"/>
      <c r="N253" s="1100"/>
      <c r="O253" s="1100"/>
      <c r="P253" s="1100"/>
      <c r="Q253" s="1100"/>
      <c r="R253" s="1100"/>
      <c r="S253" s="1100"/>
      <c r="T253" s="1100"/>
      <c r="U253" s="1100"/>
      <c r="V253" s="1100"/>
      <c r="W253" s="1100"/>
      <c r="X253" s="1100"/>
      <c r="Y253" s="1100"/>
      <c r="Z253" s="940"/>
      <c r="AA253" s="940"/>
      <c r="AB253" s="940"/>
      <c r="AC253" s="940"/>
      <c r="AD253" s="940"/>
      <c r="AE253" s="940"/>
      <c r="AF253" s="941"/>
      <c r="AG253" s="941"/>
      <c r="AH253" s="941"/>
      <c r="AI253" s="949"/>
      <c r="AJ253" s="949"/>
      <c r="AK253" s="949"/>
      <c r="AL253" s="949"/>
      <c r="AM253" s="949"/>
      <c r="AN253" s="949"/>
      <c r="AO253" s="949"/>
      <c r="AP253" s="950"/>
      <c r="AQ253" s="950"/>
      <c r="AR253" s="950"/>
      <c r="AS253" s="950"/>
      <c r="AT253" s="950"/>
      <c r="AU253" s="950"/>
      <c r="AV253" s="950"/>
      <c r="AW253" s="950"/>
      <c r="AX253" s="950"/>
      <c r="AY253" s="950"/>
    </row>
    <row r="254" spans="1:51" x14ac:dyDescent="0.25">
      <c r="A254" s="1136"/>
      <c r="B254" s="1124"/>
      <c r="C254" s="1100"/>
      <c r="D254" s="934" t="s">
        <v>419</v>
      </c>
      <c r="E254" s="980">
        <v>118315</v>
      </c>
      <c r="F254" s="980">
        <v>118315.736</v>
      </c>
      <c r="G254" s="980">
        <v>118315.73599999998</v>
      </c>
      <c r="H254" s="981">
        <v>118316</v>
      </c>
      <c r="I254" s="1042"/>
      <c r="J254" s="980">
        <v>118315.73599999998</v>
      </c>
      <c r="K254" s="980">
        <v>118315.73599999998</v>
      </c>
      <c r="L254" s="981">
        <v>118315</v>
      </c>
      <c r="M254" s="1042"/>
      <c r="N254" s="1100"/>
      <c r="O254" s="1100"/>
      <c r="P254" s="1100"/>
      <c r="Q254" s="1100"/>
      <c r="R254" s="1100"/>
      <c r="S254" s="1100"/>
      <c r="T254" s="1100"/>
      <c r="U254" s="1100"/>
      <c r="V254" s="1100"/>
      <c r="W254" s="1100"/>
      <c r="X254" s="1100"/>
      <c r="Y254" s="1100"/>
      <c r="Z254" s="940"/>
      <c r="AA254" s="940"/>
      <c r="AB254" s="940"/>
      <c r="AC254" s="940"/>
      <c r="AD254" s="940"/>
      <c r="AE254" s="940"/>
      <c r="AF254" s="941"/>
      <c r="AG254" s="941"/>
      <c r="AH254" s="941"/>
      <c r="AI254" s="949"/>
      <c r="AJ254" s="949"/>
      <c r="AK254" s="949"/>
      <c r="AL254" s="949"/>
      <c r="AM254" s="949"/>
      <c r="AN254" s="949"/>
      <c r="AO254" s="949"/>
      <c r="AP254" s="950"/>
      <c r="AQ254" s="950"/>
      <c r="AR254" s="950"/>
      <c r="AS254" s="950"/>
      <c r="AT254" s="950"/>
      <c r="AU254" s="950"/>
      <c r="AV254" s="950"/>
      <c r="AW254" s="950"/>
      <c r="AX254" s="950"/>
      <c r="AY254" s="950"/>
    </row>
    <row r="255" spans="1:51" x14ac:dyDescent="0.25">
      <c r="A255" s="1136"/>
      <c r="B255" s="1124"/>
      <c r="C255" s="1100"/>
      <c r="D255" s="934" t="s">
        <v>420</v>
      </c>
      <c r="E255" s="1003">
        <v>45027587</v>
      </c>
      <c r="F255" s="1003">
        <v>45027587.324856497</v>
      </c>
      <c r="G255" s="1003">
        <v>45027587.324856497</v>
      </c>
      <c r="H255" s="1004">
        <v>45027587</v>
      </c>
      <c r="I255" s="982"/>
      <c r="J255" s="1003">
        <v>45027587.32485652</v>
      </c>
      <c r="K255" s="1003">
        <v>45027587.324856497</v>
      </c>
      <c r="L255" s="1004">
        <v>45027587</v>
      </c>
      <c r="M255" s="982"/>
      <c r="N255" s="1100"/>
      <c r="O255" s="1100"/>
      <c r="P255" s="1100"/>
      <c r="Q255" s="1100"/>
      <c r="R255" s="1100"/>
      <c r="S255" s="1100"/>
      <c r="T255" s="1100"/>
      <c r="U255" s="1100"/>
      <c r="V255" s="1100"/>
      <c r="W255" s="1100"/>
      <c r="X255" s="1100"/>
      <c r="Y255" s="1100"/>
      <c r="Z255" s="940"/>
      <c r="AA255" s="940"/>
      <c r="AB255" s="940"/>
      <c r="AC255" s="940"/>
      <c r="AD255" s="940"/>
      <c r="AE255" s="940"/>
      <c r="AF255" s="941"/>
      <c r="AG255" s="941"/>
      <c r="AH255" s="941"/>
      <c r="AI255" s="949"/>
      <c r="AJ255" s="949"/>
      <c r="AK255" s="949"/>
      <c r="AL255" s="949"/>
      <c r="AM255" s="949"/>
      <c r="AN255" s="949"/>
      <c r="AO255" s="949"/>
      <c r="AP255" s="950"/>
      <c r="AQ255" s="950"/>
      <c r="AR255" s="950"/>
      <c r="AS255" s="950"/>
      <c r="AT255" s="950"/>
      <c r="AU255" s="950"/>
      <c r="AV255" s="950"/>
      <c r="AW255" s="950"/>
      <c r="AX255" s="950"/>
      <c r="AY255" s="950"/>
    </row>
    <row r="256" spans="1:51" x14ac:dyDescent="0.25">
      <c r="A256" s="1136"/>
      <c r="B256" s="1124"/>
      <c r="C256" s="1113" t="s">
        <v>512</v>
      </c>
      <c r="D256" s="934" t="s">
        <v>402</v>
      </c>
      <c r="E256" s="980">
        <v>24181</v>
      </c>
      <c r="F256" s="980">
        <v>24181.052</v>
      </c>
      <c r="G256" s="980">
        <v>86691.64</v>
      </c>
      <c r="H256" s="981">
        <v>307228</v>
      </c>
      <c r="I256" s="1042"/>
      <c r="J256" s="980">
        <v>24181.052</v>
      </c>
      <c r="K256" s="1042">
        <v>86691.64</v>
      </c>
      <c r="L256" s="1043">
        <v>307228.23599999992</v>
      </c>
      <c r="M256" s="1042"/>
      <c r="N256" s="1114" t="s">
        <v>512</v>
      </c>
      <c r="O256" s="1114" t="s">
        <v>456</v>
      </c>
      <c r="P256" s="1114" t="s">
        <v>457</v>
      </c>
      <c r="Q256" s="1114" t="s">
        <v>458</v>
      </c>
      <c r="R256" s="1114" t="s">
        <v>407</v>
      </c>
      <c r="S256" s="1114">
        <v>48066</v>
      </c>
      <c r="T256" s="1114">
        <v>47135</v>
      </c>
      <c r="U256" s="1114" t="s">
        <v>505</v>
      </c>
      <c r="V256" s="1114" t="s">
        <v>409</v>
      </c>
      <c r="W256" s="1114" t="s">
        <v>410</v>
      </c>
      <c r="X256" s="1114" t="s">
        <v>411</v>
      </c>
      <c r="Y256" s="1114">
        <v>95201</v>
      </c>
      <c r="Z256" s="940"/>
      <c r="AA256" s="940"/>
      <c r="AB256" s="940"/>
      <c r="AC256" s="940"/>
      <c r="AD256" s="940"/>
      <c r="AE256" s="940"/>
      <c r="AF256" s="941"/>
      <c r="AG256" s="941"/>
      <c r="AH256" s="941"/>
      <c r="AI256" s="949"/>
      <c r="AJ256" s="949"/>
      <c r="AK256" s="949"/>
      <c r="AL256" s="949"/>
      <c r="AM256" s="949"/>
      <c r="AN256" s="949"/>
      <c r="AO256" s="949"/>
      <c r="AP256" s="950"/>
      <c r="AQ256" s="950"/>
      <c r="AR256" s="950"/>
      <c r="AS256" s="950"/>
      <c r="AT256" s="950"/>
      <c r="AU256" s="950"/>
      <c r="AV256" s="950"/>
      <c r="AW256" s="950"/>
      <c r="AX256" s="950"/>
      <c r="AY256" s="950"/>
    </row>
    <row r="257" spans="1:51" x14ac:dyDescent="0.25">
      <c r="A257" s="1136"/>
      <c r="B257" s="1124"/>
      <c r="C257" s="1100"/>
      <c r="D257" s="934" t="s">
        <v>412</v>
      </c>
      <c r="E257" s="1003">
        <v>720171</v>
      </c>
      <c r="F257" s="1003">
        <v>720171.84233362903</v>
      </c>
      <c r="G257" s="1003">
        <v>7121378.5759179089</v>
      </c>
      <c r="H257" s="1004">
        <v>20916846</v>
      </c>
      <c r="I257" s="1042"/>
      <c r="J257" s="1003">
        <v>720171.8423336288</v>
      </c>
      <c r="K257" s="1003">
        <v>5902177.8875350924</v>
      </c>
      <c r="L257" s="1004">
        <v>20916846</v>
      </c>
      <c r="M257" s="1042"/>
      <c r="N257" s="1100"/>
      <c r="O257" s="1100"/>
      <c r="P257" s="1100"/>
      <c r="Q257" s="1100"/>
      <c r="R257" s="1100"/>
      <c r="S257" s="1100"/>
      <c r="T257" s="1100"/>
      <c r="U257" s="1100"/>
      <c r="V257" s="1100"/>
      <c r="W257" s="1100"/>
      <c r="X257" s="1100"/>
      <c r="Y257" s="1100"/>
      <c r="Z257" s="940"/>
      <c r="AA257" s="940"/>
      <c r="AB257" s="940"/>
      <c r="AC257" s="940"/>
      <c r="AD257" s="940"/>
      <c r="AE257" s="940"/>
      <c r="AF257" s="941"/>
      <c r="AG257" s="941"/>
      <c r="AH257" s="941"/>
      <c r="AI257" s="949"/>
      <c r="AJ257" s="949"/>
      <c r="AK257" s="949"/>
      <c r="AL257" s="949"/>
      <c r="AM257" s="949"/>
      <c r="AN257" s="949"/>
      <c r="AO257" s="949"/>
      <c r="AP257" s="950"/>
      <c r="AQ257" s="950"/>
      <c r="AR257" s="950"/>
      <c r="AS257" s="950"/>
      <c r="AT257" s="950"/>
      <c r="AU257" s="950"/>
      <c r="AV257" s="950"/>
      <c r="AW257" s="950"/>
      <c r="AX257" s="950"/>
      <c r="AY257" s="950"/>
    </row>
    <row r="258" spans="1:51" x14ac:dyDescent="0.25">
      <c r="A258" s="1136"/>
      <c r="B258" s="1124"/>
      <c r="C258" s="1100"/>
      <c r="D258" s="934" t="s">
        <v>419</v>
      </c>
      <c r="E258" s="980"/>
      <c r="F258" s="980"/>
      <c r="G258" s="980"/>
      <c r="H258" s="981"/>
      <c r="I258" s="1042"/>
      <c r="J258" s="980"/>
      <c r="K258" s="980"/>
      <c r="L258" s="981"/>
      <c r="M258" s="1042"/>
      <c r="N258" s="1100"/>
      <c r="O258" s="1100"/>
      <c r="P258" s="1100"/>
      <c r="Q258" s="1100"/>
      <c r="R258" s="1100"/>
      <c r="S258" s="1100"/>
      <c r="T258" s="1100"/>
      <c r="U258" s="1100"/>
      <c r="V258" s="1100"/>
      <c r="W258" s="1100"/>
      <c r="X258" s="1100"/>
      <c r="Y258" s="1100"/>
      <c r="Z258" s="940"/>
      <c r="AA258" s="940"/>
      <c r="AB258" s="940"/>
      <c r="AC258" s="940"/>
      <c r="AD258" s="940"/>
      <c r="AE258" s="940"/>
      <c r="AF258" s="941"/>
      <c r="AG258" s="941"/>
      <c r="AH258" s="941"/>
      <c r="AI258" s="949"/>
      <c r="AJ258" s="949"/>
      <c r="AK258" s="949"/>
      <c r="AL258" s="949"/>
      <c r="AM258" s="949"/>
      <c r="AN258" s="949"/>
      <c r="AO258" s="949"/>
      <c r="AP258" s="950"/>
      <c r="AQ258" s="950"/>
      <c r="AR258" s="950"/>
      <c r="AS258" s="950"/>
      <c r="AT258" s="950"/>
      <c r="AU258" s="950"/>
      <c r="AV258" s="950"/>
      <c r="AW258" s="950"/>
      <c r="AX258" s="950"/>
      <c r="AY258" s="950"/>
    </row>
    <row r="259" spans="1:51" x14ac:dyDescent="0.25">
      <c r="A259" s="1136"/>
      <c r="B259" s="1124"/>
      <c r="C259" s="1100"/>
      <c r="D259" s="934" t="s">
        <v>420</v>
      </c>
      <c r="E259" s="1003"/>
      <c r="F259" s="1003"/>
      <c r="G259" s="1003"/>
      <c r="H259" s="1004"/>
      <c r="I259" s="982"/>
      <c r="J259" s="1003"/>
      <c r="K259" s="1003"/>
      <c r="L259" s="1004"/>
      <c r="M259" s="982"/>
      <c r="N259" s="1100"/>
      <c r="O259" s="1100"/>
      <c r="P259" s="1100"/>
      <c r="Q259" s="1100"/>
      <c r="R259" s="1100"/>
      <c r="S259" s="1100"/>
      <c r="T259" s="1100"/>
      <c r="U259" s="1100"/>
      <c r="V259" s="1100"/>
      <c r="W259" s="1100"/>
      <c r="X259" s="1100"/>
      <c r="Y259" s="1100"/>
      <c r="Z259" s="940"/>
      <c r="AA259" s="940"/>
      <c r="AB259" s="940"/>
      <c r="AC259" s="940"/>
      <c r="AD259" s="940"/>
      <c r="AE259" s="940"/>
      <c r="AF259" s="941"/>
      <c r="AG259" s="941"/>
      <c r="AH259" s="941"/>
      <c r="AI259" s="949"/>
      <c r="AJ259" s="949"/>
      <c r="AK259" s="949"/>
      <c r="AL259" s="949"/>
      <c r="AM259" s="949"/>
      <c r="AN259" s="949"/>
      <c r="AO259" s="949"/>
      <c r="AP259" s="950"/>
      <c r="AQ259" s="950"/>
      <c r="AR259" s="950"/>
      <c r="AS259" s="950"/>
      <c r="AT259" s="950"/>
      <c r="AU259" s="950"/>
      <c r="AV259" s="950"/>
      <c r="AW259" s="950"/>
      <c r="AX259" s="950"/>
      <c r="AY259" s="950"/>
    </row>
    <row r="260" spans="1:51" x14ac:dyDescent="0.25">
      <c r="A260" s="1136"/>
      <c r="B260" s="1124"/>
      <c r="C260" s="1113" t="s">
        <v>443</v>
      </c>
      <c r="D260" s="934" t="s">
        <v>402</v>
      </c>
      <c r="E260" s="980">
        <v>58918</v>
      </c>
      <c r="F260" s="980">
        <v>58918.467999999993</v>
      </c>
      <c r="G260" s="980">
        <v>95917.731</v>
      </c>
      <c r="H260" s="981">
        <v>194472</v>
      </c>
      <c r="I260" s="1042"/>
      <c r="J260" s="980">
        <v>58918.467999999993</v>
      </c>
      <c r="K260" s="1042">
        <v>95917.731</v>
      </c>
      <c r="L260" s="1043">
        <v>194472.25699999998</v>
      </c>
      <c r="M260" s="1042"/>
      <c r="N260" s="1114" t="s">
        <v>443</v>
      </c>
      <c r="O260" s="1114" t="s">
        <v>456</v>
      </c>
      <c r="P260" s="1114" t="s">
        <v>457</v>
      </c>
      <c r="Q260" s="1114" t="s">
        <v>458</v>
      </c>
      <c r="R260" s="1114" t="s">
        <v>407</v>
      </c>
      <c r="S260" s="1114">
        <v>191535</v>
      </c>
      <c r="T260" s="1114">
        <v>202823</v>
      </c>
      <c r="U260" s="1114" t="s">
        <v>505</v>
      </c>
      <c r="V260" s="1114" t="s">
        <v>409</v>
      </c>
      <c r="W260" s="1114" t="s">
        <v>410</v>
      </c>
      <c r="X260" s="1114" t="s">
        <v>411</v>
      </c>
      <c r="Y260" s="1114">
        <v>394358</v>
      </c>
      <c r="Z260" s="940"/>
      <c r="AA260" s="940"/>
      <c r="AB260" s="940"/>
      <c r="AC260" s="940"/>
      <c r="AD260" s="940"/>
      <c r="AE260" s="940"/>
      <c r="AF260" s="941"/>
      <c r="AG260" s="941"/>
      <c r="AH260" s="941"/>
      <c r="AI260" s="949"/>
      <c r="AJ260" s="949"/>
      <c r="AK260" s="949"/>
      <c r="AL260" s="949"/>
      <c r="AM260" s="949"/>
      <c r="AN260" s="949"/>
      <c r="AO260" s="949"/>
      <c r="AP260" s="950"/>
      <c r="AQ260" s="950"/>
      <c r="AR260" s="950"/>
      <c r="AS260" s="950"/>
      <c r="AT260" s="950"/>
      <c r="AU260" s="950"/>
      <c r="AV260" s="950"/>
      <c r="AW260" s="950"/>
      <c r="AX260" s="950"/>
      <c r="AY260" s="950"/>
    </row>
    <row r="261" spans="1:51" x14ac:dyDescent="0.25">
      <c r="A261" s="1136"/>
      <c r="B261" s="1124"/>
      <c r="C261" s="1100"/>
      <c r="D261" s="934" t="s">
        <v>412</v>
      </c>
      <c r="E261" s="1003">
        <v>1754738</v>
      </c>
      <c r="F261" s="1003">
        <v>1754738.44756775</v>
      </c>
      <c r="G261" s="1003">
        <v>7879265.804569588</v>
      </c>
      <c r="H261" s="1004">
        <v>13240144</v>
      </c>
      <c r="I261" s="1042"/>
      <c r="J261" s="1003">
        <v>1754738.4475677465</v>
      </c>
      <c r="K261" s="1003">
        <v>6530312.6221944718</v>
      </c>
      <c r="L261" s="1004">
        <v>13240144</v>
      </c>
      <c r="M261" s="1042"/>
      <c r="N261" s="1100"/>
      <c r="O261" s="1100"/>
      <c r="P261" s="1100"/>
      <c r="Q261" s="1100"/>
      <c r="R261" s="1100"/>
      <c r="S261" s="1100"/>
      <c r="T261" s="1100"/>
      <c r="U261" s="1100"/>
      <c r="V261" s="1100"/>
      <c r="W261" s="1100"/>
      <c r="X261" s="1100"/>
      <c r="Y261" s="1100"/>
      <c r="Z261" s="940"/>
      <c r="AA261" s="940"/>
      <c r="AB261" s="940"/>
      <c r="AC261" s="940"/>
      <c r="AD261" s="940"/>
      <c r="AE261" s="940"/>
      <c r="AF261" s="941"/>
      <c r="AG261" s="941"/>
      <c r="AH261" s="941"/>
      <c r="AI261" s="949"/>
      <c r="AJ261" s="949"/>
      <c r="AK261" s="949"/>
      <c r="AL261" s="949"/>
      <c r="AM261" s="949"/>
      <c r="AN261" s="949"/>
      <c r="AO261" s="949"/>
      <c r="AP261" s="950"/>
      <c r="AQ261" s="950"/>
      <c r="AR261" s="950"/>
      <c r="AS261" s="950"/>
      <c r="AT261" s="950"/>
      <c r="AU261" s="950"/>
      <c r="AV261" s="950"/>
      <c r="AW261" s="950"/>
      <c r="AX261" s="950"/>
      <c r="AY261" s="950"/>
    </row>
    <row r="262" spans="1:51" x14ac:dyDescent="0.25">
      <c r="A262" s="1136"/>
      <c r="B262" s="1124"/>
      <c r="C262" s="1100"/>
      <c r="D262" s="934" t="s">
        <v>419</v>
      </c>
      <c r="E262" s="980"/>
      <c r="F262" s="980"/>
      <c r="G262" s="980"/>
      <c r="H262" s="981"/>
      <c r="I262" s="1042"/>
      <c r="J262" s="980"/>
      <c r="K262" s="980"/>
      <c r="L262" s="981"/>
      <c r="M262" s="1042"/>
      <c r="N262" s="1100"/>
      <c r="O262" s="1100"/>
      <c r="P262" s="1100"/>
      <c r="Q262" s="1100"/>
      <c r="R262" s="1100"/>
      <c r="S262" s="1100"/>
      <c r="T262" s="1100"/>
      <c r="U262" s="1100"/>
      <c r="V262" s="1100"/>
      <c r="W262" s="1100"/>
      <c r="X262" s="1100"/>
      <c r="Y262" s="1100"/>
      <c r="Z262" s="940"/>
      <c r="AA262" s="940"/>
      <c r="AB262" s="940"/>
      <c r="AC262" s="940"/>
      <c r="AD262" s="940"/>
      <c r="AE262" s="940"/>
      <c r="AF262" s="941"/>
      <c r="AG262" s="941"/>
      <c r="AH262" s="941"/>
      <c r="AI262" s="949"/>
      <c r="AJ262" s="949"/>
      <c r="AK262" s="949"/>
      <c r="AL262" s="949"/>
      <c r="AM262" s="949"/>
      <c r="AN262" s="949"/>
      <c r="AO262" s="949"/>
      <c r="AP262" s="950"/>
      <c r="AQ262" s="950"/>
      <c r="AR262" s="950"/>
      <c r="AS262" s="950"/>
      <c r="AT262" s="950"/>
      <c r="AU262" s="950"/>
      <c r="AV262" s="950"/>
      <c r="AW262" s="950"/>
      <c r="AX262" s="950"/>
      <c r="AY262" s="950"/>
    </row>
    <row r="263" spans="1:51" x14ac:dyDescent="0.25">
      <c r="A263" s="1136"/>
      <c r="B263" s="1124"/>
      <c r="C263" s="1100"/>
      <c r="D263" s="934" t="s">
        <v>420</v>
      </c>
      <c r="E263" s="1003"/>
      <c r="F263" s="1003"/>
      <c r="G263" s="1003"/>
      <c r="H263" s="1004"/>
      <c r="I263" s="982"/>
      <c r="J263" s="1003"/>
      <c r="K263" s="1003"/>
      <c r="L263" s="1004"/>
      <c r="M263" s="982"/>
      <c r="N263" s="1100"/>
      <c r="O263" s="1100"/>
      <c r="P263" s="1100"/>
      <c r="Q263" s="1100"/>
      <c r="R263" s="1100"/>
      <c r="S263" s="1100"/>
      <c r="T263" s="1100"/>
      <c r="U263" s="1100"/>
      <c r="V263" s="1100"/>
      <c r="W263" s="1100"/>
      <c r="X263" s="1100"/>
      <c r="Y263" s="1100"/>
      <c r="Z263" s="940"/>
      <c r="AA263" s="940"/>
      <c r="AB263" s="940"/>
      <c r="AC263" s="940"/>
      <c r="AD263" s="940"/>
      <c r="AE263" s="940"/>
      <c r="AF263" s="941"/>
      <c r="AG263" s="941"/>
      <c r="AH263" s="941"/>
      <c r="AI263" s="949"/>
      <c r="AJ263" s="949"/>
      <c r="AK263" s="949"/>
      <c r="AL263" s="949"/>
      <c r="AM263" s="949"/>
      <c r="AN263" s="949"/>
      <c r="AO263" s="949"/>
      <c r="AP263" s="950"/>
      <c r="AQ263" s="950"/>
      <c r="AR263" s="950"/>
      <c r="AS263" s="950"/>
      <c r="AT263" s="950"/>
      <c r="AU263" s="950"/>
      <c r="AV263" s="950"/>
      <c r="AW263" s="950"/>
      <c r="AX263" s="950"/>
      <c r="AY263" s="950"/>
    </row>
    <row r="264" spans="1:51" x14ac:dyDescent="0.25">
      <c r="A264" s="1136"/>
      <c r="B264" s="1124"/>
      <c r="C264" s="1113" t="s">
        <v>433</v>
      </c>
      <c r="D264" s="934" t="s">
        <v>402</v>
      </c>
      <c r="E264" s="980">
        <v>18871</v>
      </c>
      <c r="F264" s="980">
        <v>18871.538</v>
      </c>
      <c r="G264" s="980">
        <v>21832.538</v>
      </c>
      <c r="H264" s="981">
        <v>239812</v>
      </c>
      <c r="I264" s="1042"/>
      <c r="J264" s="980">
        <v>18871.538</v>
      </c>
      <c r="K264" s="1042">
        <v>21832.538</v>
      </c>
      <c r="L264" s="1043">
        <v>239811.85900000003</v>
      </c>
      <c r="M264" s="1042"/>
      <c r="N264" s="1114" t="s">
        <v>433</v>
      </c>
      <c r="O264" s="1114" t="s">
        <v>456</v>
      </c>
      <c r="P264" s="1114" t="s">
        <v>457</v>
      </c>
      <c r="Q264" s="1114" t="s">
        <v>458</v>
      </c>
      <c r="R264" s="1114" t="s">
        <v>407</v>
      </c>
      <c r="S264" s="1114">
        <v>166347</v>
      </c>
      <c r="T264" s="1114">
        <v>173754</v>
      </c>
      <c r="U264" s="1114" t="s">
        <v>505</v>
      </c>
      <c r="V264" s="1114" t="s">
        <v>409</v>
      </c>
      <c r="W264" s="1114" t="s">
        <v>410</v>
      </c>
      <c r="X264" s="1114" t="s">
        <v>411</v>
      </c>
      <c r="Y264" s="1114">
        <v>340101</v>
      </c>
      <c r="Z264" s="940"/>
      <c r="AA264" s="940"/>
      <c r="AB264" s="940"/>
      <c r="AC264" s="940"/>
      <c r="AD264" s="940"/>
      <c r="AE264" s="940"/>
      <c r="AF264" s="941"/>
      <c r="AG264" s="941"/>
      <c r="AH264" s="941"/>
      <c r="AI264" s="949"/>
      <c r="AJ264" s="949"/>
      <c r="AK264" s="949"/>
      <c r="AL264" s="949"/>
      <c r="AM264" s="949"/>
      <c r="AN264" s="949"/>
      <c r="AO264" s="949"/>
      <c r="AP264" s="950"/>
      <c r="AQ264" s="950"/>
      <c r="AR264" s="950"/>
      <c r="AS264" s="950"/>
      <c r="AT264" s="950"/>
      <c r="AU264" s="950"/>
      <c r="AV264" s="950"/>
      <c r="AW264" s="950"/>
      <c r="AX264" s="950"/>
      <c r="AY264" s="950"/>
    </row>
    <row r="265" spans="1:51" x14ac:dyDescent="0.25">
      <c r="A265" s="1136"/>
      <c r="B265" s="1124"/>
      <c r="C265" s="1100"/>
      <c r="D265" s="934" t="s">
        <v>412</v>
      </c>
      <c r="E265" s="1003">
        <v>562041</v>
      </c>
      <c r="F265" s="1003">
        <v>562041.31603244902</v>
      </c>
      <c r="G265" s="1003">
        <v>1793457.4587712684</v>
      </c>
      <c r="H265" s="1004">
        <v>16326975</v>
      </c>
      <c r="I265" s="1042"/>
      <c r="J265" s="1003">
        <v>562041.31603244913</v>
      </c>
      <c r="K265" s="1003">
        <v>1486412.3347115088</v>
      </c>
      <c r="L265" s="1004">
        <v>16326975</v>
      </c>
      <c r="M265" s="1042"/>
      <c r="N265" s="1100"/>
      <c r="O265" s="1100"/>
      <c r="P265" s="1100"/>
      <c r="Q265" s="1100"/>
      <c r="R265" s="1100"/>
      <c r="S265" s="1100"/>
      <c r="T265" s="1100"/>
      <c r="U265" s="1100"/>
      <c r="V265" s="1100"/>
      <c r="W265" s="1100"/>
      <c r="X265" s="1100"/>
      <c r="Y265" s="1100"/>
      <c r="Z265" s="940"/>
      <c r="AA265" s="940"/>
      <c r="AB265" s="940"/>
      <c r="AC265" s="940"/>
      <c r="AD265" s="940"/>
      <c r="AE265" s="940"/>
      <c r="AF265" s="941"/>
      <c r="AG265" s="941"/>
      <c r="AH265" s="941"/>
      <c r="AI265" s="949"/>
      <c r="AJ265" s="949"/>
      <c r="AK265" s="949"/>
      <c r="AL265" s="949"/>
      <c r="AM265" s="949"/>
      <c r="AN265" s="949"/>
      <c r="AO265" s="949"/>
      <c r="AP265" s="950"/>
      <c r="AQ265" s="950"/>
      <c r="AR265" s="950"/>
      <c r="AS265" s="950"/>
      <c r="AT265" s="950"/>
      <c r="AU265" s="950"/>
      <c r="AV265" s="950"/>
      <c r="AW265" s="950"/>
      <c r="AX265" s="950"/>
      <c r="AY265" s="950"/>
    </row>
    <row r="266" spans="1:51" x14ac:dyDescent="0.25">
      <c r="A266" s="1136"/>
      <c r="B266" s="1124"/>
      <c r="C266" s="1100"/>
      <c r="D266" s="934" t="s">
        <v>419</v>
      </c>
      <c r="E266" s="980"/>
      <c r="F266" s="980"/>
      <c r="G266" s="980"/>
      <c r="H266" s="981"/>
      <c r="I266" s="1042"/>
      <c r="J266" s="980"/>
      <c r="K266" s="980"/>
      <c r="L266" s="981"/>
      <c r="M266" s="1042"/>
      <c r="N266" s="1100"/>
      <c r="O266" s="1100"/>
      <c r="P266" s="1100"/>
      <c r="Q266" s="1100"/>
      <c r="R266" s="1100"/>
      <c r="S266" s="1100"/>
      <c r="T266" s="1100"/>
      <c r="U266" s="1100"/>
      <c r="V266" s="1100"/>
      <c r="W266" s="1100"/>
      <c r="X266" s="1100"/>
      <c r="Y266" s="1100"/>
      <c r="Z266" s="940"/>
      <c r="AA266" s="940"/>
      <c r="AB266" s="940"/>
      <c r="AC266" s="940"/>
      <c r="AD266" s="940"/>
      <c r="AE266" s="940"/>
      <c r="AF266" s="941"/>
      <c r="AG266" s="941"/>
      <c r="AH266" s="941"/>
      <c r="AI266" s="949"/>
      <c r="AJ266" s="949"/>
      <c r="AK266" s="949"/>
      <c r="AL266" s="949"/>
      <c r="AM266" s="949"/>
      <c r="AN266" s="949"/>
      <c r="AO266" s="949"/>
      <c r="AP266" s="950"/>
      <c r="AQ266" s="950"/>
      <c r="AR266" s="950"/>
      <c r="AS266" s="950"/>
      <c r="AT266" s="950"/>
      <c r="AU266" s="950"/>
      <c r="AV266" s="950"/>
      <c r="AW266" s="950"/>
      <c r="AX266" s="950"/>
      <c r="AY266" s="950"/>
    </row>
    <row r="267" spans="1:51" x14ac:dyDescent="0.25">
      <c r="A267" s="1136"/>
      <c r="B267" s="1124"/>
      <c r="C267" s="1100"/>
      <c r="D267" s="934" t="s">
        <v>420</v>
      </c>
      <c r="E267" s="1003"/>
      <c r="F267" s="1003"/>
      <c r="G267" s="1003"/>
      <c r="H267" s="1004"/>
      <c r="I267" s="982"/>
      <c r="J267" s="1003"/>
      <c r="K267" s="1003"/>
      <c r="L267" s="1004"/>
      <c r="M267" s="982"/>
      <c r="N267" s="1100"/>
      <c r="O267" s="1100"/>
      <c r="P267" s="1100"/>
      <c r="Q267" s="1100"/>
      <c r="R267" s="1100"/>
      <c r="S267" s="1100"/>
      <c r="T267" s="1100"/>
      <c r="U267" s="1100"/>
      <c r="V267" s="1100"/>
      <c r="W267" s="1100"/>
      <c r="X267" s="1100"/>
      <c r="Y267" s="1100"/>
      <c r="Z267" s="940"/>
      <c r="AA267" s="940"/>
      <c r="AB267" s="940"/>
      <c r="AC267" s="940"/>
      <c r="AD267" s="940"/>
      <c r="AE267" s="940"/>
      <c r="AF267" s="941"/>
      <c r="AG267" s="941"/>
      <c r="AH267" s="941"/>
      <c r="AI267" s="949"/>
      <c r="AJ267" s="949"/>
      <c r="AK267" s="949"/>
      <c r="AL267" s="949"/>
      <c r="AM267" s="949"/>
      <c r="AN267" s="949"/>
      <c r="AO267" s="949"/>
      <c r="AP267" s="950"/>
      <c r="AQ267" s="950"/>
      <c r="AR267" s="950"/>
      <c r="AS267" s="950"/>
      <c r="AT267" s="950"/>
      <c r="AU267" s="950"/>
      <c r="AV267" s="950"/>
      <c r="AW267" s="950"/>
      <c r="AX267" s="950"/>
      <c r="AY267" s="950"/>
    </row>
    <row r="268" spans="1:51" x14ac:dyDescent="0.25">
      <c r="A268" s="1136"/>
      <c r="B268" s="1124"/>
      <c r="C268" s="1113" t="s">
        <v>432</v>
      </c>
      <c r="D268" s="934" t="s">
        <v>402</v>
      </c>
      <c r="E268" s="980">
        <v>1923</v>
      </c>
      <c r="F268" s="980">
        <v>1923.5999999999997</v>
      </c>
      <c r="G268" s="980">
        <v>28372.400000000001</v>
      </c>
      <c r="H268" s="981">
        <v>59190</v>
      </c>
      <c r="I268" s="1042"/>
      <c r="J268" s="980">
        <v>1923.5999999999997</v>
      </c>
      <c r="K268" s="1042">
        <v>28372.400000000001</v>
      </c>
      <c r="L268" s="1043">
        <v>59190.726000000002</v>
      </c>
      <c r="M268" s="1042"/>
      <c r="N268" s="1114" t="s">
        <v>432</v>
      </c>
      <c r="O268" s="1114" t="s">
        <v>456</v>
      </c>
      <c r="P268" s="1114" t="s">
        <v>457</v>
      </c>
      <c r="Q268" s="1114" t="s">
        <v>458</v>
      </c>
      <c r="R268" s="1114" t="s">
        <v>407</v>
      </c>
      <c r="S268" s="1114">
        <v>93152</v>
      </c>
      <c r="T268" s="1114">
        <v>94819</v>
      </c>
      <c r="U268" s="1114" t="s">
        <v>505</v>
      </c>
      <c r="V268" s="1114" t="s">
        <v>409</v>
      </c>
      <c r="W268" s="1114" t="s">
        <v>410</v>
      </c>
      <c r="X268" s="1114" t="s">
        <v>411</v>
      </c>
      <c r="Y268" s="1114">
        <v>187971</v>
      </c>
      <c r="Z268" s="940"/>
      <c r="AA268" s="940"/>
      <c r="AB268" s="940"/>
      <c r="AC268" s="940"/>
      <c r="AD268" s="940"/>
      <c r="AE268" s="940"/>
      <c r="AF268" s="941"/>
      <c r="AG268" s="941"/>
      <c r="AH268" s="941"/>
      <c r="AI268" s="949"/>
      <c r="AJ268" s="949"/>
      <c r="AK268" s="949"/>
      <c r="AL268" s="949"/>
      <c r="AM268" s="949"/>
      <c r="AN268" s="949"/>
      <c r="AO268" s="949"/>
      <c r="AP268" s="950"/>
      <c r="AQ268" s="950"/>
      <c r="AR268" s="950"/>
      <c r="AS268" s="950"/>
      <c r="AT268" s="950"/>
      <c r="AU268" s="950"/>
      <c r="AV268" s="950"/>
      <c r="AW268" s="950"/>
      <c r="AX268" s="950"/>
      <c r="AY268" s="950"/>
    </row>
    <row r="269" spans="1:51" x14ac:dyDescent="0.25">
      <c r="A269" s="1136"/>
      <c r="B269" s="1124"/>
      <c r="C269" s="1100"/>
      <c r="D269" s="934" t="s">
        <v>412</v>
      </c>
      <c r="E269" s="1003">
        <v>57289</v>
      </c>
      <c r="F269" s="1003">
        <v>57289.590044013297</v>
      </c>
      <c r="G269" s="1003">
        <v>2330681.4994776114</v>
      </c>
      <c r="H269" s="1004">
        <v>4029848</v>
      </c>
      <c r="I269" s="1042"/>
      <c r="J269" s="1003">
        <v>57289.590044013305</v>
      </c>
      <c r="K269" s="1003">
        <v>1931662.0598745237</v>
      </c>
      <c r="L269" s="1004">
        <v>4029848</v>
      </c>
      <c r="M269" s="1042"/>
      <c r="N269" s="1100"/>
      <c r="O269" s="1100"/>
      <c r="P269" s="1100"/>
      <c r="Q269" s="1100"/>
      <c r="R269" s="1100"/>
      <c r="S269" s="1100"/>
      <c r="T269" s="1100"/>
      <c r="U269" s="1100"/>
      <c r="V269" s="1100"/>
      <c r="W269" s="1100"/>
      <c r="X269" s="1100"/>
      <c r="Y269" s="1100"/>
      <c r="Z269" s="940"/>
      <c r="AA269" s="940"/>
      <c r="AB269" s="940"/>
      <c r="AC269" s="940"/>
      <c r="AD269" s="940"/>
      <c r="AE269" s="940"/>
      <c r="AF269" s="941"/>
      <c r="AG269" s="941"/>
      <c r="AH269" s="941"/>
      <c r="AI269" s="949"/>
      <c r="AJ269" s="949"/>
      <c r="AK269" s="949"/>
      <c r="AL269" s="949"/>
      <c r="AM269" s="949"/>
      <c r="AN269" s="949"/>
      <c r="AO269" s="949"/>
      <c r="AP269" s="950"/>
      <c r="AQ269" s="950"/>
      <c r="AR269" s="950"/>
      <c r="AS269" s="950"/>
      <c r="AT269" s="950"/>
      <c r="AU269" s="950"/>
      <c r="AV269" s="950"/>
      <c r="AW269" s="950"/>
      <c r="AX269" s="950"/>
      <c r="AY269" s="950"/>
    </row>
    <row r="270" spans="1:51" x14ac:dyDescent="0.25">
      <c r="A270" s="1136"/>
      <c r="B270" s="1124"/>
      <c r="C270" s="1100"/>
      <c r="D270" s="934" t="s">
        <v>419</v>
      </c>
      <c r="E270" s="980"/>
      <c r="F270" s="980"/>
      <c r="G270" s="980"/>
      <c r="H270" s="981"/>
      <c r="I270" s="1042"/>
      <c r="J270" s="980"/>
      <c r="K270" s="980"/>
      <c r="L270" s="981"/>
      <c r="M270" s="1042"/>
      <c r="N270" s="1100"/>
      <c r="O270" s="1100"/>
      <c r="P270" s="1100"/>
      <c r="Q270" s="1100"/>
      <c r="R270" s="1100"/>
      <c r="S270" s="1100"/>
      <c r="T270" s="1100"/>
      <c r="U270" s="1100"/>
      <c r="V270" s="1100"/>
      <c r="W270" s="1100"/>
      <c r="X270" s="1100"/>
      <c r="Y270" s="1100"/>
      <c r="Z270" s="940"/>
      <c r="AA270" s="940"/>
      <c r="AB270" s="940"/>
      <c r="AC270" s="940"/>
      <c r="AD270" s="940"/>
      <c r="AE270" s="940"/>
      <c r="AF270" s="941"/>
      <c r="AG270" s="941"/>
      <c r="AH270" s="941"/>
      <c r="AI270" s="949"/>
      <c r="AJ270" s="949"/>
      <c r="AK270" s="949"/>
      <c r="AL270" s="949"/>
      <c r="AM270" s="949"/>
      <c r="AN270" s="949"/>
      <c r="AO270" s="949"/>
      <c r="AP270" s="950"/>
      <c r="AQ270" s="950"/>
      <c r="AR270" s="950"/>
      <c r="AS270" s="950"/>
      <c r="AT270" s="950"/>
      <c r="AU270" s="950"/>
      <c r="AV270" s="950"/>
      <c r="AW270" s="950"/>
      <c r="AX270" s="950"/>
      <c r="AY270" s="950"/>
    </row>
    <row r="271" spans="1:51" x14ac:dyDescent="0.25">
      <c r="A271" s="1136"/>
      <c r="B271" s="1124"/>
      <c r="C271" s="1100"/>
      <c r="D271" s="934" t="s">
        <v>420</v>
      </c>
      <c r="E271" s="1003"/>
      <c r="F271" s="1003"/>
      <c r="G271" s="1003"/>
      <c r="H271" s="1004"/>
      <c r="I271" s="982"/>
      <c r="J271" s="1003"/>
      <c r="K271" s="1003"/>
      <c r="L271" s="1004"/>
      <c r="M271" s="982"/>
      <c r="N271" s="1100"/>
      <c r="O271" s="1100"/>
      <c r="P271" s="1100"/>
      <c r="Q271" s="1100"/>
      <c r="R271" s="1100"/>
      <c r="S271" s="1100"/>
      <c r="T271" s="1100"/>
      <c r="U271" s="1100"/>
      <c r="V271" s="1100"/>
      <c r="W271" s="1100"/>
      <c r="X271" s="1100"/>
      <c r="Y271" s="1100"/>
      <c r="Z271" s="940"/>
      <c r="AA271" s="940"/>
      <c r="AB271" s="940"/>
      <c r="AC271" s="940"/>
      <c r="AD271" s="940"/>
      <c r="AE271" s="940"/>
      <c r="AF271" s="941"/>
      <c r="AG271" s="941"/>
      <c r="AH271" s="941"/>
      <c r="AI271" s="949"/>
      <c r="AJ271" s="949"/>
      <c r="AK271" s="949"/>
      <c r="AL271" s="949"/>
      <c r="AM271" s="949"/>
      <c r="AN271" s="949"/>
      <c r="AO271" s="949"/>
      <c r="AP271" s="950"/>
      <c r="AQ271" s="950"/>
      <c r="AR271" s="950"/>
      <c r="AS271" s="950"/>
      <c r="AT271" s="950"/>
      <c r="AU271" s="950"/>
      <c r="AV271" s="950"/>
      <c r="AW271" s="950"/>
      <c r="AX271" s="950"/>
      <c r="AY271" s="950"/>
    </row>
    <row r="272" spans="1:51" x14ac:dyDescent="0.25">
      <c r="A272" s="1136"/>
      <c r="B272" s="1124"/>
      <c r="C272" s="1113" t="s">
        <v>440</v>
      </c>
      <c r="D272" s="934" t="s">
        <v>402</v>
      </c>
      <c r="E272" s="980">
        <v>89809</v>
      </c>
      <c r="F272" s="980">
        <v>89809.943999999989</v>
      </c>
      <c r="G272" s="980">
        <v>121065.56</v>
      </c>
      <c r="H272" s="981">
        <v>361058</v>
      </c>
      <c r="I272" s="1042"/>
      <c r="J272" s="980">
        <v>89809.943999999989</v>
      </c>
      <c r="K272" s="1042">
        <v>121065.56</v>
      </c>
      <c r="L272" s="1043">
        <v>361058.36199999996</v>
      </c>
      <c r="M272" s="1042"/>
      <c r="N272" s="1114" t="s">
        <v>440</v>
      </c>
      <c r="O272" s="1114" t="s">
        <v>456</v>
      </c>
      <c r="P272" s="1114" t="s">
        <v>457</v>
      </c>
      <c r="Q272" s="1114" t="s">
        <v>458</v>
      </c>
      <c r="R272" s="1114" t="s">
        <v>407</v>
      </c>
      <c r="S272" s="1114">
        <v>356324</v>
      </c>
      <c r="T272" s="1114">
        <v>374723</v>
      </c>
      <c r="U272" s="1114" t="s">
        <v>505</v>
      </c>
      <c r="V272" s="1114" t="s">
        <v>409</v>
      </c>
      <c r="W272" s="1114" t="s">
        <v>410</v>
      </c>
      <c r="X272" s="1114" t="s">
        <v>411</v>
      </c>
      <c r="Y272" s="1114">
        <v>731047</v>
      </c>
      <c r="Z272" s="940"/>
      <c r="AA272" s="940"/>
      <c r="AB272" s="940"/>
      <c r="AC272" s="940"/>
      <c r="AD272" s="940"/>
      <c r="AE272" s="940"/>
      <c r="AF272" s="941"/>
      <c r="AG272" s="941"/>
      <c r="AH272" s="941"/>
      <c r="AI272" s="949"/>
      <c r="AJ272" s="949"/>
      <c r="AK272" s="949"/>
      <c r="AL272" s="949"/>
      <c r="AM272" s="949"/>
      <c r="AN272" s="949"/>
      <c r="AO272" s="949"/>
      <c r="AP272" s="950"/>
      <c r="AQ272" s="950"/>
      <c r="AR272" s="950"/>
      <c r="AS272" s="950"/>
      <c r="AT272" s="950"/>
      <c r="AU272" s="950"/>
      <c r="AV272" s="950"/>
      <c r="AW272" s="950"/>
      <c r="AX272" s="950"/>
      <c r="AY272" s="950"/>
    </row>
    <row r="273" spans="1:51" x14ac:dyDescent="0.25">
      <c r="A273" s="1136"/>
      <c r="B273" s="1124"/>
      <c r="C273" s="1100"/>
      <c r="D273" s="934" t="s">
        <v>412</v>
      </c>
      <c r="E273" s="1003">
        <v>2674763</v>
      </c>
      <c r="F273" s="1003">
        <v>2674763.3986461801</v>
      </c>
      <c r="G273" s="1003">
        <v>9945061.4299776107</v>
      </c>
      <c r="H273" s="1004">
        <v>24581732</v>
      </c>
      <c r="I273" s="1042"/>
      <c r="J273" s="1003">
        <v>2674763.3986461805</v>
      </c>
      <c r="K273" s="1003">
        <v>8242438.0387088405</v>
      </c>
      <c r="L273" s="1004">
        <v>24581732</v>
      </c>
      <c r="M273" s="1042"/>
      <c r="N273" s="1100"/>
      <c r="O273" s="1100"/>
      <c r="P273" s="1100"/>
      <c r="Q273" s="1100"/>
      <c r="R273" s="1100"/>
      <c r="S273" s="1100"/>
      <c r="T273" s="1100"/>
      <c r="U273" s="1100"/>
      <c r="V273" s="1100"/>
      <c r="W273" s="1100"/>
      <c r="X273" s="1100"/>
      <c r="Y273" s="1100"/>
      <c r="Z273" s="940"/>
      <c r="AA273" s="940"/>
      <c r="AB273" s="940"/>
      <c r="AC273" s="940"/>
      <c r="AD273" s="940"/>
      <c r="AE273" s="940"/>
      <c r="AF273" s="941"/>
      <c r="AG273" s="941"/>
      <c r="AH273" s="941"/>
      <c r="AI273" s="949"/>
      <c r="AJ273" s="949"/>
      <c r="AK273" s="949"/>
      <c r="AL273" s="949"/>
      <c r="AM273" s="949"/>
      <c r="AN273" s="949"/>
      <c r="AO273" s="949"/>
      <c r="AP273" s="950"/>
      <c r="AQ273" s="950"/>
      <c r="AR273" s="950"/>
      <c r="AS273" s="950"/>
      <c r="AT273" s="950"/>
      <c r="AU273" s="950"/>
      <c r="AV273" s="950"/>
      <c r="AW273" s="950"/>
      <c r="AX273" s="950"/>
      <c r="AY273" s="950"/>
    </row>
    <row r="274" spans="1:51" x14ac:dyDescent="0.25">
      <c r="A274" s="1136"/>
      <c r="B274" s="1124"/>
      <c r="C274" s="1100"/>
      <c r="D274" s="934" t="s">
        <v>419</v>
      </c>
      <c r="E274" s="980"/>
      <c r="F274" s="980"/>
      <c r="G274" s="980"/>
      <c r="H274" s="981"/>
      <c r="I274" s="1042"/>
      <c r="J274" s="980"/>
      <c r="K274" s="980"/>
      <c r="L274" s="981"/>
      <c r="M274" s="1042"/>
      <c r="N274" s="1100"/>
      <c r="O274" s="1100"/>
      <c r="P274" s="1100"/>
      <c r="Q274" s="1100"/>
      <c r="R274" s="1100"/>
      <c r="S274" s="1100"/>
      <c r="T274" s="1100"/>
      <c r="U274" s="1100"/>
      <c r="V274" s="1100"/>
      <c r="W274" s="1100"/>
      <c r="X274" s="1100"/>
      <c r="Y274" s="1100"/>
      <c r="Z274" s="940"/>
      <c r="AA274" s="940"/>
      <c r="AB274" s="940"/>
      <c r="AC274" s="940"/>
      <c r="AD274" s="940"/>
      <c r="AE274" s="940"/>
      <c r="AF274" s="941"/>
      <c r="AG274" s="941"/>
      <c r="AH274" s="941"/>
      <c r="AI274" s="949"/>
      <c r="AJ274" s="949"/>
      <c r="AK274" s="949"/>
      <c r="AL274" s="949"/>
      <c r="AM274" s="949"/>
      <c r="AN274" s="949"/>
      <c r="AO274" s="949"/>
      <c r="AP274" s="950"/>
      <c r="AQ274" s="950"/>
      <c r="AR274" s="950"/>
      <c r="AS274" s="950"/>
      <c r="AT274" s="950"/>
      <c r="AU274" s="950"/>
      <c r="AV274" s="950"/>
      <c r="AW274" s="950"/>
      <c r="AX274" s="950"/>
      <c r="AY274" s="950"/>
    </row>
    <row r="275" spans="1:51" x14ac:dyDescent="0.25">
      <c r="A275" s="1136"/>
      <c r="B275" s="1124"/>
      <c r="C275" s="1100"/>
      <c r="D275" s="934" t="s">
        <v>420</v>
      </c>
      <c r="E275" s="1003"/>
      <c r="F275" s="1003"/>
      <c r="G275" s="1003"/>
      <c r="H275" s="1004"/>
      <c r="I275" s="982"/>
      <c r="J275" s="1003"/>
      <c r="K275" s="1003"/>
      <c r="L275" s="1004"/>
      <c r="M275" s="982"/>
      <c r="N275" s="1100"/>
      <c r="O275" s="1100"/>
      <c r="P275" s="1100"/>
      <c r="Q275" s="1100"/>
      <c r="R275" s="1100"/>
      <c r="S275" s="1100"/>
      <c r="T275" s="1100"/>
      <c r="U275" s="1100"/>
      <c r="V275" s="1100"/>
      <c r="W275" s="1100"/>
      <c r="X275" s="1100"/>
      <c r="Y275" s="1100"/>
      <c r="Z275" s="940"/>
      <c r="AA275" s="940"/>
      <c r="AB275" s="940"/>
      <c r="AC275" s="940"/>
      <c r="AD275" s="940"/>
      <c r="AE275" s="940"/>
      <c r="AF275" s="941"/>
      <c r="AG275" s="941"/>
      <c r="AH275" s="941"/>
      <c r="AI275" s="949"/>
      <c r="AJ275" s="949"/>
      <c r="AK275" s="949"/>
      <c r="AL275" s="949"/>
      <c r="AM275" s="949"/>
      <c r="AN275" s="949"/>
      <c r="AO275" s="949"/>
      <c r="AP275" s="950"/>
      <c r="AQ275" s="950"/>
      <c r="AR275" s="950"/>
      <c r="AS275" s="950"/>
      <c r="AT275" s="950"/>
      <c r="AU275" s="950"/>
      <c r="AV275" s="950"/>
      <c r="AW275" s="950"/>
      <c r="AX275" s="950"/>
      <c r="AY275" s="950"/>
    </row>
    <row r="276" spans="1:51" x14ac:dyDescent="0.25">
      <c r="A276" s="1136"/>
      <c r="B276" s="1124"/>
      <c r="C276" s="1113" t="s">
        <v>430</v>
      </c>
      <c r="D276" s="934" t="s">
        <v>402</v>
      </c>
      <c r="E276" s="980">
        <v>119079</v>
      </c>
      <c r="F276" s="980">
        <v>119079.18399999999</v>
      </c>
      <c r="G276" s="980">
        <v>203968.00199999998</v>
      </c>
      <c r="H276" s="981">
        <v>691834</v>
      </c>
      <c r="I276" s="1042"/>
      <c r="J276" s="980">
        <v>119079.18399999999</v>
      </c>
      <c r="K276" s="1042">
        <v>203968.00199999998</v>
      </c>
      <c r="L276" s="1043">
        <v>691834.45799999998</v>
      </c>
      <c r="M276" s="1042"/>
      <c r="N276" s="1114" t="s">
        <v>430</v>
      </c>
      <c r="O276" s="1114" t="s">
        <v>456</v>
      </c>
      <c r="P276" s="1114" t="s">
        <v>457</v>
      </c>
      <c r="Q276" s="1114" t="s">
        <v>458</v>
      </c>
      <c r="R276" s="1114" t="s">
        <v>407</v>
      </c>
      <c r="S276" s="1114">
        <v>589932</v>
      </c>
      <c r="T276" s="1114">
        <v>619048</v>
      </c>
      <c r="U276" s="1114" t="s">
        <v>505</v>
      </c>
      <c r="V276" s="1114" t="s">
        <v>409</v>
      </c>
      <c r="W276" s="1114" t="s">
        <v>410</v>
      </c>
      <c r="X276" s="1114" t="s">
        <v>411</v>
      </c>
      <c r="Y276" s="1114">
        <v>1208980</v>
      </c>
      <c r="Z276" s="940"/>
      <c r="AA276" s="940"/>
      <c r="AB276" s="940"/>
      <c r="AC276" s="940"/>
      <c r="AD276" s="940"/>
      <c r="AE276" s="940"/>
      <c r="AF276" s="941"/>
      <c r="AG276" s="941"/>
      <c r="AH276" s="941"/>
      <c r="AI276" s="949"/>
      <c r="AJ276" s="949"/>
      <c r="AK276" s="949"/>
      <c r="AL276" s="949"/>
      <c r="AM276" s="949"/>
      <c r="AN276" s="949"/>
      <c r="AO276" s="949"/>
      <c r="AP276" s="950"/>
      <c r="AQ276" s="950"/>
      <c r="AR276" s="950"/>
      <c r="AS276" s="950"/>
      <c r="AT276" s="950"/>
      <c r="AU276" s="950"/>
      <c r="AV276" s="950"/>
      <c r="AW276" s="950"/>
      <c r="AX276" s="950"/>
      <c r="AY276" s="950"/>
    </row>
    <row r="277" spans="1:51" x14ac:dyDescent="0.25">
      <c r="A277" s="1136"/>
      <c r="B277" s="1124"/>
      <c r="C277" s="1100"/>
      <c r="D277" s="934" t="s">
        <v>412</v>
      </c>
      <c r="E277" s="1003">
        <v>3546474</v>
      </c>
      <c r="F277" s="1003">
        <v>3546474.1287874999</v>
      </c>
      <c r="G277" s="1003">
        <v>16755172.23593395</v>
      </c>
      <c r="H277" s="1004">
        <v>47101774</v>
      </c>
      <c r="I277" s="1042"/>
      <c r="J277" s="1003">
        <v>3546474.1287874971</v>
      </c>
      <c r="K277" s="1003">
        <v>13886638.10223354</v>
      </c>
      <c r="L277" s="1004">
        <v>47101774</v>
      </c>
      <c r="M277" s="1042"/>
      <c r="N277" s="1100"/>
      <c r="O277" s="1100"/>
      <c r="P277" s="1100"/>
      <c r="Q277" s="1100"/>
      <c r="R277" s="1100"/>
      <c r="S277" s="1100"/>
      <c r="T277" s="1100"/>
      <c r="U277" s="1100"/>
      <c r="V277" s="1100"/>
      <c r="W277" s="1100"/>
      <c r="X277" s="1100"/>
      <c r="Y277" s="1100"/>
      <c r="Z277" s="940"/>
      <c r="AA277" s="940"/>
      <c r="AB277" s="940"/>
      <c r="AC277" s="940"/>
      <c r="AD277" s="940"/>
      <c r="AE277" s="940"/>
      <c r="AF277" s="941"/>
      <c r="AG277" s="941"/>
      <c r="AH277" s="941"/>
      <c r="AI277" s="949"/>
      <c r="AJ277" s="949"/>
      <c r="AK277" s="949"/>
      <c r="AL277" s="949"/>
      <c r="AM277" s="949"/>
      <c r="AN277" s="949"/>
      <c r="AO277" s="949"/>
      <c r="AP277" s="950"/>
      <c r="AQ277" s="950"/>
      <c r="AR277" s="950"/>
      <c r="AS277" s="950"/>
      <c r="AT277" s="950"/>
      <c r="AU277" s="950"/>
      <c r="AV277" s="950"/>
      <c r="AW277" s="950"/>
      <c r="AX277" s="950"/>
      <c r="AY277" s="950"/>
    </row>
    <row r="278" spans="1:51" x14ac:dyDescent="0.25">
      <c r="A278" s="1136"/>
      <c r="B278" s="1124"/>
      <c r="C278" s="1100"/>
      <c r="D278" s="934" t="s">
        <v>419</v>
      </c>
      <c r="E278" s="980"/>
      <c r="F278" s="980"/>
      <c r="G278" s="980"/>
      <c r="H278" s="981"/>
      <c r="I278" s="1042"/>
      <c r="J278" s="980"/>
      <c r="K278" s="980"/>
      <c r="L278" s="981"/>
      <c r="M278" s="1042"/>
      <c r="N278" s="1100"/>
      <c r="O278" s="1100"/>
      <c r="P278" s="1100"/>
      <c r="Q278" s="1100"/>
      <c r="R278" s="1100"/>
      <c r="S278" s="1100"/>
      <c r="T278" s="1100"/>
      <c r="U278" s="1100"/>
      <c r="V278" s="1100"/>
      <c r="W278" s="1100"/>
      <c r="X278" s="1100"/>
      <c r="Y278" s="1100"/>
      <c r="Z278" s="940"/>
      <c r="AA278" s="940"/>
      <c r="AB278" s="940"/>
      <c r="AC278" s="940"/>
      <c r="AD278" s="940"/>
      <c r="AE278" s="940"/>
      <c r="AF278" s="941"/>
      <c r="AG278" s="941"/>
      <c r="AH278" s="941"/>
      <c r="AI278" s="949"/>
      <c r="AJ278" s="949"/>
      <c r="AK278" s="949"/>
      <c r="AL278" s="949"/>
      <c r="AM278" s="949"/>
      <c r="AN278" s="949"/>
      <c r="AO278" s="949"/>
      <c r="AP278" s="950"/>
      <c r="AQ278" s="950"/>
      <c r="AR278" s="950"/>
      <c r="AS278" s="950"/>
      <c r="AT278" s="950"/>
      <c r="AU278" s="950"/>
      <c r="AV278" s="950"/>
      <c r="AW278" s="950"/>
      <c r="AX278" s="950"/>
      <c r="AY278" s="950"/>
    </row>
    <row r="279" spans="1:51" x14ac:dyDescent="0.25">
      <c r="A279" s="1136"/>
      <c r="B279" s="1124"/>
      <c r="C279" s="1100"/>
      <c r="D279" s="934" t="s">
        <v>420</v>
      </c>
      <c r="E279" s="1003"/>
      <c r="F279" s="1003"/>
      <c r="G279" s="1003"/>
      <c r="H279" s="1004"/>
      <c r="I279" s="982"/>
      <c r="J279" s="1003"/>
      <c r="K279" s="1003"/>
      <c r="L279" s="1004"/>
      <c r="M279" s="982"/>
      <c r="N279" s="1100"/>
      <c r="O279" s="1100"/>
      <c r="P279" s="1100"/>
      <c r="Q279" s="1100"/>
      <c r="R279" s="1100"/>
      <c r="S279" s="1100"/>
      <c r="T279" s="1100"/>
      <c r="U279" s="1100"/>
      <c r="V279" s="1100"/>
      <c r="W279" s="1100"/>
      <c r="X279" s="1100"/>
      <c r="Y279" s="1100"/>
      <c r="Z279" s="940"/>
      <c r="AA279" s="940"/>
      <c r="AB279" s="940"/>
      <c r="AC279" s="940"/>
      <c r="AD279" s="940"/>
      <c r="AE279" s="940"/>
      <c r="AF279" s="941"/>
      <c r="AG279" s="941"/>
      <c r="AH279" s="941"/>
      <c r="AI279" s="949"/>
      <c r="AJ279" s="949"/>
      <c r="AK279" s="949"/>
      <c r="AL279" s="949"/>
      <c r="AM279" s="949"/>
      <c r="AN279" s="949"/>
      <c r="AO279" s="949"/>
      <c r="AP279" s="950"/>
      <c r="AQ279" s="950"/>
      <c r="AR279" s="950"/>
      <c r="AS279" s="950"/>
      <c r="AT279" s="950"/>
      <c r="AU279" s="950"/>
      <c r="AV279" s="950"/>
      <c r="AW279" s="950"/>
      <c r="AX279" s="950"/>
      <c r="AY279" s="950"/>
    </row>
    <row r="280" spans="1:51" x14ac:dyDescent="0.25">
      <c r="A280" s="1136"/>
      <c r="B280" s="1124"/>
      <c r="C280" s="1113" t="s">
        <v>513</v>
      </c>
      <c r="D280" s="934" t="s">
        <v>402</v>
      </c>
      <c r="E280" s="980">
        <v>59959</v>
      </c>
      <c r="F280" s="980">
        <v>50959.495999999992</v>
      </c>
      <c r="G280" s="980">
        <v>131037.1972</v>
      </c>
      <c r="H280" s="981">
        <v>358711</v>
      </c>
      <c r="I280" s="1042"/>
      <c r="J280" s="980">
        <v>50959.495999999992</v>
      </c>
      <c r="K280" s="1042">
        <v>131037.1972</v>
      </c>
      <c r="L280" s="1043">
        <v>358711.80519999994</v>
      </c>
      <c r="M280" s="1042"/>
      <c r="N280" s="1114" t="s">
        <v>513</v>
      </c>
      <c r="O280" s="1114" t="s">
        <v>456</v>
      </c>
      <c r="P280" s="1114" t="s">
        <v>457</v>
      </c>
      <c r="Q280" s="1114" t="s">
        <v>458</v>
      </c>
      <c r="R280" s="1114" t="s">
        <v>407</v>
      </c>
      <c r="S280" s="1114">
        <v>195255</v>
      </c>
      <c r="T280" s="1114">
        <v>218479</v>
      </c>
      <c r="U280" s="1114" t="s">
        <v>505</v>
      </c>
      <c r="V280" s="1114" t="s">
        <v>409</v>
      </c>
      <c r="W280" s="1114" t="s">
        <v>410</v>
      </c>
      <c r="X280" s="1114" t="s">
        <v>411</v>
      </c>
      <c r="Y280" s="1114">
        <v>413734</v>
      </c>
      <c r="Z280" s="940"/>
      <c r="AA280" s="940"/>
      <c r="AB280" s="940"/>
      <c r="AC280" s="940"/>
      <c r="AD280" s="940"/>
      <c r="AE280" s="940"/>
      <c r="AF280" s="941"/>
      <c r="AG280" s="941"/>
      <c r="AH280" s="941"/>
      <c r="AI280" s="949"/>
      <c r="AJ280" s="949"/>
      <c r="AK280" s="949"/>
      <c r="AL280" s="949"/>
      <c r="AM280" s="949"/>
      <c r="AN280" s="949"/>
      <c r="AO280" s="949"/>
      <c r="AP280" s="950"/>
      <c r="AQ280" s="950"/>
      <c r="AR280" s="950"/>
      <c r="AS280" s="950"/>
      <c r="AT280" s="950"/>
      <c r="AU280" s="950"/>
      <c r="AV280" s="950"/>
      <c r="AW280" s="950"/>
      <c r="AX280" s="950"/>
      <c r="AY280" s="950"/>
    </row>
    <row r="281" spans="1:51" x14ac:dyDescent="0.25">
      <c r="A281" s="1136"/>
      <c r="B281" s="1124"/>
      <c r="C281" s="1100"/>
      <c r="D281" s="934" t="s">
        <v>412</v>
      </c>
      <c r="E281" s="1003">
        <v>1517700</v>
      </c>
      <c r="F281" s="1003">
        <v>1517700.47550922</v>
      </c>
      <c r="G281" s="1003">
        <v>10764192.357976044</v>
      </c>
      <c r="H281" s="1004">
        <v>24421972</v>
      </c>
      <c r="I281" s="1042"/>
      <c r="J281" s="1003">
        <v>1517700.4755092203</v>
      </c>
      <c r="K281" s="1003">
        <v>8921331.3735720664</v>
      </c>
      <c r="L281" s="1004">
        <v>24421972</v>
      </c>
      <c r="M281" s="1042"/>
      <c r="N281" s="1100"/>
      <c r="O281" s="1100"/>
      <c r="P281" s="1100"/>
      <c r="Q281" s="1100"/>
      <c r="R281" s="1100"/>
      <c r="S281" s="1100"/>
      <c r="T281" s="1100"/>
      <c r="U281" s="1100"/>
      <c r="V281" s="1100"/>
      <c r="W281" s="1100"/>
      <c r="X281" s="1100"/>
      <c r="Y281" s="1100"/>
      <c r="Z281" s="940"/>
      <c r="AA281" s="940"/>
      <c r="AB281" s="940"/>
      <c r="AC281" s="940"/>
      <c r="AD281" s="940"/>
      <c r="AE281" s="940"/>
      <c r="AF281" s="941"/>
      <c r="AG281" s="941"/>
      <c r="AH281" s="941"/>
      <c r="AI281" s="949"/>
      <c r="AJ281" s="949"/>
      <c r="AK281" s="949"/>
      <c r="AL281" s="949"/>
      <c r="AM281" s="949"/>
      <c r="AN281" s="949"/>
      <c r="AO281" s="949"/>
      <c r="AP281" s="950"/>
      <c r="AQ281" s="950"/>
      <c r="AR281" s="950"/>
      <c r="AS281" s="950"/>
      <c r="AT281" s="950"/>
      <c r="AU281" s="950"/>
      <c r="AV281" s="950"/>
      <c r="AW281" s="950"/>
      <c r="AX281" s="950"/>
      <c r="AY281" s="950"/>
    </row>
    <row r="282" spans="1:51" x14ac:dyDescent="0.25">
      <c r="A282" s="1136"/>
      <c r="B282" s="1124"/>
      <c r="C282" s="1100"/>
      <c r="D282" s="934" t="s">
        <v>419</v>
      </c>
      <c r="E282" s="980"/>
      <c r="F282" s="980"/>
      <c r="G282" s="980"/>
      <c r="H282" s="981"/>
      <c r="I282" s="1042"/>
      <c r="J282" s="980"/>
      <c r="K282" s="980"/>
      <c r="L282" s="981"/>
      <c r="M282" s="1042"/>
      <c r="N282" s="1100"/>
      <c r="O282" s="1100"/>
      <c r="P282" s="1100"/>
      <c r="Q282" s="1100"/>
      <c r="R282" s="1100"/>
      <c r="S282" s="1100"/>
      <c r="T282" s="1100"/>
      <c r="U282" s="1100"/>
      <c r="V282" s="1100"/>
      <c r="W282" s="1100"/>
      <c r="X282" s="1100"/>
      <c r="Y282" s="1100"/>
      <c r="Z282" s="940"/>
      <c r="AA282" s="940"/>
      <c r="AB282" s="940"/>
      <c r="AC282" s="940"/>
      <c r="AD282" s="940"/>
      <c r="AE282" s="940"/>
      <c r="AF282" s="941"/>
      <c r="AG282" s="941"/>
      <c r="AH282" s="941"/>
      <c r="AI282" s="949"/>
      <c r="AJ282" s="949"/>
      <c r="AK282" s="949"/>
      <c r="AL282" s="949"/>
      <c r="AM282" s="949"/>
      <c r="AN282" s="949"/>
      <c r="AO282" s="949"/>
      <c r="AP282" s="950"/>
      <c r="AQ282" s="950"/>
      <c r="AR282" s="950"/>
      <c r="AS282" s="950"/>
      <c r="AT282" s="950"/>
      <c r="AU282" s="950"/>
      <c r="AV282" s="950"/>
      <c r="AW282" s="950"/>
      <c r="AX282" s="950"/>
      <c r="AY282" s="950"/>
    </row>
    <row r="283" spans="1:51" x14ac:dyDescent="0.25">
      <c r="A283" s="1136"/>
      <c r="B283" s="1124"/>
      <c r="C283" s="1100"/>
      <c r="D283" s="934" t="s">
        <v>420</v>
      </c>
      <c r="E283" s="1003"/>
      <c r="F283" s="1003"/>
      <c r="G283" s="1003"/>
      <c r="H283" s="1004"/>
      <c r="I283" s="982"/>
      <c r="J283" s="1003"/>
      <c r="K283" s="1003"/>
      <c r="L283" s="1004"/>
      <c r="M283" s="982"/>
      <c r="N283" s="1100"/>
      <c r="O283" s="1100"/>
      <c r="P283" s="1100"/>
      <c r="Q283" s="1100"/>
      <c r="R283" s="1100"/>
      <c r="S283" s="1100"/>
      <c r="T283" s="1100"/>
      <c r="U283" s="1100"/>
      <c r="V283" s="1100"/>
      <c r="W283" s="1100"/>
      <c r="X283" s="1100"/>
      <c r="Y283" s="1100"/>
      <c r="Z283" s="940"/>
      <c r="AA283" s="940"/>
      <c r="AB283" s="940"/>
      <c r="AC283" s="940"/>
      <c r="AD283" s="940"/>
      <c r="AE283" s="940"/>
      <c r="AF283" s="941"/>
      <c r="AG283" s="941"/>
      <c r="AH283" s="941"/>
      <c r="AI283" s="949"/>
      <c r="AJ283" s="949"/>
      <c r="AK283" s="949"/>
      <c r="AL283" s="949"/>
      <c r="AM283" s="949"/>
      <c r="AN283" s="949"/>
      <c r="AO283" s="949"/>
      <c r="AP283" s="950"/>
      <c r="AQ283" s="950"/>
      <c r="AR283" s="950"/>
      <c r="AS283" s="950"/>
      <c r="AT283" s="950"/>
      <c r="AU283" s="950"/>
      <c r="AV283" s="950"/>
      <c r="AW283" s="950"/>
      <c r="AX283" s="950"/>
      <c r="AY283" s="950"/>
    </row>
    <row r="284" spans="1:51" x14ac:dyDescent="0.25">
      <c r="A284" s="1136"/>
      <c r="B284" s="1124"/>
      <c r="C284" s="1113" t="s">
        <v>429</v>
      </c>
      <c r="D284" s="934" t="s">
        <v>402</v>
      </c>
      <c r="E284" s="980">
        <v>31492</v>
      </c>
      <c r="F284" s="980">
        <v>31492.061999999998</v>
      </c>
      <c r="G284" s="980">
        <v>385360.88919999998</v>
      </c>
      <c r="H284" s="981">
        <v>784479</v>
      </c>
      <c r="I284" s="1042"/>
      <c r="J284" s="980">
        <v>31492.061999999998</v>
      </c>
      <c r="K284" s="1042">
        <v>385360.88919999998</v>
      </c>
      <c r="L284" s="1043">
        <v>784479.7211999998</v>
      </c>
      <c r="M284" s="1042"/>
      <c r="N284" s="1114" t="s">
        <v>429</v>
      </c>
      <c r="O284" s="1114" t="s">
        <v>456</v>
      </c>
      <c r="P284" s="1114" t="s">
        <v>457</v>
      </c>
      <c r="Q284" s="1114" t="s">
        <v>458</v>
      </c>
      <c r="R284" s="1114" t="s">
        <v>407</v>
      </c>
      <c r="S284" s="1114">
        <v>422164</v>
      </c>
      <c r="T284" s="1114">
        <v>456270</v>
      </c>
      <c r="U284" s="1114" t="s">
        <v>505</v>
      </c>
      <c r="V284" s="1114" t="s">
        <v>409</v>
      </c>
      <c r="W284" s="1114" t="s">
        <v>410</v>
      </c>
      <c r="X284" s="1114" t="s">
        <v>411</v>
      </c>
      <c r="Y284" s="1114">
        <v>878434</v>
      </c>
      <c r="Z284" s="940"/>
      <c r="AA284" s="940"/>
      <c r="AB284" s="940"/>
      <c r="AC284" s="940"/>
      <c r="AD284" s="940"/>
      <c r="AE284" s="940"/>
      <c r="AF284" s="941"/>
      <c r="AG284" s="941"/>
      <c r="AH284" s="941"/>
      <c r="AI284" s="949"/>
      <c r="AJ284" s="949"/>
      <c r="AK284" s="949"/>
      <c r="AL284" s="949"/>
      <c r="AM284" s="949"/>
      <c r="AN284" s="949"/>
      <c r="AO284" s="949"/>
      <c r="AP284" s="950"/>
      <c r="AQ284" s="950"/>
      <c r="AR284" s="950"/>
      <c r="AS284" s="950"/>
      <c r="AT284" s="950"/>
      <c r="AU284" s="950"/>
      <c r="AV284" s="950"/>
      <c r="AW284" s="950"/>
      <c r="AX284" s="950"/>
      <c r="AY284" s="950"/>
    </row>
    <row r="285" spans="1:51" x14ac:dyDescent="0.25">
      <c r="A285" s="1136"/>
      <c r="B285" s="1124"/>
      <c r="C285" s="1100"/>
      <c r="D285" s="934" t="s">
        <v>412</v>
      </c>
      <c r="E285" s="1003">
        <v>937911</v>
      </c>
      <c r="F285" s="1003">
        <v>937911.89520724199</v>
      </c>
      <c r="G285" s="1003">
        <v>31655887.238326039</v>
      </c>
      <c r="H285" s="1004">
        <v>53409289</v>
      </c>
      <c r="I285" s="1042"/>
      <c r="J285" s="1003">
        <v>937911.89520724164</v>
      </c>
      <c r="K285" s="1003">
        <v>26236307.433532234</v>
      </c>
      <c r="L285" s="1004">
        <v>53409289</v>
      </c>
      <c r="M285" s="1042"/>
      <c r="N285" s="1100"/>
      <c r="O285" s="1100"/>
      <c r="P285" s="1100"/>
      <c r="Q285" s="1100"/>
      <c r="R285" s="1100"/>
      <c r="S285" s="1100"/>
      <c r="T285" s="1100"/>
      <c r="U285" s="1100"/>
      <c r="V285" s="1100"/>
      <c r="W285" s="1100"/>
      <c r="X285" s="1100"/>
      <c r="Y285" s="1100"/>
      <c r="Z285" s="940"/>
      <c r="AA285" s="940"/>
      <c r="AB285" s="940"/>
      <c r="AC285" s="940"/>
      <c r="AD285" s="940"/>
      <c r="AE285" s="940"/>
      <c r="AF285" s="941"/>
      <c r="AG285" s="941"/>
      <c r="AH285" s="941"/>
      <c r="AI285" s="949"/>
      <c r="AJ285" s="949"/>
      <c r="AK285" s="949"/>
      <c r="AL285" s="949"/>
      <c r="AM285" s="949"/>
      <c r="AN285" s="949"/>
      <c r="AO285" s="949"/>
      <c r="AP285" s="950"/>
      <c r="AQ285" s="950"/>
      <c r="AR285" s="950"/>
      <c r="AS285" s="950"/>
      <c r="AT285" s="950"/>
      <c r="AU285" s="950"/>
      <c r="AV285" s="950"/>
      <c r="AW285" s="950"/>
      <c r="AX285" s="950"/>
      <c r="AY285" s="950"/>
    </row>
    <row r="286" spans="1:51" x14ac:dyDescent="0.25">
      <c r="A286" s="1136"/>
      <c r="B286" s="1124"/>
      <c r="C286" s="1100"/>
      <c r="D286" s="934" t="s">
        <v>419</v>
      </c>
      <c r="E286" s="980"/>
      <c r="F286" s="980"/>
      <c r="G286" s="980"/>
      <c r="H286" s="981"/>
      <c r="I286" s="1042"/>
      <c r="J286" s="980"/>
      <c r="K286" s="980"/>
      <c r="L286" s="981"/>
      <c r="M286" s="1042"/>
      <c r="N286" s="1100"/>
      <c r="O286" s="1100"/>
      <c r="P286" s="1100"/>
      <c r="Q286" s="1100"/>
      <c r="R286" s="1100"/>
      <c r="S286" s="1100"/>
      <c r="T286" s="1100"/>
      <c r="U286" s="1100"/>
      <c r="V286" s="1100"/>
      <c r="W286" s="1100"/>
      <c r="X286" s="1100"/>
      <c r="Y286" s="1100"/>
      <c r="Z286" s="940"/>
      <c r="AA286" s="940"/>
      <c r="AB286" s="940"/>
      <c r="AC286" s="940"/>
      <c r="AD286" s="940"/>
      <c r="AE286" s="940"/>
      <c r="AF286" s="941"/>
      <c r="AG286" s="941"/>
      <c r="AH286" s="941"/>
      <c r="AI286" s="949"/>
      <c r="AJ286" s="949"/>
      <c r="AK286" s="949"/>
      <c r="AL286" s="949"/>
      <c r="AM286" s="949"/>
      <c r="AN286" s="949"/>
      <c r="AO286" s="949"/>
      <c r="AP286" s="950"/>
      <c r="AQ286" s="950"/>
      <c r="AR286" s="950"/>
      <c r="AS286" s="950"/>
      <c r="AT286" s="950"/>
      <c r="AU286" s="950"/>
      <c r="AV286" s="950"/>
      <c r="AW286" s="950"/>
      <c r="AX286" s="950"/>
      <c r="AY286" s="950"/>
    </row>
    <row r="287" spans="1:51" x14ac:dyDescent="0.25">
      <c r="A287" s="1136"/>
      <c r="B287" s="1124"/>
      <c r="C287" s="1100"/>
      <c r="D287" s="934" t="s">
        <v>420</v>
      </c>
      <c r="E287" s="1003"/>
      <c r="F287" s="1003"/>
      <c r="G287" s="1003"/>
      <c r="H287" s="1004"/>
      <c r="I287" s="982"/>
      <c r="J287" s="1003"/>
      <c r="K287" s="1003"/>
      <c r="L287" s="1004"/>
      <c r="M287" s="982"/>
      <c r="N287" s="1100"/>
      <c r="O287" s="1100"/>
      <c r="P287" s="1100"/>
      <c r="Q287" s="1100"/>
      <c r="R287" s="1100"/>
      <c r="S287" s="1100"/>
      <c r="T287" s="1100"/>
      <c r="U287" s="1100"/>
      <c r="V287" s="1100"/>
      <c r="W287" s="1100"/>
      <c r="X287" s="1100"/>
      <c r="Y287" s="1100"/>
      <c r="Z287" s="940"/>
      <c r="AA287" s="940"/>
      <c r="AB287" s="940"/>
      <c r="AC287" s="940"/>
      <c r="AD287" s="940"/>
      <c r="AE287" s="940"/>
      <c r="AF287" s="941"/>
      <c r="AG287" s="941"/>
      <c r="AH287" s="941"/>
      <c r="AI287" s="949"/>
      <c r="AJ287" s="949"/>
      <c r="AK287" s="949"/>
      <c r="AL287" s="949"/>
      <c r="AM287" s="949"/>
      <c r="AN287" s="949"/>
      <c r="AO287" s="949"/>
      <c r="AP287" s="950"/>
      <c r="AQ287" s="950"/>
      <c r="AR287" s="950"/>
      <c r="AS287" s="950"/>
      <c r="AT287" s="950"/>
      <c r="AU287" s="950"/>
      <c r="AV287" s="950"/>
      <c r="AW287" s="950"/>
      <c r="AX287" s="950"/>
      <c r="AY287" s="950"/>
    </row>
    <row r="288" spans="1:51" x14ac:dyDescent="0.25">
      <c r="A288" s="1136"/>
      <c r="B288" s="1124"/>
      <c r="C288" s="1113" t="s">
        <v>436</v>
      </c>
      <c r="D288" s="934" t="s">
        <v>402</v>
      </c>
      <c r="E288" s="980">
        <v>110142</v>
      </c>
      <c r="F288" s="980">
        <v>110142.523</v>
      </c>
      <c r="G288" s="980">
        <v>333923.56300000002</v>
      </c>
      <c r="H288" s="981">
        <v>1286265</v>
      </c>
      <c r="I288" s="1042"/>
      <c r="J288" s="980">
        <v>110142.523</v>
      </c>
      <c r="K288" s="1042">
        <v>333923.56300000002</v>
      </c>
      <c r="L288" s="1043">
        <v>1286265</v>
      </c>
      <c r="M288" s="1042"/>
      <c r="N288" s="1114" t="s">
        <v>436</v>
      </c>
      <c r="O288" s="1114" t="s">
        <v>456</v>
      </c>
      <c r="P288" s="1114" t="s">
        <v>457</v>
      </c>
      <c r="Q288" s="1114" t="s">
        <v>458</v>
      </c>
      <c r="R288" s="1114" t="s">
        <v>407</v>
      </c>
      <c r="S288" s="1114">
        <v>610983</v>
      </c>
      <c r="T288" s="1114">
        <v>671995</v>
      </c>
      <c r="U288" s="1114" t="s">
        <v>505</v>
      </c>
      <c r="V288" s="1114" t="s">
        <v>409</v>
      </c>
      <c r="W288" s="1114" t="s">
        <v>410</v>
      </c>
      <c r="X288" s="1114" t="s">
        <v>411</v>
      </c>
      <c r="Y288" s="1114">
        <v>1282978</v>
      </c>
      <c r="Z288" s="940"/>
      <c r="AA288" s="940"/>
      <c r="AB288" s="940"/>
      <c r="AC288" s="940"/>
      <c r="AD288" s="940"/>
      <c r="AE288" s="940"/>
      <c r="AF288" s="941"/>
      <c r="AG288" s="941"/>
      <c r="AH288" s="941"/>
      <c r="AI288" s="949"/>
      <c r="AJ288" s="949"/>
      <c r="AK288" s="949"/>
      <c r="AL288" s="949"/>
      <c r="AM288" s="949"/>
      <c r="AN288" s="949"/>
      <c r="AO288" s="949"/>
      <c r="AP288" s="950"/>
      <c r="AQ288" s="950"/>
      <c r="AR288" s="950"/>
      <c r="AS288" s="950"/>
      <c r="AT288" s="950"/>
      <c r="AU288" s="950"/>
      <c r="AV288" s="950"/>
      <c r="AW288" s="950"/>
      <c r="AX288" s="950"/>
      <c r="AY288" s="950"/>
    </row>
    <row r="289" spans="1:51" x14ac:dyDescent="0.25">
      <c r="A289" s="1136"/>
      <c r="B289" s="1124"/>
      <c r="C289" s="1100"/>
      <c r="D289" s="934" t="s">
        <v>412</v>
      </c>
      <c r="E289" s="1003">
        <v>3280318</v>
      </c>
      <c r="F289" s="1003">
        <v>3280318.1477871202</v>
      </c>
      <c r="G289" s="1003">
        <v>27430512.417833764</v>
      </c>
      <c r="H289" s="1004">
        <v>87572085</v>
      </c>
      <c r="I289" s="1042"/>
      <c r="J289" s="1003">
        <v>3280318.1477871221</v>
      </c>
      <c r="K289" s="1003">
        <v>22734329.05024673</v>
      </c>
      <c r="L289" s="1004">
        <v>87572085</v>
      </c>
      <c r="M289" s="1042"/>
      <c r="N289" s="1100"/>
      <c r="O289" s="1100"/>
      <c r="P289" s="1100"/>
      <c r="Q289" s="1100"/>
      <c r="R289" s="1100"/>
      <c r="S289" s="1100"/>
      <c r="T289" s="1100"/>
      <c r="U289" s="1100"/>
      <c r="V289" s="1100"/>
      <c r="W289" s="1100"/>
      <c r="X289" s="1100"/>
      <c r="Y289" s="1100"/>
      <c r="Z289" s="940"/>
      <c r="AA289" s="940"/>
      <c r="AB289" s="940"/>
      <c r="AC289" s="940"/>
      <c r="AD289" s="940"/>
      <c r="AE289" s="940"/>
      <c r="AF289" s="941"/>
      <c r="AG289" s="941"/>
      <c r="AH289" s="941"/>
      <c r="AI289" s="949"/>
      <c r="AJ289" s="949"/>
      <c r="AK289" s="949"/>
      <c r="AL289" s="949"/>
      <c r="AM289" s="949"/>
      <c r="AN289" s="949"/>
      <c r="AO289" s="949"/>
      <c r="AP289" s="950"/>
      <c r="AQ289" s="950"/>
      <c r="AR289" s="950"/>
      <c r="AS289" s="950"/>
      <c r="AT289" s="950"/>
      <c r="AU289" s="950"/>
      <c r="AV289" s="950"/>
      <c r="AW289" s="950"/>
      <c r="AX289" s="950"/>
      <c r="AY289" s="950"/>
    </row>
    <row r="290" spans="1:51" x14ac:dyDescent="0.25">
      <c r="A290" s="1136"/>
      <c r="B290" s="1124"/>
      <c r="C290" s="1100"/>
      <c r="D290" s="934" t="s">
        <v>419</v>
      </c>
      <c r="E290" s="980">
        <v>110141</v>
      </c>
      <c r="F290" s="980">
        <v>110141.163</v>
      </c>
      <c r="G290" s="980">
        <v>110141.163</v>
      </c>
      <c r="H290" s="981">
        <v>110141</v>
      </c>
      <c r="I290" s="1042"/>
      <c r="J290" s="980">
        <v>110141.163</v>
      </c>
      <c r="K290" s="980">
        <v>110141.163</v>
      </c>
      <c r="L290" s="981">
        <v>110141</v>
      </c>
      <c r="M290" s="1042"/>
      <c r="N290" s="1100"/>
      <c r="O290" s="1100"/>
      <c r="P290" s="1100"/>
      <c r="Q290" s="1100"/>
      <c r="R290" s="1100"/>
      <c r="S290" s="1100"/>
      <c r="T290" s="1100"/>
      <c r="U290" s="1100"/>
      <c r="V290" s="1100"/>
      <c r="W290" s="1100"/>
      <c r="X290" s="1100"/>
      <c r="Y290" s="1100"/>
      <c r="Z290" s="940"/>
      <c r="AA290" s="940"/>
      <c r="AB290" s="940"/>
      <c r="AC290" s="940"/>
      <c r="AD290" s="940"/>
      <c r="AE290" s="940"/>
      <c r="AF290" s="941"/>
      <c r="AG290" s="941"/>
      <c r="AH290" s="941"/>
      <c r="AI290" s="949"/>
      <c r="AJ290" s="949"/>
      <c r="AK290" s="949"/>
      <c r="AL290" s="949"/>
      <c r="AM290" s="949"/>
      <c r="AN290" s="949"/>
      <c r="AO290" s="949"/>
      <c r="AP290" s="950"/>
      <c r="AQ290" s="950"/>
      <c r="AR290" s="950"/>
      <c r="AS290" s="950"/>
      <c r="AT290" s="950"/>
      <c r="AU290" s="950"/>
      <c r="AV290" s="950"/>
      <c r="AW290" s="950"/>
      <c r="AX290" s="950"/>
      <c r="AY290" s="950"/>
    </row>
    <row r="291" spans="1:51" x14ac:dyDescent="0.25">
      <c r="A291" s="1136"/>
      <c r="B291" s="1124"/>
      <c r="C291" s="1100"/>
      <c r="D291" s="934" t="s">
        <v>420</v>
      </c>
      <c r="E291" s="1003">
        <v>41916578</v>
      </c>
      <c r="F291" s="1003">
        <v>41916578.493360803</v>
      </c>
      <c r="G291" s="1003">
        <v>41916578.493360803</v>
      </c>
      <c r="H291" s="1004">
        <v>41916579</v>
      </c>
      <c r="I291" s="982"/>
      <c r="J291" s="1003">
        <v>41916578.493360825</v>
      </c>
      <c r="K291" s="1003">
        <v>41916578.493360803</v>
      </c>
      <c r="L291" s="1004">
        <v>41916578</v>
      </c>
      <c r="M291" s="982"/>
      <c r="N291" s="1100"/>
      <c r="O291" s="1100"/>
      <c r="P291" s="1100"/>
      <c r="Q291" s="1100"/>
      <c r="R291" s="1100"/>
      <c r="S291" s="1100"/>
      <c r="T291" s="1100"/>
      <c r="U291" s="1100"/>
      <c r="V291" s="1100"/>
      <c r="W291" s="1100"/>
      <c r="X291" s="1100"/>
      <c r="Y291" s="1100"/>
      <c r="Z291" s="940"/>
      <c r="AA291" s="940"/>
      <c r="AB291" s="940"/>
      <c r="AC291" s="940"/>
      <c r="AD291" s="940"/>
      <c r="AE291" s="940"/>
      <c r="AF291" s="941"/>
      <c r="AG291" s="941"/>
      <c r="AH291" s="941"/>
      <c r="AI291" s="949"/>
      <c r="AJ291" s="949"/>
      <c r="AK291" s="949"/>
      <c r="AL291" s="949"/>
      <c r="AM291" s="949"/>
      <c r="AN291" s="949"/>
      <c r="AO291" s="949"/>
      <c r="AP291" s="950"/>
      <c r="AQ291" s="950"/>
      <c r="AR291" s="950"/>
      <c r="AS291" s="950"/>
      <c r="AT291" s="950"/>
      <c r="AU291" s="950"/>
      <c r="AV291" s="950"/>
      <c r="AW291" s="950"/>
      <c r="AX291" s="950"/>
      <c r="AY291" s="950"/>
    </row>
    <row r="292" spans="1:51" x14ac:dyDescent="0.25">
      <c r="A292" s="1136"/>
      <c r="B292" s="1124"/>
      <c r="C292" s="1113" t="s">
        <v>464</v>
      </c>
      <c r="D292" s="934" t="s">
        <v>402</v>
      </c>
      <c r="E292" s="980">
        <v>34002</v>
      </c>
      <c r="F292" s="980">
        <v>34002.023999999998</v>
      </c>
      <c r="G292" s="980">
        <v>50540.378000000004</v>
      </c>
      <c r="H292" s="981">
        <v>139209</v>
      </c>
      <c r="I292" s="1042"/>
      <c r="J292" s="980">
        <v>34002.023999999998</v>
      </c>
      <c r="K292" s="1042">
        <v>50540.378000000004</v>
      </c>
      <c r="L292" s="1043">
        <v>139209.378</v>
      </c>
      <c r="M292" s="1042"/>
      <c r="N292" s="1114" t="s">
        <v>422</v>
      </c>
      <c r="O292" s="1114" t="s">
        <v>456</v>
      </c>
      <c r="P292" s="1114" t="s">
        <v>457</v>
      </c>
      <c r="Q292" s="1114" t="s">
        <v>458</v>
      </c>
      <c r="R292" s="1114" t="s">
        <v>407</v>
      </c>
      <c r="S292" s="1114">
        <v>134370</v>
      </c>
      <c r="T292" s="1114">
        <v>132736</v>
      </c>
      <c r="U292" s="1114" t="s">
        <v>505</v>
      </c>
      <c r="V292" s="1114" t="s">
        <v>409</v>
      </c>
      <c r="W292" s="1114" t="s">
        <v>410</v>
      </c>
      <c r="X292" s="1114" t="s">
        <v>411</v>
      </c>
      <c r="Y292" s="1114">
        <v>267106</v>
      </c>
      <c r="Z292" s="940"/>
      <c r="AA292" s="940"/>
      <c r="AB292" s="940"/>
      <c r="AC292" s="940"/>
      <c r="AD292" s="940"/>
      <c r="AE292" s="940"/>
      <c r="AF292" s="941"/>
      <c r="AG292" s="941"/>
      <c r="AH292" s="941"/>
      <c r="AI292" s="949"/>
      <c r="AJ292" s="949"/>
      <c r="AK292" s="949"/>
      <c r="AL292" s="949"/>
      <c r="AM292" s="949"/>
      <c r="AN292" s="949"/>
      <c r="AO292" s="949"/>
      <c r="AP292" s="950"/>
      <c r="AQ292" s="950"/>
      <c r="AR292" s="950"/>
      <c r="AS292" s="950"/>
      <c r="AT292" s="950"/>
      <c r="AU292" s="950"/>
      <c r="AV292" s="950"/>
      <c r="AW292" s="950"/>
      <c r="AX292" s="950"/>
      <c r="AY292" s="950"/>
    </row>
    <row r="293" spans="1:51" x14ac:dyDescent="0.25">
      <c r="A293" s="1136"/>
      <c r="B293" s="1124"/>
      <c r="C293" s="1100"/>
      <c r="D293" s="934" t="s">
        <v>412</v>
      </c>
      <c r="E293" s="1003">
        <v>1012664</v>
      </c>
      <c r="F293" s="1003">
        <v>1012664.80329939</v>
      </c>
      <c r="G293" s="1003">
        <v>4151694.0400249991</v>
      </c>
      <c r="H293" s="1004">
        <v>9477713</v>
      </c>
      <c r="I293" s="1042"/>
      <c r="J293" s="1003">
        <v>1012664.8032993875</v>
      </c>
      <c r="K293" s="1003">
        <v>3440911.9663587525</v>
      </c>
      <c r="L293" s="1004">
        <v>9477713</v>
      </c>
      <c r="M293" s="1042"/>
      <c r="N293" s="1100"/>
      <c r="O293" s="1100"/>
      <c r="P293" s="1100"/>
      <c r="Q293" s="1100"/>
      <c r="R293" s="1100"/>
      <c r="S293" s="1100"/>
      <c r="T293" s="1100"/>
      <c r="U293" s="1100"/>
      <c r="V293" s="1100"/>
      <c r="W293" s="1100"/>
      <c r="X293" s="1100"/>
      <c r="Y293" s="1100"/>
      <c r="Z293" s="940"/>
      <c r="AA293" s="940"/>
      <c r="AB293" s="940"/>
      <c r="AC293" s="940"/>
      <c r="AD293" s="940"/>
      <c r="AE293" s="940"/>
      <c r="AF293" s="941"/>
      <c r="AG293" s="941"/>
      <c r="AH293" s="941"/>
      <c r="AI293" s="949"/>
      <c r="AJ293" s="949"/>
      <c r="AK293" s="949"/>
      <c r="AL293" s="949"/>
      <c r="AM293" s="949"/>
      <c r="AN293" s="949"/>
      <c r="AO293" s="949"/>
      <c r="AP293" s="950"/>
      <c r="AQ293" s="950"/>
      <c r="AR293" s="950"/>
      <c r="AS293" s="950"/>
      <c r="AT293" s="950"/>
      <c r="AU293" s="950"/>
      <c r="AV293" s="950"/>
      <c r="AW293" s="950"/>
      <c r="AX293" s="950"/>
      <c r="AY293" s="950"/>
    </row>
    <row r="294" spans="1:51" x14ac:dyDescent="0.25">
      <c r="A294" s="1136"/>
      <c r="B294" s="1124"/>
      <c r="C294" s="1100"/>
      <c r="D294" s="934" t="s">
        <v>419</v>
      </c>
      <c r="E294" s="980"/>
      <c r="F294" s="980"/>
      <c r="G294" s="980"/>
      <c r="H294" s="981"/>
      <c r="I294" s="1042"/>
      <c r="J294" s="980"/>
      <c r="K294" s="980"/>
      <c r="L294" s="981"/>
      <c r="M294" s="1042"/>
      <c r="N294" s="1100"/>
      <c r="O294" s="1100"/>
      <c r="P294" s="1100"/>
      <c r="Q294" s="1100"/>
      <c r="R294" s="1100"/>
      <c r="S294" s="1100"/>
      <c r="T294" s="1100"/>
      <c r="U294" s="1100"/>
      <c r="V294" s="1100"/>
      <c r="W294" s="1100"/>
      <c r="X294" s="1100"/>
      <c r="Y294" s="1100"/>
      <c r="Z294" s="940"/>
      <c r="AA294" s="940"/>
      <c r="AB294" s="940"/>
      <c r="AC294" s="940"/>
      <c r="AD294" s="940"/>
      <c r="AE294" s="940"/>
      <c r="AF294" s="941"/>
      <c r="AG294" s="941"/>
      <c r="AH294" s="941"/>
      <c r="AI294" s="949"/>
      <c r="AJ294" s="949"/>
      <c r="AK294" s="949"/>
      <c r="AL294" s="949"/>
      <c r="AM294" s="949"/>
      <c r="AN294" s="949"/>
      <c r="AO294" s="949"/>
      <c r="AP294" s="950"/>
      <c r="AQ294" s="950"/>
      <c r="AR294" s="950"/>
      <c r="AS294" s="950"/>
      <c r="AT294" s="950"/>
      <c r="AU294" s="950"/>
      <c r="AV294" s="950"/>
      <c r="AW294" s="950"/>
      <c r="AX294" s="950"/>
      <c r="AY294" s="950"/>
    </row>
    <row r="295" spans="1:51" x14ac:dyDescent="0.25">
      <c r="A295" s="1136"/>
      <c r="B295" s="1124"/>
      <c r="C295" s="1100"/>
      <c r="D295" s="934" t="s">
        <v>420</v>
      </c>
      <c r="E295" s="1003"/>
      <c r="F295" s="1003"/>
      <c r="G295" s="1003"/>
      <c r="H295" s="1004"/>
      <c r="I295" s="982"/>
      <c r="J295" s="1003"/>
      <c r="K295" s="1003"/>
      <c r="L295" s="1004"/>
      <c r="M295" s="982"/>
      <c r="N295" s="1100"/>
      <c r="O295" s="1100"/>
      <c r="P295" s="1100"/>
      <c r="Q295" s="1100"/>
      <c r="R295" s="1100"/>
      <c r="S295" s="1100"/>
      <c r="T295" s="1100"/>
      <c r="U295" s="1100"/>
      <c r="V295" s="1100"/>
      <c r="W295" s="1100"/>
      <c r="X295" s="1100"/>
      <c r="Y295" s="1100"/>
      <c r="Z295" s="940"/>
      <c r="AA295" s="940"/>
      <c r="AB295" s="940"/>
      <c r="AC295" s="940"/>
      <c r="AD295" s="940"/>
      <c r="AE295" s="940"/>
      <c r="AF295" s="941"/>
      <c r="AG295" s="941"/>
      <c r="AH295" s="941"/>
      <c r="AI295" s="949"/>
      <c r="AJ295" s="949"/>
      <c r="AK295" s="949"/>
      <c r="AL295" s="949"/>
      <c r="AM295" s="949"/>
      <c r="AN295" s="949"/>
      <c r="AO295" s="949"/>
      <c r="AP295" s="950"/>
      <c r="AQ295" s="950"/>
      <c r="AR295" s="950"/>
      <c r="AS295" s="950"/>
      <c r="AT295" s="950"/>
      <c r="AU295" s="950"/>
      <c r="AV295" s="950"/>
      <c r="AW295" s="950"/>
      <c r="AX295" s="950"/>
      <c r="AY295" s="950"/>
    </row>
    <row r="296" spans="1:51" x14ac:dyDescent="0.25">
      <c r="A296" s="1136"/>
      <c r="B296" s="1124"/>
      <c r="C296" s="1113" t="s">
        <v>423</v>
      </c>
      <c r="D296" s="934" t="s">
        <v>402</v>
      </c>
      <c r="E296" s="980">
        <v>156204.77599999998</v>
      </c>
      <c r="F296" s="980">
        <v>156204.77599999998</v>
      </c>
      <c r="G296" s="980">
        <v>205339.20399999997</v>
      </c>
      <c r="H296" s="981">
        <v>664097</v>
      </c>
      <c r="I296" s="1042"/>
      <c r="J296" s="980">
        <v>156204.77599999998</v>
      </c>
      <c r="K296" s="1042">
        <v>205339.20399999997</v>
      </c>
      <c r="L296" s="1043">
        <v>459160</v>
      </c>
      <c r="M296" s="1042"/>
      <c r="N296" s="1114" t="s">
        <v>423</v>
      </c>
      <c r="O296" s="1114" t="s">
        <v>456</v>
      </c>
      <c r="P296" s="1114" t="s">
        <v>457</v>
      </c>
      <c r="Q296" s="1114" t="s">
        <v>458</v>
      </c>
      <c r="R296" s="1114" t="s">
        <v>407</v>
      </c>
      <c r="S296" s="1114">
        <v>66663</v>
      </c>
      <c r="T296" s="1114">
        <v>73810</v>
      </c>
      <c r="U296" s="1114" t="s">
        <v>505</v>
      </c>
      <c r="V296" s="1114" t="s">
        <v>409</v>
      </c>
      <c r="W296" s="1114" t="s">
        <v>410</v>
      </c>
      <c r="X296" s="1114" t="s">
        <v>411</v>
      </c>
      <c r="Y296" s="1114">
        <v>140473</v>
      </c>
      <c r="Z296" s="940"/>
      <c r="AA296" s="940"/>
      <c r="AB296" s="940"/>
      <c r="AC296" s="940"/>
      <c r="AD296" s="940"/>
      <c r="AE296" s="940"/>
      <c r="AF296" s="941"/>
      <c r="AG296" s="941"/>
      <c r="AH296" s="941"/>
      <c r="AI296" s="949"/>
      <c r="AJ296" s="949"/>
      <c r="AK296" s="949"/>
      <c r="AL296" s="949"/>
      <c r="AM296" s="949"/>
      <c r="AN296" s="949"/>
      <c r="AO296" s="949"/>
      <c r="AP296" s="950"/>
      <c r="AQ296" s="950"/>
      <c r="AR296" s="950"/>
      <c r="AS296" s="950"/>
      <c r="AT296" s="950"/>
      <c r="AU296" s="950"/>
      <c r="AV296" s="950"/>
      <c r="AW296" s="950"/>
      <c r="AX296" s="950"/>
      <c r="AY296" s="950"/>
    </row>
    <row r="297" spans="1:51" x14ac:dyDescent="0.25">
      <c r="A297" s="1136"/>
      <c r="B297" s="1124"/>
      <c r="C297" s="1100"/>
      <c r="D297" s="934" t="s">
        <v>412</v>
      </c>
      <c r="E297" s="1003">
        <v>4652166</v>
      </c>
      <c r="F297" s="1003">
        <v>4652166.5522753801</v>
      </c>
      <c r="G297" s="1003">
        <v>16867811.107987307</v>
      </c>
      <c r="H297" s="1004">
        <v>45213356</v>
      </c>
      <c r="I297" s="1042"/>
      <c r="J297" s="1003">
        <v>4652166.5522753848</v>
      </c>
      <c r="K297" s="1003">
        <v>13979992.872356055</v>
      </c>
      <c r="L297" s="1004">
        <v>43221544</v>
      </c>
      <c r="M297" s="1042"/>
      <c r="N297" s="1100"/>
      <c r="O297" s="1100"/>
      <c r="P297" s="1100"/>
      <c r="Q297" s="1100"/>
      <c r="R297" s="1100"/>
      <c r="S297" s="1100"/>
      <c r="T297" s="1100"/>
      <c r="U297" s="1100"/>
      <c r="V297" s="1100"/>
      <c r="W297" s="1100"/>
      <c r="X297" s="1100"/>
      <c r="Y297" s="1100"/>
      <c r="Z297" s="940"/>
      <c r="AA297" s="940"/>
      <c r="AB297" s="940"/>
      <c r="AC297" s="940"/>
      <c r="AD297" s="940"/>
      <c r="AE297" s="940"/>
      <c r="AF297" s="941"/>
      <c r="AG297" s="941"/>
      <c r="AH297" s="941"/>
      <c r="AI297" s="949"/>
      <c r="AJ297" s="949"/>
      <c r="AK297" s="949"/>
      <c r="AL297" s="949"/>
      <c r="AM297" s="949"/>
      <c r="AN297" s="949"/>
      <c r="AO297" s="949"/>
      <c r="AP297" s="950"/>
      <c r="AQ297" s="950"/>
      <c r="AR297" s="950"/>
      <c r="AS297" s="950"/>
      <c r="AT297" s="950"/>
      <c r="AU297" s="950"/>
      <c r="AV297" s="950"/>
      <c r="AW297" s="950"/>
      <c r="AX297" s="950"/>
      <c r="AY297" s="950"/>
    </row>
    <row r="298" spans="1:51" x14ac:dyDescent="0.25">
      <c r="A298" s="1136"/>
      <c r="B298" s="1124"/>
      <c r="C298" s="1100"/>
      <c r="D298" s="934" t="s">
        <v>419</v>
      </c>
      <c r="E298" s="980"/>
      <c r="F298" s="980"/>
      <c r="G298" s="980"/>
      <c r="H298" s="981"/>
      <c r="I298" s="1042"/>
      <c r="J298" s="980"/>
      <c r="K298" s="980"/>
      <c r="L298" s="981"/>
      <c r="M298" s="1042"/>
      <c r="N298" s="1100"/>
      <c r="O298" s="1100"/>
      <c r="P298" s="1100"/>
      <c r="Q298" s="1100"/>
      <c r="R298" s="1100"/>
      <c r="S298" s="1100"/>
      <c r="T298" s="1100"/>
      <c r="U298" s="1100"/>
      <c r="V298" s="1100"/>
      <c r="W298" s="1100"/>
      <c r="X298" s="1100"/>
      <c r="Y298" s="1100"/>
      <c r="Z298" s="940"/>
      <c r="AA298" s="940"/>
      <c r="AB298" s="940"/>
      <c r="AC298" s="940"/>
      <c r="AD298" s="940"/>
      <c r="AE298" s="940"/>
      <c r="AF298" s="941"/>
      <c r="AG298" s="941"/>
      <c r="AH298" s="941"/>
      <c r="AI298" s="949"/>
      <c r="AJ298" s="949"/>
      <c r="AK298" s="949"/>
      <c r="AL298" s="949"/>
      <c r="AM298" s="949"/>
      <c r="AN298" s="949"/>
      <c r="AO298" s="949"/>
      <c r="AP298" s="950"/>
      <c r="AQ298" s="950"/>
      <c r="AR298" s="950"/>
      <c r="AS298" s="950"/>
      <c r="AT298" s="950"/>
      <c r="AU298" s="950"/>
      <c r="AV298" s="950"/>
      <c r="AW298" s="950"/>
      <c r="AX298" s="950"/>
      <c r="AY298" s="950"/>
    </row>
    <row r="299" spans="1:51" x14ac:dyDescent="0.25">
      <c r="A299" s="1136"/>
      <c r="B299" s="1124"/>
      <c r="C299" s="1100"/>
      <c r="D299" s="934" t="s">
        <v>420</v>
      </c>
      <c r="E299" s="1003"/>
      <c r="F299" s="1003"/>
      <c r="G299" s="1003"/>
      <c r="H299" s="1004"/>
      <c r="I299" s="982"/>
      <c r="J299" s="1003"/>
      <c r="K299" s="1003"/>
      <c r="L299" s="1004"/>
      <c r="M299" s="982"/>
      <c r="N299" s="1100"/>
      <c r="O299" s="1100"/>
      <c r="P299" s="1100"/>
      <c r="Q299" s="1100"/>
      <c r="R299" s="1100"/>
      <c r="S299" s="1100"/>
      <c r="T299" s="1100"/>
      <c r="U299" s="1100"/>
      <c r="V299" s="1100"/>
      <c r="W299" s="1100"/>
      <c r="X299" s="1100"/>
      <c r="Y299" s="1100"/>
      <c r="Z299" s="940"/>
      <c r="AA299" s="940"/>
      <c r="AB299" s="940"/>
      <c r="AC299" s="940"/>
      <c r="AD299" s="940"/>
      <c r="AE299" s="940"/>
      <c r="AF299" s="941"/>
      <c r="AG299" s="941"/>
      <c r="AH299" s="941"/>
      <c r="AI299" s="949"/>
      <c r="AJ299" s="949"/>
      <c r="AK299" s="949"/>
      <c r="AL299" s="949"/>
      <c r="AM299" s="949"/>
      <c r="AN299" s="949"/>
      <c r="AO299" s="949"/>
      <c r="AP299" s="950"/>
      <c r="AQ299" s="950"/>
      <c r="AR299" s="950"/>
      <c r="AS299" s="950"/>
      <c r="AT299" s="950"/>
      <c r="AU299" s="950"/>
      <c r="AV299" s="950"/>
      <c r="AW299" s="950"/>
      <c r="AX299" s="950"/>
      <c r="AY299" s="950"/>
    </row>
    <row r="300" spans="1:51" x14ac:dyDescent="0.25">
      <c r="A300" s="1136"/>
      <c r="B300" s="1124"/>
      <c r="C300" s="1113" t="s">
        <v>514</v>
      </c>
      <c r="D300" s="934" t="s">
        <v>402</v>
      </c>
      <c r="E300" s="980">
        <v>2251</v>
      </c>
      <c r="F300" s="980">
        <v>2251.1999999999998</v>
      </c>
      <c r="G300" s="980">
        <v>31214.175999999999</v>
      </c>
      <c r="H300" s="981">
        <v>38016</v>
      </c>
      <c r="I300" s="1042"/>
      <c r="J300" s="980">
        <v>2251.1999999999998</v>
      </c>
      <c r="K300" s="1042">
        <v>31214.175999999999</v>
      </c>
      <c r="L300" s="1043">
        <v>38016.775999999998</v>
      </c>
      <c r="M300" s="1042"/>
      <c r="N300" s="1114" t="s">
        <v>514</v>
      </c>
      <c r="O300" s="1114" t="s">
        <v>456</v>
      </c>
      <c r="P300" s="1114" t="s">
        <v>457</v>
      </c>
      <c r="Q300" s="1114" t="s">
        <v>458</v>
      </c>
      <c r="R300" s="1114" t="s">
        <v>407</v>
      </c>
      <c r="S300" s="1114">
        <v>47476</v>
      </c>
      <c r="T300" s="1114">
        <v>46240</v>
      </c>
      <c r="U300" s="1114" t="s">
        <v>505</v>
      </c>
      <c r="V300" s="1114" t="s">
        <v>409</v>
      </c>
      <c r="W300" s="1114" t="s">
        <v>410</v>
      </c>
      <c r="X300" s="1114" t="s">
        <v>411</v>
      </c>
      <c r="Y300" s="1114">
        <v>93716</v>
      </c>
      <c r="Z300" s="940"/>
      <c r="AA300" s="940"/>
      <c r="AB300" s="940"/>
      <c r="AC300" s="940"/>
      <c r="AD300" s="940"/>
      <c r="AE300" s="940"/>
      <c r="AF300" s="941"/>
      <c r="AG300" s="941"/>
      <c r="AH300" s="941"/>
      <c r="AI300" s="949"/>
      <c r="AJ300" s="949"/>
      <c r="AK300" s="949"/>
      <c r="AL300" s="949"/>
      <c r="AM300" s="949"/>
      <c r="AN300" s="949"/>
      <c r="AO300" s="949"/>
      <c r="AP300" s="950"/>
      <c r="AQ300" s="950"/>
      <c r="AR300" s="950"/>
      <c r="AS300" s="950"/>
      <c r="AT300" s="950"/>
      <c r="AU300" s="950"/>
      <c r="AV300" s="950"/>
      <c r="AW300" s="950"/>
      <c r="AX300" s="950"/>
      <c r="AY300" s="950"/>
    </row>
    <row r="301" spans="1:51" x14ac:dyDescent="0.25">
      <c r="A301" s="1136"/>
      <c r="B301" s="1124"/>
      <c r="C301" s="1100"/>
      <c r="D301" s="934" t="s">
        <v>412</v>
      </c>
      <c r="E301" s="1003">
        <v>67046</v>
      </c>
      <c r="F301" s="1003">
        <v>67046.332453255702</v>
      </c>
      <c r="G301" s="1003">
        <v>2564122.2640537308</v>
      </c>
      <c r="H301" s="1004">
        <v>2588274</v>
      </c>
      <c r="I301" s="1042"/>
      <c r="J301" s="1003">
        <v>67046.332453255745</v>
      </c>
      <c r="K301" s="1003">
        <v>2125137.087784111</v>
      </c>
      <c r="L301" s="1004">
        <v>2588274</v>
      </c>
      <c r="M301" s="1042"/>
      <c r="N301" s="1100"/>
      <c r="O301" s="1100"/>
      <c r="P301" s="1100"/>
      <c r="Q301" s="1100"/>
      <c r="R301" s="1100"/>
      <c r="S301" s="1100"/>
      <c r="T301" s="1100"/>
      <c r="U301" s="1100"/>
      <c r="V301" s="1100"/>
      <c r="W301" s="1100"/>
      <c r="X301" s="1100"/>
      <c r="Y301" s="1100"/>
      <c r="Z301" s="940"/>
      <c r="AA301" s="940"/>
      <c r="AB301" s="940"/>
      <c r="AC301" s="940"/>
      <c r="AD301" s="940"/>
      <c r="AE301" s="940"/>
      <c r="AF301" s="941"/>
      <c r="AG301" s="941"/>
      <c r="AH301" s="941"/>
      <c r="AI301" s="949"/>
      <c r="AJ301" s="949"/>
      <c r="AK301" s="949"/>
      <c r="AL301" s="949"/>
      <c r="AM301" s="949"/>
      <c r="AN301" s="949"/>
      <c r="AO301" s="949"/>
      <c r="AP301" s="950"/>
      <c r="AQ301" s="950"/>
      <c r="AR301" s="950"/>
      <c r="AS301" s="950"/>
      <c r="AT301" s="950"/>
      <c r="AU301" s="950"/>
      <c r="AV301" s="950"/>
      <c r="AW301" s="950"/>
      <c r="AX301" s="950"/>
      <c r="AY301" s="950"/>
    </row>
    <row r="302" spans="1:51" x14ac:dyDescent="0.25">
      <c r="A302" s="1136"/>
      <c r="B302" s="1124"/>
      <c r="C302" s="1100"/>
      <c r="D302" s="934" t="s">
        <v>419</v>
      </c>
      <c r="E302" s="980"/>
      <c r="F302" s="980"/>
      <c r="G302" s="980"/>
      <c r="H302" s="981"/>
      <c r="I302" s="1042"/>
      <c r="J302" s="980"/>
      <c r="K302" s="980"/>
      <c r="L302" s="981"/>
      <c r="M302" s="1042"/>
      <c r="N302" s="1100"/>
      <c r="O302" s="1100"/>
      <c r="P302" s="1100"/>
      <c r="Q302" s="1100"/>
      <c r="R302" s="1100"/>
      <c r="S302" s="1100"/>
      <c r="T302" s="1100"/>
      <c r="U302" s="1100"/>
      <c r="V302" s="1100"/>
      <c r="W302" s="1100"/>
      <c r="X302" s="1100"/>
      <c r="Y302" s="1100"/>
      <c r="Z302" s="940"/>
      <c r="AA302" s="940"/>
      <c r="AB302" s="940"/>
      <c r="AC302" s="940"/>
      <c r="AD302" s="940"/>
      <c r="AE302" s="940"/>
      <c r="AF302" s="941"/>
      <c r="AG302" s="941"/>
      <c r="AH302" s="941"/>
      <c r="AI302" s="949"/>
      <c r="AJ302" s="949"/>
      <c r="AK302" s="949"/>
      <c r="AL302" s="949"/>
      <c r="AM302" s="949"/>
      <c r="AN302" s="949"/>
      <c r="AO302" s="949"/>
      <c r="AP302" s="950"/>
      <c r="AQ302" s="950"/>
      <c r="AR302" s="950"/>
      <c r="AS302" s="950"/>
      <c r="AT302" s="950"/>
      <c r="AU302" s="950"/>
      <c r="AV302" s="950"/>
      <c r="AW302" s="950"/>
      <c r="AX302" s="950"/>
      <c r="AY302" s="950"/>
    </row>
    <row r="303" spans="1:51" x14ac:dyDescent="0.25">
      <c r="A303" s="1136"/>
      <c r="B303" s="1124"/>
      <c r="C303" s="1100"/>
      <c r="D303" s="934" t="s">
        <v>420</v>
      </c>
      <c r="E303" s="1003"/>
      <c r="F303" s="1003"/>
      <c r="G303" s="1003"/>
      <c r="H303" s="1004"/>
      <c r="I303" s="982"/>
      <c r="J303" s="1003"/>
      <c r="K303" s="1003"/>
      <c r="L303" s="1004"/>
      <c r="M303" s="982"/>
      <c r="N303" s="1100"/>
      <c r="O303" s="1100"/>
      <c r="P303" s="1100"/>
      <c r="Q303" s="1100"/>
      <c r="R303" s="1100"/>
      <c r="S303" s="1100"/>
      <c r="T303" s="1100"/>
      <c r="U303" s="1100"/>
      <c r="V303" s="1100"/>
      <c r="W303" s="1100"/>
      <c r="X303" s="1100"/>
      <c r="Y303" s="1100"/>
      <c r="Z303" s="940"/>
      <c r="AA303" s="940"/>
      <c r="AB303" s="940"/>
      <c r="AC303" s="940"/>
      <c r="AD303" s="940"/>
      <c r="AE303" s="940"/>
      <c r="AF303" s="941"/>
      <c r="AG303" s="941"/>
      <c r="AH303" s="941"/>
      <c r="AI303" s="949"/>
      <c r="AJ303" s="949"/>
      <c r="AK303" s="949"/>
      <c r="AL303" s="949"/>
      <c r="AM303" s="949"/>
      <c r="AN303" s="949"/>
      <c r="AO303" s="949"/>
      <c r="AP303" s="950"/>
      <c r="AQ303" s="950"/>
      <c r="AR303" s="950"/>
      <c r="AS303" s="950"/>
      <c r="AT303" s="950"/>
      <c r="AU303" s="950"/>
      <c r="AV303" s="950"/>
      <c r="AW303" s="950"/>
      <c r="AX303" s="950"/>
      <c r="AY303" s="950"/>
    </row>
    <row r="304" spans="1:51" x14ac:dyDescent="0.25">
      <c r="A304" s="1136"/>
      <c r="B304" s="1124"/>
      <c r="C304" s="1113" t="s">
        <v>459</v>
      </c>
      <c r="D304" s="934" t="s">
        <v>402</v>
      </c>
      <c r="E304" s="980">
        <v>12012</v>
      </c>
      <c r="F304" s="980">
        <v>12012</v>
      </c>
      <c r="G304" s="980">
        <v>19714.8</v>
      </c>
      <c r="H304" s="981">
        <v>95880</v>
      </c>
      <c r="I304" s="1042"/>
      <c r="J304" s="980">
        <v>12012</v>
      </c>
      <c r="K304" s="1042">
        <v>19714.8</v>
      </c>
      <c r="L304" s="1043">
        <v>95880.287999999986</v>
      </c>
      <c r="M304" s="1042"/>
      <c r="N304" s="1114" t="s">
        <v>459</v>
      </c>
      <c r="O304" s="1114" t="s">
        <v>456</v>
      </c>
      <c r="P304" s="1114" t="s">
        <v>457</v>
      </c>
      <c r="Q304" s="1114" t="s">
        <v>458</v>
      </c>
      <c r="R304" s="1114" t="s">
        <v>407</v>
      </c>
      <c r="S304" s="1114">
        <v>53702</v>
      </c>
      <c r="T304" s="1114">
        <v>55552</v>
      </c>
      <c r="U304" s="1114" t="s">
        <v>505</v>
      </c>
      <c r="V304" s="1114" t="s">
        <v>409</v>
      </c>
      <c r="W304" s="1114" t="s">
        <v>410</v>
      </c>
      <c r="X304" s="1114" t="s">
        <v>411</v>
      </c>
      <c r="Y304" s="1114">
        <v>109254</v>
      </c>
      <c r="Z304" s="940"/>
      <c r="AA304" s="940"/>
      <c r="AB304" s="940"/>
      <c r="AC304" s="940"/>
      <c r="AD304" s="940"/>
      <c r="AE304" s="940"/>
      <c r="AF304" s="941"/>
      <c r="AG304" s="941"/>
      <c r="AH304" s="941"/>
      <c r="AI304" s="949"/>
      <c r="AJ304" s="949"/>
      <c r="AK304" s="949"/>
      <c r="AL304" s="949"/>
      <c r="AM304" s="949"/>
      <c r="AN304" s="949"/>
      <c r="AO304" s="949"/>
      <c r="AP304" s="950"/>
      <c r="AQ304" s="950"/>
      <c r="AR304" s="950"/>
      <c r="AS304" s="950"/>
      <c r="AT304" s="950"/>
      <c r="AU304" s="950"/>
      <c r="AV304" s="950"/>
      <c r="AW304" s="950"/>
      <c r="AX304" s="950"/>
      <c r="AY304" s="950"/>
    </row>
    <row r="305" spans="1:51" x14ac:dyDescent="0.25">
      <c r="A305" s="1136"/>
      <c r="B305" s="1124"/>
      <c r="C305" s="1100"/>
      <c r="D305" s="934" t="s">
        <v>412</v>
      </c>
      <c r="E305" s="1003">
        <v>357747</v>
      </c>
      <c r="F305" s="1003">
        <v>357747.22167222301</v>
      </c>
      <c r="G305" s="1003">
        <v>1619493.5791791042</v>
      </c>
      <c r="H305" s="1004">
        <v>6527763</v>
      </c>
      <c r="I305" s="1042"/>
      <c r="J305" s="1003">
        <v>357747.22167222289</v>
      </c>
      <c r="K305" s="1003">
        <v>1342231.5763916431</v>
      </c>
      <c r="L305" s="1004">
        <v>6527763</v>
      </c>
      <c r="M305" s="1042"/>
      <c r="N305" s="1100"/>
      <c r="O305" s="1100"/>
      <c r="P305" s="1100"/>
      <c r="Q305" s="1100"/>
      <c r="R305" s="1100"/>
      <c r="S305" s="1100"/>
      <c r="T305" s="1100"/>
      <c r="U305" s="1100"/>
      <c r="V305" s="1100"/>
      <c r="W305" s="1100"/>
      <c r="X305" s="1100"/>
      <c r="Y305" s="1100"/>
      <c r="Z305" s="940"/>
      <c r="AA305" s="940"/>
      <c r="AB305" s="940"/>
      <c r="AC305" s="940"/>
      <c r="AD305" s="940"/>
      <c r="AE305" s="940"/>
      <c r="AF305" s="941"/>
      <c r="AG305" s="941"/>
      <c r="AH305" s="941"/>
      <c r="AI305" s="949"/>
      <c r="AJ305" s="949"/>
      <c r="AK305" s="949"/>
      <c r="AL305" s="949"/>
      <c r="AM305" s="949"/>
      <c r="AN305" s="949"/>
      <c r="AO305" s="949"/>
      <c r="AP305" s="950"/>
      <c r="AQ305" s="950"/>
      <c r="AR305" s="950"/>
      <c r="AS305" s="950"/>
      <c r="AT305" s="950"/>
      <c r="AU305" s="950"/>
      <c r="AV305" s="950"/>
      <c r="AW305" s="950"/>
      <c r="AX305" s="950"/>
      <c r="AY305" s="950"/>
    </row>
    <row r="306" spans="1:51" x14ac:dyDescent="0.25">
      <c r="A306" s="1136"/>
      <c r="B306" s="1124"/>
      <c r="C306" s="1100"/>
      <c r="D306" s="934" t="s">
        <v>419</v>
      </c>
      <c r="E306" s="980"/>
      <c r="F306" s="980"/>
      <c r="G306" s="980"/>
      <c r="H306" s="981"/>
      <c r="I306" s="1042"/>
      <c r="J306" s="980"/>
      <c r="K306" s="980"/>
      <c r="L306" s="981"/>
      <c r="M306" s="1042"/>
      <c r="N306" s="1100"/>
      <c r="O306" s="1100"/>
      <c r="P306" s="1100"/>
      <c r="Q306" s="1100"/>
      <c r="R306" s="1100"/>
      <c r="S306" s="1100"/>
      <c r="T306" s="1100"/>
      <c r="U306" s="1100"/>
      <c r="V306" s="1100"/>
      <c r="W306" s="1100"/>
      <c r="X306" s="1100"/>
      <c r="Y306" s="1100"/>
      <c r="Z306" s="940"/>
      <c r="AA306" s="940"/>
      <c r="AB306" s="940"/>
      <c r="AC306" s="940"/>
      <c r="AD306" s="940"/>
      <c r="AE306" s="940"/>
      <c r="AF306" s="941"/>
      <c r="AG306" s="941"/>
      <c r="AH306" s="941"/>
      <c r="AI306" s="949"/>
      <c r="AJ306" s="949"/>
      <c r="AK306" s="949"/>
      <c r="AL306" s="949"/>
      <c r="AM306" s="949"/>
      <c r="AN306" s="949"/>
      <c r="AO306" s="949"/>
      <c r="AP306" s="950"/>
      <c r="AQ306" s="950"/>
      <c r="AR306" s="950"/>
      <c r="AS306" s="950"/>
      <c r="AT306" s="950"/>
      <c r="AU306" s="950"/>
      <c r="AV306" s="950"/>
      <c r="AW306" s="950"/>
      <c r="AX306" s="950"/>
      <c r="AY306" s="950"/>
    </row>
    <row r="307" spans="1:51" x14ac:dyDescent="0.25">
      <c r="A307" s="1136"/>
      <c r="B307" s="1124"/>
      <c r="C307" s="1100"/>
      <c r="D307" s="934" t="s">
        <v>420</v>
      </c>
      <c r="E307" s="1003"/>
      <c r="F307" s="1003"/>
      <c r="G307" s="1003"/>
      <c r="H307" s="1004"/>
      <c r="I307" s="982"/>
      <c r="J307" s="1003"/>
      <c r="K307" s="1003"/>
      <c r="L307" s="1004"/>
      <c r="M307" s="982"/>
      <c r="N307" s="1100"/>
      <c r="O307" s="1100"/>
      <c r="P307" s="1100"/>
      <c r="Q307" s="1100"/>
      <c r="R307" s="1100"/>
      <c r="S307" s="1100"/>
      <c r="T307" s="1100"/>
      <c r="U307" s="1100"/>
      <c r="V307" s="1100"/>
      <c r="W307" s="1100"/>
      <c r="X307" s="1100"/>
      <c r="Y307" s="1100"/>
      <c r="Z307" s="940"/>
      <c r="AA307" s="940"/>
      <c r="AB307" s="940"/>
      <c r="AC307" s="940"/>
      <c r="AD307" s="940"/>
      <c r="AE307" s="940"/>
      <c r="AF307" s="941"/>
      <c r="AG307" s="941"/>
      <c r="AH307" s="941"/>
      <c r="AI307" s="949"/>
      <c r="AJ307" s="949"/>
      <c r="AK307" s="949"/>
      <c r="AL307" s="949"/>
      <c r="AM307" s="949"/>
      <c r="AN307" s="949"/>
      <c r="AO307" s="949"/>
      <c r="AP307" s="950"/>
      <c r="AQ307" s="950"/>
      <c r="AR307" s="950"/>
      <c r="AS307" s="950"/>
      <c r="AT307" s="950"/>
      <c r="AU307" s="950"/>
      <c r="AV307" s="950"/>
      <c r="AW307" s="950"/>
      <c r="AX307" s="950"/>
      <c r="AY307" s="950"/>
    </row>
    <row r="308" spans="1:51" x14ac:dyDescent="0.25">
      <c r="A308" s="1136"/>
      <c r="B308" s="1124"/>
      <c r="C308" s="1113" t="s">
        <v>437</v>
      </c>
      <c r="D308" s="934" t="s">
        <v>402</v>
      </c>
      <c r="E308" s="980">
        <v>38118</v>
      </c>
      <c r="F308" s="980">
        <v>38118.737999999998</v>
      </c>
      <c r="G308" s="980">
        <v>52948.322</v>
      </c>
      <c r="H308" s="981">
        <v>56616</v>
      </c>
      <c r="I308" s="1042"/>
      <c r="J308" s="980">
        <v>38118.737999999998</v>
      </c>
      <c r="K308" s="1042">
        <v>52948.322</v>
      </c>
      <c r="L308" s="1043">
        <v>56616.909999999996</v>
      </c>
      <c r="M308" s="1042"/>
      <c r="N308" s="1114" t="s">
        <v>437</v>
      </c>
      <c r="O308" s="1114" t="s">
        <v>456</v>
      </c>
      <c r="P308" s="1114" t="s">
        <v>457</v>
      </c>
      <c r="Q308" s="1114" t="s">
        <v>458</v>
      </c>
      <c r="R308" s="1114" t="s">
        <v>407</v>
      </c>
      <c r="S308" s="1114">
        <v>110484</v>
      </c>
      <c r="T308" s="1114">
        <v>111422</v>
      </c>
      <c r="U308" s="1114" t="s">
        <v>505</v>
      </c>
      <c r="V308" s="1114" t="s">
        <v>409</v>
      </c>
      <c r="W308" s="1114" t="s">
        <v>410</v>
      </c>
      <c r="X308" s="1114" t="s">
        <v>411</v>
      </c>
      <c r="Y308" s="1114">
        <v>221906</v>
      </c>
      <c r="Z308" s="940"/>
      <c r="AA308" s="940"/>
      <c r="AB308" s="940"/>
      <c r="AC308" s="940"/>
      <c r="AD308" s="940"/>
      <c r="AE308" s="940"/>
      <c r="AF308" s="941"/>
      <c r="AG308" s="941"/>
      <c r="AH308" s="941"/>
      <c r="AI308" s="949"/>
      <c r="AJ308" s="949"/>
      <c r="AK308" s="949"/>
      <c r="AL308" s="949"/>
      <c r="AM308" s="949"/>
      <c r="AN308" s="949"/>
      <c r="AO308" s="949"/>
      <c r="AP308" s="950"/>
      <c r="AQ308" s="950"/>
      <c r="AR308" s="950"/>
      <c r="AS308" s="950"/>
      <c r="AT308" s="950"/>
      <c r="AU308" s="950"/>
      <c r="AV308" s="950"/>
      <c r="AW308" s="950"/>
      <c r="AX308" s="950"/>
      <c r="AY308" s="950"/>
    </row>
    <row r="309" spans="1:51" x14ac:dyDescent="0.25">
      <c r="A309" s="1136"/>
      <c r="B309" s="1124"/>
      <c r="C309" s="1100"/>
      <c r="D309" s="934" t="s">
        <v>412</v>
      </c>
      <c r="E309" s="1003">
        <v>1135270</v>
      </c>
      <c r="F309" s="1003">
        <v>1135270.7803156299</v>
      </c>
      <c r="G309" s="1003">
        <v>4349497.2055160441</v>
      </c>
      <c r="H309" s="1004">
        <v>3854617</v>
      </c>
      <c r="I309" s="1042"/>
      <c r="J309" s="1003">
        <v>1135270.7803156332</v>
      </c>
      <c r="K309" s="1003">
        <v>3604850.6556167104</v>
      </c>
      <c r="L309" s="1004">
        <v>3854617</v>
      </c>
      <c r="M309" s="1042"/>
      <c r="N309" s="1100"/>
      <c r="O309" s="1100"/>
      <c r="P309" s="1100"/>
      <c r="Q309" s="1100"/>
      <c r="R309" s="1100"/>
      <c r="S309" s="1100"/>
      <c r="T309" s="1100"/>
      <c r="U309" s="1100"/>
      <c r="V309" s="1100"/>
      <c r="W309" s="1100"/>
      <c r="X309" s="1100"/>
      <c r="Y309" s="1100"/>
      <c r="Z309" s="940"/>
      <c r="AA309" s="940"/>
      <c r="AB309" s="940"/>
      <c r="AC309" s="940"/>
      <c r="AD309" s="940"/>
      <c r="AE309" s="940"/>
      <c r="AF309" s="941"/>
      <c r="AG309" s="941"/>
      <c r="AH309" s="941"/>
      <c r="AI309" s="949"/>
      <c r="AJ309" s="949"/>
      <c r="AK309" s="949"/>
      <c r="AL309" s="949"/>
      <c r="AM309" s="949"/>
      <c r="AN309" s="949"/>
      <c r="AO309" s="949"/>
      <c r="AP309" s="950"/>
      <c r="AQ309" s="950"/>
      <c r="AR309" s="950"/>
      <c r="AS309" s="950"/>
      <c r="AT309" s="950"/>
      <c r="AU309" s="950"/>
      <c r="AV309" s="950"/>
      <c r="AW309" s="950"/>
      <c r="AX309" s="950"/>
      <c r="AY309" s="950"/>
    </row>
    <row r="310" spans="1:51" x14ac:dyDescent="0.25">
      <c r="A310" s="1136"/>
      <c r="B310" s="1124"/>
      <c r="C310" s="1100"/>
      <c r="D310" s="934" t="s">
        <v>419</v>
      </c>
      <c r="E310" s="980"/>
      <c r="F310" s="980"/>
      <c r="G310" s="980"/>
      <c r="H310" s="981"/>
      <c r="I310" s="1042"/>
      <c r="J310" s="980"/>
      <c r="K310" s="980"/>
      <c r="L310" s="981"/>
      <c r="M310" s="1042"/>
      <c r="N310" s="1100"/>
      <c r="O310" s="1100"/>
      <c r="P310" s="1100"/>
      <c r="Q310" s="1100"/>
      <c r="R310" s="1100"/>
      <c r="S310" s="1100"/>
      <c r="T310" s="1100"/>
      <c r="U310" s="1100"/>
      <c r="V310" s="1100"/>
      <c r="W310" s="1100"/>
      <c r="X310" s="1100"/>
      <c r="Y310" s="1100"/>
      <c r="Z310" s="940"/>
      <c r="AA310" s="940"/>
      <c r="AB310" s="940"/>
      <c r="AC310" s="940"/>
      <c r="AD310" s="940"/>
      <c r="AE310" s="940"/>
      <c r="AF310" s="941"/>
      <c r="AG310" s="941"/>
      <c r="AH310" s="941"/>
      <c r="AI310" s="949"/>
      <c r="AJ310" s="949"/>
      <c r="AK310" s="949"/>
      <c r="AL310" s="949"/>
      <c r="AM310" s="949"/>
      <c r="AN310" s="949"/>
      <c r="AO310" s="949"/>
      <c r="AP310" s="950"/>
      <c r="AQ310" s="950"/>
      <c r="AR310" s="950"/>
      <c r="AS310" s="950"/>
      <c r="AT310" s="950"/>
      <c r="AU310" s="950"/>
      <c r="AV310" s="950"/>
      <c r="AW310" s="950"/>
      <c r="AX310" s="950"/>
      <c r="AY310" s="950"/>
    </row>
    <row r="311" spans="1:51" x14ac:dyDescent="0.25">
      <c r="A311" s="1136"/>
      <c r="B311" s="1124"/>
      <c r="C311" s="1100"/>
      <c r="D311" s="934" t="s">
        <v>420</v>
      </c>
      <c r="E311" s="1003"/>
      <c r="F311" s="1003"/>
      <c r="G311" s="1003"/>
      <c r="H311" s="1004"/>
      <c r="I311" s="982"/>
      <c r="J311" s="1003"/>
      <c r="K311" s="1003"/>
      <c r="L311" s="1004"/>
      <c r="M311" s="982"/>
      <c r="N311" s="1100"/>
      <c r="O311" s="1100"/>
      <c r="P311" s="1100"/>
      <c r="Q311" s="1100"/>
      <c r="R311" s="1100"/>
      <c r="S311" s="1100"/>
      <c r="T311" s="1100"/>
      <c r="U311" s="1100"/>
      <c r="V311" s="1100"/>
      <c r="W311" s="1100"/>
      <c r="X311" s="1100"/>
      <c r="Y311" s="1100"/>
      <c r="Z311" s="940"/>
      <c r="AA311" s="940"/>
      <c r="AB311" s="940"/>
      <c r="AC311" s="940"/>
      <c r="AD311" s="940"/>
      <c r="AE311" s="940"/>
      <c r="AF311" s="941"/>
      <c r="AG311" s="941"/>
      <c r="AH311" s="941"/>
      <c r="AI311" s="949"/>
      <c r="AJ311" s="949"/>
      <c r="AK311" s="949"/>
      <c r="AL311" s="949"/>
      <c r="AM311" s="949"/>
      <c r="AN311" s="949"/>
      <c r="AO311" s="949"/>
      <c r="AP311" s="950"/>
      <c r="AQ311" s="950"/>
      <c r="AR311" s="950"/>
      <c r="AS311" s="950"/>
      <c r="AT311" s="950"/>
      <c r="AU311" s="950"/>
      <c r="AV311" s="950"/>
      <c r="AW311" s="950"/>
      <c r="AX311" s="950"/>
      <c r="AY311" s="950"/>
    </row>
    <row r="312" spans="1:51" x14ac:dyDescent="0.25">
      <c r="A312" s="1136"/>
      <c r="B312" s="1124"/>
      <c r="C312" s="1113" t="s">
        <v>441</v>
      </c>
      <c r="D312" s="934" t="s">
        <v>402</v>
      </c>
      <c r="E312" s="980">
        <v>41845</v>
      </c>
      <c r="F312" s="980">
        <v>41846.727999999996</v>
      </c>
      <c r="G312" s="980">
        <v>43859.633999999991</v>
      </c>
      <c r="H312" s="981">
        <v>109609</v>
      </c>
      <c r="I312" s="1042"/>
      <c r="J312" s="980">
        <v>41846.727999999996</v>
      </c>
      <c r="K312" s="1042">
        <v>43859.633999999991</v>
      </c>
      <c r="L312" s="1043">
        <v>109609.76711999999</v>
      </c>
      <c r="M312" s="1042"/>
      <c r="N312" s="1114" t="s">
        <v>441</v>
      </c>
      <c r="O312" s="1114" t="s">
        <v>456</v>
      </c>
      <c r="P312" s="1114" t="s">
        <v>457</v>
      </c>
      <c r="Q312" s="1114" t="s">
        <v>458</v>
      </c>
      <c r="R312" s="1114" t="s">
        <v>407</v>
      </c>
      <c r="S312" s="1114">
        <v>12045</v>
      </c>
      <c r="T312" s="1114">
        <v>10393</v>
      </c>
      <c r="U312" s="1114" t="s">
        <v>505</v>
      </c>
      <c r="V312" s="1114" t="s">
        <v>409</v>
      </c>
      <c r="W312" s="1114" t="s">
        <v>410</v>
      </c>
      <c r="X312" s="1114" t="s">
        <v>411</v>
      </c>
      <c r="Y312" s="1114">
        <v>22438</v>
      </c>
      <c r="Z312" s="940"/>
      <c r="AA312" s="940"/>
      <c r="AB312" s="940"/>
      <c r="AC312" s="940"/>
      <c r="AD312" s="940"/>
      <c r="AE312" s="940"/>
      <c r="AF312" s="941"/>
      <c r="AG312" s="941"/>
      <c r="AH312" s="941"/>
      <c r="AI312" s="949"/>
      <c r="AJ312" s="949"/>
      <c r="AK312" s="949"/>
      <c r="AL312" s="949"/>
      <c r="AM312" s="949"/>
      <c r="AN312" s="949"/>
      <c r="AO312" s="949"/>
      <c r="AP312" s="950"/>
      <c r="AQ312" s="950"/>
      <c r="AR312" s="950"/>
      <c r="AS312" s="950"/>
      <c r="AT312" s="950"/>
      <c r="AU312" s="950"/>
      <c r="AV312" s="950"/>
      <c r="AW312" s="950"/>
      <c r="AX312" s="950"/>
      <c r="AY312" s="950"/>
    </row>
    <row r="313" spans="1:51" x14ac:dyDescent="0.25">
      <c r="A313" s="1136"/>
      <c r="B313" s="1124"/>
      <c r="C313" s="1100"/>
      <c r="D313" s="934" t="s">
        <v>412</v>
      </c>
      <c r="E313" s="1003">
        <v>1246299</v>
      </c>
      <c r="F313" s="1003">
        <v>1246299.5902491901</v>
      </c>
      <c r="G313" s="1003">
        <v>3602897.0949817151</v>
      </c>
      <c r="H313" s="1004">
        <v>7462499</v>
      </c>
      <c r="I313" s="1042"/>
      <c r="J313" s="1003">
        <v>1246299.5902491855</v>
      </c>
      <c r="K313" s="1003">
        <v>2986070.6516820104</v>
      </c>
      <c r="L313" s="1004">
        <v>7462499</v>
      </c>
      <c r="M313" s="1042"/>
      <c r="N313" s="1100"/>
      <c r="O313" s="1100"/>
      <c r="P313" s="1100"/>
      <c r="Q313" s="1100"/>
      <c r="R313" s="1100"/>
      <c r="S313" s="1100"/>
      <c r="T313" s="1100"/>
      <c r="U313" s="1100"/>
      <c r="V313" s="1100"/>
      <c r="W313" s="1100"/>
      <c r="X313" s="1100"/>
      <c r="Y313" s="1100"/>
      <c r="Z313" s="940"/>
      <c r="AA313" s="940"/>
      <c r="AB313" s="940"/>
      <c r="AC313" s="940"/>
      <c r="AD313" s="940"/>
      <c r="AE313" s="940"/>
      <c r="AF313" s="941"/>
      <c r="AG313" s="941"/>
      <c r="AH313" s="941"/>
      <c r="AI313" s="949"/>
      <c r="AJ313" s="949"/>
      <c r="AK313" s="949"/>
      <c r="AL313" s="949"/>
      <c r="AM313" s="949"/>
      <c r="AN313" s="949"/>
      <c r="AO313" s="949"/>
      <c r="AP313" s="950"/>
      <c r="AQ313" s="950"/>
      <c r="AR313" s="950"/>
      <c r="AS313" s="950"/>
      <c r="AT313" s="950"/>
      <c r="AU313" s="950"/>
      <c r="AV313" s="950"/>
      <c r="AW313" s="950"/>
      <c r="AX313" s="950"/>
      <c r="AY313" s="950"/>
    </row>
    <row r="314" spans="1:51" x14ac:dyDescent="0.25">
      <c r="A314" s="1136"/>
      <c r="B314" s="1124"/>
      <c r="C314" s="1100"/>
      <c r="D314" s="934" t="s">
        <v>419</v>
      </c>
      <c r="E314" s="980"/>
      <c r="F314" s="980"/>
      <c r="G314" s="980"/>
      <c r="H314" s="981"/>
      <c r="I314" s="1042"/>
      <c r="J314" s="980"/>
      <c r="K314" s="980"/>
      <c r="L314" s="981"/>
      <c r="M314" s="1042"/>
      <c r="N314" s="1100"/>
      <c r="O314" s="1100"/>
      <c r="P314" s="1100"/>
      <c r="Q314" s="1100"/>
      <c r="R314" s="1100"/>
      <c r="S314" s="1100"/>
      <c r="T314" s="1100"/>
      <c r="U314" s="1100"/>
      <c r="V314" s="1100"/>
      <c r="W314" s="1100"/>
      <c r="X314" s="1100"/>
      <c r="Y314" s="1100"/>
      <c r="Z314" s="940"/>
      <c r="AA314" s="940"/>
      <c r="AB314" s="940"/>
      <c r="AC314" s="940"/>
      <c r="AD314" s="940"/>
      <c r="AE314" s="940"/>
      <c r="AF314" s="941"/>
      <c r="AG314" s="941"/>
      <c r="AH314" s="941"/>
      <c r="AI314" s="949"/>
      <c r="AJ314" s="949"/>
      <c r="AK314" s="949"/>
      <c r="AL314" s="949"/>
      <c r="AM314" s="949"/>
      <c r="AN314" s="949"/>
      <c r="AO314" s="949"/>
      <c r="AP314" s="950"/>
      <c r="AQ314" s="950"/>
      <c r="AR314" s="950"/>
      <c r="AS314" s="950"/>
      <c r="AT314" s="950"/>
      <c r="AU314" s="950"/>
      <c r="AV314" s="950"/>
      <c r="AW314" s="950"/>
      <c r="AX314" s="950"/>
      <c r="AY314" s="950"/>
    </row>
    <row r="315" spans="1:51" x14ac:dyDescent="0.25">
      <c r="A315" s="1136"/>
      <c r="B315" s="1124"/>
      <c r="C315" s="1100"/>
      <c r="D315" s="934" t="s">
        <v>420</v>
      </c>
      <c r="E315" s="1003"/>
      <c r="F315" s="1003"/>
      <c r="G315" s="1003"/>
      <c r="H315" s="1004"/>
      <c r="I315" s="982"/>
      <c r="J315" s="1003"/>
      <c r="K315" s="1003"/>
      <c r="L315" s="1004"/>
      <c r="M315" s="982"/>
      <c r="N315" s="1100"/>
      <c r="O315" s="1100"/>
      <c r="P315" s="1100"/>
      <c r="Q315" s="1100"/>
      <c r="R315" s="1100"/>
      <c r="S315" s="1100"/>
      <c r="T315" s="1100"/>
      <c r="U315" s="1100"/>
      <c r="V315" s="1100"/>
      <c r="W315" s="1100"/>
      <c r="X315" s="1100"/>
      <c r="Y315" s="1100"/>
      <c r="Z315" s="940"/>
      <c r="AA315" s="940"/>
      <c r="AB315" s="940"/>
      <c r="AC315" s="940"/>
      <c r="AD315" s="940"/>
      <c r="AE315" s="940"/>
      <c r="AF315" s="941"/>
      <c r="AG315" s="941"/>
      <c r="AH315" s="941"/>
      <c r="AI315" s="949"/>
      <c r="AJ315" s="949"/>
      <c r="AK315" s="949"/>
      <c r="AL315" s="949"/>
      <c r="AM315" s="949"/>
      <c r="AN315" s="949"/>
      <c r="AO315" s="949"/>
      <c r="AP315" s="950"/>
      <c r="AQ315" s="950"/>
      <c r="AR315" s="950"/>
      <c r="AS315" s="950"/>
      <c r="AT315" s="950"/>
      <c r="AU315" s="950"/>
      <c r="AV315" s="950"/>
      <c r="AW315" s="950"/>
      <c r="AX315" s="950"/>
      <c r="AY315" s="950"/>
    </row>
    <row r="316" spans="1:51" x14ac:dyDescent="0.25">
      <c r="A316" s="1136"/>
      <c r="B316" s="1124"/>
      <c r="C316" s="1113" t="s">
        <v>435</v>
      </c>
      <c r="D316" s="934" t="s">
        <v>402</v>
      </c>
      <c r="E316" s="980">
        <v>8837</v>
      </c>
      <c r="F316" s="980">
        <v>8836.7999999999993</v>
      </c>
      <c r="G316" s="980">
        <v>133194.166</v>
      </c>
      <c r="H316" s="981">
        <v>231350</v>
      </c>
      <c r="I316" s="1042"/>
      <c r="J316" s="980">
        <v>8836.7999999999993</v>
      </c>
      <c r="K316" s="1042">
        <v>133194.166</v>
      </c>
      <c r="L316" s="1043">
        <v>231350.11199999996</v>
      </c>
      <c r="M316" s="1042"/>
      <c r="N316" s="1114" t="s">
        <v>435</v>
      </c>
      <c r="O316" s="1114" t="s">
        <v>456</v>
      </c>
      <c r="P316" s="1114" t="s">
        <v>457</v>
      </c>
      <c r="Q316" s="1114" t="s">
        <v>458</v>
      </c>
      <c r="R316" s="1114" t="s">
        <v>407</v>
      </c>
      <c r="S316" s="1114">
        <v>171622</v>
      </c>
      <c r="T316" s="1114">
        <v>179322</v>
      </c>
      <c r="U316" s="1114" t="s">
        <v>505</v>
      </c>
      <c r="V316" s="1114" t="s">
        <v>409</v>
      </c>
      <c r="W316" s="1114" t="s">
        <v>410</v>
      </c>
      <c r="X316" s="1114" t="s">
        <v>411</v>
      </c>
      <c r="Y316" s="1114">
        <v>350944</v>
      </c>
      <c r="Z316" s="940"/>
      <c r="AA316" s="940"/>
      <c r="AB316" s="940"/>
      <c r="AC316" s="940"/>
      <c r="AD316" s="940"/>
      <c r="AE316" s="940"/>
      <c r="AF316" s="941"/>
      <c r="AG316" s="941"/>
      <c r="AH316" s="941"/>
      <c r="AI316" s="949"/>
      <c r="AJ316" s="949"/>
      <c r="AK316" s="949"/>
      <c r="AL316" s="949"/>
      <c r="AM316" s="949"/>
      <c r="AN316" s="949"/>
      <c r="AO316" s="949"/>
      <c r="AP316" s="950"/>
      <c r="AQ316" s="950"/>
      <c r="AR316" s="950"/>
      <c r="AS316" s="950"/>
      <c r="AT316" s="950"/>
      <c r="AU316" s="950"/>
      <c r="AV316" s="950"/>
      <c r="AW316" s="950"/>
      <c r="AX316" s="950"/>
      <c r="AY316" s="950"/>
    </row>
    <row r="317" spans="1:51" x14ac:dyDescent="0.25">
      <c r="A317" s="1136"/>
      <c r="B317" s="1124"/>
      <c r="C317" s="1100"/>
      <c r="D317" s="934" t="s">
        <v>412</v>
      </c>
      <c r="E317" s="1003">
        <v>263181</v>
      </c>
      <c r="F317" s="1003">
        <v>263181.872167258</v>
      </c>
      <c r="G317" s="1003">
        <v>10941378.894085446</v>
      </c>
      <c r="H317" s="1004">
        <v>15750878</v>
      </c>
      <c r="I317" s="1042"/>
      <c r="J317" s="1003">
        <v>263181.87216725765</v>
      </c>
      <c r="K317" s="1003">
        <v>9068183.0602567699</v>
      </c>
      <c r="L317" s="1004">
        <v>15750878</v>
      </c>
      <c r="M317" s="1042"/>
      <c r="N317" s="1100"/>
      <c r="O317" s="1100"/>
      <c r="P317" s="1100"/>
      <c r="Q317" s="1100"/>
      <c r="R317" s="1100"/>
      <c r="S317" s="1100"/>
      <c r="T317" s="1100"/>
      <c r="U317" s="1100"/>
      <c r="V317" s="1100"/>
      <c r="W317" s="1100"/>
      <c r="X317" s="1100"/>
      <c r="Y317" s="1100"/>
      <c r="Z317" s="940"/>
      <c r="AA317" s="940"/>
      <c r="AB317" s="940"/>
      <c r="AC317" s="940"/>
      <c r="AD317" s="940"/>
      <c r="AE317" s="940"/>
      <c r="AF317" s="941"/>
      <c r="AG317" s="941"/>
      <c r="AH317" s="941"/>
      <c r="AI317" s="949"/>
      <c r="AJ317" s="949"/>
      <c r="AK317" s="949"/>
      <c r="AL317" s="949"/>
      <c r="AM317" s="949"/>
      <c r="AN317" s="949"/>
      <c r="AO317" s="949"/>
      <c r="AP317" s="950"/>
      <c r="AQ317" s="950"/>
      <c r="AR317" s="950"/>
      <c r="AS317" s="950"/>
      <c r="AT317" s="950"/>
      <c r="AU317" s="950"/>
      <c r="AV317" s="950"/>
      <c r="AW317" s="950"/>
      <c r="AX317" s="950"/>
      <c r="AY317" s="950"/>
    </row>
    <row r="318" spans="1:51" x14ac:dyDescent="0.25">
      <c r="A318" s="1136"/>
      <c r="B318" s="1124"/>
      <c r="C318" s="1100"/>
      <c r="D318" s="934" t="s">
        <v>419</v>
      </c>
      <c r="E318" s="980"/>
      <c r="F318" s="980"/>
      <c r="G318" s="980"/>
      <c r="H318" s="981"/>
      <c r="I318" s="1042"/>
      <c r="J318" s="980"/>
      <c r="K318" s="980"/>
      <c r="L318" s="981"/>
      <c r="M318" s="1042"/>
      <c r="N318" s="1100"/>
      <c r="O318" s="1100"/>
      <c r="P318" s="1100"/>
      <c r="Q318" s="1100"/>
      <c r="R318" s="1100"/>
      <c r="S318" s="1100"/>
      <c r="T318" s="1100"/>
      <c r="U318" s="1100"/>
      <c r="V318" s="1100"/>
      <c r="W318" s="1100"/>
      <c r="X318" s="1100"/>
      <c r="Y318" s="1100"/>
      <c r="Z318" s="940"/>
      <c r="AA318" s="940"/>
      <c r="AB318" s="940"/>
      <c r="AC318" s="940"/>
      <c r="AD318" s="940"/>
      <c r="AE318" s="940"/>
      <c r="AF318" s="941"/>
      <c r="AG318" s="941"/>
      <c r="AH318" s="941"/>
      <c r="AI318" s="949"/>
      <c r="AJ318" s="949"/>
      <c r="AK318" s="949"/>
      <c r="AL318" s="949"/>
      <c r="AM318" s="949"/>
      <c r="AN318" s="949"/>
      <c r="AO318" s="949"/>
      <c r="AP318" s="950"/>
      <c r="AQ318" s="950"/>
      <c r="AR318" s="950"/>
      <c r="AS318" s="950"/>
      <c r="AT318" s="950"/>
      <c r="AU318" s="950"/>
      <c r="AV318" s="950"/>
      <c r="AW318" s="950"/>
      <c r="AX318" s="950"/>
      <c r="AY318" s="950"/>
    </row>
    <row r="319" spans="1:51" x14ac:dyDescent="0.25">
      <c r="A319" s="1136"/>
      <c r="B319" s="1124"/>
      <c r="C319" s="1100"/>
      <c r="D319" s="934" t="s">
        <v>420</v>
      </c>
      <c r="E319" s="1003"/>
      <c r="F319" s="1003"/>
      <c r="G319" s="1003"/>
      <c r="H319" s="1004"/>
      <c r="I319" s="982"/>
      <c r="J319" s="1003"/>
      <c r="K319" s="1003"/>
      <c r="L319" s="1004"/>
      <c r="M319" s="982"/>
      <c r="N319" s="1100"/>
      <c r="O319" s="1100"/>
      <c r="P319" s="1100"/>
      <c r="Q319" s="1100"/>
      <c r="R319" s="1100"/>
      <c r="S319" s="1100"/>
      <c r="T319" s="1100"/>
      <c r="U319" s="1100"/>
      <c r="V319" s="1100"/>
      <c r="W319" s="1100"/>
      <c r="X319" s="1100"/>
      <c r="Y319" s="1100"/>
      <c r="Z319" s="940"/>
      <c r="AA319" s="940"/>
      <c r="AB319" s="940"/>
      <c r="AC319" s="940"/>
      <c r="AD319" s="940"/>
      <c r="AE319" s="940"/>
      <c r="AF319" s="941"/>
      <c r="AG319" s="941"/>
      <c r="AH319" s="941"/>
      <c r="AI319" s="949"/>
      <c r="AJ319" s="949"/>
      <c r="AK319" s="949"/>
      <c r="AL319" s="949"/>
      <c r="AM319" s="949"/>
      <c r="AN319" s="949"/>
      <c r="AO319" s="949"/>
      <c r="AP319" s="950"/>
      <c r="AQ319" s="950"/>
      <c r="AR319" s="950"/>
      <c r="AS319" s="950"/>
      <c r="AT319" s="950"/>
      <c r="AU319" s="950"/>
      <c r="AV319" s="950"/>
      <c r="AW319" s="950"/>
      <c r="AX319" s="950"/>
      <c r="AY319" s="950"/>
    </row>
    <row r="320" spans="1:51" x14ac:dyDescent="0.25">
      <c r="A320" s="1136"/>
      <c r="B320" s="1124"/>
      <c r="C320" s="1113" t="s">
        <v>515</v>
      </c>
      <c r="D320" s="934" t="s">
        <v>402</v>
      </c>
      <c r="E320" s="980">
        <v>338427</v>
      </c>
      <c r="F320" s="980">
        <v>338487.1</v>
      </c>
      <c r="G320" s="980">
        <v>557210.56999999995</v>
      </c>
      <c r="H320" s="981">
        <v>934499</v>
      </c>
      <c r="I320" s="1042"/>
      <c r="J320" s="980">
        <v>338487.1</v>
      </c>
      <c r="K320" s="1042">
        <v>557210.56999999995</v>
      </c>
      <c r="L320" s="1043">
        <v>934499</v>
      </c>
      <c r="M320" s="1042"/>
      <c r="N320" s="1114" t="s">
        <v>439</v>
      </c>
      <c r="O320" s="1114" t="s">
        <v>456</v>
      </c>
      <c r="P320" s="1114" t="s">
        <v>457</v>
      </c>
      <c r="Q320" s="1114" t="s">
        <v>458</v>
      </c>
      <c r="R320" s="1114" t="s">
        <v>407</v>
      </c>
      <c r="S320" s="1114">
        <v>358148</v>
      </c>
      <c r="T320" s="1114">
        <v>375711</v>
      </c>
      <c r="U320" s="1114" t="s">
        <v>505</v>
      </c>
      <c r="V320" s="1114" t="s">
        <v>409</v>
      </c>
      <c r="W320" s="1114" t="s">
        <v>410</v>
      </c>
      <c r="X320" s="1114" t="s">
        <v>411</v>
      </c>
      <c r="Y320" s="1114">
        <v>733859</v>
      </c>
      <c r="Z320" s="940"/>
      <c r="AA320" s="940"/>
      <c r="AB320" s="940"/>
      <c r="AC320" s="940"/>
      <c r="AD320" s="940"/>
      <c r="AE320" s="940"/>
      <c r="AF320" s="941"/>
      <c r="AG320" s="941"/>
      <c r="AH320" s="941"/>
      <c r="AI320" s="949"/>
      <c r="AJ320" s="949"/>
      <c r="AK320" s="949"/>
      <c r="AL320" s="949"/>
      <c r="AM320" s="949"/>
      <c r="AN320" s="949"/>
      <c r="AO320" s="949"/>
      <c r="AP320" s="950"/>
      <c r="AQ320" s="950"/>
      <c r="AR320" s="950"/>
      <c r="AS320" s="950"/>
      <c r="AT320" s="950"/>
      <c r="AU320" s="950"/>
      <c r="AV320" s="950"/>
      <c r="AW320" s="950"/>
      <c r="AX320" s="950"/>
      <c r="AY320" s="950"/>
    </row>
    <row r="321" spans="1:51" x14ac:dyDescent="0.25">
      <c r="A321" s="1136"/>
      <c r="B321" s="1124"/>
      <c r="C321" s="1100"/>
      <c r="D321" s="934" t="s">
        <v>412</v>
      </c>
      <c r="E321" s="1003">
        <v>10080987.312428227</v>
      </c>
      <c r="F321" s="1003">
        <v>10080987.312428201</v>
      </c>
      <c r="G321" s="1003">
        <v>45772665.224386178</v>
      </c>
      <c r="H321" s="1004">
        <v>63622963</v>
      </c>
      <c r="I321" s="1042"/>
      <c r="J321" s="1003">
        <v>10080987.312428227</v>
      </c>
      <c r="K321" s="1003">
        <v>37936252.041775011</v>
      </c>
      <c r="L321" s="1004">
        <v>63622963</v>
      </c>
      <c r="M321" s="1042"/>
      <c r="N321" s="1100"/>
      <c r="O321" s="1100"/>
      <c r="P321" s="1100"/>
      <c r="Q321" s="1100"/>
      <c r="R321" s="1100"/>
      <c r="S321" s="1100"/>
      <c r="T321" s="1100"/>
      <c r="U321" s="1100"/>
      <c r="V321" s="1100"/>
      <c r="W321" s="1100"/>
      <c r="X321" s="1100"/>
      <c r="Y321" s="1100"/>
      <c r="Z321" s="940"/>
      <c r="AA321" s="940"/>
      <c r="AB321" s="940"/>
      <c r="AC321" s="940"/>
      <c r="AD321" s="940"/>
      <c r="AE321" s="940"/>
      <c r="AF321" s="941"/>
      <c r="AG321" s="941"/>
      <c r="AH321" s="941"/>
      <c r="AI321" s="949"/>
      <c r="AJ321" s="949"/>
      <c r="AK321" s="949"/>
      <c r="AL321" s="949"/>
      <c r="AM321" s="949"/>
      <c r="AN321" s="949"/>
      <c r="AO321" s="949"/>
      <c r="AP321" s="950"/>
      <c r="AQ321" s="950"/>
      <c r="AR321" s="950"/>
      <c r="AS321" s="950"/>
      <c r="AT321" s="950"/>
      <c r="AU321" s="950"/>
      <c r="AV321" s="950"/>
      <c r="AW321" s="950"/>
      <c r="AX321" s="950"/>
      <c r="AY321" s="950"/>
    </row>
    <row r="322" spans="1:51" x14ac:dyDescent="0.25">
      <c r="A322" s="1136"/>
      <c r="B322" s="1124"/>
      <c r="C322" s="1100"/>
      <c r="D322" s="934" t="s">
        <v>419</v>
      </c>
      <c r="E322" s="980">
        <v>89427</v>
      </c>
      <c r="F322" s="980">
        <v>89427.1</v>
      </c>
      <c r="G322" s="980">
        <v>89427.1</v>
      </c>
      <c r="H322" s="981">
        <v>89427</v>
      </c>
      <c r="I322" s="1042"/>
      <c r="J322" s="980">
        <v>89427.1</v>
      </c>
      <c r="K322" s="980">
        <v>89427.1</v>
      </c>
      <c r="L322" s="981">
        <v>89428</v>
      </c>
      <c r="M322" s="1042"/>
      <c r="N322" s="1100"/>
      <c r="O322" s="1100"/>
      <c r="P322" s="1100"/>
      <c r="Q322" s="1100"/>
      <c r="R322" s="1100"/>
      <c r="S322" s="1100"/>
      <c r="T322" s="1100"/>
      <c r="U322" s="1100"/>
      <c r="V322" s="1100"/>
      <c r="W322" s="1100"/>
      <c r="X322" s="1100"/>
      <c r="Y322" s="1100"/>
      <c r="Z322" s="940"/>
      <c r="AA322" s="940"/>
      <c r="AB322" s="940"/>
      <c r="AC322" s="940"/>
      <c r="AD322" s="940"/>
      <c r="AE322" s="940"/>
      <c r="AF322" s="941"/>
      <c r="AG322" s="941"/>
      <c r="AH322" s="941"/>
      <c r="AI322" s="949"/>
      <c r="AJ322" s="949"/>
      <c r="AK322" s="949"/>
      <c r="AL322" s="949"/>
      <c r="AM322" s="949"/>
      <c r="AN322" s="949"/>
      <c r="AO322" s="949"/>
      <c r="AP322" s="950"/>
      <c r="AQ322" s="950"/>
      <c r="AR322" s="950"/>
      <c r="AS322" s="950"/>
      <c r="AT322" s="950"/>
      <c r="AU322" s="950"/>
      <c r="AV322" s="950"/>
      <c r="AW322" s="950"/>
      <c r="AX322" s="950"/>
      <c r="AY322" s="950"/>
    </row>
    <row r="323" spans="1:51" x14ac:dyDescent="0.25">
      <c r="A323" s="1136"/>
      <c r="B323" s="1124"/>
      <c r="C323" s="1100"/>
      <c r="D323" s="934" t="s">
        <v>420</v>
      </c>
      <c r="E323" s="1003">
        <v>34033398</v>
      </c>
      <c r="F323" s="1003">
        <v>34033398.1817827</v>
      </c>
      <c r="G323" s="1003">
        <v>33147715.502387471</v>
      </c>
      <c r="H323" s="1004">
        <v>34033398</v>
      </c>
      <c r="I323" s="982"/>
      <c r="J323" s="1003">
        <v>34033398.181782663</v>
      </c>
      <c r="K323" s="1003">
        <v>34033398.1817827</v>
      </c>
      <c r="L323" s="1004">
        <v>34033399</v>
      </c>
      <c r="M323" s="982"/>
      <c r="N323" s="1100"/>
      <c r="O323" s="1100"/>
      <c r="P323" s="1100"/>
      <c r="Q323" s="1100"/>
      <c r="R323" s="1100"/>
      <c r="S323" s="1100"/>
      <c r="T323" s="1100"/>
      <c r="U323" s="1100"/>
      <c r="V323" s="1100"/>
      <c r="W323" s="1100"/>
      <c r="X323" s="1100"/>
      <c r="Y323" s="1100"/>
      <c r="Z323" s="940"/>
      <c r="AA323" s="940"/>
      <c r="AB323" s="940"/>
      <c r="AC323" s="940"/>
      <c r="AD323" s="940"/>
      <c r="AE323" s="940"/>
      <c r="AF323" s="941"/>
      <c r="AG323" s="941"/>
      <c r="AH323" s="941"/>
      <c r="AI323" s="949"/>
      <c r="AJ323" s="949"/>
      <c r="AK323" s="949"/>
      <c r="AL323" s="949"/>
      <c r="AM323" s="949"/>
      <c r="AN323" s="949"/>
      <c r="AO323" s="949"/>
      <c r="AP323" s="950"/>
      <c r="AQ323" s="950"/>
      <c r="AR323" s="950"/>
      <c r="AS323" s="950"/>
      <c r="AT323" s="950"/>
      <c r="AU323" s="950"/>
      <c r="AV323" s="950"/>
      <c r="AW323" s="950"/>
      <c r="AX323" s="950"/>
      <c r="AY323" s="950"/>
    </row>
    <row r="324" spans="1:51" x14ac:dyDescent="0.25">
      <c r="A324" s="1136"/>
      <c r="B324" s="1124"/>
      <c r="C324" s="1113" t="s">
        <v>516</v>
      </c>
      <c r="D324" s="934" t="s">
        <v>402</v>
      </c>
      <c r="E324" s="980">
        <v>9420750</v>
      </c>
      <c r="F324" s="980">
        <v>8633750.6466663703</v>
      </c>
      <c r="G324" s="980">
        <v>7215361.7164000003</v>
      </c>
      <c r="H324" s="981">
        <v>2308078</v>
      </c>
      <c r="I324" s="980"/>
      <c r="J324" s="980">
        <v>226970.43599999999</v>
      </c>
      <c r="K324" s="1009">
        <v>445396.36</v>
      </c>
      <c r="L324" s="1010">
        <v>645395</v>
      </c>
      <c r="M324" s="982"/>
      <c r="N324" s="1114" t="s">
        <v>504</v>
      </c>
      <c r="O324" s="1114" t="s">
        <v>456</v>
      </c>
      <c r="P324" s="1114" t="s">
        <v>457</v>
      </c>
      <c r="Q324" s="1114" t="s">
        <v>458</v>
      </c>
      <c r="R324" s="1114" t="s">
        <v>407</v>
      </c>
      <c r="S324" s="1114">
        <v>3912913</v>
      </c>
      <c r="T324" s="1114">
        <v>4167821</v>
      </c>
      <c r="U324" s="1114" t="s">
        <v>505</v>
      </c>
      <c r="V324" s="1114" t="s">
        <v>409</v>
      </c>
      <c r="W324" s="1114" t="s">
        <v>410</v>
      </c>
      <c r="X324" s="1114" t="s">
        <v>411</v>
      </c>
      <c r="Y324" s="1114">
        <v>8080734</v>
      </c>
      <c r="Z324" s="940"/>
      <c r="AA324" s="940"/>
      <c r="AB324" s="940"/>
      <c r="AC324" s="940"/>
      <c r="AD324" s="940"/>
      <c r="AE324" s="940"/>
      <c r="AF324" s="941"/>
      <c r="AG324" s="942"/>
      <c r="AH324" s="942"/>
      <c r="AI324" s="943"/>
      <c r="AJ324" s="943"/>
      <c r="AK324" s="943"/>
      <c r="AL324" s="943"/>
      <c r="AM324" s="943"/>
      <c r="AN324" s="943"/>
      <c r="AO324" s="943"/>
      <c r="AP324" s="950"/>
      <c r="AQ324" s="950"/>
      <c r="AR324" s="950"/>
      <c r="AS324" s="950"/>
      <c r="AT324" s="950"/>
      <c r="AU324" s="950"/>
      <c r="AV324" s="950"/>
      <c r="AW324" s="950"/>
      <c r="AX324" s="950"/>
      <c r="AY324" s="950"/>
    </row>
    <row r="325" spans="1:51" x14ac:dyDescent="0.25">
      <c r="A325" s="1136"/>
      <c r="B325" s="1124"/>
      <c r="C325" s="1100"/>
      <c r="D325" s="934" t="s">
        <v>412</v>
      </c>
      <c r="E325" s="1003">
        <v>845508653</v>
      </c>
      <c r="F325" s="1003">
        <v>843753905.38199699</v>
      </c>
      <c r="G325" s="1003">
        <v>592713695.86120689</v>
      </c>
      <c r="H325" s="1004">
        <v>307901329</v>
      </c>
      <c r="I325" s="982"/>
      <c r="J325" s="1003">
        <v>6759743.8295648582</v>
      </c>
      <c r="K325" s="1003">
        <v>30323668.431934375</v>
      </c>
      <c r="L325" s="1004">
        <v>59409270</v>
      </c>
      <c r="M325" s="1044"/>
      <c r="N325" s="1100"/>
      <c r="O325" s="1100"/>
      <c r="P325" s="1100"/>
      <c r="Q325" s="1100"/>
      <c r="R325" s="1100"/>
      <c r="S325" s="1100"/>
      <c r="T325" s="1100"/>
      <c r="U325" s="1100"/>
      <c r="V325" s="1100"/>
      <c r="W325" s="1100"/>
      <c r="X325" s="1100"/>
      <c r="Y325" s="1100"/>
      <c r="Z325" s="940"/>
      <c r="AA325" s="940"/>
      <c r="AB325" s="940"/>
      <c r="AC325" s="940"/>
      <c r="AD325" s="940"/>
      <c r="AE325" s="940"/>
      <c r="AF325" s="941"/>
      <c r="AG325" s="942"/>
      <c r="AH325" s="942"/>
      <c r="AI325" s="943"/>
      <c r="AJ325" s="943"/>
      <c r="AK325" s="943"/>
      <c r="AL325" s="943"/>
      <c r="AM325" s="943"/>
      <c r="AN325" s="943"/>
      <c r="AO325" s="943"/>
      <c r="AP325" s="950"/>
      <c r="AQ325" s="950"/>
      <c r="AR325" s="950"/>
      <c r="AS325" s="950"/>
      <c r="AT325" s="950"/>
      <c r="AU325" s="950"/>
      <c r="AV325" s="950"/>
      <c r="AW325" s="950"/>
      <c r="AX325" s="950"/>
      <c r="AY325" s="950"/>
    </row>
    <row r="326" spans="1:51" x14ac:dyDescent="0.25">
      <c r="A326" s="1136"/>
      <c r="B326" s="1124"/>
      <c r="C326" s="1100"/>
      <c r="D326" s="934" t="s">
        <v>419</v>
      </c>
      <c r="E326" s="980">
        <v>85012</v>
      </c>
      <c r="F326" s="980">
        <v>85011.001000000004</v>
      </c>
      <c r="G326" s="980">
        <v>85011.001000000004</v>
      </c>
      <c r="H326" s="981">
        <v>85011</v>
      </c>
      <c r="I326" s="982"/>
      <c r="J326" s="980">
        <v>0</v>
      </c>
      <c r="K326" s="980">
        <v>85011</v>
      </c>
      <c r="L326" s="981">
        <v>85011</v>
      </c>
      <c r="M326" s="1045"/>
      <c r="N326" s="1100"/>
      <c r="O326" s="1100"/>
      <c r="P326" s="1100"/>
      <c r="Q326" s="1100"/>
      <c r="R326" s="1100"/>
      <c r="S326" s="1100"/>
      <c r="T326" s="1100"/>
      <c r="U326" s="1100"/>
      <c r="V326" s="1100"/>
      <c r="W326" s="1100"/>
      <c r="X326" s="1100"/>
      <c r="Y326" s="1100"/>
      <c r="Z326" s="940"/>
      <c r="AA326" s="940"/>
      <c r="AB326" s="940"/>
      <c r="AC326" s="940"/>
      <c r="AD326" s="940"/>
      <c r="AE326" s="940"/>
      <c r="AF326" s="941"/>
      <c r="AG326" s="942"/>
      <c r="AH326" s="942"/>
      <c r="AI326" s="943"/>
      <c r="AJ326" s="943"/>
      <c r="AK326" s="943"/>
      <c r="AL326" s="943"/>
      <c r="AM326" s="943"/>
      <c r="AN326" s="943"/>
      <c r="AO326" s="943"/>
      <c r="AP326" s="950"/>
      <c r="AQ326" s="950"/>
      <c r="AR326" s="950"/>
      <c r="AS326" s="950"/>
      <c r="AT326" s="950"/>
      <c r="AU326" s="950"/>
      <c r="AV326" s="950"/>
      <c r="AW326" s="950"/>
      <c r="AX326" s="950"/>
      <c r="AY326" s="950"/>
    </row>
    <row r="327" spans="1:51" x14ac:dyDescent="0.25">
      <c r="A327" s="1136"/>
      <c r="B327" s="1124"/>
      <c r="C327" s="1100"/>
      <c r="D327" s="934" t="s">
        <v>420</v>
      </c>
      <c r="E327" s="1003">
        <v>28362501</v>
      </c>
      <c r="F327" s="1003">
        <v>28362500</v>
      </c>
      <c r="G327" s="1003">
        <v>31510811.328122873</v>
      </c>
      <c r="H327" s="1004">
        <v>28308200</v>
      </c>
      <c r="I327" s="982"/>
      <c r="J327" s="1003">
        <v>0</v>
      </c>
      <c r="K327" s="1003"/>
      <c r="L327" s="1004">
        <v>28308200</v>
      </c>
      <c r="M327" s="982"/>
      <c r="N327" s="1100"/>
      <c r="O327" s="1100"/>
      <c r="P327" s="1100"/>
      <c r="Q327" s="1100"/>
      <c r="R327" s="1100"/>
      <c r="S327" s="1100"/>
      <c r="T327" s="1100"/>
      <c r="U327" s="1100"/>
      <c r="V327" s="1100"/>
      <c r="W327" s="1100"/>
      <c r="X327" s="1100"/>
      <c r="Y327" s="1100"/>
      <c r="Z327" s="940"/>
      <c r="AA327" s="940"/>
      <c r="AB327" s="940"/>
      <c r="AC327" s="940"/>
      <c r="AD327" s="940"/>
      <c r="AE327" s="940"/>
      <c r="AF327" s="941"/>
      <c r="AG327" s="942"/>
      <c r="AH327" s="942"/>
      <c r="AI327" s="943"/>
      <c r="AJ327" s="943"/>
      <c r="AK327" s="943"/>
      <c r="AL327" s="943"/>
      <c r="AM327" s="943"/>
      <c r="AN327" s="943"/>
      <c r="AO327" s="943"/>
      <c r="AP327" s="950"/>
      <c r="AQ327" s="950"/>
      <c r="AR327" s="950"/>
      <c r="AS327" s="950"/>
      <c r="AT327" s="950"/>
      <c r="AU327" s="950"/>
      <c r="AV327" s="950"/>
      <c r="AW327" s="950"/>
      <c r="AX327" s="950"/>
      <c r="AY327" s="950"/>
    </row>
    <row r="328" spans="1:51" x14ac:dyDescent="0.25">
      <c r="A328" s="1136"/>
      <c r="B328" s="1124"/>
      <c r="C328" s="1101" t="s">
        <v>451</v>
      </c>
      <c r="D328" s="934" t="s">
        <v>402</v>
      </c>
      <c r="E328" s="996">
        <v>10819940.776000001</v>
      </c>
      <c r="F328" s="996">
        <v>10720000</v>
      </c>
      <c r="G328" s="996">
        <v>10720000.000000002</v>
      </c>
      <c r="H328" s="996">
        <v>10720000</v>
      </c>
      <c r="I328" s="1046"/>
      <c r="J328" s="996">
        <v>1617228.9989999996</v>
      </c>
      <c r="K328" s="996">
        <v>3950035</v>
      </c>
      <c r="L328" s="996">
        <v>8852387</v>
      </c>
      <c r="M328" s="982"/>
      <c r="N328" s="1114"/>
      <c r="O328" s="1100"/>
      <c r="P328" s="1100"/>
      <c r="Q328" s="1100"/>
      <c r="R328" s="1100"/>
      <c r="S328" s="1100"/>
      <c r="T328" s="1100"/>
      <c r="U328" s="1100"/>
      <c r="V328" s="1100"/>
      <c r="W328" s="1100"/>
      <c r="X328" s="1100"/>
      <c r="Y328" s="1100"/>
      <c r="Z328" s="940"/>
      <c r="AA328" s="940"/>
      <c r="AB328" s="940"/>
      <c r="AC328" s="940"/>
      <c r="AD328" s="940"/>
      <c r="AE328" s="940"/>
      <c r="AF328" s="941"/>
      <c r="AG328" s="942"/>
      <c r="AH328" s="942"/>
      <c r="AI328" s="943"/>
      <c r="AJ328" s="943"/>
      <c r="AK328" s="943"/>
      <c r="AL328" s="943"/>
      <c r="AM328" s="943"/>
      <c r="AN328" s="943"/>
      <c r="AO328" s="943"/>
      <c r="AP328" s="950"/>
      <c r="AQ328" s="950"/>
      <c r="AR328" s="950"/>
      <c r="AS328" s="950"/>
      <c r="AT328" s="950"/>
      <c r="AU328" s="950"/>
      <c r="AV328" s="950"/>
      <c r="AW328" s="950"/>
      <c r="AX328" s="950"/>
      <c r="AY328" s="950"/>
    </row>
    <row r="329" spans="1:51" x14ac:dyDescent="0.25">
      <c r="A329" s="1136"/>
      <c r="B329" s="1124"/>
      <c r="C329" s="1100"/>
      <c r="D329" s="934" t="s">
        <v>412</v>
      </c>
      <c r="E329" s="996">
        <v>886914000.06185412</v>
      </c>
      <c r="F329" s="996">
        <v>886913999.99999988</v>
      </c>
      <c r="G329" s="996">
        <v>880605999.99999988</v>
      </c>
      <c r="H329" s="996">
        <v>880606000</v>
      </c>
      <c r="I329" s="993"/>
      <c r="J329" s="996">
        <v>48165100</v>
      </c>
      <c r="K329" s="996">
        <v>525058100</v>
      </c>
      <c r="L329" s="996">
        <v>630122129</v>
      </c>
      <c r="M329" s="1044"/>
      <c r="N329" s="1100"/>
      <c r="O329" s="1132"/>
      <c r="P329" s="1132"/>
      <c r="Q329" s="1132"/>
      <c r="R329" s="1132"/>
      <c r="S329" s="1132"/>
      <c r="T329" s="1132"/>
      <c r="U329" s="1132"/>
      <c r="V329" s="1132"/>
      <c r="W329" s="1132"/>
      <c r="X329" s="1132"/>
      <c r="Y329" s="1100"/>
      <c r="Z329" s="940"/>
      <c r="AA329" s="940"/>
      <c r="AB329" s="940"/>
      <c r="AC329" s="940"/>
      <c r="AD329" s="940"/>
      <c r="AE329" s="940"/>
      <c r="AF329" s="941"/>
      <c r="AG329" s="942"/>
      <c r="AH329" s="942"/>
      <c r="AI329" s="943"/>
      <c r="AJ329" s="943"/>
      <c r="AK329" s="943"/>
      <c r="AL329" s="943"/>
      <c r="AM329" s="943"/>
      <c r="AN329" s="943"/>
      <c r="AO329" s="943"/>
      <c r="AP329" s="950"/>
      <c r="AQ329" s="950"/>
      <c r="AR329" s="950"/>
      <c r="AS329" s="950"/>
      <c r="AT329" s="950"/>
      <c r="AU329" s="950"/>
      <c r="AV329" s="950"/>
      <c r="AW329" s="950"/>
      <c r="AX329" s="950"/>
      <c r="AY329" s="950"/>
    </row>
    <row r="330" spans="1:51" x14ac:dyDescent="0.25">
      <c r="A330" s="1136"/>
      <c r="B330" s="1124"/>
      <c r="C330" s="1100"/>
      <c r="D330" s="934" t="s">
        <v>419</v>
      </c>
      <c r="E330" s="996">
        <v>402895</v>
      </c>
      <c r="F330" s="996">
        <v>402895</v>
      </c>
      <c r="G330" s="996">
        <v>402895</v>
      </c>
      <c r="H330" s="996">
        <v>402895</v>
      </c>
      <c r="I330" s="993"/>
      <c r="J330" s="996">
        <v>317883.99899999995</v>
      </c>
      <c r="K330" s="996">
        <v>402895</v>
      </c>
      <c r="L330" s="996">
        <v>402895</v>
      </c>
      <c r="M330" s="990"/>
      <c r="N330" s="1100"/>
      <c r="O330" s="1132"/>
      <c r="P330" s="1132"/>
      <c r="Q330" s="1132"/>
      <c r="R330" s="1132"/>
      <c r="S330" s="1132"/>
      <c r="T330" s="1132"/>
      <c r="U330" s="1132"/>
      <c r="V330" s="1132"/>
      <c r="W330" s="1132"/>
      <c r="X330" s="1132"/>
      <c r="Y330" s="1100"/>
      <c r="Z330" s="940"/>
      <c r="AA330" s="940"/>
      <c r="AB330" s="940"/>
      <c r="AC330" s="940"/>
      <c r="AD330" s="940"/>
      <c r="AE330" s="940"/>
      <c r="AF330" s="941"/>
      <c r="AG330" s="942"/>
      <c r="AH330" s="942"/>
      <c r="AI330" s="943"/>
      <c r="AJ330" s="943"/>
      <c r="AK330" s="943"/>
      <c r="AL330" s="943"/>
      <c r="AM330" s="943"/>
      <c r="AN330" s="943"/>
      <c r="AO330" s="943"/>
      <c r="AP330" s="950"/>
      <c r="AQ330" s="950"/>
      <c r="AR330" s="950"/>
      <c r="AS330" s="950"/>
      <c r="AT330" s="950"/>
      <c r="AU330" s="950"/>
      <c r="AV330" s="950"/>
      <c r="AW330" s="950"/>
      <c r="AX330" s="950"/>
      <c r="AY330" s="950"/>
    </row>
    <row r="331" spans="1:51" x14ac:dyDescent="0.25">
      <c r="A331" s="1136"/>
      <c r="B331" s="1124"/>
      <c r="C331" s="1100"/>
      <c r="D331" s="934" t="s">
        <v>420</v>
      </c>
      <c r="E331" s="996">
        <v>149340064</v>
      </c>
      <c r="F331" s="996">
        <v>149340064</v>
      </c>
      <c r="G331" s="996">
        <v>151602692.64872766</v>
      </c>
      <c r="H331" s="996">
        <v>149285764</v>
      </c>
      <c r="I331" s="993"/>
      <c r="J331" s="996">
        <v>120977564</v>
      </c>
      <c r="K331" s="996">
        <v>149285764</v>
      </c>
      <c r="L331" s="996">
        <v>149285764</v>
      </c>
      <c r="M331" s="982"/>
      <c r="N331" s="1100"/>
      <c r="O331" s="1100"/>
      <c r="P331" s="1100"/>
      <c r="Q331" s="1100"/>
      <c r="R331" s="1100"/>
      <c r="S331" s="1100"/>
      <c r="T331" s="1100"/>
      <c r="U331" s="1100"/>
      <c r="V331" s="1100"/>
      <c r="W331" s="1100"/>
      <c r="X331" s="1100"/>
      <c r="Y331" s="1100"/>
      <c r="Z331" s="940"/>
      <c r="AA331" s="940"/>
      <c r="AB331" s="940"/>
      <c r="AC331" s="940"/>
      <c r="AD331" s="940"/>
      <c r="AE331" s="940"/>
      <c r="AF331" s="941"/>
      <c r="AG331" s="942"/>
      <c r="AH331" s="942"/>
      <c r="AI331" s="943"/>
      <c r="AJ331" s="943"/>
      <c r="AK331" s="943"/>
      <c r="AL331" s="943"/>
      <c r="AM331" s="943"/>
      <c r="AN331" s="943"/>
      <c r="AO331" s="943"/>
      <c r="AP331" s="950"/>
      <c r="AQ331" s="950"/>
      <c r="AR331" s="950"/>
      <c r="AS331" s="950"/>
      <c r="AT331" s="950"/>
      <c r="AU331" s="950"/>
      <c r="AV331" s="950"/>
      <c r="AW331" s="950"/>
      <c r="AX331" s="950"/>
      <c r="AY331" s="950"/>
    </row>
    <row r="332" spans="1:51" x14ac:dyDescent="0.25">
      <c r="A332" s="1130">
        <v>12</v>
      </c>
      <c r="B332" s="1113" t="s">
        <v>133</v>
      </c>
      <c r="C332" s="1113" t="s">
        <v>517</v>
      </c>
      <c r="D332" s="934" t="s">
        <v>402</v>
      </c>
      <c r="E332" s="1047">
        <v>1</v>
      </c>
      <c r="F332" s="1047">
        <v>1</v>
      </c>
      <c r="G332" s="1047">
        <v>1</v>
      </c>
      <c r="H332" s="1048">
        <v>1</v>
      </c>
      <c r="I332" s="1047"/>
      <c r="J332" s="1047">
        <v>1</v>
      </c>
      <c r="K332" s="1047">
        <v>1</v>
      </c>
      <c r="L332" s="1048">
        <v>1</v>
      </c>
      <c r="M332" s="1023"/>
      <c r="N332" s="1113" t="s">
        <v>445</v>
      </c>
      <c r="O332" s="1113" t="s">
        <v>89</v>
      </c>
      <c r="P332" s="1113" t="s">
        <v>89</v>
      </c>
      <c r="Q332" s="1113" t="s">
        <v>89</v>
      </c>
      <c r="R332" s="1114" t="s">
        <v>407</v>
      </c>
      <c r="S332" s="1115">
        <v>8185614</v>
      </c>
      <c r="T332" s="1100"/>
      <c r="U332" s="1115" t="s">
        <v>408</v>
      </c>
      <c r="V332" s="1115" t="s">
        <v>409</v>
      </c>
      <c r="W332" s="1115" t="s">
        <v>410</v>
      </c>
      <c r="X332" s="1115" t="s">
        <v>411</v>
      </c>
      <c r="Y332" s="1115">
        <v>8185614</v>
      </c>
      <c r="Z332" s="940"/>
      <c r="AA332" s="940"/>
      <c r="AB332" s="940"/>
      <c r="AC332" s="940"/>
      <c r="AD332" s="940"/>
      <c r="AE332" s="940"/>
      <c r="AF332" s="941"/>
      <c r="AG332" s="941"/>
      <c r="AH332" s="941"/>
      <c r="AI332" s="949"/>
      <c r="AJ332" s="949"/>
      <c r="AK332" s="949"/>
      <c r="AL332" s="949"/>
      <c r="AM332" s="949"/>
      <c r="AN332" s="949"/>
      <c r="AO332" s="949"/>
      <c r="AP332" s="950"/>
      <c r="AQ332" s="950"/>
      <c r="AR332" s="950"/>
      <c r="AS332" s="950"/>
      <c r="AT332" s="950"/>
      <c r="AU332" s="950"/>
      <c r="AV332" s="950"/>
      <c r="AW332" s="950"/>
      <c r="AX332" s="950"/>
      <c r="AY332" s="950"/>
    </row>
    <row r="333" spans="1:51" x14ac:dyDescent="0.25">
      <c r="A333" s="1100"/>
      <c r="B333" s="1100"/>
      <c r="C333" s="1100"/>
      <c r="D333" s="934" t="s">
        <v>412</v>
      </c>
      <c r="E333" s="1024">
        <v>105215000</v>
      </c>
      <c r="F333" s="1024">
        <v>105215000</v>
      </c>
      <c r="G333" s="1024">
        <v>105215000</v>
      </c>
      <c r="H333" s="1025">
        <v>105215000</v>
      </c>
      <c r="I333" s="1024"/>
      <c r="J333" s="1049">
        <v>808500</v>
      </c>
      <c r="K333" s="1047">
        <v>47736484</v>
      </c>
      <c r="L333" s="1025">
        <v>47736484</v>
      </c>
      <c r="M333" s="1026"/>
      <c r="N333" s="1100"/>
      <c r="O333" s="1100"/>
      <c r="P333" s="1100"/>
      <c r="Q333" s="1100"/>
      <c r="R333" s="1100"/>
      <c r="S333" s="1100"/>
      <c r="T333" s="1100"/>
      <c r="U333" s="1100"/>
      <c r="V333" s="1100"/>
      <c r="W333" s="1100"/>
      <c r="X333" s="1100"/>
      <c r="Y333" s="1100"/>
      <c r="Z333" s="1027"/>
      <c r="AA333" s="1027"/>
      <c r="AB333" s="1027"/>
      <c r="AC333" s="1027"/>
      <c r="AD333" s="1027"/>
      <c r="AE333" s="1027"/>
      <c r="AF333" s="1028"/>
      <c r="AG333" s="1028"/>
      <c r="AH333" s="1028"/>
      <c r="AI333" s="1029"/>
      <c r="AJ333" s="1029"/>
      <c r="AK333" s="1029"/>
      <c r="AL333" s="1029"/>
      <c r="AM333" s="1029"/>
      <c r="AN333" s="1029"/>
      <c r="AO333" s="1029"/>
      <c r="AP333" s="1030"/>
      <c r="AQ333" s="1030"/>
      <c r="AR333" s="1030"/>
      <c r="AS333" s="1030"/>
      <c r="AT333" s="1030"/>
      <c r="AU333" s="1030"/>
      <c r="AV333" s="1030"/>
      <c r="AW333" s="1030"/>
      <c r="AX333" s="1030"/>
      <c r="AY333" s="1030"/>
    </row>
    <row r="334" spans="1:51" x14ac:dyDescent="0.25">
      <c r="A334" s="1100"/>
      <c r="B334" s="1100"/>
      <c r="C334" s="1100"/>
      <c r="D334" s="934" t="s">
        <v>419</v>
      </c>
      <c r="E334" s="1047">
        <v>0</v>
      </c>
      <c r="F334" s="1047">
        <v>0</v>
      </c>
      <c r="G334" s="1047">
        <v>0</v>
      </c>
      <c r="H334" s="1048">
        <v>0</v>
      </c>
      <c r="I334" s="1047"/>
      <c r="J334" s="1047">
        <v>0</v>
      </c>
      <c r="K334" s="1047">
        <v>0</v>
      </c>
      <c r="L334" s="1048">
        <v>0</v>
      </c>
      <c r="M334" s="1009"/>
      <c r="N334" s="1100"/>
      <c r="O334" s="1100"/>
      <c r="P334" s="1100"/>
      <c r="Q334" s="1100"/>
      <c r="R334" s="1100"/>
      <c r="S334" s="1100"/>
      <c r="T334" s="1100"/>
      <c r="U334" s="1100"/>
      <c r="V334" s="1100"/>
      <c r="W334" s="1100"/>
      <c r="X334" s="1100"/>
      <c r="Y334" s="1100"/>
      <c r="Z334" s="940"/>
      <c r="AA334" s="940"/>
      <c r="AB334" s="940"/>
      <c r="AC334" s="940"/>
      <c r="AD334" s="940"/>
      <c r="AE334" s="940"/>
      <c r="AF334" s="941"/>
      <c r="AG334" s="941"/>
      <c r="AH334" s="941"/>
      <c r="AI334" s="949"/>
      <c r="AJ334" s="949"/>
      <c r="AK334" s="949"/>
      <c r="AL334" s="949"/>
      <c r="AM334" s="949"/>
      <c r="AN334" s="949"/>
      <c r="AO334" s="949"/>
      <c r="AP334" s="950"/>
      <c r="AQ334" s="950"/>
      <c r="AR334" s="950"/>
      <c r="AS334" s="950"/>
      <c r="AT334" s="950"/>
      <c r="AU334" s="950"/>
      <c r="AV334" s="950"/>
      <c r="AW334" s="950"/>
      <c r="AX334" s="950"/>
      <c r="AY334" s="950"/>
    </row>
    <row r="335" spans="1:51" x14ac:dyDescent="0.25">
      <c r="A335" s="1100"/>
      <c r="B335" s="1100"/>
      <c r="C335" s="1100"/>
      <c r="D335" s="934" t="s">
        <v>420</v>
      </c>
      <c r="E335" s="1024">
        <v>32019467</v>
      </c>
      <c r="F335" s="1024">
        <v>32019467</v>
      </c>
      <c r="G335" s="1024">
        <v>32019467</v>
      </c>
      <c r="H335" s="1025">
        <v>32019467</v>
      </c>
      <c r="I335" s="1024"/>
      <c r="J335" s="1049">
        <v>23949067</v>
      </c>
      <c r="K335" s="1047">
        <v>32019467</v>
      </c>
      <c r="L335" s="1025">
        <v>32019467</v>
      </c>
      <c r="M335" s="1026"/>
      <c r="N335" s="1100"/>
      <c r="O335" s="1100"/>
      <c r="P335" s="1100"/>
      <c r="Q335" s="1100"/>
      <c r="R335" s="1100"/>
      <c r="S335" s="1100"/>
      <c r="T335" s="1100"/>
      <c r="U335" s="1100"/>
      <c r="V335" s="1100"/>
      <c r="W335" s="1100"/>
      <c r="X335" s="1100"/>
      <c r="Y335" s="1100"/>
      <c r="Z335" s="1027"/>
      <c r="AA335" s="1027"/>
      <c r="AB335" s="1027"/>
      <c r="AC335" s="1027"/>
      <c r="AD335" s="1027"/>
      <c r="AE335" s="1027"/>
      <c r="AF335" s="1028"/>
      <c r="AG335" s="1028"/>
      <c r="AH335" s="1028"/>
      <c r="AI335" s="1029"/>
      <c r="AJ335" s="1029"/>
      <c r="AK335" s="1029"/>
      <c r="AL335" s="1029"/>
      <c r="AM335" s="1029"/>
      <c r="AN335" s="1029"/>
      <c r="AO335" s="1029"/>
      <c r="AP335" s="1030"/>
      <c r="AQ335" s="1030"/>
      <c r="AR335" s="1030"/>
      <c r="AS335" s="1030"/>
      <c r="AT335" s="1030"/>
      <c r="AU335" s="1030"/>
      <c r="AV335" s="1030"/>
      <c r="AW335" s="1030"/>
      <c r="AX335" s="1030"/>
      <c r="AY335" s="1030"/>
    </row>
    <row r="336" spans="1:51" x14ac:dyDescent="0.25">
      <c r="A336" s="1100"/>
      <c r="B336" s="1100"/>
      <c r="C336" s="1101" t="s">
        <v>451</v>
      </c>
      <c r="D336" s="934" t="s">
        <v>402</v>
      </c>
      <c r="E336" s="1035">
        <v>1</v>
      </c>
      <c r="F336" s="1036">
        <v>1</v>
      </c>
      <c r="G336" s="1036">
        <v>1</v>
      </c>
      <c r="H336" s="1037">
        <v>1</v>
      </c>
      <c r="I336" s="983"/>
      <c r="J336" s="1036">
        <v>1</v>
      </c>
      <c r="K336" s="1036">
        <v>1</v>
      </c>
      <c r="L336" s="1037">
        <v>1</v>
      </c>
      <c r="M336" s="984"/>
      <c r="N336" s="1100"/>
      <c r="O336" s="1100"/>
      <c r="P336" s="1100"/>
      <c r="Q336" s="1100"/>
      <c r="R336" s="1100"/>
      <c r="S336" s="1100"/>
      <c r="T336" s="1100"/>
      <c r="U336" s="1100"/>
      <c r="V336" s="1100"/>
      <c r="W336" s="1100"/>
      <c r="X336" s="1100"/>
      <c r="Y336" s="1100"/>
      <c r="Z336" s="940"/>
      <c r="AA336" s="940"/>
      <c r="AB336" s="940"/>
      <c r="AC336" s="940"/>
      <c r="AD336" s="940"/>
      <c r="AE336" s="940"/>
      <c r="AF336" s="941"/>
      <c r="AG336" s="942"/>
      <c r="AH336" s="942"/>
      <c r="AI336" s="943"/>
      <c r="AJ336" s="943"/>
      <c r="AK336" s="943"/>
      <c r="AL336" s="943"/>
      <c r="AM336" s="943"/>
      <c r="AN336" s="943"/>
      <c r="AO336" s="943"/>
      <c r="AP336" s="943"/>
      <c r="AQ336" s="943"/>
      <c r="AR336" s="943"/>
      <c r="AS336" s="943"/>
      <c r="AT336" s="943"/>
      <c r="AU336" s="943"/>
      <c r="AV336" s="943"/>
      <c r="AW336" s="943"/>
      <c r="AX336" s="943"/>
      <c r="AY336" s="943"/>
    </row>
    <row r="337" spans="1:51" x14ac:dyDescent="0.25">
      <c r="A337" s="1100"/>
      <c r="B337" s="1100"/>
      <c r="C337" s="1100"/>
      <c r="D337" s="934" t="s">
        <v>412</v>
      </c>
      <c r="E337" s="1050">
        <v>105215000</v>
      </c>
      <c r="F337" s="985">
        <v>105215000</v>
      </c>
      <c r="G337" s="985">
        <v>105215000</v>
      </c>
      <c r="H337" s="1038">
        <v>105215000</v>
      </c>
      <c r="I337" s="985"/>
      <c r="J337" s="1051">
        <v>808500</v>
      </c>
      <c r="K337" s="1036">
        <v>47736484</v>
      </c>
      <c r="L337" s="1038">
        <v>47736484</v>
      </c>
      <c r="M337" s="984"/>
      <c r="N337" s="1100"/>
      <c r="O337" s="1100"/>
      <c r="P337" s="1100"/>
      <c r="Q337" s="1100"/>
      <c r="R337" s="1100"/>
      <c r="S337" s="1100"/>
      <c r="T337" s="1100"/>
      <c r="U337" s="1100"/>
      <c r="V337" s="1100"/>
      <c r="W337" s="1100"/>
      <c r="X337" s="1100"/>
      <c r="Y337" s="1100"/>
      <c r="Z337" s="940"/>
      <c r="AA337" s="940"/>
      <c r="AB337" s="940"/>
      <c r="AC337" s="940"/>
      <c r="AD337" s="940"/>
      <c r="AE337" s="940"/>
      <c r="AF337" s="941"/>
      <c r="AG337" s="942"/>
      <c r="AH337" s="942"/>
      <c r="AI337" s="943"/>
      <c r="AJ337" s="943"/>
      <c r="AK337" s="943"/>
      <c r="AL337" s="943"/>
      <c r="AM337" s="943"/>
      <c r="AN337" s="943"/>
      <c r="AO337" s="943"/>
      <c r="AP337" s="943"/>
      <c r="AQ337" s="943"/>
      <c r="AR337" s="943"/>
      <c r="AS337" s="943"/>
      <c r="AT337" s="943"/>
      <c r="AU337" s="943"/>
      <c r="AV337" s="943"/>
      <c r="AW337" s="943"/>
      <c r="AX337" s="943"/>
      <c r="AY337" s="943"/>
    </row>
    <row r="338" spans="1:51" x14ac:dyDescent="0.25">
      <c r="A338" s="1100"/>
      <c r="B338" s="1100"/>
      <c r="C338" s="1100"/>
      <c r="D338" s="934" t="s">
        <v>419</v>
      </c>
      <c r="E338" s="1035">
        <v>0</v>
      </c>
      <c r="F338" s="1036">
        <v>0</v>
      </c>
      <c r="G338" s="1036">
        <v>0</v>
      </c>
      <c r="H338" s="1037">
        <v>0</v>
      </c>
      <c r="I338" s="1036"/>
      <c r="J338" s="1036">
        <v>0</v>
      </c>
      <c r="K338" s="1036">
        <v>0</v>
      </c>
      <c r="L338" s="1037">
        <v>0</v>
      </c>
      <c r="M338" s="984"/>
      <c r="N338" s="1100"/>
      <c r="O338" s="1100"/>
      <c r="P338" s="1100"/>
      <c r="Q338" s="1100"/>
      <c r="R338" s="1100"/>
      <c r="S338" s="1100"/>
      <c r="T338" s="1100"/>
      <c r="U338" s="1100"/>
      <c r="V338" s="1100"/>
      <c r="W338" s="1100"/>
      <c r="X338" s="1100"/>
      <c r="Y338" s="1100"/>
      <c r="Z338" s="940"/>
      <c r="AA338" s="940"/>
      <c r="AB338" s="940"/>
      <c r="AC338" s="940"/>
      <c r="AD338" s="940"/>
      <c r="AE338" s="940"/>
      <c r="AF338" s="941"/>
      <c r="AG338" s="942"/>
      <c r="AH338" s="942"/>
      <c r="AI338" s="943"/>
      <c r="AJ338" s="943"/>
      <c r="AK338" s="943"/>
      <c r="AL338" s="943"/>
      <c r="AM338" s="943"/>
      <c r="AN338" s="943"/>
      <c r="AO338" s="943"/>
      <c r="AP338" s="943"/>
      <c r="AQ338" s="943"/>
      <c r="AR338" s="943"/>
      <c r="AS338" s="943"/>
      <c r="AT338" s="943"/>
      <c r="AU338" s="943"/>
      <c r="AV338" s="943"/>
      <c r="AW338" s="943"/>
      <c r="AX338" s="943"/>
      <c r="AY338" s="943"/>
    </row>
    <row r="339" spans="1:51" x14ac:dyDescent="0.25">
      <c r="A339" s="1100"/>
      <c r="B339" s="1100"/>
      <c r="C339" s="1100"/>
      <c r="D339" s="934" t="s">
        <v>420</v>
      </c>
      <c r="E339" s="1050">
        <v>32019467</v>
      </c>
      <c r="F339" s="985">
        <v>32019467</v>
      </c>
      <c r="G339" s="985">
        <v>32019467</v>
      </c>
      <c r="H339" s="1038">
        <v>32019467</v>
      </c>
      <c r="I339" s="985"/>
      <c r="J339" s="1051">
        <v>23949067</v>
      </c>
      <c r="K339" s="1039">
        <v>32019467</v>
      </c>
      <c r="L339" s="1038">
        <v>32019467</v>
      </c>
      <c r="M339" s="984"/>
      <c r="N339" s="1100"/>
      <c r="O339" s="1100"/>
      <c r="P339" s="1100"/>
      <c r="Q339" s="1100"/>
      <c r="R339" s="1100"/>
      <c r="S339" s="1100"/>
      <c r="T339" s="1100"/>
      <c r="U339" s="1100"/>
      <c r="V339" s="1100"/>
      <c r="W339" s="1100"/>
      <c r="X339" s="1100"/>
      <c r="Y339" s="1100"/>
      <c r="Z339" s="940"/>
      <c r="AA339" s="940"/>
      <c r="AB339" s="940"/>
      <c r="AC339" s="940"/>
      <c r="AD339" s="940"/>
      <c r="AE339" s="940"/>
      <c r="AF339" s="941"/>
      <c r="AG339" s="942"/>
      <c r="AH339" s="942"/>
      <c r="AI339" s="943"/>
      <c r="AJ339" s="943"/>
      <c r="AK339" s="943"/>
      <c r="AL339" s="943"/>
      <c r="AM339" s="943"/>
      <c r="AN339" s="943"/>
      <c r="AO339" s="943"/>
      <c r="AP339" s="943"/>
      <c r="AQ339" s="943"/>
      <c r="AR339" s="943"/>
      <c r="AS339" s="943"/>
      <c r="AT339" s="943"/>
      <c r="AU339" s="943"/>
      <c r="AV339" s="943"/>
      <c r="AW339" s="943"/>
      <c r="AX339" s="943"/>
      <c r="AY339" s="943"/>
    </row>
    <row r="340" spans="1:51" x14ac:dyDescent="0.25">
      <c r="A340" s="1130">
        <v>13</v>
      </c>
      <c r="B340" s="1113" t="s">
        <v>136</v>
      </c>
      <c r="C340" s="1113" t="s">
        <v>518</v>
      </c>
      <c r="D340" s="934" t="s">
        <v>402</v>
      </c>
      <c r="E340" s="1052">
        <v>1</v>
      </c>
      <c r="F340" s="1052">
        <v>1</v>
      </c>
      <c r="G340" s="1052">
        <v>1</v>
      </c>
      <c r="H340" s="1053">
        <v>1</v>
      </c>
      <c r="I340" s="1052"/>
      <c r="J340" s="1052">
        <v>1</v>
      </c>
      <c r="K340" s="1052">
        <v>1</v>
      </c>
      <c r="L340" s="1053">
        <v>1</v>
      </c>
      <c r="M340" s="1023"/>
      <c r="N340" s="1113" t="s">
        <v>445</v>
      </c>
      <c r="O340" s="1113" t="s">
        <v>89</v>
      </c>
      <c r="P340" s="1113" t="s">
        <v>89</v>
      </c>
      <c r="Q340" s="1113" t="s">
        <v>89</v>
      </c>
      <c r="R340" s="1114" t="s">
        <v>407</v>
      </c>
      <c r="S340" s="1115">
        <v>8185614</v>
      </c>
      <c r="T340" s="1100"/>
      <c r="U340" s="1115" t="s">
        <v>408</v>
      </c>
      <c r="V340" s="1115" t="s">
        <v>409</v>
      </c>
      <c r="W340" s="1115" t="s">
        <v>410</v>
      </c>
      <c r="X340" s="1115" t="s">
        <v>411</v>
      </c>
      <c r="Y340" s="1115">
        <v>8185614</v>
      </c>
      <c r="Z340" s="940"/>
      <c r="AA340" s="940"/>
      <c r="AB340" s="940"/>
      <c r="AC340" s="940"/>
      <c r="AD340" s="940"/>
      <c r="AE340" s="940"/>
      <c r="AF340" s="941"/>
      <c r="AG340" s="941"/>
      <c r="AH340" s="941"/>
      <c r="AI340" s="949"/>
      <c r="AJ340" s="949"/>
      <c r="AK340" s="949"/>
      <c r="AL340" s="949"/>
      <c r="AM340" s="949"/>
      <c r="AN340" s="949"/>
      <c r="AO340" s="949"/>
      <c r="AP340" s="950"/>
      <c r="AQ340" s="950"/>
      <c r="AR340" s="950"/>
      <c r="AS340" s="950"/>
      <c r="AT340" s="950"/>
      <c r="AU340" s="950"/>
      <c r="AV340" s="950"/>
      <c r="AW340" s="950"/>
      <c r="AX340" s="950"/>
      <c r="AY340" s="950"/>
    </row>
    <row r="341" spans="1:51" x14ac:dyDescent="0.25">
      <c r="A341" s="1100"/>
      <c r="B341" s="1100"/>
      <c r="C341" s="1100"/>
      <c r="D341" s="934" t="s">
        <v>412</v>
      </c>
      <c r="E341" s="1024">
        <v>755575000</v>
      </c>
      <c r="F341" s="1024">
        <v>755575000</v>
      </c>
      <c r="G341" s="1024">
        <v>755575000</v>
      </c>
      <c r="H341" s="1025">
        <v>755575000</v>
      </c>
      <c r="I341" s="1024"/>
      <c r="J341" s="1049">
        <v>216740200</v>
      </c>
      <c r="K341" s="1034">
        <v>689363994</v>
      </c>
      <c r="L341" s="1025">
        <v>689363994</v>
      </c>
      <c r="M341" s="1026"/>
      <c r="N341" s="1100"/>
      <c r="O341" s="1100"/>
      <c r="P341" s="1100"/>
      <c r="Q341" s="1100"/>
      <c r="R341" s="1100"/>
      <c r="S341" s="1100"/>
      <c r="T341" s="1100"/>
      <c r="U341" s="1100"/>
      <c r="V341" s="1100"/>
      <c r="W341" s="1100"/>
      <c r="X341" s="1100"/>
      <c r="Y341" s="1100"/>
      <c r="Z341" s="1027"/>
      <c r="AA341" s="1027"/>
      <c r="AB341" s="1027"/>
      <c r="AC341" s="1027"/>
      <c r="AD341" s="1027"/>
      <c r="AE341" s="1027"/>
      <c r="AF341" s="1028"/>
      <c r="AG341" s="1028"/>
      <c r="AH341" s="1028"/>
      <c r="AI341" s="1029"/>
      <c r="AJ341" s="1029"/>
      <c r="AK341" s="1029"/>
      <c r="AL341" s="1029"/>
      <c r="AM341" s="1029"/>
      <c r="AN341" s="1029"/>
      <c r="AO341" s="1029"/>
      <c r="AP341" s="1030"/>
      <c r="AQ341" s="1030"/>
      <c r="AR341" s="1030"/>
      <c r="AS341" s="1030"/>
      <c r="AT341" s="1030"/>
      <c r="AU341" s="1030"/>
      <c r="AV341" s="1030"/>
      <c r="AW341" s="1030"/>
      <c r="AX341" s="1030"/>
      <c r="AY341" s="1030"/>
    </row>
    <row r="342" spans="1:51" x14ac:dyDescent="0.25">
      <c r="A342" s="1100"/>
      <c r="B342" s="1100"/>
      <c r="C342" s="1100"/>
      <c r="D342" s="934" t="s">
        <v>419</v>
      </c>
      <c r="E342" s="1052">
        <v>0</v>
      </c>
      <c r="F342" s="1052">
        <v>0</v>
      </c>
      <c r="G342" s="1052">
        <v>0</v>
      </c>
      <c r="H342" s="1053"/>
      <c r="I342" s="1052"/>
      <c r="J342" s="1052">
        <v>0</v>
      </c>
      <c r="K342" s="1052">
        <v>0</v>
      </c>
      <c r="L342" s="1053">
        <v>0</v>
      </c>
      <c r="M342" s="1023"/>
      <c r="N342" s="1100"/>
      <c r="O342" s="1100"/>
      <c r="P342" s="1100"/>
      <c r="Q342" s="1100"/>
      <c r="R342" s="1100"/>
      <c r="S342" s="1100"/>
      <c r="T342" s="1100"/>
      <c r="U342" s="1100"/>
      <c r="V342" s="1100"/>
      <c r="W342" s="1100"/>
      <c r="X342" s="1100"/>
      <c r="Y342" s="1100"/>
      <c r="Z342" s="940"/>
      <c r="AA342" s="940"/>
      <c r="AB342" s="940"/>
      <c r="AC342" s="940"/>
      <c r="AD342" s="940"/>
      <c r="AE342" s="940"/>
      <c r="AF342" s="941"/>
      <c r="AG342" s="941"/>
      <c r="AH342" s="941"/>
      <c r="AI342" s="949"/>
      <c r="AJ342" s="949"/>
      <c r="AK342" s="949"/>
      <c r="AL342" s="949"/>
      <c r="AM342" s="949"/>
      <c r="AN342" s="949"/>
      <c r="AO342" s="949"/>
      <c r="AP342" s="950"/>
      <c r="AQ342" s="950"/>
      <c r="AR342" s="950"/>
      <c r="AS342" s="950"/>
      <c r="AT342" s="950"/>
      <c r="AU342" s="950"/>
      <c r="AV342" s="950"/>
      <c r="AW342" s="950"/>
      <c r="AX342" s="950"/>
      <c r="AY342" s="950"/>
    </row>
    <row r="343" spans="1:51" x14ac:dyDescent="0.25">
      <c r="A343" s="1100"/>
      <c r="B343" s="1100"/>
      <c r="C343" s="1100"/>
      <c r="D343" s="934" t="s">
        <v>420</v>
      </c>
      <c r="E343" s="1024">
        <v>174886616</v>
      </c>
      <c r="F343" s="1024">
        <v>174886616</v>
      </c>
      <c r="G343" s="1024">
        <v>174886616</v>
      </c>
      <c r="H343" s="1025">
        <v>163916433</v>
      </c>
      <c r="I343" s="1024"/>
      <c r="J343" s="1049">
        <v>117255766</v>
      </c>
      <c r="K343" s="1034">
        <v>159746766</v>
      </c>
      <c r="L343" s="1025">
        <v>159746766</v>
      </c>
      <c r="M343" s="1026"/>
      <c r="N343" s="1100"/>
      <c r="O343" s="1100"/>
      <c r="P343" s="1100"/>
      <c r="Q343" s="1100"/>
      <c r="R343" s="1100"/>
      <c r="S343" s="1100"/>
      <c r="T343" s="1100"/>
      <c r="U343" s="1100"/>
      <c r="V343" s="1100"/>
      <c r="W343" s="1100"/>
      <c r="X343" s="1100"/>
      <c r="Y343" s="1100"/>
      <c r="Z343" s="1027"/>
      <c r="AA343" s="1027"/>
      <c r="AB343" s="1027"/>
      <c r="AC343" s="1027"/>
      <c r="AD343" s="1027"/>
      <c r="AE343" s="1027"/>
      <c r="AF343" s="1028"/>
      <c r="AG343" s="1028"/>
      <c r="AH343" s="1028"/>
      <c r="AI343" s="1029"/>
      <c r="AJ343" s="1029"/>
      <c r="AK343" s="1029"/>
      <c r="AL343" s="1029"/>
      <c r="AM343" s="1029"/>
      <c r="AN343" s="1029"/>
      <c r="AO343" s="1029"/>
      <c r="AP343" s="1030"/>
      <c r="AQ343" s="1030"/>
      <c r="AR343" s="1030"/>
      <c r="AS343" s="1030"/>
      <c r="AT343" s="1030"/>
      <c r="AU343" s="1030"/>
      <c r="AV343" s="1030"/>
      <c r="AW343" s="1030"/>
      <c r="AX343" s="1030"/>
      <c r="AY343" s="1030"/>
    </row>
    <row r="344" spans="1:51" x14ac:dyDescent="0.25">
      <c r="A344" s="1100"/>
      <c r="B344" s="1100"/>
      <c r="C344" s="1101" t="s">
        <v>451</v>
      </c>
      <c r="D344" s="934" t="s">
        <v>402</v>
      </c>
      <c r="E344" s="1035">
        <v>1</v>
      </c>
      <c r="F344" s="1036">
        <v>1</v>
      </c>
      <c r="G344" s="1036">
        <v>1</v>
      </c>
      <c r="H344" s="1037">
        <v>1</v>
      </c>
      <c r="I344" s="983"/>
      <c r="J344" s="1036">
        <v>1</v>
      </c>
      <c r="K344" s="1036">
        <v>1</v>
      </c>
      <c r="L344" s="1037">
        <v>1</v>
      </c>
      <c r="M344" s="984"/>
      <c r="N344" s="1100"/>
      <c r="O344" s="1100"/>
      <c r="P344" s="1100"/>
      <c r="Q344" s="1100"/>
      <c r="R344" s="1100"/>
      <c r="S344" s="1100"/>
      <c r="T344" s="1100"/>
      <c r="U344" s="1100"/>
      <c r="V344" s="1100"/>
      <c r="W344" s="1100"/>
      <c r="X344" s="1100"/>
      <c r="Y344" s="1100"/>
      <c r="Z344" s="940"/>
      <c r="AA344" s="940"/>
      <c r="AB344" s="940"/>
      <c r="AC344" s="940"/>
      <c r="AD344" s="940"/>
      <c r="AE344" s="940"/>
      <c r="AF344" s="941"/>
      <c r="AG344" s="942"/>
      <c r="AH344" s="942"/>
      <c r="AI344" s="943"/>
      <c r="AJ344" s="943"/>
      <c r="AK344" s="943"/>
      <c r="AL344" s="943"/>
      <c r="AM344" s="943"/>
      <c r="AN344" s="943"/>
      <c r="AO344" s="943"/>
      <c r="AP344" s="943"/>
      <c r="AQ344" s="943"/>
      <c r="AR344" s="943"/>
      <c r="AS344" s="943"/>
      <c r="AT344" s="943"/>
      <c r="AU344" s="943"/>
      <c r="AV344" s="943"/>
      <c r="AW344" s="943"/>
      <c r="AX344" s="943"/>
      <c r="AY344" s="943"/>
    </row>
    <row r="345" spans="1:51" x14ac:dyDescent="0.25">
      <c r="A345" s="1100"/>
      <c r="B345" s="1100"/>
      <c r="C345" s="1100"/>
      <c r="D345" s="934" t="s">
        <v>412</v>
      </c>
      <c r="E345" s="959">
        <v>755575000</v>
      </c>
      <c r="F345" s="985">
        <v>755575000</v>
      </c>
      <c r="G345" s="985">
        <v>755575000</v>
      </c>
      <c r="H345" s="1038">
        <v>755575000</v>
      </c>
      <c r="I345" s="985"/>
      <c r="J345" s="1051">
        <v>216740200</v>
      </c>
      <c r="K345" s="1039">
        <v>689363994</v>
      </c>
      <c r="L345" s="1038">
        <v>689363994</v>
      </c>
      <c r="M345" s="984"/>
      <c r="N345" s="1100"/>
      <c r="O345" s="1100"/>
      <c r="P345" s="1100"/>
      <c r="Q345" s="1100"/>
      <c r="R345" s="1100"/>
      <c r="S345" s="1100"/>
      <c r="T345" s="1100"/>
      <c r="U345" s="1100"/>
      <c r="V345" s="1100"/>
      <c r="W345" s="1100"/>
      <c r="X345" s="1100"/>
      <c r="Y345" s="1100"/>
      <c r="Z345" s="940"/>
      <c r="AA345" s="940"/>
      <c r="AB345" s="940"/>
      <c r="AC345" s="940"/>
      <c r="AD345" s="940"/>
      <c r="AE345" s="940"/>
      <c r="AF345" s="941"/>
      <c r="AG345" s="942"/>
      <c r="AH345" s="942"/>
      <c r="AI345" s="943"/>
      <c r="AJ345" s="943"/>
      <c r="AK345" s="943"/>
      <c r="AL345" s="943"/>
      <c r="AM345" s="943"/>
      <c r="AN345" s="943"/>
      <c r="AO345" s="943"/>
      <c r="AP345" s="943"/>
      <c r="AQ345" s="943"/>
      <c r="AR345" s="943"/>
      <c r="AS345" s="943"/>
      <c r="AT345" s="943"/>
      <c r="AU345" s="943"/>
      <c r="AV345" s="943"/>
      <c r="AW345" s="943"/>
      <c r="AX345" s="943"/>
      <c r="AY345" s="943"/>
    </row>
    <row r="346" spans="1:51" x14ac:dyDescent="0.25">
      <c r="A346" s="1100"/>
      <c r="B346" s="1100"/>
      <c r="C346" s="1100"/>
      <c r="D346" s="934" t="s">
        <v>419</v>
      </c>
      <c r="E346" s="1035">
        <v>0</v>
      </c>
      <c r="F346" s="1036">
        <v>0</v>
      </c>
      <c r="G346" s="1036">
        <v>0</v>
      </c>
      <c r="H346" s="1037">
        <v>81958216.5</v>
      </c>
      <c r="I346" s="1036"/>
      <c r="J346" s="1036">
        <v>0</v>
      </c>
      <c r="K346" s="1036">
        <v>0</v>
      </c>
      <c r="L346" s="1037">
        <v>0</v>
      </c>
      <c r="M346" s="984"/>
      <c r="N346" s="1100"/>
      <c r="O346" s="1100"/>
      <c r="P346" s="1100"/>
      <c r="Q346" s="1100"/>
      <c r="R346" s="1100"/>
      <c r="S346" s="1100"/>
      <c r="T346" s="1100"/>
      <c r="U346" s="1100"/>
      <c r="V346" s="1100"/>
      <c r="W346" s="1100"/>
      <c r="X346" s="1100"/>
      <c r="Y346" s="1100"/>
      <c r="Z346" s="940"/>
      <c r="AA346" s="940"/>
      <c r="AB346" s="940"/>
      <c r="AC346" s="940"/>
      <c r="AD346" s="940"/>
      <c r="AE346" s="940"/>
      <c r="AF346" s="941"/>
      <c r="AG346" s="942"/>
      <c r="AH346" s="942"/>
      <c r="AI346" s="943"/>
      <c r="AJ346" s="943"/>
      <c r="AK346" s="943"/>
      <c r="AL346" s="943"/>
      <c r="AM346" s="943"/>
      <c r="AN346" s="943"/>
      <c r="AO346" s="943"/>
      <c r="AP346" s="943"/>
      <c r="AQ346" s="943"/>
      <c r="AR346" s="943"/>
      <c r="AS346" s="943"/>
      <c r="AT346" s="943"/>
      <c r="AU346" s="943"/>
      <c r="AV346" s="943"/>
      <c r="AW346" s="943"/>
      <c r="AX346" s="943"/>
      <c r="AY346" s="943"/>
    </row>
    <row r="347" spans="1:51" x14ac:dyDescent="0.25">
      <c r="A347" s="1100"/>
      <c r="B347" s="1100"/>
      <c r="C347" s="1100"/>
      <c r="D347" s="934" t="s">
        <v>420</v>
      </c>
      <c r="E347" s="959">
        <v>174886616</v>
      </c>
      <c r="F347" s="985">
        <v>174886616</v>
      </c>
      <c r="G347" s="985">
        <v>174886616</v>
      </c>
      <c r="H347" s="1038">
        <v>163916433</v>
      </c>
      <c r="I347" s="985"/>
      <c r="J347" s="1051">
        <v>117255766</v>
      </c>
      <c r="K347" s="1039">
        <v>159746766</v>
      </c>
      <c r="L347" s="1038">
        <v>159746766</v>
      </c>
      <c r="M347" s="984"/>
      <c r="N347" s="1100"/>
      <c r="O347" s="1100"/>
      <c r="P347" s="1100"/>
      <c r="Q347" s="1100"/>
      <c r="R347" s="1100"/>
      <c r="S347" s="1100"/>
      <c r="T347" s="1100"/>
      <c r="U347" s="1100"/>
      <c r="V347" s="1100"/>
      <c r="W347" s="1100"/>
      <c r="X347" s="1100"/>
      <c r="Y347" s="1100"/>
      <c r="Z347" s="940"/>
      <c r="AA347" s="940"/>
      <c r="AB347" s="940"/>
      <c r="AC347" s="940"/>
      <c r="AD347" s="940"/>
      <c r="AE347" s="940"/>
      <c r="AF347" s="941"/>
      <c r="AG347" s="942"/>
      <c r="AH347" s="942"/>
      <c r="AI347" s="943"/>
      <c r="AJ347" s="943"/>
      <c r="AK347" s="943"/>
      <c r="AL347" s="943"/>
      <c r="AM347" s="943"/>
      <c r="AN347" s="943"/>
      <c r="AO347" s="943"/>
      <c r="AP347" s="943"/>
      <c r="AQ347" s="943"/>
      <c r="AR347" s="943"/>
      <c r="AS347" s="943"/>
      <c r="AT347" s="943"/>
      <c r="AU347" s="943"/>
      <c r="AV347" s="943"/>
      <c r="AW347" s="943"/>
      <c r="AX347" s="943"/>
      <c r="AY347" s="943"/>
    </row>
    <row r="348" spans="1:51" x14ac:dyDescent="0.25">
      <c r="A348" s="1130">
        <v>14</v>
      </c>
      <c r="B348" s="1113" t="s">
        <v>140</v>
      </c>
      <c r="C348" s="1113" t="s">
        <v>519</v>
      </c>
      <c r="D348" s="934" t="s">
        <v>402</v>
      </c>
      <c r="E348" s="1021">
        <v>0.25</v>
      </c>
      <c r="F348" s="1021">
        <v>0.25</v>
      </c>
      <c r="G348" s="1021">
        <v>0.25</v>
      </c>
      <c r="H348" s="1022">
        <v>0.25</v>
      </c>
      <c r="I348" s="1021"/>
      <c r="J348" s="1021">
        <v>4.9700000000000001E-2</v>
      </c>
      <c r="K348" s="1021">
        <v>0.26919999999999999</v>
      </c>
      <c r="L348" s="1022">
        <v>0.26919999999999999</v>
      </c>
      <c r="M348" s="1023"/>
      <c r="N348" s="1113" t="s">
        <v>445</v>
      </c>
      <c r="O348" s="1113" t="s">
        <v>89</v>
      </c>
      <c r="P348" s="1113" t="s">
        <v>89</v>
      </c>
      <c r="Q348" s="1113" t="s">
        <v>89</v>
      </c>
      <c r="R348" s="1114" t="s">
        <v>407</v>
      </c>
      <c r="S348" s="1115">
        <v>8185614</v>
      </c>
      <c r="T348" s="1100"/>
      <c r="U348" s="1115" t="s">
        <v>408</v>
      </c>
      <c r="V348" s="1115" t="s">
        <v>409</v>
      </c>
      <c r="W348" s="1115" t="s">
        <v>410</v>
      </c>
      <c r="X348" s="1115" t="s">
        <v>411</v>
      </c>
      <c r="Y348" s="1115">
        <v>8185614</v>
      </c>
      <c r="Z348" s="940"/>
      <c r="AA348" s="940"/>
      <c r="AB348" s="940"/>
      <c r="AC348" s="940"/>
      <c r="AD348" s="940"/>
      <c r="AE348" s="940"/>
      <c r="AF348" s="941"/>
      <c r="AG348" s="941"/>
      <c r="AH348" s="941"/>
      <c r="AI348" s="949"/>
      <c r="AJ348" s="949"/>
      <c r="AK348" s="949"/>
      <c r="AL348" s="949"/>
      <c r="AM348" s="949"/>
      <c r="AN348" s="949"/>
      <c r="AO348" s="949"/>
      <c r="AP348" s="950"/>
      <c r="AQ348" s="950"/>
      <c r="AR348" s="950"/>
      <c r="AS348" s="950"/>
      <c r="AT348" s="950"/>
      <c r="AU348" s="950"/>
      <c r="AV348" s="950"/>
      <c r="AW348" s="950"/>
      <c r="AX348" s="950"/>
      <c r="AY348" s="950"/>
    </row>
    <row r="349" spans="1:51" x14ac:dyDescent="0.25">
      <c r="A349" s="1100"/>
      <c r="B349" s="1100"/>
      <c r="C349" s="1100"/>
      <c r="D349" s="934" t="s">
        <v>412</v>
      </c>
      <c r="E349" s="1024">
        <v>698933000</v>
      </c>
      <c r="F349" s="1024">
        <v>698933000</v>
      </c>
      <c r="G349" s="1024">
        <v>732625000</v>
      </c>
      <c r="H349" s="1025">
        <v>732625000</v>
      </c>
      <c r="I349" s="1024"/>
      <c r="J349" s="1049">
        <v>149416300</v>
      </c>
      <c r="K349" s="1034">
        <v>620038387</v>
      </c>
      <c r="L349" s="1025">
        <v>620038387</v>
      </c>
      <c r="M349" s="1026"/>
      <c r="N349" s="1100"/>
      <c r="O349" s="1100"/>
      <c r="P349" s="1100"/>
      <c r="Q349" s="1100"/>
      <c r="R349" s="1100"/>
      <c r="S349" s="1100"/>
      <c r="T349" s="1100"/>
      <c r="U349" s="1100"/>
      <c r="V349" s="1100"/>
      <c r="W349" s="1100"/>
      <c r="X349" s="1100"/>
      <c r="Y349" s="1100"/>
      <c r="Z349" s="1027"/>
      <c r="AA349" s="1027"/>
      <c r="AB349" s="1027"/>
      <c r="AC349" s="1027"/>
      <c r="AD349" s="1027"/>
      <c r="AE349" s="1027"/>
      <c r="AF349" s="1028"/>
      <c r="AG349" s="1028"/>
      <c r="AH349" s="1028"/>
      <c r="AI349" s="1029"/>
      <c r="AJ349" s="1029"/>
      <c r="AK349" s="1029"/>
      <c r="AL349" s="1029"/>
      <c r="AM349" s="1029"/>
      <c r="AN349" s="1029"/>
      <c r="AO349" s="1029"/>
      <c r="AP349" s="1030"/>
      <c r="AQ349" s="1030"/>
      <c r="AR349" s="1030"/>
      <c r="AS349" s="1030"/>
      <c r="AT349" s="1030"/>
      <c r="AU349" s="1030"/>
      <c r="AV349" s="1030"/>
      <c r="AW349" s="1030"/>
      <c r="AX349" s="1030"/>
      <c r="AY349" s="1030"/>
    </row>
    <row r="350" spans="1:51" x14ac:dyDescent="0.25">
      <c r="A350" s="1100"/>
      <c r="B350" s="1100"/>
      <c r="C350" s="1100"/>
      <c r="D350" s="934" t="s">
        <v>419</v>
      </c>
      <c r="E350" s="1021">
        <v>0</v>
      </c>
      <c r="F350" s="1024">
        <v>0</v>
      </c>
      <c r="G350" s="1021">
        <v>0</v>
      </c>
      <c r="H350" s="1022">
        <v>0</v>
      </c>
      <c r="I350" s="1021"/>
      <c r="J350" s="1021">
        <v>0</v>
      </c>
      <c r="K350" s="1021">
        <v>0</v>
      </c>
      <c r="L350" s="1022">
        <v>0</v>
      </c>
      <c r="M350" s="982"/>
      <c r="N350" s="1100"/>
      <c r="O350" s="1100"/>
      <c r="P350" s="1100"/>
      <c r="Q350" s="1100"/>
      <c r="R350" s="1100"/>
      <c r="S350" s="1100"/>
      <c r="T350" s="1100"/>
      <c r="U350" s="1100"/>
      <c r="V350" s="1100"/>
      <c r="W350" s="1100"/>
      <c r="X350" s="1100"/>
      <c r="Y350" s="1100"/>
      <c r="Z350" s="940"/>
      <c r="AA350" s="940"/>
      <c r="AB350" s="940"/>
      <c r="AC350" s="940"/>
      <c r="AD350" s="940"/>
      <c r="AE350" s="940"/>
      <c r="AF350" s="941"/>
      <c r="AG350" s="941"/>
      <c r="AH350" s="941"/>
      <c r="AI350" s="949"/>
      <c r="AJ350" s="949"/>
      <c r="AK350" s="949"/>
      <c r="AL350" s="949"/>
      <c r="AM350" s="949"/>
      <c r="AN350" s="949"/>
      <c r="AO350" s="949"/>
      <c r="AP350" s="950"/>
      <c r="AQ350" s="950"/>
      <c r="AR350" s="950"/>
      <c r="AS350" s="950"/>
      <c r="AT350" s="950"/>
      <c r="AU350" s="950"/>
      <c r="AV350" s="950"/>
      <c r="AW350" s="950"/>
      <c r="AX350" s="950"/>
      <c r="AY350" s="950"/>
    </row>
    <row r="351" spans="1:51" x14ac:dyDescent="0.25">
      <c r="A351" s="1100"/>
      <c r="B351" s="1100"/>
      <c r="C351" s="1100"/>
      <c r="D351" s="934" t="s">
        <v>420</v>
      </c>
      <c r="E351" s="1024">
        <v>131010413</v>
      </c>
      <c r="F351" s="1024">
        <v>131010413</v>
      </c>
      <c r="G351" s="1024">
        <v>131010413</v>
      </c>
      <c r="H351" s="1025">
        <v>130783763</v>
      </c>
      <c r="I351" s="1024"/>
      <c r="J351" s="1049">
        <v>108224696</v>
      </c>
      <c r="K351" s="1034">
        <v>130783763</v>
      </c>
      <c r="L351" s="1025">
        <v>130783763</v>
      </c>
      <c r="M351" s="1026"/>
      <c r="N351" s="1100"/>
      <c r="O351" s="1100"/>
      <c r="P351" s="1100"/>
      <c r="Q351" s="1100"/>
      <c r="R351" s="1100"/>
      <c r="S351" s="1100"/>
      <c r="T351" s="1100"/>
      <c r="U351" s="1100"/>
      <c r="V351" s="1100"/>
      <c r="W351" s="1100"/>
      <c r="X351" s="1100"/>
      <c r="Y351" s="1100"/>
      <c r="Z351" s="1027"/>
      <c r="AA351" s="1027"/>
      <c r="AB351" s="1027"/>
      <c r="AC351" s="1027"/>
      <c r="AD351" s="1027"/>
      <c r="AE351" s="1027"/>
      <c r="AF351" s="1028"/>
      <c r="AG351" s="1028"/>
      <c r="AH351" s="1028"/>
      <c r="AI351" s="1029"/>
      <c r="AJ351" s="1029"/>
      <c r="AK351" s="1029"/>
      <c r="AL351" s="1029"/>
      <c r="AM351" s="1029"/>
      <c r="AN351" s="1029"/>
      <c r="AO351" s="1029"/>
      <c r="AP351" s="1030"/>
      <c r="AQ351" s="1030"/>
      <c r="AR351" s="1030"/>
      <c r="AS351" s="1030"/>
      <c r="AT351" s="1030"/>
      <c r="AU351" s="1030"/>
      <c r="AV351" s="1030"/>
      <c r="AW351" s="1030"/>
      <c r="AX351" s="1030"/>
      <c r="AY351" s="1030"/>
    </row>
    <row r="352" spans="1:51" x14ac:dyDescent="0.25">
      <c r="A352" s="1100"/>
      <c r="B352" s="1100"/>
      <c r="C352" s="1101" t="s">
        <v>451</v>
      </c>
      <c r="D352" s="934" t="s">
        <v>402</v>
      </c>
      <c r="E352" s="1035">
        <v>0.25</v>
      </c>
      <c r="F352" s="1036">
        <v>0.25</v>
      </c>
      <c r="G352" s="1036">
        <v>0.25</v>
      </c>
      <c r="H352" s="1037">
        <v>0.25</v>
      </c>
      <c r="I352" s="983"/>
      <c r="J352" s="1036">
        <v>4.9700000000000001E-2</v>
      </c>
      <c r="K352" s="1036">
        <v>0.26919999999999999</v>
      </c>
      <c r="L352" s="1037">
        <v>0.26919999999999999</v>
      </c>
      <c r="M352" s="984"/>
      <c r="N352" s="1100"/>
      <c r="O352" s="1100"/>
      <c r="P352" s="1100"/>
      <c r="Q352" s="1100"/>
      <c r="R352" s="1100"/>
      <c r="S352" s="1100"/>
      <c r="T352" s="1100"/>
      <c r="U352" s="1100"/>
      <c r="V352" s="1100"/>
      <c r="W352" s="1100"/>
      <c r="X352" s="1100"/>
      <c r="Y352" s="1100"/>
      <c r="Z352" s="940"/>
      <c r="AA352" s="940"/>
      <c r="AB352" s="940"/>
      <c r="AC352" s="940"/>
      <c r="AD352" s="940"/>
      <c r="AE352" s="940"/>
      <c r="AF352" s="941"/>
      <c r="AG352" s="942"/>
      <c r="AH352" s="942"/>
      <c r="AI352" s="943"/>
      <c r="AJ352" s="943"/>
      <c r="AK352" s="943"/>
      <c r="AL352" s="943"/>
      <c r="AM352" s="943"/>
      <c r="AN352" s="943"/>
      <c r="AO352" s="943"/>
      <c r="AP352" s="943"/>
      <c r="AQ352" s="943"/>
      <c r="AR352" s="943"/>
      <c r="AS352" s="943"/>
      <c r="AT352" s="943"/>
      <c r="AU352" s="943"/>
      <c r="AV352" s="943"/>
      <c r="AW352" s="943"/>
      <c r="AX352" s="943"/>
      <c r="AY352" s="943"/>
    </row>
    <row r="353" spans="1:51" x14ac:dyDescent="0.25">
      <c r="A353" s="1100"/>
      <c r="B353" s="1100"/>
      <c r="C353" s="1100"/>
      <c r="D353" s="934" t="s">
        <v>412</v>
      </c>
      <c r="E353" s="959">
        <v>698933000</v>
      </c>
      <c r="F353" s="1051">
        <v>698933000</v>
      </c>
      <c r="G353" s="985">
        <v>698933000</v>
      </c>
      <c r="H353" s="1038">
        <v>732625000</v>
      </c>
      <c r="I353" s="985"/>
      <c r="J353" s="1051">
        <v>149416300</v>
      </c>
      <c r="K353" s="1039">
        <v>620038387</v>
      </c>
      <c r="L353" s="1038">
        <v>620038387</v>
      </c>
      <c r="M353" s="984"/>
      <c r="N353" s="1100"/>
      <c r="O353" s="1100"/>
      <c r="P353" s="1100"/>
      <c r="Q353" s="1100"/>
      <c r="R353" s="1100"/>
      <c r="S353" s="1100"/>
      <c r="T353" s="1100"/>
      <c r="U353" s="1100"/>
      <c r="V353" s="1100"/>
      <c r="W353" s="1100"/>
      <c r="X353" s="1100"/>
      <c r="Y353" s="1100"/>
      <c r="Z353" s="940"/>
      <c r="AA353" s="940"/>
      <c r="AB353" s="940"/>
      <c r="AC353" s="940"/>
      <c r="AD353" s="940"/>
      <c r="AE353" s="940"/>
      <c r="AF353" s="941"/>
      <c r="AG353" s="942"/>
      <c r="AH353" s="942"/>
      <c r="AI353" s="943"/>
      <c r="AJ353" s="943"/>
      <c r="AK353" s="943"/>
      <c r="AL353" s="943"/>
      <c r="AM353" s="943"/>
      <c r="AN353" s="943"/>
      <c r="AO353" s="943"/>
      <c r="AP353" s="943"/>
      <c r="AQ353" s="943"/>
      <c r="AR353" s="943"/>
      <c r="AS353" s="943"/>
      <c r="AT353" s="943"/>
      <c r="AU353" s="943"/>
      <c r="AV353" s="943"/>
      <c r="AW353" s="943"/>
      <c r="AX353" s="943"/>
      <c r="AY353" s="943"/>
    </row>
    <row r="354" spans="1:51" x14ac:dyDescent="0.25">
      <c r="A354" s="1100"/>
      <c r="B354" s="1100"/>
      <c r="C354" s="1100"/>
      <c r="D354" s="934" t="s">
        <v>419</v>
      </c>
      <c r="E354" s="1035">
        <v>0</v>
      </c>
      <c r="F354" s="1036">
        <v>0</v>
      </c>
      <c r="G354" s="1036">
        <v>0</v>
      </c>
      <c r="H354" s="1037">
        <v>0</v>
      </c>
      <c r="I354" s="1036"/>
      <c r="J354" s="1036">
        <v>0</v>
      </c>
      <c r="K354" s="1036">
        <v>0</v>
      </c>
      <c r="L354" s="1037">
        <v>0</v>
      </c>
      <c r="M354" s="984"/>
      <c r="N354" s="1100"/>
      <c r="O354" s="1100"/>
      <c r="P354" s="1100"/>
      <c r="Q354" s="1100"/>
      <c r="R354" s="1100"/>
      <c r="S354" s="1100"/>
      <c r="T354" s="1100"/>
      <c r="U354" s="1100"/>
      <c r="V354" s="1100"/>
      <c r="W354" s="1100"/>
      <c r="X354" s="1100"/>
      <c r="Y354" s="1100"/>
      <c r="Z354" s="940"/>
      <c r="AA354" s="940"/>
      <c r="AB354" s="940"/>
      <c r="AC354" s="940"/>
      <c r="AD354" s="940"/>
      <c r="AE354" s="940"/>
      <c r="AF354" s="941"/>
      <c r="AG354" s="942"/>
      <c r="AH354" s="942"/>
      <c r="AI354" s="943"/>
      <c r="AJ354" s="943"/>
      <c r="AK354" s="943"/>
      <c r="AL354" s="943"/>
      <c r="AM354" s="943"/>
      <c r="AN354" s="943"/>
      <c r="AO354" s="943"/>
      <c r="AP354" s="943"/>
      <c r="AQ354" s="943"/>
      <c r="AR354" s="943"/>
      <c r="AS354" s="943"/>
      <c r="AT354" s="943"/>
      <c r="AU354" s="943"/>
      <c r="AV354" s="943"/>
      <c r="AW354" s="943"/>
      <c r="AX354" s="943"/>
      <c r="AY354" s="943"/>
    </row>
    <row r="355" spans="1:51" x14ac:dyDescent="0.25">
      <c r="A355" s="1100"/>
      <c r="B355" s="1100"/>
      <c r="C355" s="1100"/>
      <c r="D355" s="934" t="s">
        <v>420</v>
      </c>
      <c r="E355" s="959">
        <v>131010413</v>
      </c>
      <c r="F355" s="1051">
        <v>131010413</v>
      </c>
      <c r="G355" s="985">
        <v>131010413</v>
      </c>
      <c r="H355" s="1038">
        <v>130783763</v>
      </c>
      <c r="I355" s="985"/>
      <c r="J355" s="1051">
        <v>108224696</v>
      </c>
      <c r="K355" s="1039">
        <v>130783763</v>
      </c>
      <c r="L355" s="1038">
        <v>130783763</v>
      </c>
      <c r="M355" s="984"/>
      <c r="N355" s="1100"/>
      <c r="O355" s="1100"/>
      <c r="P355" s="1100"/>
      <c r="Q355" s="1100"/>
      <c r="R355" s="1100"/>
      <c r="S355" s="1100"/>
      <c r="T355" s="1100"/>
      <c r="U355" s="1100"/>
      <c r="V355" s="1100"/>
      <c r="W355" s="1100"/>
      <c r="X355" s="1100"/>
      <c r="Y355" s="1100"/>
      <c r="Z355" s="940"/>
      <c r="AA355" s="940"/>
      <c r="AB355" s="940"/>
      <c r="AC355" s="940"/>
      <c r="AD355" s="940"/>
      <c r="AE355" s="940"/>
      <c r="AF355" s="941"/>
      <c r="AG355" s="942"/>
      <c r="AH355" s="942"/>
      <c r="AI355" s="943"/>
      <c r="AJ355" s="943"/>
      <c r="AK355" s="943"/>
      <c r="AL355" s="943"/>
      <c r="AM355" s="943"/>
      <c r="AN355" s="943"/>
      <c r="AO355" s="943"/>
      <c r="AP355" s="943"/>
      <c r="AQ355" s="943"/>
      <c r="AR355" s="943"/>
      <c r="AS355" s="943"/>
      <c r="AT355" s="943"/>
      <c r="AU355" s="943"/>
      <c r="AV355" s="943"/>
      <c r="AW355" s="943"/>
      <c r="AX355" s="943"/>
      <c r="AY355" s="943"/>
    </row>
    <row r="356" spans="1:51" x14ac:dyDescent="0.25">
      <c r="A356" s="1130">
        <v>15</v>
      </c>
      <c r="B356" s="1113" t="s">
        <v>146</v>
      </c>
      <c r="C356" s="1113" t="s">
        <v>520</v>
      </c>
      <c r="D356" s="934" t="s">
        <v>402</v>
      </c>
      <c r="E356" s="1021">
        <v>0.9</v>
      </c>
      <c r="F356" s="1021">
        <v>0.9</v>
      </c>
      <c r="G356" s="1021">
        <v>0.9</v>
      </c>
      <c r="H356" s="1022">
        <v>0.9</v>
      </c>
      <c r="I356" s="1021"/>
      <c r="J356" s="1021">
        <v>0.309</v>
      </c>
      <c r="K356" s="1021">
        <v>0.624</v>
      </c>
      <c r="L356" s="1022">
        <v>0.624</v>
      </c>
      <c r="M356" s="1023"/>
      <c r="N356" s="1113" t="s">
        <v>445</v>
      </c>
      <c r="O356" s="1113" t="s">
        <v>89</v>
      </c>
      <c r="P356" s="1113" t="s">
        <v>89</v>
      </c>
      <c r="Q356" s="1113" t="s">
        <v>89</v>
      </c>
      <c r="R356" s="1114" t="s">
        <v>407</v>
      </c>
      <c r="S356" s="1115">
        <v>8185614</v>
      </c>
      <c r="T356" s="1100"/>
      <c r="U356" s="1115" t="s">
        <v>408</v>
      </c>
      <c r="V356" s="1115" t="s">
        <v>409</v>
      </c>
      <c r="W356" s="1115" t="s">
        <v>410</v>
      </c>
      <c r="X356" s="1115" t="s">
        <v>411</v>
      </c>
      <c r="Y356" s="1115">
        <v>8185614</v>
      </c>
      <c r="Z356" s="940"/>
      <c r="AA356" s="940"/>
      <c r="AB356" s="940"/>
      <c r="AC356" s="940"/>
      <c r="AD356" s="940"/>
      <c r="AE356" s="940"/>
      <c r="AF356" s="941"/>
      <c r="AG356" s="941"/>
      <c r="AH356" s="941"/>
      <c r="AI356" s="949"/>
      <c r="AJ356" s="949"/>
      <c r="AK356" s="949"/>
      <c r="AL356" s="949"/>
      <c r="AM356" s="949"/>
      <c r="AN356" s="949"/>
      <c r="AO356" s="949"/>
      <c r="AP356" s="950"/>
      <c r="AQ356" s="950"/>
      <c r="AR356" s="950"/>
      <c r="AS356" s="950"/>
      <c r="AT356" s="950"/>
      <c r="AU356" s="950"/>
      <c r="AV356" s="950"/>
      <c r="AW356" s="950"/>
      <c r="AX356" s="950"/>
      <c r="AY356" s="950"/>
    </row>
    <row r="357" spans="1:51" x14ac:dyDescent="0.25">
      <c r="A357" s="1100"/>
      <c r="B357" s="1100"/>
      <c r="C357" s="1100"/>
      <c r="D357" s="934" t="s">
        <v>412</v>
      </c>
      <c r="E357" s="1024">
        <v>215000000</v>
      </c>
      <c r="F357" s="1024">
        <v>215000000</v>
      </c>
      <c r="G357" s="1024">
        <v>215000000</v>
      </c>
      <c r="H357" s="1025">
        <v>215000000</v>
      </c>
      <c r="I357" s="1024"/>
      <c r="J357" s="1049">
        <v>0</v>
      </c>
      <c r="K357" s="1034">
        <v>0</v>
      </c>
      <c r="L357" s="1025">
        <v>0</v>
      </c>
      <c r="M357" s="1026"/>
      <c r="N357" s="1100"/>
      <c r="O357" s="1100"/>
      <c r="P357" s="1100"/>
      <c r="Q357" s="1100"/>
      <c r="R357" s="1100"/>
      <c r="S357" s="1100"/>
      <c r="T357" s="1100"/>
      <c r="U357" s="1100"/>
      <c r="V357" s="1100"/>
      <c r="W357" s="1100"/>
      <c r="X357" s="1100"/>
      <c r="Y357" s="1100"/>
      <c r="Z357" s="1027"/>
      <c r="AA357" s="1027"/>
      <c r="AB357" s="1027"/>
      <c r="AC357" s="1027"/>
      <c r="AD357" s="1027"/>
      <c r="AE357" s="1027"/>
      <c r="AF357" s="1028"/>
      <c r="AG357" s="1028"/>
      <c r="AH357" s="1028"/>
      <c r="AI357" s="1029"/>
      <c r="AJ357" s="1029"/>
      <c r="AK357" s="1029"/>
      <c r="AL357" s="1029"/>
      <c r="AM357" s="1029"/>
      <c r="AN357" s="1029"/>
      <c r="AO357" s="1029"/>
      <c r="AP357" s="1030"/>
      <c r="AQ357" s="1030"/>
      <c r="AR357" s="1030"/>
      <c r="AS357" s="1030"/>
      <c r="AT357" s="1030"/>
      <c r="AU357" s="1030"/>
      <c r="AV357" s="1030"/>
      <c r="AW357" s="1030"/>
      <c r="AX357" s="1030"/>
      <c r="AY357" s="1030"/>
    </row>
    <row r="358" spans="1:51" x14ac:dyDescent="0.25">
      <c r="A358" s="1100"/>
      <c r="B358" s="1100"/>
      <c r="C358" s="1100"/>
      <c r="D358" s="934" t="s">
        <v>419</v>
      </c>
      <c r="E358" s="1021">
        <v>0.39099999999999996</v>
      </c>
      <c r="F358" s="1021">
        <v>0.39099999999999996</v>
      </c>
      <c r="G358" s="1021">
        <v>0.39099999999999996</v>
      </c>
      <c r="H358" s="1022">
        <v>0</v>
      </c>
      <c r="I358" s="1021"/>
      <c r="J358" s="1021">
        <v>0</v>
      </c>
      <c r="K358" s="1021">
        <v>0</v>
      </c>
      <c r="L358" s="1022">
        <v>0</v>
      </c>
      <c r="M358" s="1023"/>
      <c r="N358" s="1100"/>
      <c r="O358" s="1100"/>
      <c r="P358" s="1100"/>
      <c r="Q358" s="1100"/>
      <c r="R358" s="1100"/>
      <c r="S358" s="1100"/>
      <c r="T358" s="1100"/>
      <c r="U358" s="1100"/>
      <c r="V358" s="1100"/>
      <c r="W358" s="1100"/>
      <c r="X358" s="1100"/>
      <c r="Y358" s="1100"/>
      <c r="Z358" s="940"/>
      <c r="AA358" s="940"/>
      <c r="AB358" s="940"/>
      <c r="AC358" s="940"/>
      <c r="AD358" s="940"/>
      <c r="AE358" s="940"/>
      <c r="AF358" s="941"/>
      <c r="AG358" s="941"/>
      <c r="AH358" s="941"/>
      <c r="AI358" s="949"/>
      <c r="AJ358" s="949"/>
      <c r="AK358" s="949"/>
      <c r="AL358" s="949"/>
      <c r="AM358" s="949"/>
      <c r="AN358" s="949"/>
      <c r="AO358" s="949"/>
      <c r="AP358" s="950"/>
      <c r="AQ358" s="950"/>
      <c r="AR358" s="950"/>
      <c r="AS358" s="950"/>
      <c r="AT358" s="950"/>
      <c r="AU358" s="950"/>
      <c r="AV358" s="950"/>
      <c r="AW358" s="950"/>
      <c r="AX358" s="950"/>
      <c r="AY358" s="950"/>
    </row>
    <row r="359" spans="1:51" x14ac:dyDescent="0.25">
      <c r="A359" s="1100"/>
      <c r="B359" s="1100"/>
      <c r="C359" s="1100"/>
      <c r="D359" s="934" t="s">
        <v>420</v>
      </c>
      <c r="E359" s="1024">
        <v>10625000</v>
      </c>
      <c r="F359" s="1024">
        <v>10625000</v>
      </c>
      <c r="G359" s="1024">
        <v>10625000</v>
      </c>
      <c r="H359" s="1025">
        <v>10625000</v>
      </c>
      <c r="I359" s="1024"/>
      <c r="J359" s="1049">
        <v>3437500</v>
      </c>
      <c r="K359" s="1034">
        <v>10625000</v>
      </c>
      <c r="L359" s="1025">
        <v>10625000</v>
      </c>
      <c r="M359" s="1026"/>
      <c r="N359" s="1100"/>
      <c r="O359" s="1100"/>
      <c r="P359" s="1100"/>
      <c r="Q359" s="1100"/>
      <c r="R359" s="1100"/>
      <c r="S359" s="1100"/>
      <c r="T359" s="1100"/>
      <c r="U359" s="1100"/>
      <c r="V359" s="1100"/>
      <c r="W359" s="1100"/>
      <c r="X359" s="1100"/>
      <c r="Y359" s="1100"/>
      <c r="Z359" s="1027"/>
      <c r="AA359" s="1027"/>
      <c r="AB359" s="1027"/>
      <c r="AC359" s="1027"/>
      <c r="AD359" s="1027"/>
      <c r="AE359" s="1027"/>
      <c r="AF359" s="1028"/>
      <c r="AG359" s="1028"/>
      <c r="AH359" s="1028"/>
      <c r="AI359" s="1029"/>
      <c r="AJ359" s="1029"/>
      <c r="AK359" s="1029"/>
      <c r="AL359" s="1029"/>
      <c r="AM359" s="1029"/>
      <c r="AN359" s="1029"/>
      <c r="AO359" s="1029"/>
      <c r="AP359" s="1030"/>
      <c r="AQ359" s="1030"/>
      <c r="AR359" s="1030"/>
      <c r="AS359" s="1030"/>
      <c r="AT359" s="1030"/>
      <c r="AU359" s="1030"/>
      <c r="AV359" s="1030"/>
      <c r="AW359" s="1030"/>
      <c r="AX359" s="1030"/>
      <c r="AY359" s="1030"/>
    </row>
    <row r="360" spans="1:51" x14ac:dyDescent="0.25">
      <c r="A360" s="1100"/>
      <c r="B360" s="1100"/>
      <c r="C360" s="1101" t="s">
        <v>451</v>
      </c>
      <c r="D360" s="934" t="s">
        <v>402</v>
      </c>
      <c r="E360" s="1035">
        <v>0.9</v>
      </c>
      <c r="F360" s="1036">
        <v>0.9</v>
      </c>
      <c r="G360" s="1036">
        <v>0.9</v>
      </c>
      <c r="H360" s="1037">
        <v>0.9</v>
      </c>
      <c r="I360" s="983"/>
      <c r="J360" s="1036">
        <v>0.309</v>
      </c>
      <c r="K360" s="1036">
        <v>0.624</v>
      </c>
      <c r="L360" s="1037">
        <v>0.624</v>
      </c>
      <c r="M360" s="984"/>
      <c r="N360" s="1100"/>
      <c r="O360" s="1100"/>
      <c r="P360" s="1100"/>
      <c r="Q360" s="1100"/>
      <c r="R360" s="1100"/>
      <c r="S360" s="1100"/>
      <c r="T360" s="1100"/>
      <c r="U360" s="1100"/>
      <c r="V360" s="1100"/>
      <c r="W360" s="1100"/>
      <c r="X360" s="1100"/>
      <c r="Y360" s="1100"/>
      <c r="Z360" s="940"/>
      <c r="AA360" s="940"/>
      <c r="AB360" s="940"/>
      <c r="AC360" s="940"/>
      <c r="AD360" s="940"/>
      <c r="AE360" s="940"/>
      <c r="AF360" s="941"/>
      <c r="AG360" s="942"/>
      <c r="AH360" s="942"/>
      <c r="AI360" s="943"/>
      <c r="AJ360" s="943"/>
      <c r="AK360" s="943"/>
      <c r="AL360" s="943"/>
      <c r="AM360" s="943"/>
      <c r="AN360" s="943"/>
      <c r="AO360" s="943"/>
      <c r="AP360" s="943"/>
      <c r="AQ360" s="943"/>
      <c r="AR360" s="943"/>
      <c r="AS360" s="943"/>
      <c r="AT360" s="943"/>
      <c r="AU360" s="943"/>
      <c r="AV360" s="943"/>
      <c r="AW360" s="943"/>
      <c r="AX360" s="943"/>
      <c r="AY360" s="943"/>
    </row>
    <row r="361" spans="1:51" x14ac:dyDescent="0.25">
      <c r="A361" s="1100"/>
      <c r="B361" s="1100"/>
      <c r="C361" s="1100"/>
      <c r="D361" s="934" t="s">
        <v>412</v>
      </c>
      <c r="E361" s="959">
        <v>215000000</v>
      </c>
      <c r="F361" s="985">
        <v>215000000</v>
      </c>
      <c r="G361" s="985">
        <v>215000000</v>
      </c>
      <c r="H361" s="1038">
        <v>215000000</v>
      </c>
      <c r="I361" s="985"/>
      <c r="J361" s="985">
        <v>0</v>
      </c>
      <c r="K361" s="1039">
        <v>0</v>
      </c>
      <c r="L361" s="1038">
        <v>0</v>
      </c>
      <c r="M361" s="984"/>
      <c r="N361" s="1100"/>
      <c r="O361" s="1100"/>
      <c r="P361" s="1100"/>
      <c r="Q361" s="1100"/>
      <c r="R361" s="1100"/>
      <c r="S361" s="1100"/>
      <c r="T361" s="1100"/>
      <c r="U361" s="1100"/>
      <c r="V361" s="1100"/>
      <c r="W361" s="1100"/>
      <c r="X361" s="1100"/>
      <c r="Y361" s="1100"/>
      <c r="Z361" s="940"/>
      <c r="AA361" s="940"/>
      <c r="AB361" s="940"/>
      <c r="AC361" s="940"/>
      <c r="AD361" s="940"/>
      <c r="AE361" s="940"/>
      <c r="AF361" s="941"/>
      <c r="AG361" s="942"/>
      <c r="AH361" s="942"/>
      <c r="AI361" s="943"/>
      <c r="AJ361" s="943"/>
      <c r="AK361" s="943"/>
      <c r="AL361" s="943"/>
      <c r="AM361" s="943"/>
      <c r="AN361" s="943"/>
      <c r="AO361" s="943"/>
      <c r="AP361" s="943"/>
      <c r="AQ361" s="943"/>
      <c r="AR361" s="943"/>
      <c r="AS361" s="943"/>
      <c r="AT361" s="943"/>
      <c r="AU361" s="943"/>
      <c r="AV361" s="943"/>
      <c r="AW361" s="943"/>
      <c r="AX361" s="943"/>
      <c r="AY361" s="943"/>
    </row>
    <row r="362" spans="1:51" x14ac:dyDescent="0.25">
      <c r="A362" s="1100"/>
      <c r="B362" s="1100"/>
      <c r="C362" s="1100"/>
      <c r="D362" s="934" t="s">
        <v>419</v>
      </c>
      <c r="E362" s="1035">
        <v>0.39099999999999996</v>
      </c>
      <c r="F362" s="1036">
        <v>0.39099999999999996</v>
      </c>
      <c r="G362" s="1036">
        <v>0.39099999999999996</v>
      </c>
      <c r="H362" s="1037">
        <v>0</v>
      </c>
      <c r="I362" s="1036"/>
      <c r="J362" s="1036">
        <v>0</v>
      </c>
      <c r="K362" s="1036">
        <v>0</v>
      </c>
      <c r="L362" s="1037">
        <v>0</v>
      </c>
      <c r="M362" s="984"/>
      <c r="N362" s="1100"/>
      <c r="O362" s="1100"/>
      <c r="P362" s="1100"/>
      <c r="Q362" s="1100"/>
      <c r="R362" s="1100"/>
      <c r="S362" s="1100"/>
      <c r="T362" s="1100"/>
      <c r="U362" s="1100"/>
      <c r="V362" s="1100"/>
      <c r="W362" s="1100"/>
      <c r="X362" s="1100"/>
      <c r="Y362" s="1100"/>
      <c r="Z362" s="940"/>
      <c r="AA362" s="940"/>
      <c r="AB362" s="940"/>
      <c r="AC362" s="940"/>
      <c r="AD362" s="940"/>
      <c r="AE362" s="940"/>
      <c r="AF362" s="941"/>
      <c r="AG362" s="942"/>
      <c r="AH362" s="942"/>
      <c r="AI362" s="943"/>
      <c r="AJ362" s="943"/>
      <c r="AK362" s="943"/>
      <c r="AL362" s="943"/>
      <c r="AM362" s="943"/>
      <c r="AN362" s="943"/>
      <c r="AO362" s="943"/>
      <c r="AP362" s="943"/>
      <c r="AQ362" s="943"/>
      <c r="AR362" s="943"/>
      <c r="AS362" s="943"/>
      <c r="AT362" s="943"/>
      <c r="AU362" s="943"/>
      <c r="AV362" s="943"/>
      <c r="AW362" s="943"/>
      <c r="AX362" s="943"/>
      <c r="AY362" s="943"/>
    </row>
    <row r="363" spans="1:51" x14ac:dyDescent="0.25">
      <c r="A363" s="1100"/>
      <c r="B363" s="1100"/>
      <c r="C363" s="1100"/>
      <c r="D363" s="934" t="s">
        <v>420</v>
      </c>
      <c r="E363" s="959">
        <v>10625000</v>
      </c>
      <c r="F363" s="985">
        <v>10625000</v>
      </c>
      <c r="G363" s="985">
        <v>10625000</v>
      </c>
      <c r="H363" s="1038">
        <v>10625000</v>
      </c>
      <c r="I363" s="985"/>
      <c r="J363" s="985">
        <v>3437500</v>
      </c>
      <c r="K363" s="1039">
        <v>10625000</v>
      </c>
      <c r="L363" s="1038">
        <v>10625000</v>
      </c>
      <c r="M363" s="984"/>
      <c r="N363" s="1100"/>
      <c r="O363" s="1100"/>
      <c r="P363" s="1100"/>
      <c r="Q363" s="1100"/>
      <c r="R363" s="1100"/>
      <c r="S363" s="1100"/>
      <c r="T363" s="1100"/>
      <c r="U363" s="1100"/>
      <c r="V363" s="1100"/>
      <c r="W363" s="1100"/>
      <c r="X363" s="1100"/>
      <c r="Y363" s="1100"/>
      <c r="Z363" s="940"/>
      <c r="AA363" s="940"/>
      <c r="AB363" s="940"/>
      <c r="AC363" s="940"/>
      <c r="AD363" s="940"/>
      <c r="AE363" s="940"/>
      <c r="AF363" s="941"/>
      <c r="AG363" s="942"/>
      <c r="AH363" s="942"/>
      <c r="AI363" s="943"/>
      <c r="AJ363" s="943"/>
      <c r="AK363" s="943"/>
      <c r="AL363" s="943"/>
      <c r="AM363" s="943"/>
      <c r="AN363" s="943"/>
      <c r="AO363" s="943"/>
      <c r="AP363" s="943"/>
      <c r="AQ363" s="943"/>
      <c r="AR363" s="943"/>
      <c r="AS363" s="943"/>
      <c r="AT363" s="943"/>
      <c r="AU363" s="943"/>
      <c r="AV363" s="943"/>
      <c r="AW363" s="943"/>
      <c r="AX363" s="943"/>
      <c r="AY363" s="943"/>
    </row>
    <row r="364" spans="1:51" x14ac:dyDescent="0.25">
      <c r="A364" s="1130">
        <v>16</v>
      </c>
      <c r="B364" s="1113" t="s">
        <v>148</v>
      </c>
      <c r="C364" s="1113" t="s">
        <v>521</v>
      </c>
      <c r="D364" s="934" t="s">
        <v>402</v>
      </c>
      <c r="E364" s="980">
        <v>8000</v>
      </c>
      <c r="F364" s="980">
        <v>8000</v>
      </c>
      <c r="G364" s="980">
        <v>8000</v>
      </c>
      <c r="H364" s="981">
        <v>8000</v>
      </c>
      <c r="I364" s="980"/>
      <c r="J364" s="980">
        <v>2162.659379760782</v>
      </c>
      <c r="K364" s="980">
        <v>5444.1718126000005</v>
      </c>
      <c r="L364" s="981">
        <v>5444.1718125999996</v>
      </c>
      <c r="M364" s="982"/>
      <c r="N364" s="1113" t="s">
        <v>445</v>
      </c>
      <c r="O364" s="1113" t="s">
        <v>89</v>
      </c>
      <c r="P364" s="1113" t="s">
        <v>89</v>
      </c>
      <c r="Q364" s="1113" t="s">
        <v>89</v>
      </c>
      <c r="R364" s="1114" t="s">
        <v>407</v>
      </c>
      <c r="S364" s="1115">
        <v>8185614</v>
      </c>
      <c r="T364" s="1100"/>
      <c r="U364" s="1115" t="s">
        <v>408</v>
      </c>
      <c r="V364" s="1115" t="s">
        <v>409</v>
      </c>
      <c r="W364" s="1115" t="s">
        <v>410</v>
      </c>
      <c r="X364" s="1115" t="s">
        <v>411</v>
      </c>
      <c r="Y364" s="1115">
        <v>8185614</v>
      </c>
      <c r="Z364" s="940"/>
      <c r="AA364" s="940"/>
      <c r="AB364" s="940"/>
      <c r="AC364" s="940"/>
      <c r="AD364" s="940"/>
      <c r="AE364" s="940"/>
      <c r="AF364" s="941"/>
      <c r="AG364" s="941"/>
      <c r="AH364" s="941"/>
      <c r="AI364" s="949"/>
      <c r="AJ364" s="949"/>
      <c r="AK364" s="949"/>
      <c r="AL364" s="949"/>
      <c r="AM364" s="949"/>
      <c r="AN364" s="949"/>
      <c r="AO364" s="949"/>
      <c r="AP364" s="950"/>
      <c r="AQ364" s="950"/>
      <c r="AR364" s="950"/>
      <c r="AS364" s="950"/>
      <c r="AT364" s="950"/>
      <c r="AU364" s="950"/>
      <c r="AV364" s="950"/>
      <c r="AW364" s="950"/>
      <c r="AX364" s="950"/>
      <c r="AY364" s="950"/>
    </row>
    <row r="365" spans="1:51" x14ac:dyDescent="0.25">
      <c r="A365" s="1130"/>
      <c r="B365" s="1113"/>
      <c r="C365" s="1122"/>
      <c r="D365" s="934" t="s">
        <v>412</v>
      </c>
      <c r="E365" s="980">
        <v>504665000</v>
      </c>
      <c r="F365" s="980">
        <v>504665000</v>
      </c>
      <c r="G365" s="980">
        <v>523357000</v>
      </c>
      <c r="H365" s="981">
        <v>523157251</v>
      </c>
      <c r="I365" s="980"/>
      <c r="J365" s="980">
        <v>977957.00000000023</v>
      </c>
      <c r="K365" s="980">
        <v>334828747</v>
      </c>
      <c r="L365" s="981">
        <v>334828747</v>
      </c>
      <c r="M365" s="982"/>
      <c r="N365" s="1100"/>
      <c r="O365" s="1100"/>
      <c r="P365" s="1100"/>
      <c r="Q365" s="1100"/>
      <c r="R365" s="1100"/>
      <c r="S365" s="1100"/>
      <c r="T365" s="1100"/>
      <c r="U365" s="1100"/>
      <c r="V365" s="1100"/>
      <c r="W365" s="1100"/>
      <c r="X365" s="1100"/>
      <c r="Y365" s="1100"/>
      <c r="Z365" s="940"/>
      <c r="AA365" s="940"/>
      <c r="AB365" s="940"/>
      <c r="AC365" s="940"/>
      <c r="AD365" s="940"/>
      <c r="AE365" s="940"/>
      <c r="AF365" s="941"/>
      <c r="AG365" s="941"/>
      <c r="AH365" s="941"/>
      <c r="AI365" s="949"/>
      <c r="AJ365" s="949"/>
      <c r="AK365" s="949"/>
      <c r="AL365" s="949"/>
      <c r="AM365" s="949"/>
      <c r="AN365" s="949"/>
      <c r="AO365" s="949"/>
      <c r="AP365" s="950"/>
      <c r="AQ365" s="950"/>
      <c r="AR365" s="950"/>
      <c r="AS365" s="950"/>
      <c r="AT365" s="950"/>
      <c r="AU365" s="950"/>
      <c r="AV365" s="950"/>
      <c r="AW365" s="950"/>
      <c r="AX365" s="950"/>
      <c r="AY365" s="950"/>
    </row>
    <row r="366" spans="1:51" x14ac:dyDescent="0.25">
      <c r="A366" s="1130"/>
      <c r="B366" s="1113"/>
      <c r="C366" s="1122"/>
      <c r="D366" s="934" t="s">
        <v>419</v>
      </c>
      <c r="E366" s="980">
        <v>841</v>
      </c>
      <c r="F366" s="980">
        <v>841</v>
      </c>
      <c r="G366" s="980">
        <v>841</v>
      </c>
      <c r="H366" s="981">
        <v>841</v>
      </c>
      <c r="I366" s="980"/>
      <c r="J366" s="980">
        <v>410.40799623921805</v>
      </c>
      <c r="K366" s="980">
        <v>841</v>
      </c>
      <c r="L366" s="981">
        <v>841</v>
      </c>
      <c r="M366" s="982"/>
      <c r="N366" s="1100"/>
      <c r="O366" s="1100"/>
      <c r="P366" s="1100"/>
      <c r="Q366" s="1100"/>
      <c r="R366" s="1100"/>
      <c r="S366" s="1100"/>
      <c r="T366" s="1100"/>
      <c r="U366" s="1100"/>
      <c r="V366" s="1100"/>
      <c r="W366" s="1100"/>
      <c r="X366" s="1100"/>
      <c r="Y366" s="1100"/>
      <c r="Z366" s="940"/>
      <c r="AA366" s="940"/>
      <c r="AB366" s="940"/>
      <c r="AC366" s="940"/>
      <c r="AD366" s="940"/>
      <c r="AE366" s="940"/>
      <c r="AF366" s="941"/>
      <c r="AG366" s="941"/>
      <c r="AH366" s="941"/>
      <c r="AI366" s="949"/>
      <c r="AJ366" s="949"/>
      <c r="AK366" s="949"/>
      <c r="AL366" s="949"/>
      <c r="AM366" s="949"/>
      <c r="AN366" s="949"/>
      <c r="AO366" s="949"/>
      <c r="AP366" s="950"/>
      <c r="AQ366" s="950"/>
      <c r="AR366" s="950"/>
      <c r="AS366" s="950"/>
      <c r="AT366" s="950"/>
      <c r="AU366" s="950"/>
      <c r="AV366" s="950"/>
      <c r="AW366" s="950"/>
      <c r="AX366" s="950"/>
      <c r="AY366" s="950"/>
    </row>
    <row r="367" spans="1:51" x14ac:dyDescent="0.25">
      <c r="A367" s="1130"/>
      <c r="B367" s="1113"/>
      <c r="C367" s="1122"/>
      <c r="D367" s="934" t="s">
        <v>420</v>
      </c>
      <c r="E367" s="980">
        <v>158306452</v>
      </c>
      <c r="F367" s="980">
        <v>158306452</v>
      </c>
      <c r="G367" s="980">
        <v>158306452</v>
      </c>
      <c r="H367" s="981">
        <v>158306452</v>
      </c>
      <c r="I367" s="980"/>
      <c r="J367" s="980">
        <v>77219319.99999997</v>
      </c>
      <c r="K367" s="980">
        <v>121647919</v>
      </c>
      <c r="L367" s="981">
        <v>121647919</v>
      </c>
      <c r="M367" s="982"/>
      <c r="N367" s="1100"/>
      <c r="O367" s="1100"/>
      <c r="P367" s="1100"/>
      <c r="Q367" s="1100"/>
      <c r="R367" s="1100"/>
      <c r="S367" s="1100"/>
      <c r="T367" s="1100"/>
      <c r="U367" s="1100"/>
      <c r="V367" s="1100"/>
      <c r="W367" s="1100"/>
      <c r="X367" s="1100"/>
      <c r="Y367" s="1100"/>
      <c r="Z367" s="940"/>
      <c r="AA367" s="940"/>
      <c r="AB367" s="940"/>
      <c r="AC367" s="940"/>
      <c r="AD367" s="940"/>
      <c r="AE367" s="940"/>
      <c r="AF367" s="941"/>
      <c r="AG367" s="941"/>
      <c r="AH367" s="941"/>
      <c r="AI367" s="949"/>
      <c r="AJ367" s="949"/>
      <c r="AK367" s="949"/>
      <c r="AL367" s="949"/>
      <c r="AM367" s="949"/>
      <c r="AN367" s="949"/>
      <c r="AO367" s="949"/>
      <c r="AP367" s="950"/>
      <c r="AQ367" s="950"/>
      <c r="AR367" s="950"/>
      <c r="AS367" s="950"/>
      <c r="AT367" s="950"/>
      <c r="AU367" s="950"/>
      <c r="AV367" s="950"/>
      <c r="AW367" s="950"/>
      <c r="AX367" s="950"/>
      <c r="AY367" s="950"/>
    </row>
    <row r="368" spans="1:51" x14ac:dyDescent="0.25">
      <c r="A368" s="1130">
        <v>17</v>
      </c>
      <c r="B368" s="1113" t="s">
        <v>156</v>
      </c>
      <c r="C368" s="1113" t="s">
        <v>522</v>
      </c>
      <c r="D368" s="934" t="s">
        <v>402</v>
      </c>
      <c r="E368" s="1021">
        <v>0.85</v>
      </c>
      <c r="F368" s="1021">
        <v>0.85</v>
      </c>
      <c r="G368" s="1021">
        <v>0.85</v>
      </c>
      <c r="H368" s="1022">
        <v>0.85</v>
      </c>
      <c r="I368" s="1021"/>
      <c r="J368" s="1021">
        <v>0.4</v>
      </c>
      <c r="K368" s="1021">
        <v>0.52200000000000002</v>
      </c>
      <c r="L368" s="1022">
        <v>0.52200000000000002</v>
      </c>
      <c r="M368" s="1023"/>
      <c r="N368" s="1113" t="s">
        <v>445</v>
      </c>
      <c r="O368" s="1113" t="s">
        <v>89</v>
      </c>
      <c r="P368" s="1113" t="s">
        <v>89</v>
      </c>
      <c r="Q368" s="1113" t="s">
        <v>89</v>
      </c>
      <c r="R368" s="1114" t="s">
        <v>407</v>
      </c>
      <c r="S368" s="1115">
        <v>8185614</v>
      </c>
      <c r="T368" s="1100"/>
      <c r="U368" s="1115" t="s">
        <v>408</v>
      </c>
      <c r="V368" s="1115" t="s">
        <v>409</v>
      </c>
      <c r="W368" s="1115" t="s">
        <v>410</v>
      </c>
      <c r="X368" s="1115" t="s">
        <v>411</v>
      </c>
      <c r="Y368" s="1115">
        <v>8185614</v>
      </c>
      <c r="Z368" s="940"/>
      <c r="AA368" s="940"/>
      <c r="AB368" s="940"/>
      <c r="AC368" s="940"/>
      <c r="AD368" s="940"/>
      <c r="AE368" s="940"/>
      <c r="AF368" s="941"/>
      <c r="AG368" s="941"/>
      <c r="AH368" s="941"/>
      <c r="AI368" s="949"/>
      <c r="AJ368" s="949"/>
      <c r="AK368" s="949"/>
      <c r="AL368" s="949"/>
      <c r="AM368" s="949"/>
      <c r="AN368" s="949"/>
      <c r="AO368" s="949"/>
      <c r="AP368" s="950"/>
      <c r="AQ368" s="950"/>
      <c r="AR368" s="950"/>
      <c r="AS368" s="950"/>
      <c r="AT368" s="950"/>
      <c r="AU368" s="950"/>
      <c r="AV368" s="950"/>
      <c r="AW368" s="950"/>
      <c r="AX368" s="950"/>
      <c r="AY368" s="950"/>
    </row>
    <row r="369" spans="1:51" x14ac:dyDescent="0.25">
      <c r="A369" s="1100"/>
      <c r="B369" s="1100"/>
      <c r="C369" s="1100"/>
      <c r="D369" s="934" t="s">
        <v>412</v>
      </c>
      <c r="E369" s="1024">
        <v>252560000</v>
      </c>
      <c r="F369" s="1024">
        <v>252560000</v>
      </c>
      <c r="G369" s="1024">
        <v>252560000</v>
      </c>
      <c r="H369" s="1025">
        <v>252560000</v>
      </c>
      <c r="I369" s="1024"/>
      <c r="J369" s="1049">
        <v>0</v>
      </c>
      <c r="K369" s="1034">
        <v>0</v>
      </c>
      <c r="L369" s="1025">
        <v>0</v>
      </c>
      <c r="M369" s="1026"/>
      <c r="N369" s="1100"/>
      <c r="O369" s="1100"/>
      <c r="P369" s="1100"/>
      <c r="Q369" s="1100"/>
      <c r="R369" s="1100"/>
      <c r="S369" s="1100"/>
      <c r="T369" s="1100"/>
      <c r="U369" s="1100"/>
      <c r="V369" s="1100"/>
      <c r="W369" s="1100"/>
      <c r="X369" s="1100"/>
      <c r="Y369" s="1100"/>
      <c r="Z369" s="1027"/>
      <c r="AA369" s="1027"/>
      <c r="AB369" s="1027"/>
      <c r="AC369" s="1027"/>
      <c r="AD369" s="1027"/>
      <c r="AE369" s="1027"/>
      <c r="AF369" s="1028"/>
      <c r="AG369" s="1028"/>
      <c r="AH369" s="1028"/>
      <c r="AI369" s="1029"/>
      <c r="AJ369" s="1029"/>
      <c r="AK369" s="1029"/>
      <c r="AL369" s="1029"/>
      <c r="AM369" s="1029"/>
      <c r="AN369" s="1029"/>
      <c r="AO369" s="1029"/>
      <c r="AP369" s="1030"/>
      <c r="AQ369" s="1030"/>
      <c r="AR369" s="1030"/>
      <c r="AS369" s="1030"/>
      <c r="AT369" s="1030"/>
      <c r="AU369" s="1030"/>
      <c r="AV369" s="1030"/>
      <c r="AW369" s="1030"/>
      <c r="AX369" s="1030"/>
      <c r="AY369" s="1030"/>
    </row>
    <row r="370" spans="1:51" x14ac:dyDescent="0.25">
      <c r="A370" s="1100"/>
      <c r="B370" s="1100"/>
      <c r="C370" s="1100"/>
      <c r="D370" s="934" t="s">
        <v>419</v>
      </c>
      <c r="E370" s="1021">
        <v>0</v>
      </c>
      <c r="F370" s="1021">
        <v>0</v>
      </c>
      <c r="G370" s="1021">
        <v>0</v>
      </c>
      <c r="H370" s="1022">
        <v>0</v>
      </c>
      <c r="I370" s="1021"/>
      <c r="J370" s="1021">
        <v>0</v>
      </c>
      <c r="K370" s="1021">
        <v>0</v>
      </c>
      <c r="L370" s="1022">
        <v>0</v>
      </c>
      <c r="M370" s="1023"/>
      <c r="N370" s="1100"/>
      <c r="O370" s="1100"/>
      <c r="P370" s="1100"/>
      <c r="Q370" s="1100"/>
      <c r="R370" s="1100"/>
      <c r="S370" s="1100"/>
      <c r="T370" s="1100"/>
      <c r="U370" s="1100"/>
      <c r="V370" s="1100"/>
      <c r="W370" s="1100"/>
      <c r="X370" s="1100"/>
      <c r="Y370" s="1100"/>
      <c r="Z370" s="940"/>
      <c r="AA370" s="940"/>
      <c r="AB370" s="940"/>
      <c r="AC370" s="940"/>
      <c r="AD370" s="940"/>
      <c r="AE370" s="940"/>
      <c r="AF370" s="941"/>
      <c r="AG370" s="941"/>
      <c r="AH370" s="941"/>
      <c r="AI370" s="949"/>
      <c r="AJ370" s="949"/>
      <c r="AK370" s="949"/>
      <c r="AL370" s="949"/>
      <c r="AM370" s="949"/>
      <c r="AN370" s="949"/>
      <c r="AO370" s="949"/>
      <c r="AP370" s="950"/>
      <c r="AQ370" s="950"/>
      <c r="AR370" s="950"/>
      <c r="AS370" s="950"/>
      <c r="AT370" s="950"/>
      <c r="AU370" s="950"/>
      <c r="AV370" s="950"/>
      <c r="AW370" s="950"/>
      <c r="AX370" s="950"/>
      <c r="AY370" s="950"/>
    </row>
    <row r="371" spans="1:51" x14ac:dyDescent="0.25">
      <c r="A371" s="1100"/>
      <c r="B371" s="1100"/>
      <c r="C371" s="1100"/>
      <c r="D371" s="934" t="s">
        <v>420</v>
      </c>
      <c r="E371" s="1024">
        <v>0</v>
      </c>
      <c r="F371" s="1024">
        <v>0</v>
      </c>
      <c r="G371" s="1024">
        <v>0</v>
      </c>
      <c r="H371" s="1025">
        <v>0</v>
      </c>
      <c r="I371" s="1024"/>
      <c r="J371" s="1049">
        <v>0</v>
      </c>
      <c r="K371" s="1034">
        <v>0</v>
      </c>
      <c r="L371" s="1025">
        <v>0</v>
      </c>
      <c r="M371" s="1026"/>
      <c r="N371" s="1100"/>
      <c r="O371" s="1100"/>
      <c r="P371" s="1100"/>
      <c r="Q371" s="1100"/>
      <c r="R371" s="1100"/>
      <c r="S371" s="1100"/>
      <c r="T371" s="1100"/>
      <c r="U371" s="1100"/>
      <c r="V371" s="1100"/>
      <c r="W371" s="1100"/>
      <c r="X371" s="1100"/>
      <c r="Y371" s="1100"/>
      <c r="Z371" s="1027"/>
      <c r="AA371" s="1027"/>
      <c r="AB371" s="1027"/>
      <c r="AC371" s="1027"/>
      <c r="AD371" s="1027"/>
      <c r="AE371" s="1027"/>
      <c r="AF371" s="1028"/>
      <c r="AG371" s="1028"/>
      <c r="AH371" s="1028"/>
      <c r="AI371" s="1029"/>
      <c r="AJ371" s="1029"/>
      <c r="AK371" s="1029"/>
      <c r="AL371" s="1029"/>
      <c r="AM371" s="1029"/>
      <c r="AN371" s="1029"/>
      <c r="AO371" s="1029"/>
      <c r="AP371" s="1030"/>
      <c r="AQ371" s="1030"/>
      <c r="AR371" s="1030"/>
      <c r="AS371" s="1030"/>
      <c r="AT371" s="1030"/>
      <c r="AU371" s="1030"/>
      <c r="AV371" s="1030"/>
      <c r="AW371" s="1030"/>
      <c r="AX371" s="1030"/>
      <c r="AY371" s="1030"/>
    </row>
    <row r="372" spans="1:51" x14ac:dyDescent="0.25">
      <c r="A372" s="1100"/>
      <c r="B372" s="1100"/>
      <c r="C372" s="1101" t="s">
        <v>451</v>
      </c>
      <c r="D372" s="934" t="s">
        <v>402</v>
      </c>
      <c r="E372" s="1035">
        <v>0.85</v>
      </c>
      <c r="F372" s="1036">
        <v>0.85</v>
      </c>
      <c r="G372" s="1036">
        <v>0.85</v>
      </c>
      <c r="H372" s="1037">
        <v>0.85</v>
      </c>
      <c r="I372" s="983"/>
      <c r="J372" s="1036">
        <v>0.4</v>
      </c>
      <c r="K372" s="1036">
        <v>0.52200000000000002</v>
      </c>
      <c r="L372" s="1037">
        <v>0.52200000000000002</v>
      </c>
      <c r="M372" s="984"/>
      <c r="N372" s="1100"/>
      <c r="O372" s="1100"/>
      <c r="P372" s="1100"/>
      <c r="Q372" s="1100"/>
      <c r="R372" s="1100"/>
      <c r="S372" s="1100"/>
      <c r="T372" s="1100"/>
      <c r="U372" s="1100"/>
      <c r="V372" s="1100"/>
      <c r="W372" s="1100"/>
      <c r="X372" s="1100"/>
      <c r="Y372" s="1100"/>
      <c r="Z372" s="940"/>
      <c r="AA372" s="940"/>
      <c r="AB372" s="940"/>
      <c r="AC372" s="940"/>
      <c r="AD372" s="940"/>
      <c r="AE372" s="940"/>
      <c r="AF372" s="941"/>
      <c r="AG372" s="942"/>
      <c r="AH372" s="942"/>
      <c r="AI372" s="943"/>
      <c r="AJ372" s="943"/>
      <c r="AK372" s="943"/>
      <c r="AL372" s="943"/>
      <c r="AM372" s="943"/>
      <c r="AN372" s="943"/>
      <c r="AO372" s="943"/>
      <c r="AP372" s="943"/>
      <c r="AQ372" s="943"/>
      <c r="AR372" s="943"/>
      <c r="AS372" s="943"/>
      <c r="AT372" s="943"/>
      <c r="AU372" s="943"/>
      <c r="AV372" s="943"/>
      <c r="AW372" s="943"/>
      <c r="AX372" s="943"/>
      <c r="AY372" s="943"/>
    </row>
    <row r="373" spans="1:51" x14ac:dyDescent="0.25">
      <c r="A373" s="1100"/>
      <c r="B373" s="1100"/>
      <c r="C373" s="1100"/>
      <c r="D373" s="934" t="s">
        <v>412</v>
      </c>
      <c r="E373" s="959">
        <v>252560000</v>
      </c>
      <c r="F373" s="1051">
        <v>252560000</v>
      </c>
      <c r="G373" s="985">
        <v>252560000</v>
      </c>
      <c r="H373" s="1038">
        <v>252560000</v>
      </c>
      <c r="I373" s="985"/>
      <c r="J373" s="1051">
        <v>0</v>
      </c>
      <c r="K373" s="1039">
        <v>0</v>
      </c>
      <c r="L373" s="1038">
        <v>0</v>
      </c>
      <c r="M373" s="984"/>
      <c r="N373" s="1100"/>
      <c r="O373" s="1100"/>
      <c r="P373" s="1100"/>
      <c r="Q373" s="1100"/>
      <c r="R373" s="1100"/>
      <c r="S373" s="1100"/>
      <c r="T373" s="1100"/>
      <c r="U373" s="1100"/>
      <c r="V373" s="1100"/>
      <c r="W373" s="1100"/>
      <c r="X373" s="1100"/>
      <c r="Y373" s="1100"/>
      <c r="Z373" s="940"/>
      <c r="AA373" s="940"/>
      <c r="AB373" s="940"/>
      <c r="AC373" s="940"/>
      <c r="AD373" s="940"/>
      <c r="AE373" s="940"/>
      <c r="AF373" s="941"/>
      <c r="AG373" s="942"/>
      <c r="AH373" s="942"/>
      <c r="AI373" s="943"/>
      <c r="AJ373" s="943"/>
      <c r="AK373" s="943"/>
      <c r="AL373" s="943"/>
      <c r="AM373" s="943"/>
      <c r="AN373" s="943"/>
      <c r="AO373" s="943"/>
      <c r="AP373" s="943"/>
      <c r="AQ373" s="943"/>
      <c r="AR373" s="943"/>
      <c r="AS373" s="943"/>
      <c r="AT373" s="943"/>
      <c r="AU373" s="943"/>
      <c r="AV373" s="943"/>
      <c r="AW373" s="943"/>
      <c r="AX373" s="943"/>
      <c r="AY373" s="943"/>
    </row>
    <row r="374" spans="1:51" x14ac:dyDescent="0.25">
      <c r="A374" s="1100"/>
      <c r="B374" s="1100"/>
      <c r="C374" s="1100"/>
      <c r="D374" s="934" t="s">
        <v>419</v>
      </c>
      <c r="E374" s="1035">
        <v>0</v>
      </c>
      <c r="F374" s="1036">
        <v>0</v>
      </c>
      <c r="G374" s="1036">
        <v>0</v>
      </c>
      <c r="H374" s="1037">
        <v>0</v>
      </c>
      <c r="I374" s="1036"/>
      <c r="J374" s="1036">
        <v>0</v>
      </c>
      <c r="K374" s="1036">
        <v>0</v>
      </c>
      <c r="L374" s="1037">
        <v>0</v>
      </c>
      <c r="M374" s="984"/>
      <c r="N374" s="1100"/>
      <c r="O374" s="1100"/>
      <c r="P374" s="1100"/>
      <c r="Q374" s="1100"/>
      <c r="R374" s="1100"/>
      <c r="S374" s="1100"/>
      <c r="T374" s="1100"/>
      <c r="U374" s="1100"/>
      <c r="V374" s="1100"/>
      <c r="W374" s="1100"/>
      <c r="X374" s="1100"/>
      <c r="Y374" s="1100"/>
      <c r="Z374" s="940"/>
      <c r="AA374" s="940"/>
      <c r="AB374" s="940"/>
      <c r="AC374" s="940"/>
      <c r="AD374" s="940"/>
      <c r="AE374" s="940"/>
      <c r="AF374" s="941"/>
      <c r="AG374" s="942"/>
      <c r="AH374" s="942"/>
      <c r="AI374" s="943"/>
      <c r="AJ374" s="943"/>
      <c r="AK374" s="943"/>
      <c r="AL374" s="943"/>
      <c r="AM374" s="943"/>
      <c r="AN374" s="943"/>
      <c r="AO374" s="943"/>
      <c r="AP374" s="943"/>
      <c r="AQ374" s="943"/>
      <c r="AR374" s="943"/>
      <c r="AS374" s="943"/>
      <c r="AT374" s="943"/>
      <c r="AU374" s="943"/>
      <c r="AV374" s="943"/>
      <c r="AW374" s="943"/>
      <c r="AX374" s="943"/>
      <c r="AY374" s="943"/>
    </row>
    <row r="375" spans="1:51" x14ac:dyDescent="0.25">
      <c r="A375" s="1100"/>
      <c r="B375" s="1100"/>
      <c r="C375" s="1100"/>
      <c r="D375" s="934" t="s">
        <v>420</v>
      </c>
      <c r="E375" s="959">
        <v>0</v>
      </c>
      <c r="F375" s="1051">
        <v>0</v>
      </c>
      <c r="G375" s="985">
        <v>0</v>
      </c>
      <c r="H375" s="1038">
        <v>0</v>
      </c>
      <c r="I375" s="985"/>
      <c r="J375" s="1051">
        <v>0</v>
      </c>
      <c r="K375" s="1039">
        <v>0</v>
      </c>
      <c r="L375" s="1038">
        <v>0</v>
      </c>
      <c r="M375" s="984"/>
      <c r="N375" s="1100"/>
      <c r="O375" s="1100"/>
      <c r="P375" s="1100"/>
      <c r="Q375" s="1100"/>
      <c r="R375" s="1100"/>
      <c r="S375" s="1100"/>
      <c r="T375" s="1100"/>
      <c r="U375" s="1100"/>
      <c r="V375" s="1100"/>
      <c r="W375" s="1100"/>
      <c r="X375" s="1100"/>
      <c r="Y375" s="1100"/>
      <c r="Z375" s="940"/>
      <c r="AA375" s="940"/>
      <c r="AB375" s="940"/>
      <c r="AC375" s="940"/>
      <c r="AD375" s="940"/>
      <c r="AE375" s="940"/>
      <c r="AF375" s="941"/>
      <c r="AG375" s="942"/>
      <c r="AH375" s="942"/>
      <c r="AI375" s="943"/>
      <c r="AJ375" s="943"/>
      <c r="AK375" s="943"/>
      <c r="AL375" s="943"/>
      <c r="AM375" s="943"/>
      <c r="AN375" s="943"/>
      <c r="AO375" s="943"/>
      <c r="AP375" s="943"/>
      <c r="AQ375" s="943"/>
      <c r="AR375" s="943"/>
      <c r="AS375" s="943"/>
      <c r="AT375" s="943"/>
      <c r="AU375" s="943"/>
      <c r="AV375" s="943"/>
      <c r="AW375" s="943"/>
      <c r="AX375" s="943"/>
      <c r="AY375" s="943"/>
    </row>
    <row r="376" spans="1:51" x14ac:dyDescent="0.25">
      <c r="A376" s="1130">
        <v>18</v>
      </c>
      <c r="B376" s="1113" t="s">
        <v>165</v>
      </c>
      <c r="C376" s="1113" t="s">
        <v>523</v>
      </c>
      <c r="D376" s="934" t="s">
        <v>402</v>
      </c>
      <c r="E376" s="1021">
        <v>1</v>
      </c>
      <c r="F376" s="1021">
        <v>1</v>
      </c>
      <c r="G376" s="1021">
        <v>1</v>
      </c>
      <c r="H376" s="1022">
        <v>1</v>
      </c>
      <c r="I376" s="1021"/>
      <c r="J376" s="1021">
        <v>0.14099999999999999</v>
      </c>
      <c r="K376" s="1021">
        <v>0.83330000000000004</v>
      </c>
      <c r="L376" s="1022">
        <v>0.83330000000000004</v>
      </c>
      <c r="M376" s="1023"/>
      <c r="N376" s="1113" t="s">
        <v>445</v>
      </c>
      <c r="O376" s="1113" t="s">
        <v>89</v>
      </c>
      <c r="P376" s="1113" t="s">
        <v>89</v>
      </c>
      <c r="Q376" s="1113" t="s">
        <v>89</v>
      </c>
      <c r="R376" s="1114" t="s">
        <v>407</v>
      </c>
      <c r="S376" s="1115">
        <v>8185614</v>
      </c>
      <c r="T376" s="1100"/>
      <c r="U376" s="1115" t="s">
        <v>408</v>
      </c>
      <c r="V376" s="1115" t="s">
        <v>409</v>
      </c>
      <c r="W376" s="1115" t="s">
        <v>410</v>
      </c>
      <c r="X376" s="1115" t="s">
        <v>411</v>
      </c>
      <c r="Y376" s="1115">
        <v>8185614</v>
      </c>
      <c r="Z376" s="940"/>
      <c r="AA376" s="940"/>
      <c r="AB376" s="940"/>
      <c r="AC376" s="940"/>
      <c r="AD376" s="940"/>
      <c r="AE376" s="940"/>
      <c r="AF376" s="941"/>
      <c r="AG376" s="941"/>
      <c r="AH376" s="941"/>
      <c r="AI376" s="949"/>
      <c r="AJ376" s="949"/>
      <c r="AK376" s="949"/>
      <c r="AL376" s="949"/>
      <c r="AM376" s="949"/>
      <c r="AN376" s="949"/>
      <c r="AO376" s="949"/>
      <c r="AP376" s="950"/>
      <c r="AQ376" s="950"/>
      <c r="AR376" s="950"/>
      <c r="AS376" s="950"/>
      <c r="AT376" s="950"/>
      <c r="AU376" s="950"/>
      <c r="AV376" s="950"/>
      <c r="AW376" s="950"/>
      <c r="AX376" s="950"/>
      <c r="AY376" s="950"/>
    </row>
    <row r="377" spans="1:51" x14ac:dyDescent="0.25">
      <c r="A377" s="1100"/>
      <c r="B377" s="1100"/>
      <c r="C377" s="1100"/>
      <c r="D377" s="934" t="s">
        <v>412</v>
      </c>
      <c r="E377" s="1024">
        <v>301696000</v>
      </c>
      <c r="F377" s="1024">
        <v>301696000</v>
      </c>
      <c r="G377" s="1024">
        <v>301696000</v>
      </c>
      <c r="H377" s="1025">
        <v>301696000</v>
      </c>
      <c r="I377" s="1024"/>
      <c r="J377" s="1049">
        <v>109331000</v>
      </c>
      <c r="K377" s="1034">
        <v>215338000</v>
      </c>
      <c r="L377" s="1025">
        <v>215338000</v>
      </c>
      <c r="M377" s="1026"/>
      <c r="N377" s="1100"/>
      <c r="O377" s="1100"/>
      <c r="P377" s="1100"/>
      <c r="Q377" s="1100"/>
      <c r="R377" s="1100"/>
      <c r="S377" s="1100"/>
      <c r="T377" s="1100"/>
      <c r="U377" s="1100"/>
      <c r="V377" s="1100"/>
      <c r="W377" s="1100"/>
      <c r="X377" s="1100"/>
      <c r="Y377" s="1100"/>
      <c r="Z377" s="1027"/>
      <c r="AA377" s="1027"/>
      <c r="AB377" s="1027"/>
      <c r="AC377" s="1027"/>
      <c r="AD377" s="1027"/>
      <c r="AE377" s="1027"/>
      <c r="AF377" s="1028"/>
      <c r="AG377" s="1028"/>
      <c r="AH377" s="1028"/>
      <c r="AI377" s="1029"/>
      <c r="AJ377" s="1029"/>
      <c r="AK377" s="1029"/>
      <c r="AL377" s="1029"/>
      <c r="AM377" s="1029"/>
      <c r="AN377" s="1029"/>
      <c r="AO377" s="1029"/>
      <c r="AP377" s="1030"/>
      <c r="AQ377" s="1030"/>
      <c r="AR377" s="1030"/>
      <c r="AS377" s="1030"/>
      <c r="AT377" s="1030"/>
      <c r="AU377" s="1030"/>
      <c r="AV377" s="1030"/>
      <c r="AW377" s="1030"/>
      <c r="AX377" s="1030"/>
      <c r="AY377" s="1030"/>
    </row>
    <row r="378" spans="1:51" x14ac:dyDescent="0.25">
      <c r="A378" s="1100"/>
      <c r="B378" s="1100"/>
      <c r="C378" s="1100"/>
      <c r="D378" s="934" t="s">
        <v>419</v>
      </c>
      <c r="E378" s="1021">
        <v>0</v>
      </c>
      <c r="F378" s="1021">
        <v>0</v>
      </c>
      <c r="G378" s="1021">
        <v>0</v>
      </c>
      <c r="H378" s="1022">
        <v>0</v>
      </c>
      <c r="I378" s="1021"/>
      <c r="J378" s="1021">
        <v>0</v>
      </c>
      <c r="K378" s="1021">
        <v>0</v>
      </c>
      <c r="L378" s="1022">
        <v>0</v>
      </c>
      <c r="M378" s="1023"/>
      <c r="N378" s="1100"/>
      <c r="O378" s="1100"/>
      <c r="P378" s="1100"/>
      <c r="Q378" s="1100"/>
      <c r="R378" s="1100"/>
      <c r="S378" s="1100"/>
      <c r="T378" s="1100"/>
      <c r="U378" s="1100"/>
      <c r="V378" s="1100"/>
      <c r="W378" s="1100"/>
      <c r="X378" s="1100"/>
      <c r="Y378" s="1100"/>
      <c r="Z378" s="940"/>
      <c r="AA378" s="940"/>
      <c r="AB378" s="940"/>
      <c r="AC378" s="940"/>
      <c r="AD378" s="940"/>
      <c r="AE378" s="940"/>
      <c r="AF378" s="941"/>
      <c r="AG378" s="941"/>
      <c r="AH378" s="941"/>
      <c r="AI378" s="949"/>
      <c r="AJ378" s="949"/>
      <c r="AK378" s="949"/>
      <c r="AL378" s="949"/>
      <c r="AM378" s="949"/>
      <c r="AN378" s="949"/>
      <c r="AO378" s="949"/>
      <c r="AP378" s="950"/>
      <c r="AQ378" s="950"/>
      <c r="AR378" s="950"/>
      <c r="AS378" s="950"/>
      <c r="AT378" s="950"/>
      <c r="AU378" s="950"/>
      <c r="AV378" s="950"/>
      <c r="AW378" s="950"/>
      <c r="AX378" s="950"/>
      <c r="AY378" s="950"/>
    </row>
    <row r="379" spans="1:51" x14ac:dyDescent="0.25">
      <c r="A379" s="1100"/>
      <c r="B379" s="1100"/>
      <c r="C379" s="1100"/>
      <c r="D379" s="934" t="s">
        <v>420</v>
      </c>
      <c r="E379" s="1024">
        <v>84087000</v>
      </c>
      <c r="F379" s="1024">
        <v>84087000</v>
      </c>
      <c r="G379" s="1024">
        <v>84087000</v>
      </c>
      <c r="H379" s="1025">
        <v>84087000</v>
      </c>
      <c r="I379" s="1024"/>
      <c r="J379" s="1049">
        <v>56182434</v>
      </c>
      <c r="K379" s="1034">
        <v>81707267</v>
      </c>
      <c r="L379" s="1025">
        <v>81707267</v>
      </c>
      <c r="M379" s="1026"/>
      <c r="N379" s="1100"/>
      <c r="O379" s="1100"/>
      <c r="P379" s="1100"/>
      <c r="Q379" s="1100"/>
      <c r="R379" s="1100"/>
      <c r="S379" s="1100"/>
      <c r="T379" s="1100"/>
      <c r="U379" s="1100"/>
      <c r="V379" s="1100"/>
      <c r="W379" s="1100"/>
      <c r="X379" s="1100"/>
      <c r="Y379" s="1100"/>
      <c r="Z379" s="1027"/>
      <c r="AA379" s="1027"/>
      <c r="AB379" s="1027"/>
      <c r="AC379" s="1027"/>
      <c r="AD379" s="1027"/>
      <c r="AE379" s="1027"/>
      <c r="AF379" s="1028"/>
      <c r="AG379" s="1028"/>
      <c r="AH379" s="1028"/>
      <c r="AI379" s="1029"/>
      <c r="AJ379" s="1029"/>
      <c r="AK379" s="1029"/>
      <c r="AL379" s="1029"/>
      <c r="AM379" s="1029"/>
      <c r="AN379" s="1029"/>
      <c r="AO379" s="1029"/>
      <c r="AP379" s="1030"/>
      <c r="AQ379" s="1030"/>
      <c r="AR379" s="1030"/>
      <c r="AS379" s="1030"/>
      <c r="AT379" s="1030"/>
      <c r="AU379" s="1030"/>
      <c r="AV379" s="1030"/>
      <c r="AW379" s="1030"/>
      <c r="AX379" s="1030"/>
      <c r="AY379" s="1030"/>
    </row>
    <row r="380" spans="1:51" x14ac:dyDescent="0.25">
      <c r="A380" s="1100"/>
      <c r="B380" s="1100"/>
      <c r="C380" s="1101" t="s">
        <v>451</v>
      </c>
      <c r="D380" s="934" t="s">
        <v>402</v>
      </c>
      <c r="E380" s="1035">
        <v>1</v>
      </c>
      <c r="F380" s="1036">
        <v>1</v>
      </c>
      <c r="G380" s="1036">
        <v>1</v>
      </c>
      <c r="H380" s="1037">
        <v>1</v>
      </c>
      <c r="I380" s="983"/>
      <c r="J380" s="1036">
        <v>0.14099999999999999</v>
      </c>
      <c r="K380" s="1036">
        <v>0.83330000000000004</v>
      </c>
      <c r="L380" s="1037">
        <v>0.83330000000000004</v>
      </c>
      <c r="M380" s="984"/>
      <c r="N380" s="1100"/>
      <c r="O380" s="1100"/>
      <c r="P380" s="1100"/>
      <c r="Q380" s="1100"/>
      <c r="R380" s="1100"/>
      <c r="S380" s="1100"/>
      <c r="T380" s="1100"/>
      <c r="U380" s="1100"/>
      <c r="V380" s="1100"/>
      <c r="W380" s="1100"/>
      <c r="X380" s="1100"/>
      <c r="Y380" s="1100"/>
      <c r="Z380" s="940"/>
      <c r="AA380" s="940"/>
      <c r="AB380" s="940"/>
      <c r="AC380" s="940"/>
      <c r="AD380" s="940"/>
      <c r="AE380" s="940"/>
      <c r="AF380" s="941"/>
      <c r="AG380" s="942"/>
      <c r="AH380" s="942"/>
      <c r="AI380" s="943"/>
      <c r="AJ380" s="943"/>
      <c r="AK380" s="943"/>
      <c r="AL380" s="943"/>
      <c r="AM380" s="943"/>
      <c r="AN380" s="943"/>
      <c r="AO380" s="943"/>
      <c r="AP380" s="943"/>
      <c r="AQ380" s="943"/>
      <c r="AR380" s="943"/>
      <c r="AS380" s="943"/>
      <c r="AT380" s="943"/>
      <c r="AU380" s="943"/>
      <c r="AV380" s="943"/>
      <c r="AW380" s="943"/>
      <c r="AX380" s="943"/>
      <c r="AY380" s="943"/>
    </row>
    <row r="381" spans="1:51" x14ac:dyDescent="0.25">
      <c r="A381" s="1100"/>
      <c r="B381" s="1100"/>
      <c r="C381" s="1100"/>
      <c r="D381" s="934" t="s">
        <v>412</v>
      </c>
      <c r="E381" s="1050">
        <v>301696000</v>
      </c>
      <c r="F381" s="1051">
        <v>301696000</v>
      </c>
      <c r="G381" s="985">
        <v>301696000</v>
      </c>
      <c r="H381" s="1038">
        <v>301696000</v>
      </c>
      <c r="I381" s="985"/>
      <c r="J381" s="1051">
        <v>109331000</v>
      </c>
      <c r="K381" s="1039">
        <v>215338000</v>
      </c>
      <c r="L381" s="1038">
        <v>215338000</v>
      </c>
      <c r="M381" s="984"/>
      <c r="N381" s="1100"/>
      <c r="O381" s="1100"/>
      <c r="P381" s="1100"/>
      <c r="Q381" s="1100"/>
      <c r="R381" s="1100"/>
      <c r="S381" s="1100"/>
      <c r="T381" s="1100"/>
      <c r="U381" s="1100"/>
      <c r="V381" s="1100"/>
      <c r="W381" s="1100"/>
      <c r="X381" s="1100"/>
      <c r="Y381" s="1100"/>
      <c r="Z381" s="940"/>
      <c r="AA381" s="940"/>
      <c r="AB381" s="940"/>
      <c r="AC381" s="940"/>
      <c r="AD381" s="940"/>
      <c r="AE381" s="940"/>
      <c r="AF381" s="941"/>
      <c r="AG381" s="942"/>
      <c r="AH381" s="942"/>
      <c r="AI381" s="943"/>
      <c r="AJ381" s="943"/>
      <c r="AK381" s="943"/>
      <c r="AL381" s="943"/>
      <c r="AM381" s="943"/>
      <c r="AN381" s="943"/>
      <c r="AO381" s="943"/>
      <c r="AP381" s="943"/>
      <c r="AQ381" s="943"/>
      <c r="AR381" s="943"/>
      <c r="AS381" s="943"/>
      <c r="AT381" s="943"/>
      <c r="AU381" s="943"/>
      <c r="AV381" s="943"/>
      <c r="AW381" s="943"/>
      <c r="AX381" s="943"/>
      <c r="AY381" s="943"/>
    </row>
    <row r="382" spans="1:51" x14ac:dyDescent="0.25">
      <c r="A382" s="1100"/>
      <c r="B382" s="1100"/>
      <c r="C382" s="1100"/>
      <c r="D382" s="934" t="s">
        <v>419</v>
      </c>
      <c r="E382" s="1035">
        <v>0</v>
      </c>
      <c r="F382" s="1036">
        <v>0</v>
      </c>
      <c r="G382" s="1036">
        <v>0</v>
      </c>
      <c r="H382" s="1037">
        <v>0</v>
      </c>
      <c r="I382" s="1036"/>
      <c r="J382" s="1036">
        <v>0</v>
      </c>
      <c r="K382" s="1036">
        <v>0</v>
      </c>
      <c r="L382" s="1037">
        <v>0</v>
      </c>
      <c r="M382" s="984"/>
      <c r="N382" s="1100"/>
      <c r="O382" s="1100"/>
      <c r="P382" s="1100"/>
      <c r="Q382" s="1100"/>
      <c r="R382" s="1100"/>
      <c r="S382" s="1100"/>
      <c r="T382" s="1100"/>
      <c r="U382" s="1100"/>
      <c r="V382" s="1100"/>
      <c r="W382" s="1100"/>
      <c r="X382" s="1100"/>
      <c r="Y382" s="1100"/>
      <c r="Z382" s="940"/>
      <c r="AA382" s="940"/>
      <c r="AB382" s="940"/>
      <c r="AC382" s="940"/>
      <c r="AD382" s="940"/>
      <c r="AE382" s="940"/>
      <c r="AF382" s="941"/>
      <c r="AG382" s="942"/>
      <c r="AH382" s="942"/>
      <c r="AI382" s="943"/>
      <c r="AJ382" s="943"/>
      <c r="AK382" s="943"/>
      <c r="AL382" s="943"/>
      <c r="AM382" s="943"/>
      <c r="AN382" s="943"/>
      <c r="AO382" s="943"/>
      <c r="AP382" s="943"/>
      <c r="AQ382" s="943"/>
      <c r="AR382" s="943"/>
      <c r="AS382" s="943"/>
      <c r="AT382" s="943"/>
      <c r="AU382" s="943"/>
      <c r="AV382" s="943"/>
      <c r="AW382" s="943"/>
      <c r="AX382" s="943"/>
      <c r="AY382" s="943"/>
    </row>
    <row r="383" spans="1:51" x14ac:dyDescent="0.25">
      <c r="A383" s="1100"/>
      <c r="B383" s="1100"/>
      <c r="C383" s="1100"/>
      <c r="D383" s="934" t="s">
        <v>420</v>
      </c>
      <c r="E383" s="1050">
        <v>84087000</v>
      </c>
      <c r="F383" s="1051">
        <v>84087000</v>
      </c>
      <c r="G383" s="985">
        <v>84087000</v>
      </c>
      <c r="H383" s="1038">
        <v>84087000</v>
      </c>
      <c r="I383" s="985"/>
      <c r="J383" s="1051">
        <v>56182434</v>
      </c>
      <c r="K383" s="1039">
        <v>81707267</v>
      </c>
      <c r="L383" s="1038">
        <v>81707267</v>
      </c>
      <c r="M383" s="984"/>
      <c r="N383" s="1100"/>
      <c r="O383" s="1100"/>
      <c r="P383" s="1100"/>
      <c r="Q383" s="1100"/>
      <c r="R383" s="1100"/>
      <c r="S383" s="1100"/>
      <c r="T383" s="1100"/>
      <c r="U383" s="1100"/>
      <c r="V383" s="1100"/>
      <c r="W383" s="1100"/>
      <c r="X383" s="1100"/>
      <c r="Y383" s="1100"/>
      <c r="Z383" s="940"/>
      <c r="AA383" s="940"/>
      <c r="AB383" s="940"/>
      <c r="AC383" s="940"/>
      <c r="AD383" s="940"/>
      <c r="AE383" s="940"/>
      <c r="AF383" s="941"/>
      <c r="AG383" s="942"/>
      <c r="AH383" s="942"/>
      <c r="AI383" s="943"/>
      <c r="AJ383" s="943"/>
      <c r="AK383" s="943"/>
      <c r="AL383" s="943"/>
      <c r="AM383" s="943"/>
      <c r="AN383" s="943"/>
      <c r="AO383" s="943"/>
      <c r="AP383" s="943"/>
      <c r="AQ383" s="943"/>
      <c r="AR383" s="943"/>
      <c r="AS383" s="943"/>
      <c r="AT383" s="943"/>
      <c r="AU383" s="943"/>
      <c r="AV383" s="943"/>
      <c r="AW383" s="943"/>
      <c r="AX383" s="943"/>
      <c r="AY383" s="943"/>
    </row>
    <row r="384" spans="1:51" x14ac:dyDescent="0.25">
      <c r="A384" s="1130">
        <v>19</v>
      </c>
      <c r="B384" s="1113" t="s">
        <v>524</v>
      </c>
      <c r="C384" s="1113" t="s">
        <v>525</v>
      </c>
      <c r="D384" s="934" t="s">
        <v>402</v>
      </c>
      <c r="E384" s="1054">
        <v>244300</v>
      </c>
      <c r="F384" s="1054">
        <v>244300</v>
      </c>
      <c r="G384" s="1054">
        <v>244300</v>
      </c>
      <c r="H384" s="1055">
        <v>244300</v>
      </c>
      <c r="I384" s="1054"/>
      <c r="J384" s="1056">
        <v>76875.990000000005</v>
      </c>
      <c r="K384" s="1056">
        <v>188293.21</v>
      </c>
      <c r="L384" s="1055">
        <v>188293.21</v>
      </c>
      <c r="M384" s="1009"/>
      <c r="N384" s="1113" t="s">
        <v>445</v>
      </c>
      <c r="O384" s="1113" t="s">
        <v>89</v>
      </c>
      <c r="P384" s="1113" t="s">
        <v>89</v>
      </c>
      <c r="Q384" s="1113" t="s">
        <v>89</v>
      </c>
      <c r="R384" s="1114" t="s">
        <v>407</v>
      </c>
      <c r="S384" s="1115">
        <v>8185614</v>
      </c>
      <c r="T384" s="1100"/>
      <c r="U384" s="1115" t="s">
        <v>408</v>
      </c>
      <c r="V384" s="1115" t="s">
        <v>409</v>
      </c>
      <c r="W384" s="1115" t="s">
        <v>410</v>
      </c>
      <c r="X384" s="1115" t="s">
        <v>411</v>
      </c>
      <c r="Y384" s="1115">
        <v>8185614</v>
      </c>
      <c r="Z384" s="940"/>
      <c r="AA384" s="940"/>
      <c r="AB384" s="940"/>
      <c r="AC384" s="940"/>
      <c r="AD384" s="940"/>
      <c r="AE384" s="940"/>
      <c r="AF384" s="941"/>
      <c r="AG384" s="941"/>
      <c r="AH384" s="941"/>
      <c r="AI384" s="949"/>
      <c r="AJ384" s="949"/>
      <c r="AK384" s="949"/>
      <c r="AL384" s="949"/>
      <c r="AM384" s="949"/>
      <c r="AN384" s="949"/>
      <c r="AO384" s="949"/>
      <c r="AP384" s="950"/>
      <c r="AQ384" s="950"/>
      <c r="AR384" s="950"/>
      <c r="AS384" s="950"/>
      <c r="AT384" s="950"/>
      <c r="AU384" s="950"/>
      <c r="AV384" s="950"/>
      <c r="AW384" s="950"/>
      <c r="AX384" s="950"/>
      <c r="AY384" s="950"/>
    </row>
    <row r="385" spans="1:51" x14ac:dyDescent="0.25">
      <c r="A385" s="1100"/>
      <c r="B385" s="1100"/>
      <c r="C385" s="1100"/>
      <c r="D385" s="934" t="s">
        <v>412</v>
      </c>
      <c r="E385" s="1054">
        <v>200512000</v>
      </c>
      <c r="F385" s="1054">
        <v>200512000</v>
      </c>
      <c r="G385" s="1054">
        <v>200512000</v>
      </c>
      <c r="H385" s="1055">
        <v>200512000</v>
      </c>
      <c r="I385" s="1054"/>
      <c r="J385" s="1056">
        <v>102170000</v>
      </c>
      <c r="K385" s="1056">
        <v>127629000</v>
      </c>
      <c r="L385" s="1055">
        <v>127629000</v>
      </c>
      <c r="M385" s="1044"/>
      <c r="N385" s="1100"/>
      <c r="O385" s="1100"/>
      <c r="P385" s="1100"/>
      <c r="Q385" s="1100"/>
      <c r="R385" s="1100"/>
      <c r="S385" s="1100"/>
      <c r="T385" s="1100"/>
      <c r="U385" s="1100"/>
      <c r="V385" s="1100"/>
      <c r="W385" s="1100"/>
      <c r="X385" s="1100"/>
      <c r="Y385" s="1100"/>
      <c r="Z385" s="940"/>
      <c r="AA385" s="940"/>
      <c r="AB385" s="940"/>
      <c r="AC385" s="940"/>
      <c r="AD385" s="940"/>
      <c r="AE385" s="940"/>
      <c r="AF385" s="941"/>
      <c r="AG385" s="941"/>
      <c r="AH385" s="941"/>
      <c r="AI385" s="949"/>
      <c r="AJ385" s="949"/>
      <c r="AK385" s="949"/>
      <c r="AL385" s="949"/>
      <c r="AM385" s="949"/>
      <c r="AN385" s="949"/>
      <c r="AO385" s="949"/>
      <c r="AP385" s="950"/>
      <c r="AQ385" s="950"/>
      <c r="AR385" s="950"/>
      <c r="AS385" s="950"/>
      <c r="AT385" s="950"/>
      <c r="AU385" s="950"/>
      <c r="AV385" s="950"/>
      <c r="AW385" s="950"/>
      <c r="AX385" s="950"/>
      <c r="AY385" s="950"/>
    </row>
    <row r="386" spans="1:51" x14ac:dyDescent="0.25">
      <c r="A386" s="1100"/>
      <c r="B386" s="1100"/>
      <c r="C386" s="1100"/>
      <c r="D386" s="934" t="s">
        <v>419</v>
      </c>
      <c r="E386" s="1054">
        <v>0</v>
      </c>
      <c r="F386" s="1054">
        <v>0</v>
      </c>
      <c r="G386" s="1054">
        <v>0</v>
      </c>
      <c r="H386" s="1055">
        <v>0</v>
      </c>
      <c r="I386" s="1054"/>
      <c r="J386" s="1056">
        <v>0</v>
      </c>
      <c r="K386" s="1056">
        <v>0</v>
      </c>
      <c r="L386" s="1055">
        <v>0</v>
      </c>
      <c r="M386" s="990"/>
      <c r="N386" s="1100"/>
      <c r="O386" s="1100"/>
      <c r="P386" s="1100"/>
      <c r="Q386" s="1100"/>
      <c r="R386" s="1100"/>
      <c r="S386" s="1100"/>
      <c r="T386" s="1100"/>
      <c r="U386" s="1100"/>
      <c r="V386" s="1100"/>
      <c r="W386" s="1100"/>
      <c r="X386" s="1100"/>
      <c r="Y386" s="1100"/>
      <c r="Z386" s="940"/>
      <c r="AA386" s="940"/>
      <c r="AB386" s="940"/>
      <c r="AC386" s="940"/>
      <c r="AD386" s="940"/>
      <c r="AE386" s="940"/>
      <c r="AF386" s="941"/>
      <c r="AG386" s="941"/>
      <c r="AH386" s="941"/>
      <c r="AI386" s="949"/>
      <c r="AJ386" s="949"/>
      <c r="AK386" s="949"/>
      <c r="AL386" s="949"/>
      <c r="AM386" s="949"/>
      <c r="AN386" s="949"/>
      <c r="AO386" s="949"/>
      <c r="AP386" s="950"/>
      <c r="AQ386" s="950"/>
      <c r="AR386" s="950"/>
      <c r="AS386" s="950"/>
      <c r="AT386" s="950"/>
      <c r="AU386" s="950"/>
      <c r="AV386" s="950"/>
      <c r="AW386" s="950"/>
      <c r="AX386" s="950"/>
      <c r="AY386" s="950"/>
    </row>
    <row r="387" spans="1:51" x14ac:dyDescent="0.25">
      <c r="A387" s="1100"/>
      <c r="B387" s="1100"/>
      <c r="C387" s="1100"/>
      <c r="D387" s="934" t="s">
        <v>420</v>
      </c>
      <c r="E387" s="1054">
        <v>27215067</v>
      </c>
      <c r="F387" s="1054">
        <v>27215067</v>
      </c>
      <c r="G387" s="1054">
        <v>27215067</v>
      </c>
      <c r="H387" s="1055">
        <v>27215067</v>
      </c>
      <c r="I387" s="1054"/>
      <c r="J387" s="1056">
        <v>27215067</v>
      </c>
      <c r="K387" s="1056">
        <v>27215067</v>
      </c>
      <c r="L387" s="1055">
        <v>27215067</v>
      </c>
      <c r="M387" s="982"/>
      <c r="N387" s="1100"/>
      <c r="O387" s="1100"/>
      <c r="P387" s="1100"/>
      <c r="Q387" s="1100"/>
      <c r="R387" s="1100"/>
      <c r="S387" s="1100"/>
      <c r="T387" s="1100"/>
      <c r="U387" s="1100"/>
      <c r="V387" s="1100"/>
      <c r="W387" s="1100"/>
      <c r="X387" s="1100"/>
      <c r="Y387" s="1100"/>
      <c r="Z387" s="940"/>
      <c r="AA387" s="940"/>
      <c r="AB387" s="940"/>
      <c r="AC387" s="940"/>
      <c r="AD387" s="940"/>
      <c r="AE387" s="940"/>
      <c r="AF387" s="941"/>
      <c r="AG387" s="941"/>
      <c r="AH387" s="941"/>
      <c r="AI387" s="949"/>
      <c r="AJ387" s="949"/>
      <c r="AK387" s="949"/>
      <c r="AL387" s="949"/>
      <c r="AM387" s="949"/>
      <c r="AN387" s="949"/>
      <c r="AO387" s="949"/>
      <c r="AP387" s="950"/>
      <c r="AQ387" s="950"/>
      <c r="AR387" s="950"/>
      <c r="AS387" s="950"/>
      <c r="AT387" s="950"/>
      <c r="AU387" s="950"/>
      <c r="AV387" s="950"/>
      <c r="AW387" s="950"/>
      <c r="AX387" s="950"/>
      <c r="AY387" s="950"/>
    </row>
    <row r="388" spans="1:51" x14ac:dyDescent="0.25">
      <c r="A388" s="1100"/>
      <c r="B388" s="1100"/>
      <c r="C388" s="1101" t="s">
        <v>451</v>
      </c>
      <c r="D388" s="934" t="s">
        <v>402</v>
      </c>
      <c r="E388" s="955">
        <v>244300</v>
      </c>
      <c r="F388" s="1057">
        <v>244300</v>
      </c>
      <c r="G388" s="1057">
        <v>244300</v>
      </c>
      <c r="H388" s="956">
        <v>244300</v>
      </c>
      <c r="I388" s="983"/>
      <c r="J388" s="955">
        <v>76875.990000000005</v>
      </c>
      <c r="K388" s="955">
        <v>188293.21</v>
      </c>
      <c r="L388" s="956">
        <v>188293.21</v>
      </c>
      <c r="M388" s="984"/>
      <c r="N388" s="1100"/>
      <c r="O388" s="1100"/>
      <c r="P388" s="1100"/>
      <c r="Q388" s="1100"/>
      <c r="R388" s="1100"/>
      <c r="S388" s="1100"/>
      <c r="T388" s="1100"/>
      <c r="U388" s="1100"/>
      <c r="V388" s="1100"/>
      <c r="W388" s="1100"/>
      <c r="X388" s="1100"/>
      <c r="Y388" s="1100"/>
      <c r="Z388" s="940"/>
      <c r="AA388" s="940"/>
      <c r="AB388" s="940"/>
      <c r="AC388" s="940"/>
      <c r="AD388" s="940"/>
      <c r="AE388" s="940"/>
      <c r="AF388" s="941"/>
      <c r="AG388" s="942"/>
      <c r="AH388" s="942"/>
      <c r="AI388" s="943"/>
      <c r="AJ388" s="943"/>
      <c r="AK388" s="943"/>
      <c r="AL388" s="943"/>
      <c r="AM388" s="943"/>
      <c r="AN388" s="943"/>
      <c r="AO388" s="943"/>
      <c r="AP388" s="943"/>
      <c r="AQ388" s="943"/>
      <c r="AR388" s="943"/>
      <c r="AS388" s="943"/>
      <c r="AT388" s="943"/>
      <c r="AU388" s="943"/>
      <c r="AV388" s="943"/>
      <c r="AW388" s="943"/>
      <c r="AX388" s="943"/>
      <c r="AY388" s="943"/>
    </row>
    <row r="389" spans="1:51" x14ac:dyDescent="0.25">
      <c r="A389" s="1100"/>
      <c r="B389" s="1100"/>
      <c r="C389" s="1100"/>
      <c r="D389" s="934" t="s">
        <v>412</v>
      </c>
      <c r="E389" s="959">
        <v>200512000</v>
      </c>
      <c r="F389" s="1058">
        <v>200512000</v>
      </c>
      <c r="G389" s="1057">
        <v>200512000</v>
      </c>
      <c r="H389" s="956">
        <v>200512000</v>
      </c>
      <c r="I389" s="983"/>
      <c r="J389" s="955">
        <v>102170000</v>
      </c>
      <c r="K389" s="955">
        <v>127629000</v>
      </c>
      <c r="L389" s="956">
        <v>127629000</v>
      </c>
      <c r="M389" s="984"/>
      <c r="N389" s="1100"/>
      <c r="O389" s="1100"/>
      <c r="P389" s="1100"/>
      <c r="Q389" s="1100"/>
      <c r="R389" s="1100"/>
      <c r="S389" s="1100"/>
      <c r="T389" s="1100"/>
      <c r="U389" s="1100"/>
      <c r="V389" s="1100"/>
      <c r="W389" s="1100"/>
      <c r="X389" s="1100"/>
      <c r="Y389" s="1100"/>
      <c r="Z389" s="940"/>
      <c r="AA389" s="940"/>
      <c r="AB389" s="940"/>
      <c r="AC389" s="940"/>
      <c r="AD389" s="940"/>
      <c r="AE389" s="940"/>
      <c r="AF389" s="941"/>
      <c r="AG389" s="942"/>
      <c r="AH389" s="942"/>
      <c r="AI389" s="943"/>
      <c r="AJ389" s="943"/>
      <c r="AK389" s="943"/>
      <c r="AL389" s="943"/>
      <c r="AM389" s="943"/>
      <c r="AN389" s="943"/>
      <c r="AO389" s="943"/>
      <c r="AP389" s="943"/>
      <c r="AQ389" s="943"/>
      <c r="AR389" s="943"/>
      <c r="AS389" s="943"/>
      <c r="AT389" s="943"/>
      <c r="AU389" s="943"/>
      <c r="AV389" s="943"/>
      <c r="AW389" s="943"/>
      <c r="AX389" s="943"/>
      <c r="AY389" s="943"/>
    </row>
    <row r="390" spans="1:51" x14ac:dyDescent="0.25">
      <c r="A390" s="1100"/>
      <c r="B390" s="1100"/>
      <c r="C390" s="1100"/>
      <c r="D390" s="934" t="s">
        <v>419</v>
      </c>
      <c r="E390" s="955">
        <v>0</v>
      </c>
      <c r="F390" s="1057">
        <v>0</v>
      </c>
      <c r="G390" s="1057">
        <v>0</v>
      </c>
      <c r="H390" s="956">
        <v>0</v>
      </c>
      <c r="I390" s="987"/>
      <c r="J390" s="955">
        <v>0</v>
      </c>
      <c r="K390" s="955">
        <v>0</v>
      </c>
      <c r="L390" s="956">
        <v>0</v>
      </c>
      <c r="M390" s="984"/>
      <c r="N390" s="1100"/>
      <c r="O390" s="1100"/>
      <c r="P390" s="1100"/>
      <c r="Q390" s="1100"/>
      <c r="R390" s="1100"/>
      <c r="S390" s="1100"/>
      <c r="T390" s="1100"/>
      <c r="U390" s="1100"/>
      <c r="V390" s="1100"/>
      <c r="W390" s="1100"/>
      <c r="X390" s="1100"/>
      <c r="Y390" s="1100"/>
      <c r="Z390" s="940"/>
      <c r="AA390" s="940"/>
      <c r="AB390" s="940"/>
      <c r="AC390" s="940"/>
      <c r="AD390" s="940"/>
      <c r="AE390" s="940"/>
      <c r="AF390" s="941"/>
      <c r="AG390" s="942"/>
      <c r="AH390" s="942"/>
      <c r="AI390" s="943"/>
      <c r="AJ390" s="943"/>
      <c r="AK390" s="943"/>
      <c r="AL390" s="943"/>
      <c r="AM390" s="943"/>
      <c r="AN390" s="943"/>
      <c r="AO390" s="943"/>
      <c r="AP390" s="943"/>
      <c r="AQ390" s="943"/>
      <c r="AR390" s="943"/>
      <c r="AS390" s="943"/>
      <c r="AT390" s="943"/>
      <c r="AU390" s="943"/>
      <c r="AV390" s="943"/>
      <c r="AW390" s="943"/>
      <c r="AX390" s="943"/>
      <c r="AY390" s="943"/>
    </row>
    <row r="391" spans="1:51" x14ac:dyDescent="0.25">
      <c r="A391" s="1100"/>
      <c r="B391" s="1100"/>
      <c r="C391" s="1100"/>
      <c r="D391" s="934" t="s">
        <v>420</v>
      </c>
      <c r="E391" s="959">
        <v>27215067</v>
      </c>
      <c r="F391" s="1058">
        <v>27215067</v>
      </c>
      <c r="G391" s="1057">
        <v>27215067</v>
      </c>
      <c r="H391" s="956">
        <v>27215067</v>
      </c>
      <c r="I391" s="983"/>
      <c r="J391" s="955">
        <v>27215067</v>
      </c>
      <c r="K391" s="955">
        <v>27215067</v>
      </c>
      <c r="L391" s="956">
        <v>27215067</v>
      </c>
      <c r="M391" s="984"/>
      <c r="N391" s="1100"/>
      <c r="O391" s="1100"/>
      <c r="P391" s="1100"/>
      <c r="Q391" s="1100"/>
      <c r="R391" s="1100"/>
      <c r="S391" s="1100"/>
      <c r="T391" s="1100"/>
      <c r="U391" s="1100"/>
      <c r="V391" s="1100"/>
      <c r="W391" s="1100"/>
      <c r="X391" s="1100"/>
      <c r="Y391" s="1100"/>
      <c r="Z391" s="940"/>
      <c r="AA391" s="940"/>
      <c r="AB391" s="940"/>
      <c r="AC391" s="940"/>
      <c r="AD391" s="940"/>
      <c r="AE391" s="940"/>
      <c r="AF391" s="941"/>
      <c r="AG391" s="942"/>
      <c r="AH391" s="942"/>
      <c r="AI391" s="943"/>
      <c r="AJ391" s="943"/>
      <c r="AK391" s="943"/>
      <c r="AL391" s="943"/>
      <c r="AM391" s="943"/>
      <c r="AN391" s="943"/>
      <c r="AO391" s="943"/>
      <c r="AP391" s="943"/>
      <c r="AQ391" s="943"/>
      <c r="AR391" s="943"/>
      <c r="AS391" s="943"/>
      <c r="AT391" s="943"/>
      <c r="AU391" s="943"/>
      <c r="AV391" s="943"/>
      <c r="AW391" s="943"/>
      <c r="AX391" s="943"/>
      <c r="AY391" s="943"/>
    </row>
    <row r="392" spans="1:51" x14ac:dyDescent="0.25">
      <c r="A392" s="1130">
        <v>20</v>
      </c>
      <c r="B392" s="1101" t="s">
        <v>526</v>
      </c>
      <c r="C392" s="1113" t="s">
        <v>527</v>
      </c>
      <c r="D392" s="934" t="s">
        <v>402</v>
      </c>
      <c r="E392" s="980">
        <v>75</v>
      </c>
      <c r="F392" s="980">
        <v>75</v>
      </c>
      <c r="G392" s="980">
        <v>0.75</v>
      </c>
      <c r="H392" s="981">
        <v>75</v>
      </c>
      <c r="I392" s="980"/>
      <c r="J392" s="1031">
        <v>0.5625</v>
      </c>
      <c r="K392" s="1021">
        <v>0.6875</v>
      </c>
      <c r="L392" s="1022">
        <v>0.6875</v>
      </c>
      <c r="M392" s="982"/>
      <c r="N392" s="1113" t="s">
        <v>445</v>
      </c>
      <c r="O392" s="1113" t="s">
        <v>89</v>
      </c>
      <c r="P392" s="1113" t="s">
        <v>89</v>
      </c>
      <c r="Q392" s="1113" t="s">
        <v>89</v>
      </c>
      <c r="R392" s="1115" t="s">
        <v>407</v>
      </c>
      <c r="S392" s="1115">
        <v>8185614</v>
      </c>
      <c r="T392" s="1100"/>
      <c r="U392" s="1115" t="s">
        <v>408</v>
      </c>
      <c r="V392" s="1115" t="s">
        <v>409</v>
      </c>
      <c r="W392" s="1115" t="s">
        <v>410</v>
      </c>
      <c r="X392" s="1115" t="s">
        <v>411</v>
      </c>
      <c r="Y392" s="1115">
        <v>8185614</v>
      </c>
      <c r="Z392" s="940"/>
      <c r="AA392" s="940"/>
      <c r="AB392" s="940"/>
      <c r="AC392" s="940"/>
      <c r="AD392" s="940"/>
      <c r="AE392" s="940"/>
      <c r="AF392" s="941"/>
      <c r="AG392" s="942"/>
      <c r="AH392" s="942"/>
      <c r="AI392" s="943"/>
      <c r="AJ392" s="943"/>
      <c r="AK392" s="943"/>
      <c r="AL392" s="943"/>
      <c r="AM392" s="943"/>
      <c r="AN392" s="943"/>
      <c r="AO392" s="943"/>
      <c r="AP392" s="950"/>
      <c r="AQ392" s="950"/>
      <c r="AR392" s="950"/>
      <c r="AS392" s="950"/>
      <c r="AT392" s="950"/>
      <c r="AU392" s="950"/>
      <c r="AV392" s="950"/>
      <c r="AW392" s="950"/>
      <c r="AX392" s="950"/>
      <c r="AY392" s="950"/>
    </row>
    <row r="393" spans="1:51" x14ac:dyDescent="0.25">
      <c r="A393" s="1100"/>
      <c r="B393" s="1100"/>
      <c r="C393" s="1100"/>
      <c r="D393" s="934" t="s">
        <v>412</v>
      </c>
      <c r="E393" s="980">
        <v>32835000</v>
      </c>
      <c r="F393" s="980">
        <v>32835000</v>
      </c>
      <c r="G393" s="980">
        <v>32835000</v>
      </c>
      <c r="H393" s="981">
        <v>32835000</v>
      </c>
      <c r="I393" s="980"/>
      <c r="J393" s="1049">
        <v>32733000</v>
      </c>
      <c r="K393" s="1034">
        <v>32733000</v>
      </c>
      <c r="L393" s="1025">
        <v>32733000</v>
      </c>
      <c r="M393" s="1059"/>
      <c r="N393" s="1100"/>
      <c r="O393" s="1100"/>
      <c r="P393" s="1100"/>
      <c r="Q393" s="1100"/>
      <c r="R393" s="1100"/>
      <c r="S393" s="1100"/>
      <c r="T393" s="1100"/>
      <c r="U393" s="1100"/>
      <c r="V393" s="1100"/>
      <c r="W393" s="1100"/>
      <c r="X393" s="1100"/>
      <c r="Y393" s="1100"/>
      <c r="Z393" s="940"/>
      <c r="AA393" s="940"/>
      <c r="AB393" s="940"/>
      <c r="AC393" s="940"/>
      <c r="AD393" s="940"/>
      <c r="AE393" s="940"/>
      <c r="AF393" s="941"/>
      <c r="AG393" s="942"/>
      <c r="AH393" s="942"/>
      <c r="AI393" s="943"/>
      <c r="AJ393" s="943"/>
      <c r="AK393" s="943"/>
      <c r="AL393" s="943"/>
      <c r="AM393" s="943"/>
      <c r="AN393" s="943"/>
      <c r="AO393" s="943"/>
      <c r="AP393" s="950"/>
      <c r="AQ393" s="950"/>
      <c r="AR393" s="950"/>
      <c r="AS393" s="950"/>
      <c r="AT393" s="950"/>
      <c r="AU393" s="950"/>
      <c r="AV393" s="950"/>
      <c r="AW393" s="950"/>
      <c r="AX393" s="950"/>
      <c r="AY393" s="950"/>
    </row>
    <row r="394" spans="1:51" x14ac:dyDescent="0.25">
      <c r="A394" s="1100"/>
      <c r="B394" s="1100"/>
      <c r="C394" s="1100"/>
      <c r="D394" s="934" t="s">
        <v>419</v>
      </c>
      <c r="E394" s="980">
        <v>0</v>
      </c>
      <c r="F394" s="980">
        <v>0</v>
      </c>
      <c r="G394" s="980">
        <v>0</v>
      </c>
      <c r="H394" s="981">
        <v>0</v>
      </c>
      <c r="I394" s="980"/>
      <c r="J394" s="1031">
        <v>0</v>
      </c>
      <c r="K394" s="1021">
        <v>0</v>
      </c>
      <c r="L394" s="1022">
        <v>0</v>
      </c>
      <c r="M394" s="982"/>
      <c r="N394" s="1100"/>
      <c r="O394" s="1100"/>
      <c r="P394" s="1100"/>
      <c r="Q394" s="1100"/>
      <c r="R394" s="1100"/>
      <c r="S394" s="1100"/>
      <c r="T394" s="1100"/>
      <c r="U394" s="1100"/>
      <c r="V394" s="1100"/>
      <c r="W394" s="1100"/>
      <c r="X394" s="1100"/>
      <c r="Y394" s="1100"/>
      <c r="Z394" s="940"/>
      <c r="AA394" s="940"/>
      <c r="AB394" s="940"/>
      <c r="AC394" s="940"/>
      <c r="AD394" s="940"/>
      <c r="AE394" s="940"/>
      <c r="AF394" s="941"/>
      <c r="AG394" s="942"/>
      <c r="AH394" s="942"/>
      <c r="AI394" s="943"/>
      <c r="AJ394" s="943"/>
      <c r="AK394" s="943"/>
      <c r="AL394" s="943"/>
      <c r="AM394" s="943"/>
      <c r="AN394" s="943"/>
      <c r="AO394" s="943"/>
      <c r="AP394" s="950"/>
      <c r="AQ394" s="950"/>
      <c r="AR394" s="950"/>
      <c r="AS394" s="950"/>
      <c r="AT394" s="950"/>
      <c r="AU394" s="950"/>
      <c r="AV394" s="950"/>
      <c r="AW394" s="950"/>
      <c r="AX394" s="950"/>
      <c r="AY394" s="950"/>
    </row>
    <row r="395" spans="1:51" x14ac:dyDescent="0.25">
      <c r="A395" s="1100"/>
      <c r="B395" s="1100"/>
      <c r="C395" s="1100"/>
      <c r="D395" s="934" t="s">
        <v>420</v>
      </c>
      <c r="E395" s="980">
        <v>8660000</v>
      </c>
      <c r="F395" s="980">
        <v>8660000</v>
      </c>
      <c r="G395" s="980">
        <v>8660000</v>
      </c>
      <c r="H395" s="981">
        <v>8660000</v>
      </c>
      <c r="I395" s="980"/>
      <c r="J395" s="1049">
        <v>6928000</v>
      </c>
      <c r="K395" s="1034">
        <v>8660000</v>
      </c>
      <c r="L395" s="1025">
        <v>8660000</v>
      </c>
      <c r="M395" s="990"/>
      <c r="N395" s="1100"/>
      <c r="O395" s="1100"/>
      <c r="P395" s="1100"/>
      <c r="Q395" s="1100"/>
      <c r="R395" s="1100"/>
      <c r="S395" s="1100"/>
      <c r="T395" s="1100"/>
      <c r="U395" s="1100"/>
      <c r="V395" s="1100"/>
      <c r="W395" s="1100"/>
      <c r="X395" s="1100"/>
      <c r="Y395" s="1100"/>
      <c r="Z395" s="940"/>
      <c r="AA395" s="940"/>
      <c r="AB395" s="940"/>
      <c r="AC395" s="940"/>
      <c r="AD395" s="940"/>
      <c r="AE395" s="940"/>
      <c r="AF395" s="941"/>
      <c r="AG395" s="942"/>
      <c r="AH395" s="942"/>
      <c r="AI395" s="943"/>
      <c r="AJ395" s="943"/>
      <c r="AK395" s="943"/>
      <c r="AL395" s="943"/>
      <c r="AM395" s="943"/>
      <c r="AN395" s="943"/>
      <c r="AO395" s="943"/>
      <c r="AP395" s="950"/>
      <c r="AQ395" s="950"/>
      <c r="AR395" s="950"/>
      <c r="AS395" s="950"/>
      <c r="AT395" s="950"/>
      <c r="AU395" s="950"/>
      <c r="AV395" s="950"/>
      <c r="AW395" s="950"/>
      <c r="AX395" s="950"/>
      <c r="AY395" s="950"/>
    </row>
    <row r="396" spans="1:51" x14ac:dyDescent="0.25">
      <c r="A396" s="1100"/>
      <c r="B396" s="1100"/>
      <c r="C396" s="1101" t="s">
        <v>451</v>
      </c>
      <c r="D396" s="934" t="s">
        <v>402</v>
      </c>
      <c r="E396" s="955">
        <v>75</v>
      </c>
      <c r="F396" s="1035">
        <v>75</v>
      </c>
      <c r="G396" s="1035">
        <v>0.75</v>
      </c>
      <c r="H396" s="1060">
        <v>0.75</v>
      </c>
      <c r="I396" s="1036"/>
      <c r="J396" s="1035">
        <v>0.5625</v>
      </c>
      <c r="K396" s="1035">
        <v>0.6875</v>
      </c>
      <c r="L396" s="1060">
        <v>0.6875</v>
      </c>
      <c r="M396" s="984"/>
      <c r="N396" s="1100"/>
      <c r="O396" s="1100"/>
      <c r="P396" s="1100"/>
      <c r="Q396" s="1100"/>
      <c r="R396" s="1100"/>
      <c r="S396" s="1100"/>
      <c r="T396" s="1100"/>
      <c r="U396" s="1100"/>
      <c r="V396" s="1100"/>
      <c r="W396" s="1100"/>
      <c r="X396" s="1100"/>
      <c r="Y396" s="1100"/>
      <c r="Z396" s="940"/>
      <c r="AA396" s="940"/>
      <c r="AB396" s="940"/>
      <c r="AC396" s="940"/>
      <c r="AD396" s="940"/>
      <c r="AE396" s="940"/>
      <c r="AF396" s="941"/>
      <c r="AG396" s="942"/>
      <c r="AH396" s="942"/>
      <c r="AI396" s="943"/>
      <c r="AJ396" s="943"/>
      <c r="AK396" s="943"/>
      <c r="AL396" s="943"/>
      <c r="AM396" s="943"/>
      <c r="AN396" s="943"/>
      <c r="AO396" s="943"/>
      <c r="AP396" s="943"/>
      <c r="AQ396" s="943"/>
      <c r="AR396" s="943"/>
      <c r="AS396" s="943"/>
      <c r="AT396" s="943"/>
      <c r="AU396" s="943"/>
      <c r="AV396" s="943"/>
      <c r="AW396" s="943"/>
      <c r="AX396" s="943"/>
      <c r="AY396" s="943"/>
    </row>
    <row r="397" spans="1:51" x14ac:dyDescent="0.25">
      <c r="A397" s="1100"/>
      <c r="B397" s="1100"/>
      <c r="C397" s="1100"/>
      <c r="D397" s="934" t="s">
        <v>412</v>
      </c>
      <c r="E397" s="959">
        <v>32835000</v>
      </c>
      <c r="F397" s="959">
        <v>32835000</v>
      </c>
      <c r="G397" s="1061">
        <v>32835000</v>
      </c>
      <c r="H397" s="1062">
        <v>32835000</v>
      </c>
      <c r="I397" s="983"/>
      <c r="J397" s="1050">
        <v>32733000</v>
      </c>
      <c r="K397" s="1061">
        <v>32733000</v>
      </c>
      <c r="L397" s="1062">
        <v>32733000</v>
      </c>
      <c r="M397" s="984"/>
      <c r="N397" s="1100"/>
      <c r="O397" s="1100"/>
      <c r="P397" s="1100"/>
      <c r="Q397" s="1100"/>
      <c r="R397" s="1100"/>
      <c r="S397" s="1100"/>
      <c r="T397" s="1100"/>
      <c r="U397" s="1100"/>
      <c r="V397" s="1100"/>
      <c r="W397" s="1100"/>
      <c r="X397" s="1100"/>
      <c r="Y397" s="1100"/>
      <c r="Z397" s="940"/>
      <c r="AA397" s="940"/>
      <c r="AB397" s="940"/>
      <c r="AC397" s="940"/>
      <c r="AD397" s="940"/>
      <c r="AE397" s="940"/>
      <c r="AF397" s="941"/>
      <c r="AG397" s="942"/>
      <c r="AH397" s="942"/>
      <c r="AI397" s="943"/>
      <c r="AJ397" s="943"/>
      <c r="AK397" s="943"/>
      <c r="AL397" s="943"/>
      <c r="AM397" s="943"/>
      <c r="AN397" s="943"/>
      <c r="AO397" s="943"/>
      <c r="AP397" s="943"/>
      <c r="AQ397" s="943"/>
      <c r="AR397" s="943"/>
      <c r="AS397" s="943"/>
      <c r="AT397" s="943"/>
      <c r="AU397" s="943"/>
      <c r="AV397" s="943"/>
      <c r="AW397" s="943"/>
      <c r="AX397" s="943"/>
      <c r="AY397" s="943"/>
    </row>
    <row r="398" spans="1:51" x14ac:dyDescent="0.25">
      <c r="A398" s="1100"/>
      <c r="B398" s="1100"/>
      <c r="C398" s="1100"/>
      <c r="D398" s="934" t="s">
        <v>419</v>
      </c>
      <c r="E398" s="955">
        <v>0</v>
      </c>
      <c r="F398" s="955">
        <v>0</v>
      </c>
      <c r="G398" s="1035">
        <v>0</v>
      </c>
      <c r="H398" s="1060">
        <v>0</v>
      </c>
      <c r="I398" s="987"/>
      <c r="J398" s="1035">
        <v>0</v>
      </c>
      <c r="K398" s="1035">
        <v>0</v>
      </c>
      <c r="L398" s="1060">
        <v>0</v>
      </c>
      <c r="M398" s="984"/>
      <c r="N398" s="1100"/>
      <c r="O398" s="1100"/>
      <c r="P398" s="1100"/>
      <c r="Q398" s="1100"/>
      <c r="R398" s="1100"/>
      <c r="S398" s="1100"/>
      <c r="T398" s="1100"/>
      <c r="U398" s="1100"/>
      <c r="V398" s="1100"/>
      <c r="W398" s="1100"/>
      <c r="X398" s="1100"/>
      <c r="Y398" s="1100"/>
      <c r="Z398" s="940"/>
      <c r="AA398" s="940"/>
      <c r="AB398" s="940"/>
      <c r="AC398" s="940"/>
      <c r="AD398" s="940"/>
      <c r="AE398" s="940"/>
      <c r="AF398" s="941"/>
      <c r="AG398" s="942"/>
      <c r="AH398" s="942"/>
      <c r="AI398" s="943"/>
      <c r="AJ398" s="943"/>
      <c r="AK398" s="943"/>
      <c r="AL398" s="943"/>
      <c r="AM398" s="943"/>
      <c r="AN398" s="943"/>
      <c r="AO398" s="943"/>
      <c r="AP398" s="943"/>
      <c r="AQ398" s="943"/>
      <c r="AR398" s="943"/>
      <c r="AS398" s="943"/>
      <c r="AT398" s="943"/>
      <c r="AU398" s="943"/>
      <c r="AV398" s="943"/>
      <c r="AW398" s="943"/>
      <c r="AX398" s="943"/>
      <c r="AY398" s="943"/>
    </row>
    <row r="399" spans="1:51" x14ac:dyDescent="0.25">
      <c r="A399" s="1100"/>
      <c r="B399" s="1100"/>
      <c r="C399" s="1100"/>
      <c r="D399" s="934" t="s">
        <v>420</v>
      </c>
      <c r="E399" s="959">
        <v>8660000</v>
      </c>
      <c r="F399" s="959">
        <v>8660000</v>
      </c>
      <c r="G399" s="1061">
        <v>8660000</v>
      </c>
      <c r="H399" s="1062">
        <v>8660000</v>
      </c>
      <c r="I399" s="983"/>
      <c r="J399" s="1050">
        <v>6928000</v>
      </c>
      <c r="K399" s="1061">
        <v>8660000</v>
      </c>
      <c r="L399" s="1062">
        <v>8660000</v>
      </c>
      <c r="M399" s="984"/>
      <c r="N399" s="1100"/>
      <c r="O399" s="1100"/>
      <c r="P399" s="1100"/>
      <c r="Q399" s="1100"/>
      <c r="R399" s="1100"/>
      <c r="S399" s="1100"/>
      <c r="T399" s="1100"/>
      <c r="U399" s="1100"/>
      <c r="V399" s="1100"/>
      <c r="W399" s="1100"/>
      <c r="X399" s="1100"/>
      <c r="Y399" s="1100"/>
      <c r="Z399" s="940"/>
      <c r="AA399" s="940"/>
      <c r="AB399" s="940"/>
      <c r="AC399" s="940"/>
      <c r="AD399" s="940"/>
      <c r="AE399" s="940"/>
      <c r="AF399" s="941"/>
      <c r="AG399" s="942"/>
      <c r="AH399" s="942"/>
      <c r="AI399" s="943"/>
      <c r="AJ399" s="943"/>
      <c r="AK399" s="943"/>
      <c r="AL399" s="943"/>
      <c r="AM399" s="943"/>
      <c r="AN399" s="943"/>
      <c r="AO399" s="943"/>
      <c r="AP399" s="943"/>
      <c r="AQ399" s="943"/>
      <c r="AR399" s="943"/>
      <c r="AS399" s="943"/>
      <c r="AT399" s="943"/>
      <c r="AU399" s="943"/>
      <c r="AV399" s="943"/>
      <c r="AW399" s="943"/>
      <c r="AX399" s="943"/>
      <c r="AY399" s="943"/>
    </row>
    <row r="400" spans="1:51" x14ac:dyDescent="0.25">
      <c r="A400" s="1130">
        <v>21</v>
      </c>
      <c r="B400" s="1101" t="s">
        <v>364</v>
      </c>
      <c r="C400" s="1113" t="s">
        <v>528</v>
      </c>
      <c r="D400" s="934" t="s">
        <v>402</v>
      </c>
      <c r="E400" s="1032">
        <v>1</v>
      </c>
      <c r="F400" s="980"/>
      <c r="G400" s="980"/>
      <c r="H400" s="1063">
        <v>1</v>
      </c>
      <c r="I400" s="980"/>
      <c r="J400" s="1031"/>
      <c r="K400" s="1021"/>
      <c r="L400" s="1022">
        <v>0</v>
      </c>
      <c r="M400" s="982"/>
      <c r="N400" s="1113" t="s">
        <v>445</v>
      </c>
      <c r="O400" s="1113" t="s">
        <v>89</v>
      </c>
      <c r="P400" s="1113" t="s">
        <v>89</v>
      </c>
      <c r="Q400" s="1113" t="s">
        <v>89</v>
      </c>
      <c r="R400" s="1115" t="s">
        <v>407</v>
      </c>
      <c r="S400" s="1115">
        <v>8185614</v>
      </c>
      <c r="T400" s="1100"/>
      <c r="U400" s="1115" t="s">
        <v>408</v>
      </c>
      <c r="V400" s="1115" t="s">
        <v>409</v>
      </c>
      <c r="W400" s="1115" t="s">
        <v>410</v>
      </c>
      <c r="X400" s="1115" t="s">
        <v>411</v>
      </c>
      <c r="Y400" s="1115">
        <v>8185614</v>
      </c>
      <c r="Z400" s="940"/>
      <c r="AA400" s="940"/>
      <c r="AB400" s="940"/>
      <c r="AC400" s="940"/>
      <c r="AD400" s="940"/>
      <c r="AE400" s="940"/>
      <c r="AF400" s="941"/>
      <c r="AG400" s="942"/>
      <c r="AH400" s="942"/>
      <c r="AI400" s="943"/>
      <c r="AJ400" s="943"/>
      <c r="AK400" s="943"/>
      <c r="AL400" s="943"/>
      <c r="AM400" s="943"/>
      <c r="AN400" s="943"/>
      <c r="AO400" s="943"/>
      <c r="AP400" s="950"/>
      <c r="AQ400" s="950"/>
      <c r="AR400" s="950"/>
      <c r="AS400" s="950"/>
      <c r="AT400" s="950"/>
      <c r="AU400" s="950"/>
      <c r="AV400" s="950"/>
      <c r="AW400" s="950"/>
      <c r="AX400" s="950"/>
      <c r="AY400" s="950"/>
    </row>
    <row r="401" spans="1:51" x14ac:dyDescent="0.25">
      <c r="A401" s="1100"/>
      <c r="B401" s="1100"/>
      <c r="C401" s="1100"/>
      <c r="D401" s="934" t="s">
        <v>412</v>
      </c>
      <c r="E401" s="980">
        <v>199749</v>
      </c>
      <c r="F401" s="980"/>
      <c r="G401" s="980"/>
      <c r="H401" s="1025">
        <v>199749</v>
      </c>
      <c r="I401" s="980"/>
      <c r="J401" s="1049"/>
      <c r="K401" s="1034"/>
      <c r="L401" s="1025">
        <v>0</v>
      </c>
      <c r="M401" s="1059"/>
      <c r="N401" s="1100"/>
      <c r="O401" s="1100"/>
      <c r="P401" s="1100"/>
      <c r="Q401" s="1100"/>
      <c r="R401" s="1100"/>
      <c r="S401" s="1100"/>
      <c r="T401" s="1100"/>
      <c r="U401" s="1100"/>
      <c r="V401" s="1100"/>
      <c r="W401" s="1100"/>
      <c r="X401" s="1100"/>
      <c r="Y401" s="1100"/>
      <c r="Z401" s="940"/>
      <c r="AA401" s="940"/>
      <c r="AB401" s="940"/>
      <c r="AC401" s="940"/>
      <c r="AD401" s="940"/>
      <c r="AE401" s="940"/>
      <c r="AF401" s="941"/>
      <c r="AG401" s="942"/>
      <c r="AH401" s="942"/>
      <c r="AI401" s="943"/>
      <c r="AJ401" s="943"/>
      <c r="AK401" s="943"/>
      <c r="AL401" s="943"/>
      <c r="AM401" s="943"/>
      <c r="AN401" s="943"/>
      <c r="AO401" s="943"/>
      <c r="AP401" s="950"/>
      <c r="AQ401" s="950"/>
      <c r="AR401" s="950"/>
      <c r="AS401" s="950"/>
      <c r="AT401" s="950"/>
      <c r="AU401" s="950"/>
      <c r="AV401" s="950"/>
      <c r="AW401" s="950"/>
      <c r="AX401" s="950"/>
      <c r="AY401" s="950"/>
    </row>
    <row r="402" spans="1:51" x14ac:dyDescent="0.25">
      <c r="A402" s="1100"/>
      <c r="B402" s="1100"/>
      <c r="C402" s="1100"/>
      <c r="D402" s="934" t="s">
        <v>419</v>
      </c>
      <c r="E402" s="980">
        <v>0</v>
      </c>
      <c r="F402" s="980"/>
      <c r="G402" s="980"/>
      <c r="H402" s="1063">
        <v>0</v>
      </c>
      <c r="I402" s="980"/>
      <c r="J402" s="1031"/>
      <c r="K402" s="1021"/>
      <c r="L402" s="1022">
        <v>0</v>
      </c>
      <c r="M402" s="982"/>
      <c r="N402" s="1100"/>
      <c r="O402" s="1100"/>
      <c r="P402" s="1100"/>
      <c r="Q402" s="1100"/>
      <c r="R402" s="1100"/>
      <c r="S402" s="1100"/>
      <c r="T402" s="1100"/>
      <c r="U402" s="1100"/>
      <c r="V402" s="1100"/>
      <c r="W402" s="1100"/>
      <c r="X402" s="1100"/>
      <c r="Y402" s="1100"/>
      <c r="Z402" s="940"/>
      <c r="AA402" s="940"/>
      <c r="AB402" s="940"/>
      <c r="AC402" s="940"/>
      <c r="AD402" s="940"/>
      <c r="AE402" s="940"/>
      <c r="AF402" s="941"/>
      <c r="AG402" s="942"/>
      <c r="AH402" s="942"/>
      <c r="AI402" s="943"/>
      <c r="AJ402" s="943"/>
      <c r="AK402" s="943"/>
      <c r="AL402" s="943"/>
      <c r="AM402" s="943"/>
      <c r="AN402" s="943"/>
      <c r="AO402" s="943"/>
      <c r="AP402" s="950"/>
      <c r="AQ402" s="950"/>
      <c r="AR402" s="950"/>
      <c r="AS402" s="950"/>
      <c r="AT402" s="950"/>
      <c r="AU402" s="950"/>
      <c r="AV402" s="950"/>
      <c r="AW402" s="950"/>
      <c r="AX402" s="950"/>
      <c r="AY402" s="950"/>
    </row>
    <row r="403" spans="1:51" x14ac:dyDescent="0.25">
      <c r="A403" s="1100"/>
      <c r="B403" s="1100"/>
      <c r="C403" s="1100"/>
      <c r="D403" s="934" t="s">
        <v>420</v>
      </c>
      <c r="E403" s="1034">
        <v>0</v>
      </c>
      <c r="F403" s="980"/>
      <c r="G403" s="980"/>
      <c r="H403" s="1025">
        <v>0</v>
      </c>
      <c r="I403" s="980"/>
      <c r="J403" s="1049"/>
      <c r="K403" s="1034"/>
      <c r="L403" s="1025">
        <v>0</v>
      </c>
      <c r="M403" s="990"/>
      <c r="N403" s="1100"/>
      <c r="O403" s="1100"/>
      <c r="P403" s="1100"/>
      <c r="Q403" s="1100"/>
      <c r="R403" s="1100"/>
      <c r="S403" s="1100"/>
      <c r="T403" s="1100"/>
      <c r="U403" s="1100"/>
      <c r="V403" s="1100"/>
      <c r="W403" s="1100"/>
      <c r="X403" s="1100"/>
      <c r="Y403" s="1100"/>
      <c r="Z403" s="940"/>
      <c r="AA403" s="940"/>
      <c r="AB403" s="940"/>
      <c r="AC403" s="940"/>
      <c r="AD403" s="940"/>
      <c r="AE403" s="940"/>
      <c r="AF403" s="941"/>
      <c r="AG403" s="942"/>
      <c r="AH403" s="942"/>
      <c r="AI403" s="943"/>
      <c r="AJ403" s="943"/>
      <c r="AK403" s="943"/>
      <c r="AL403" s="943"/>
      <c r="AM403" s="943"/>
      <c r="AN403" s="943"/>
      <c r="AO403" s="943"/>
      <c r="AP403" s="950"/>
      <c r="AQ403" s="950"/>
      <c r="AR403" s="950"/>
      <c r="AS403" s="950"/>
      <c r="AT403" s="950"/>
      <c r="AU403" s="950"/>
      <c r="AV403" s="950"/>
      <c r="AW403" s="950"/>
      <c r="AX403" s="950"/>
      <c r="AY403" s="950"/>
    </row>
    <row r="404" spans="1:51" x14ac:dyDescent="0.25">
      <c r="A404" s="1100"/>
      <c r="B404" s="1100"/>
      <c r="C404" s="1101" t="s">
        <v>451</v>
      </c>
      <c r="D404" s="934" t="s">
        <v>402</v>
      </c>
      <c r="E404" s="1064">
        <v>1</v>
      </c>
      <c r="F404" s="1035"/>
      <c r="G404" s="1035"/>
      <c r="H404" s="1060">
        <v>1</v>
      </c>
      <c r="I404" s="1036"/>
      <c r="J404" s="1035"/>
      <c r="K404" s="1035"/>
      <c r="L404" s="1060">
        <v>0</v>
      </c>
      <c r="M404" s="984"/>
      <c r="N404" s="1100"/>
      <c r="O404" s="1100"/>
      <c r="P404" s="1100"/>
      <c r="Q404" s="1100"/>
      <c r="R404" s="1100"/>
      <c r="S404" s="1100"/>
      <c r="T404" s="1100"/>
      <c r="U404" s="1100"/>
      <c r="V404" s="1100"/>
      <c r="W404" s="1100"/>
      <c r="X404" s="1100"/>
      <c r="Y404" s="1100"/>
      <c r="Z404" s="940"/>
      <c r="AA404" s="940"/>
      <c r="AB404" s="940"/>
      <c r="AC404" s="940"/>
      <c r="AD404" s="940"/>
      <c r="AE404" s="940"/>
      <c r="AF404" s="941"/>
      <c r="AG404" s="942"/>
      <c r="AH404" s="942"/>
      <c r="AI404" s="943"/>
      <c r="AJ404" s="943"/>
      <c r="AK404" s="943"/>
      <c r="AL404" s="943"/>
      <c r="AM404" s="943"/>
      <c r="AN404" s="943"/>
      <c r="AO404" s="943"/>
      <c r="AP404" s="943"/>
      <c r="AQ404" s="943"/>
      <c r="AR404" s="943"/>
      <c r="AS404" s="943"/>
      <c r="AT404" s="943"/>
      <c r="AU404" s="943"/>
      <c r="AV404" s="943"/>
      <c r="AW404" s="943"/>
      <c r="AX404" s="943"/>
      <c r="AY404" s="943"/>
    </row>
    <row r="405" spans="1:51" x14ac:dyDescent="0.25">
      <c r="A405" s="1100"/>
      <c r="B405" s="1100"/>
      <c r="C405" s="1100"/>
      <c r="D405" s="934" t="s">
        <v>412</v>
      </c>
      <c r="E405" s="955">
        <v>199749</v>
      </c>
      <c r="F405" s="959"/>
      <c r="G405" s="1061"/>
      <c r="H405" s="1062">
        <v>199749</v>
      </c>
      <c r="I405" s="983"/>
      <c r="J405" s="1050"/>
      <c r="K405" s="1061"/>
      <c r="L405" s="1062">
        <v>0</v>
      </c>
      <c r="M405" s="984"/>
      <c r="N405" s="1100"/>
      <c r="O405" s="1100"/>
      <c r="P405" s="1100"/>
      <c r="Q405" s="1100"/>
      <c r="R405" s="1100"/>
      <c r="S405" s="1100"/>
      <c r="T405" s="1100"/>
      <c r="U405" s="1100"/>
      <c r="V405" s="1100"/>
      <c r="W405" s="1100"/>
      <c r="X405" s="1100"/>
      <c r="Y405" s="1100"/>
      <c r="Z405" s="940"/>
      <c r="AA405" s="940"/>
      <c r="AB405" s="940"/>
      <c r="AC405" s="940"/>
      <c r="AD405" s="940"/>
      <c r="AE405" s="940"/>
      <c r="AF405" s="941"/>
      <c r="AG405" s="942"/>
      <c r="AH405" s="942"/>
      <c r="AI405" s="943"/>
      <c r="AJ405" s="943"/>
      <c r="AK405" s="943"/>
      <c r="AL405" s="943"/>
      <c r="AM405" s="943"/>
      <c r="AN405" s="943"/>
      <c r="AO405" s="943"/>
      <c r="AP405" s="943"/>
      <c r="AQ405" s="943"/>
      <c r="AR405" s="943"/>
      <c r="AS405" s="943"/>
      <c r="AT405" s="943"/>
      <c r="AU405" s="943"/>
      <c r="AV405" s="943"/>
      <c r="AW405" s="943"/>
      <c r="AX405" s="943"/>
      <c r="AY405" s="943"/>
    </row>
    <row r="406" spans="1:51" x14ac:dyDescent="0.25">
      <c r="A406" s="1100"/>
      <c r="B406" s="1100"/>
      <c r="C406" s="1100"/>
      <c r="D406" s="934" t="s">
        <v>419</v>
      </c>
      <c r="E406" s="1064">
        <v>0</v>
      </c>
      <c r="F406" s="955"/>
      <c r="G406" s="1035"/>
      <c r="H406" s="1060">
        <v>0</v>
      </c>
      <c r="I406" s="987"/>
      <c r="J406" s="1035"/>
      <c r="K406" s="1035"/>
      <c r="L406" s="1060">
        <v>0</v>
      </c>
      <c r="M406" s="984"/>
      <c r="N406" s="1100"/>
      <c r="O406" s="1100"/>
      <c r="P406" s="1100"/>
      <c r="Q406" s="1100"/>
      <c r="R406" s="1100"/>
      <c r="S406" s="1100"/>
      <c r="T406" s="1100"/>
      <c r="U406" s="1100"/>
      <c r="V406" s="1100"/>
      <c r="W406" s="1100"/>
      <c r="X406" s="1100"/>
      <c r="Y406" s="1100"/>
      <c r="Z406" s="940"/>
      <c r="AA406" s="940"/>
      <c r="AB406" s="940"/>
      <c r="AC406" s="940"/>
      <c r="AD406" s="940"/>
      <c r="AE406" s="940"/>
      <c r="AF406" s="941"/>
      <c r="AG406" s="942"/>
      <c r="AH406" s="942"/>
      <c r="AI406" s="943"/>
      <c r="AJ406" s="943"/>
      <c r="AK406" s="943"/>
      <c r="AL406" s="943"/>
      <c r="AM406" s="943"/>
      <c r="AN406" s="943"/>
      <c r="AO406" s="943"/>
      <c r="AP406" s="943"/>
      <c r="AQ406" s="943"/>
      <c r="AR406" s="943"/>
      <c r="AS406" s="943"/>
      <c r="AT406" s="943"/>
      <c r="AU406" s="943"/>
      <c r="AV406" s="943"/>
      <c r="AW406" s="943"/>
      <c r="AX406" s="943"/>
      <c r="AY406" s="943"/>
    </row>
    <row r="407" spans="1:51" x14ac:dyDescent="0.25">
      <c r="A407" s="1100"/>
      <c r="B407" s="1100"/>
      <c r="C407" s="1100"/>
      <c r="D407" s="934" t="s">
        <v>420</v>
      </c>
      <c r="E407" s="955">
        <v>0</v>
      </c>
      <c r="F407" s="959"/>
      <c r="G407" s="1061"/>
      <c r="H407" s="1062">
        <v>0</v>
      </c>
      <c r="I407" s="983"/>
      <c r="J407" s="1050"/>
      <c r="K407" s="1061"/>
      <c r="L407" s="1062">
        <v>0</v>
      </c>
      <c r="M407" s="984"/>
      <c r="N407" s="1100"/>
      <c r="O407" s="1100"/>
      <c r="P407" s="1100"/>
      <c r="Q407" s="1100"/>
      <c r="R407" s="1100"/>
      <c r="S407" s="1100"/>
      <c r="T407" s="1100"/>
      <c r="U407" s="1100"/>
      <c r="V407" s="1100"/>
      <c r="W407" s="1100"/>
      <c r="X407" s="1100"/>
      <c r="Y407" s="1100"/>
      <c r="Z407" s="940"/>
      <c r="AA407" s="940"/>
      <c r="AB407" s="940"/>
      <c r="AC407" s="940"/>
      <c r="AD407" s="940"/>
      <c r="AE407" s="940"/>
      <c r="AF407" s="941"/>
      <c r="AG407" s="942"/>
      <c r="AH407" s="942"/>
      <c r="AI407" s="943"/>
      <c r="AJ407" s="943"/>
      <c r="AK407" s="943"/>
      <c r="AL407" s="943"/>
      <c r="AM407" s="943"/>
      <c r="AN407" s="943"/>
      <c r="AO407" s="943"/>
      <c r="AP407" s="943"/>
      <c r="AQ407" s="943"/>
      <c r="AR407" s="943"/>
      <c r="AS407" s="943"/>
      <c r="AT407" s="943"/>
      <c r="AU407" s="943"/>
      <c r="AV407" s="943"/>
      <c r="AW407" s="943"/>
      <c r="AX407" s="943"/>
      <c r="AY407" s="943"/>
    </row>
    <row r="408" spans="1:51" ht="36" x14ac:dyDescent="0.25">
      <c r="A408" s="1103" t="s">
        <v>529</v>
      </c>
      <c r="B408" s="1103"/>
      <c r="C408" s="1103"/>
      <c r="D408" s="1065" t="s">
        <v>530</v>
      </c>
      <c r="E408" s="1066">
        <v>10091605000.061855</v>
      </c>
      <c r="F408" s="1067">
        <v>10091605000</v>
      </c>
      <c r="G408" s="1067">
        <v>10091605000</v>
      </c>
      <c r="H408" s="1068">
        <v>10091605000</v>
      </c>
      <c r="I408" s="1069"/>
      <c r="J408" s="1069">
        <v>1051758057</v>
      </c>
      <c r="K408" s="1069">
        <v>1051758057</v>
      </c>
      <c r="L408" s="1068">
        <v>6413132991</v>
      </c>
      <c r="M408" s="1067"/>
      <c r="N408" s="1070"/>
      <c r="O408" s="1070"/>
      <c r="P408" s="1070"/>
      <c r="Q408" s="1070"/>
      <c r="R408" s="1071"/>
      <c r="S408" s="1071"/>
      <c r="T408" s="1071"/>
      <c r="U408" s="1071"/>
      <c r="V408" s="1071"/>
      <c r="W408" s="1071"/>
      <c r="X408" s="1071"/>
      <c r="Y408" s="1071"/>
      <c r="Z408" s="1072"/>
      <c r="AA408" s="1072"/>
      <c r="AB408" s="1072"/>
      <c r="AC408" s="1072"/>
      <c r="AD408" s="1072"/>
      <c r="AE408" s="1072"/>
      <c r="AF408" s="942"/>
      <c r="AG408" s="942"/>
      <c r="AH408" s="942"/>
      <c r="AI408" s="943"/>
      <c r="AJ408" s="943"/>
      <c r="AK408" s="943"/>
      <c r="AL408" s="943"/>
      <c r="AM408" s="943"/>
      <c r="AN408" s="943"/>
      <c r="AO408" s="943"/>
      <c r="AP408" s="950"/>
      <c r="AQ408" s="950"/>
      <c r="AR408" s="950"/>
      <c r="AS408" s="950"/>
      <c r="AT408" s="950"/>
      <c r="AU408" s="950"/>
      <c r="AV408" s="950"/>
      <c r="AW408" s="950"/>
      <c r="AX408" s="950"/>
      <c r="AY408" s="950"/>
    </row>
    <row r="409" spans="1:51" ht="36" x14ac:dyDescent="0.25">
      <c r="A409" s="1103"/>
      <c r="B409" s="1103"/>
      <c r="C409" s="1103"/>
      <c r="D409" s="1073" t="s">
        <v>531</v>
      </c>
      <c r="E409" s="1074">
        <v>2539609219</v>
      </c>
      <c r="F409" s="1074">
        <v>2539609219</v>
      </c>
      <c r="G409" s="1074">
        <v>2539609219</v>
      </c>
      <c r="H409" s="1074">
        <v>2526233085</v>
      </c>
      <c r="I409" s="1073"/>
      <c r="J409" s="1075">
        <v>1435891770</v>
      </c>
      <c r="K409" s="1075">
        <v>1435891770</v>
      </c>
      <c r="L409" s="1074">
        <v>2320104639</v>
      </c>
      <c r="M409" s="1067"/>
      <c r="N409" s="1073"/>
      <c r="O409" s="1073"/>
      <c r="P409" s="1073"/>
      <c r="Q409" s="1073"/>
      <c r="R409" s="1073"/>
      <c r="S409" s="1073"/>
      <c r="T409" s="1073"/>
      <c r="U409" s="1073"/>
      <c r="V409" s="1073"/>
      <c r="W409" s="1073"/>
      <c r="X409" s="1073"/>
      <c r="Y409" s="1073"/>
      <c r="Z409" s="1072"/>
      <c r="AA409" s="1072"/>
      <c r="AB409" s="1072"/>
      <c r="AC409" s="1072"/>
      <c r="AD409" s="1072"/>
      <c r="AE409" s="1072"/>
      <c r="AF409" s="942"/>
      <c r="AG409" s="942"/>
      <c r="AH409" s="942"/>
      <c r="AI409" s="943"/>
      <c r="AJ409" s="943"/>
      <c r="AK409" s="943"/>
      <c r="AL409" s="943"/>
      <c r="AM409" s="943"/>
      <c r="AN409" s="943"/>
      <c r="AO409" s="943"/>
      <c r="AP409" s="950"/>
      <c r="AQ409" s="950"/>
      <c r="AR409" s="950"/>
      <c r="AS409" s="950"/>
      <c r="AT409" s="950"/>
      <c r="AU409" s="950"/>
      <c r="AV409" s="950"/>
      <c r="AW409" s="950"/>
      <c r="AX409" s="950"/>
      <c r="AY409" s="950"/>
    </row>
    <row r="410" spans="1:51" ht="36" x14ac:dyDescent="0.25">
      <c r="A410" s="1103"/>
      <c r="B410" s="1103"/>
      <c r="C410" s="1103"/>
      <c r="D410" s="1065" t="s">
        <v>532</v>
      </c>
      <c r="E410" s="1076">
        <v>12631214219.061855</v>
      </c>
      <c r="F410" s="1076">
        <v>12631214219</v>
      </c>
      <c r="G410" s="1076">
        <v>12631214219</v>
      </c>
      <c r="H410" s="1077">
        <v>12631214219</v>
      </c>
      <c r="I410" s="1078"/>
      <c r="J410" s="1078">
        <v>2487649827</v>
      </c>
      <c r="K410" s="1078">
        <v>2487649827</v>
      </c>
      <c r="L410" s="1077">
        <v>8733237630</v>
      </c>
      <c r="M410" s="1076"/>
      <c r="N410" s="1071"/>
      <c r="O410" s="1071"/>
      <c r="P410" s="1071"/>
      <c r="Q410" s="1071"/>
      <c r="R410" s="1071"/>
      <c r="S410" s="1071"/>
      <c r="T410" s="1071"/>
      <c r="U410" s="1071"/>
      <c r="V410" s="1137"/>
      <c r="W410" s="1138"/>
      <c r="X410" s="1138"/>
      <c r="Y410" s="1138"/>
      <c r="Z410" s="1072"/>
      <c r="AA410" s="1072"/>
      <c r="AB410" s="1072"/>
      <c r="AC410" s="1072"/>
      <c r="AD410" s="1072"/>
      <c r="AE410" s="1072"/>
      <c r="AF410" s="942"/>
      <c r="AG410" s="942"/>
      <c r="AH410" s="942"/>
      <c r="AI410" s="943"/>
      <c r="AJ410" s="943"/>
      <c r="AK410" s="943"/>
      <c r="AL410" s="943"/>
      <c r="AM410" s="943"/>
      <c r="AN410" s="943"/>
      <c r="AO410" s="943"/>
      <c r="AP410" s="950"/>
      <c r="AQ410" s="950"/>
      <c r="AR410" s="950"/>
      <c r="AS410" s="950"/>
      <c r="AT410" s="950"/>
      <c r="AU410" s="950"/>
      <c r="AV410" s="950"/>
      <c r="AW410" s="950"/>
      <c r="AX410" s="950"/>
      <c r="AY410" s="950"/>
    </row>
    <row r="411" spans="1:51" x14ac:dyDescent="0.25">
      <c r="A411" s="1079"/>
      <c r="B411" s="1079"/>
      <c r="C411" s="1079"/>
      <c r="D411" s="1079"/>
      <c r="E411" s="1080"/>
      <c r="F411" s="1080"/>
      <c r="G411" s="1081"/>
      <c r="H411" s="1082"/>
      <c r="I411" s="1083"/>
      <c r="J411" s="1084"/>
      <c r="K411" s="1081"/>
      <c r="L411" s="1082"/>
      <c r="M411" s="1083"/>
      <c r="N411" s="1079"/>
      <c r="O411" s="1079"/>
      <c r="P411" s="1079"/>
      <c r="Q411" s="1079"/>
      <c r="R411" s="1079"/>
      <c r="S411" s="1079"/>
      <c r="T411" s="1079"/>
      <c r="U411" s="1079"/>
      <c r="V411" s="1079"/>
      <c r="W411" s="1079"/>
      <c r="X411" s="1079"/>
      <c r="Y411" s="1079"/>
      <c r="Z411" s="1079"/>
      <c r="AA411" s="1079"/>
      <c r="AB411" s="1079"/>
      <c r="AC411" s="1079"/>
      <c r="AD411" s="1079"/>
      <c r="AE411" s="1079"/>
      <c r="AF411" s="1079"/>
      <c r="AG411" s="1079"/>
      <c r="AH411" s="1079"/>
      <c r="AI411" s="1079"/>
      <c r="AJ411" s="1079"/>
      <c r="AK411" s="1079"/>
      <c r="AL411" s="1079"/>
      <c r="AM411" s="1079"/>
      <c r="AN411" s="1079"/>
      <c r="AO411" s="1079"/>
      <c r="AP411" s="1079"/>
      <c r="AQ411" s="1079"/>
      <c r="AR411" s="1079"/>
      <c r="AS411" s="1079"/>
      <c r="AT411" s="1079"/>
      <c r="AU411" s="1079"/>
      <c r="AV411" s="1079"/>
      <c r="AW411" s="1079"/>
      <c r="AX411" s="1079"/>
      <c r="AY411" s="1079"/>
    </row>
    <row r="412" spans="1:51" x14ac:dyDescent="0.25">
      <c r="A412" s="1085"/>
      <c r="B412" s="1085"/>
      <c r="C412" s="1085"/>
      <c r="D412" s="1085"/>
      <c r="E412" s="1085"/>
      <c r="F412" s="1085"/>
      <c r="G412" s="1086"/>
      <c r="H412" s="1087"/>
      <c r="I412" s="1085"/>
      <c r="J412" s="1088"/>
      <c r="K412" s="1086"/>
      <c r="L412" s="1087"/>
      <c r="M412" s="1085"/>
      <c r="N412" s="1085"/>
      <c r="O412" s="1085"/>
      <c r="P412" s="1085"/>
      <c r="Q412" s="1085"/>
      <c r="R412" s="1085"/>
      <c r="S412" s="1085"/>
      <c r="T412" s="1085"/>
      <c r="U412" s="1085"/>
      <c r="V412" s="1085"/>
      <c r="W412" s="1085"/>
      <c r="X412" s="1085"/>
      <c r="Y412" s="1085"/>
      <c r="Z412" s="1085"/>
      <c r="AA412" s="1085"/>
      <c r="AB412" s="1085"/>
      <c r="AC412" s="1085"/>
      <c r="AD412" s="1085"/>
      <c r="AE412" s="1085"/>
      <c r="AF412" s="1085"/>
      <c r="AG412" s="1085"/>
      <c r="AH412" s="1085"/>
      <c r="AI412" s="1085"/>
      <c r="AJ412" s="1085"/>
      <c r="AK412" s="1085"/>
      <c r="AL412" s="1085"/>
      <c r="AM412" s="1085"/>
      <c r="AN412" s="1085"/>
      <c r="AO412" s="1085"/>
      <c r="AP412" s="1085"/>
      <c r="AQ412" s="1085"/>
      <c r="AR412" s="1085"/>
      <c r="AS412" s="1085"/>
      <c r="AT412" s="1085"/>
      <c r="AU412" s="1085"/>
      <c r="AV412" s="1085"/>
      <c r="AW412" s="1085"/>
      <c r="AX412" s="1085"/>
      <c r="AY412" s="1085"/>
    </row>
    <row r="413" spans="1:51" ht="18" x14ac:dyDescent="0.25">
      <c r="A413" s="1089" t="s">
        <v>243</v>
      </c>
      <c r="B413" s="1090"/>
      <c r="C413" s="1090"/>
      <c r="D413" s="1090"/>
      <c r="E413" s="1090"/>
      <c r="F413" s="1090"/>
      <c r="G413" s="1090"/>
      <c r="H413" s="1091"/>
      <c r="I413" s="1090"/>
      <c r="J413" s="1092"/>
      <c r="K413" s="1090"/>
      <c r="L413" s="1091"/>
      <c r="M413" s="1090"/>
      <c r="N413" s="1090"/>
      <c r="O413" s="1090"/>
      <c r="P413" s="1090"/>
      <c r="Q413" s="1093"/>
      <c r="R413" s="1093"/>
      <c r="S413" s="1093"/>
      <c r="T413" s="1093"/>
      <c r="U413" s="1093"/>
      <c r="V413" s="1094"/>
      <c r="W413" s="1094"/>
      <c r="X413" s="1094"/>
      <c r="Y413" s="1094"/>
      <c r="Z413" s="931"/>
      <c r="AA413" s="931"/>
      <c r="AB413" s="931"/>
      <c r="AC413" s="931"/>
      <c r="AD413" s="931"/>
      <c r="AE413" s="931"/>
      <c r="AF413" s="931"/>
      <c r="AG413" s="931"/>
      <c r="AH413" s="931"/>
      <c r="AI413" s="931"/>
      <c r="AJ413" s="931"/>
      <c r="AK413" s="931"/>
      <c r="AL413" s="931"/>
      <c r="AM413" s="931"/>
      <c r="AN413" s="931"/>
      <c r="AO413" s="931"/>
      <c r="AP413" s="931"/>
      <c r="AQ413" s="931"/>
      <c r="AR413" s="931"/>
      <c r="AS413" s="931"/>
      <c r="AT413" s="931"/>
      <c r="AU413" s="931"/>
      <c r="AV413" s="931"/>
      <c r="AW413" s="931"/>
      <c r="AX413" s="931"/>
      <c r="AY413" s="931"/>
    </row>
    <row r="414" spans="1:51" ht="18" x14ac:dyDescent="0.25">
      <c r="A414" s="1095" t="s">
        <v>244</v>
      </c>
      <c r="B414" s="1139" t="s">
        <v>245</v>
      </c>
      <c r="C414" s="1139"/>
      <c r="D414" s="1139"/>
      <c r="E414" s="1139"/>
      <c r="F414" s="1140" t="s">
        <v>246</v>
      </c>
      <c r="G414" s="1140"/>
      <c r="H414" s="1140"/>
      <c r="I414" s="1090"/>
      <c r="J414" s="1088"/>
      <c r="K414" s="1090"/>
      <c r="L414" s="1091"/>
      <c r="M414" s="1090"/>
      <c r="N414" s="1090"/>
      <c r="O414" s="1090"/>
      <c r="P414" s="1090"/>
      <c r="Q414" s="1093"/>
      <c r="R414" s="1093"/>
      <c r="S414" s="1093"/>
      <c r="T414" s="1093"/>
      <c r="U414" s="1093"/>
      <c r="V414" s="1093"/>
      <c r="W414" s="1093"/>
      <c r="X414" s="1093"/>
      <c r="Y414" s="1093"/>
      <c r="Z414" s="931"/>
      <c r="AA414" s="931"/>
      <c r="AB414" s="931"/>
      <c r="AC414" s="931"/>
      <c r="AD414" s="931"/>
      <c r="AE414" s="931"/>
      <c r="AF414" s="931"/>
      <c r="AG414" s="931"/>
      <c r="AH414" s="931"/>
      <c r="AI414" s="931"/>
      <c r="AJ414" s="931"/>
      <c r="AK414" s="931"/>
      <c r="AL414" s="931"/>
      <c r="AM414" s="931"/>
      <c r="AN414" s="931"/>
      <c r="AO414" s="931"/>
      <c r="AP414" s="931"/>
      <c r="AQ414" s="931"/>
      <c r="AR414" s="931"/>
      <c r="AS414" s="931"/>
      <c r="AT414" s="931"/>
      <c r="AU414" s="931"/>
      <c r="AV414" s="931"/>
      <c r="AW414" s="931"/>
      <c r="AX414" s="931"/>
      <c r="AY414" s="931"/>
    </row>
    <row r="415" spans="1:51" x14ac:dyDescent="0.25">
      <c r="A415" s="1096">
        <v>11</v>
      </c>
      <c r="B415" s="1141" t="s">
        <v>247</v>
      </c>
      <c r="C415" s="1141"/>
      <c r="D415" s="1141"/>
      <c r="E415" s="1141"/>
      <c r="F415" s="1141" t="s">
        <v>248</v>
      </c>
      <c r="G415" s="1141"/>
      <c r="H415" s="1141"/>
      <c r="I415" s="1090"/>
      <c r="J415" s="1097"/>
      <c r="K415" s="1090"/>
      <c r="L415" s="1091"/>
      <c r="M415" s="1090"/>
      <c r="N415" s="1090"/>
      <c r="O415" s="1090"/>
      <c r="P415" s="1090"/>
      <c r="Q415" s="1090"/>
      <c r="R415" s="1090"/>
      <c r="S415" s="1090"/>
      <c r="T415" s="1090"/>
      <c r="U415" s="1090"/>
      <c r="V415" s="1090"/>
      <c r="W415" s="1090"/>
      <c r="X415" s="1090"/>
      <c r="Y415" s="1090"/>
      <c r="Z415" s="931"/>
      <c r="AA415" s="931"/>
      <c r="AB415" s="931"/>
      <c r="AC415" s="931"/>
      <c r="AD415" s="931"/>
      <c r="AE415" s="931"/>
      <c r="AF415" s="931"/>
      <c r="AG415" s="931"/>
      <c r="AH415" s="931"/>
      <c r="AI415" s="931"/>
      <c r="AJ415" s="931"/>
      <c r="AK415" s="931"/>
      <c r="AL415" s="931"/>
      <c r="AM415" s="931"/>
      <c r="AN415" s="931"/>
      <c r="AO415" s="931"/>
      <c r="AP415" s="931"/>
      <c r="AQ415" s="931"/>
      <c r="AR415" s="931"/>
      <c r="AS415" s="931"/>
      <c r="AT415" s="931"/>
      <c r="AU415" s="931"/>
      <c r="AV415" s="931"/>
      <c r="AW415" s="931"/>
      <c r="AX415" s="931"/>
      <c r="AY415" s="931"/>
    </row>
  </sheetData>
  <mergeCells count="1062">
    <mergeCell ref="C404:C407"/>
    <mergeCell ref="A408:C410"/>
    <mergeCell ref="V410:Y410"/>
    <mergeCell ref="B414:E414"/>
    <mergeCell ref="F414:H414"/>
    <mergeCell ref="B415:E415"/>
    <mergeCell ref="F415:H415"/>
    <mergeCell ref="S400:T407"/>
    <mergeCell ref="U400:U407"/>
    <mergeCell ref="V400:V407"/>
    <mergeCell ref="W400:W407"/>
    <mergeCell ref="X400:X407"/>
    <mergeCell ref="Y400:Y407"/>
    <mergeCell ref="Y392:Y399"/>
    <mergeCell ref="C396:C399"/>
    <mergeCell ref="A400:A407"/>
    <mergeCell ref="B400:B407"/>
    <mergeCell ref="C400:C403"/>
    <mergeCell ref="N400:N407"/>
    <mergeCell ref="O400:O407"/>
    <mergeCell ref="P400:P407"/>
    <mergeCell ref="Q400:Q407"/>
    <mergeCell ref="R400:R407"/>
    <mergeCell ref="R392:R399"/>
    <mergeCell ref="S392:T399"/>
    <mergeCell ref="U392:U399"/>
    <mergeCell ref="V392:V399"/>
    <mergeCell ref="W392:W399"/>
    <mergeCell ref="X392:X399"/>
    <mergeCell ref="X384:X391"/>
    <mergeCell ref="Y384:Y391"/>
    <mergeCell ref="C388:C391"/>
    <mergeCell ref="A392:A399"/>
    <mergeCell ref="B392:B399"/>
    <mergeCell ref="C392:C395"/>
    <mergeCell ref="N392:N399"/>
    <mergeCell ref="O392:O399"/>
    <mergeCell ref="P392:P399"/>
    <mergeCell ref="Q392:Q399"/>
    <mergeCell ref="Q384:Q391"/>
    <mergeCell ref="R384:R391"/>
    <mergeCell ref="S384:T391"/>
    <mergeCell ref="U384:U391"/>
    <mergeCell ref="V384:V391"/>
    <mergeCell ref="W384:W391"/>
    <mergeCell ref="W376:W383"/>
    <mergeCell ref="X376:X383"/>
    <mergeCell ref="Y376:Y383"/>
    <mergeCell ref="C380:C383"/>
    <mergeCell ref="A384:A391"/>
    <mergeCell ref="B384:B391"/>
    <mergeCell ref="C384:C387"/>
    <mergeCell ref="N384:N391"/>
    <mergeCell ref="O384:O391"/>
    <mergeCell ref="P384:P391"/>
    <mergeCell ref="P376:P383"/>
    <mergeCell ref="Q376:Q383"/>
    <mergeCell ref="R376:R383"/>
    <mergeCell ref="S376:T383"/>
    <mergeCell ref="U376:U383"/>
    <mergeCell ref="V376:V383"/>
    <mergeCell ref="C372:C375"/>
    <mergeCell ref="A376:A383"/>
    <mergeCell ref="B376:B383"/>
    <mergeCell ref="C376:C379"/>
    <mergeCell ref="N376:N383"/>
    <mergeCell ref="O376:O383"/>
    <mergeCell ref="S368:T375"/>
    <mergeCell ref="U368:U375"/>
    <mergeCell ref="V368:V375"/>
    <mergeCell ref="W368:W375"/>
    <mergeCell ref="X368:X375"/>
    <mergeCell ref="Y368:Y375"/>
    <mergeCell ref="X364:X367"/>
    <mergeCell ref="Y364:Y367"/>
    <mergeCell ref="A368:A375"/>
    <mergeCell ref="B368:B375"/>
    <mergeCell ref="C368:C371"/>
    <mergeCell ref="N368:N375"/>
    <mergeCell ref="O368:O375"/>
    <mergeCell ref="P368:P375"/>
    <mergeCell ref="Q368:Q375"/>
    <mergeCell ref="R368:R375"/>
    <mergeCell ref="Q364:Q367"/>
    <mergeCell ref="R364:R367"/>
    <mergeCell ref="S364:T367"/>
    <mergeCell ref="U364:U367"/>
    <mergeCell ref="V364:V367"/>
    <mergeCell ref="W364:W367"/>
    <mergeCell ref="W356:W363"/>
    <mergeCell ref="X356:X363"/>
    <mergeCell ref="Y356:Y363"/>
    <mergeCell ref="C360:C363"/>
    <mergeCell ref="A364:A367"/>
    <mergeCell ref="B364:B367"/>
    <mergeCell ref="C364:C367"/>
    <mergeCell ref="N364:N367"/>
    <mergeCell ref="O364:O367"/>
    <mergeCell ref="P364:P367"/>
    <mergeCell ref="P356:P363"/>
    <mergeCell ref="Q356:Q363"/>
    <mergeCell ref="R356:R363"/>
    <mergeCell ref="S356:T363"/>
    <mergeCell ref="U356:U363"/>
    <mergeCell ref="V356:V363"/>
    <mergeCell ref="C352:C355"/>
    <mergeCell ref="A356:A363"/>
    <mergeCell ref="B356:B363"/>
    <mergeCell ref="C356:C359"/>
    <mergeCell ref="N356:N363"/>
    <mergeCell ref="O356:O363"/>
    <mergeCell ref="S348:T355"/>
    <mergeCell ref="U348:U355"/>
    <mergeCell ref="V348:V355"/>
    <mergeCell ref="W348:W355"/>
    <mergeCell ref="X348:X355"/>
    <mergeCell ref="Y348:Y355"/>
    <mergeCell ref="Y340:Y347"/>
    <mergeCell ref="C344:C347"/>
    <mergeCell ref="A348:A355"/>
    <mergeCell ref="B348:B355"/>
    <mergeCell ref="C348:C351"/>
    <mergeCell ref="N348:N355"/>
    <mergeCell ref="O348:O355"/>
    <mergeCell ref="P348:P355"/>
    <mergeCell ref="Q348:Q355"/>
    <mergeCell ref="R348:R355"/>
    <mergeCell ref="R340:R347"/>
    <mergeCell ref="S340:T347"/>
    <mergeCell ref="U340:U347"/>
    <mergeCell ref="V340:V347"/>
    <mergeCell ref="W340:W347"/>
    <mergeCell ref="X340:X347"/>
    <mergeCell ref="X332:X339"/>
    <mergeCell ref="Y332:Y339"/>
    <mergeCell ref="C336:C339"/>
    <mergeCell ref="A340:A347"/>
    <mergeCell ref="B340:B347"/>
    <mergeCell ref="C340:C343"/>
    <mergeCell ref="N340:N347"/>
    <mergeCell ref="O340:O347"/>
    <mergeCell ref="P340:P347"/>
    <mergeCell ref="Q340:Q347"/>
    <mergeCell ref="Q332:Q339"/>
    <mergeCell ref="R332:R339"/>
    <mergeCell ref="S332:T339"/>
    <mergeCell ref="U332:U339"/>
    <mergeCell ref="V332:V339"/>
    <mergeCell ref="W332:W339"/>
    <mergeCell ref="A332:A339"/>
    <mergeCell ref="B332:B339"/>
    <mergeCell ref="C332:C335"/>
    <mergeCell ref="N332:N339"/>
    <mergeCell ref="O332:O339"/>
    <mergeCell ref="P332:P339"/>
    <mergeCell ref="V324:V327"/>
    <mergeCell ref="W324:W327"/>
    <mergeCell ref="X324:X327"/>
    <mergeCell ref="Y324:Y327"/>
    <mergeCell ref="C328:C331"/>
    <mergeCell ref="N328:Y331"/>
    <mergeCell ref="Y320:Y323"/>
    <mergeCell ref="C324:C327"/>
    <mergeCell ref="N324:N327"/>
    <mergeCell ref="O324:O327"/>
    <mergeCell ref="P324:P327"/>
    <mergeCell ref="Q324:Q327"/>
    <mergeCell ref="R324:R327"/>
    <mergeCell ref="S324:S327"/>
    <mergeCell ref="T324:T327"/>
    <mergeCell ref="U324:U327"/>
    <mergeCell ref="S320:S323"/>
    <mergeCell ref="T320:T323"/>
    <mergeCell ref="U320:U323"/>
    <mergeCell ref="V320:V323"/>
    <mergeCell ref="W320:W323"/>
    <mergeCell ref="X320:X323"/>
    <mergeCell ref="V316:V319"/>
    <mergeCell ref="W316:W319"/>
    <mergeCell ref="X316:X319"/>
    <mergeCell ref="Y316:Y319"/>
    <mergeCell ref="C320:C323"/>
    <mergeCell ref="N320:N323"/>
    <mergeCell ref="O320:O323"/>
    <mergeCell ref="P320:P323"/>
    <mergeCell ref="Q320:Q323"/>
    <mergeCell ref="R320:R323"/>
    <mergeCell ref="Y312:Y315"/>
    <mergeCell ref="C316:C319"/>
    <mergeCell ref="N316:N319"/>
    <mergeCell ref="O316:O319"/>
    <mergeCell ref="P316:P319"/>
    <mergeCell ref="Q316:Q319"/>
    <mergeCell ref="R316:R319"/>
    <mergeCell ref="S316:S319"/>
    <mergeCell ref="T316:T319"/>
    <mergeCell ref="U316:U319"/>
    <mergeCell ref="S312:S315"/>
    <mergeCell ref="T312:T315"/>
    <mergeCell ref="U312:U315"/>
    <mergeCell ref="V312:V315"/>
    <mergeCell ref="W312:W315"/>
    <mergeCell ref="X312:X315"/>
    <mergeCell ref="V308:V311"/>
    <mergeCell ref="W308:W311"/>
    <mergeCell ref="X308:X311"/>
    <mergeCell ref="Y308:Y311"/>
    <mergeCell ref="C312:C315"/>
    <mergeCell ref="N312:N315"/>
    <mergeCell ref="O312:O315"/>
    <mergeCell ref="P312:P315"/>
    <mergeCell ref="Q312:Q315"/>
    <mergeCell ref="R312:R315"/>
    <mergeCell ref="Y304:Y307"/>
    <mergeCell ref="C308:C311"/>
    <mergeCell ref="N308:N311"/>
    <mergeCell ref="O308:O311"/>
    <mergeCell ref="P308:P311"/>
    <mergeCell ref="Q308:Q311"/>
    <mergeCell ref="R308:R311"/>
    <mergeCell ref="S308:S311"/>
    <mergeCell ref="T308:T311"/>
    <mergeCell ref="U308:U311"/>
    <mergeCell ref="S304:S307"/>
    <mergeCell ref="T304:T307"/>
    <mergeCell ref="U304:U307"/>
    <mergeCell ref="V304:V307"/>
    <mergeCell ref="W304:W307"/>
    <mergeCell ref="X304:X307"/>
    <mergeCell ref="V300:V303"/>
    <mergeCell ref="W300:W303"/>
    <mergeCell ref="X300:X303"/>
    <mergeCell ref="Y300:Y303"/>
    <mergeCell ref="C304:C307"/>
    <mergeCell ref="N304:N307"/>
    <mergeCell ref="O304:O307"/>
    <mergeCell ref="P304:P307"/>
    <mergeCell ref="Q304:Q307"/>
    <mergeCell ref="R304:R307"/>
    <mergeCell ref="Y296:Y299"/>
    <mergeCell ref="C300:C303"/>
    <mergeCell ref="N300:N303"/>
    <mergeCell ref="O300:O303"/>
    <mergeCell ref="P300:P303"/>
    <mergeCell ref="Q300:Q303"/>
    <mergeCell ref="R300:R303"/>
    <mergeCell ref="S300:S303"/>
    <mergeCell ref="T300:T303"/>
    <mergeCell ref="U300:U303"/>
    <mergeCell ref="S296:S299"/>
    <mergeCell ref="T296:T299"/>
    <mergeCell ref="U296:U299"/>
    <mergeCell ref="V296:V299"/>
    <mergeCell ref="W296:W299"/>
    <mergeCell ref="X296:X299"/>
    <mergeCell ref="V292:V295"/>
    <mergeCell ref="W292:W295"/>
    <mergeCell ref="X292:X295"/>
    <mergeCell ref="Y292:Y295"/>
    <mergeCell ref="C296:C299"/>
    <mergeCell ref="N296:N299"/>
    <mergeCell ref="O296:O299"/>
    <mergeCell ref="P296:P299"/>
    <mergeCell ref="Q296:Q299"/>
    <mergeCell ref="R296:R299"/>
    <mergeCell ref="Y288:Y291"/>
    <mergeCell ref="C292:C295"/>
    <mergeCell ref="N292:N295"/>
    <mergeCell ref="O292:O295"/>
    <mergeCell ref="P292:P295"/>
    <mergeCell ref="Q292:Q295"/>
    <mergeCell ref="R292:R295"/>
    <mergeCell ref="S292:S295"/>
    <mergeCell ref="T292:T295"/>
    <mergeCell ref="U292:U295"/>
    <mergeCell ref="S288:S291"/>
    <mergeCell ref="T288:T291"/>
    <mergeCell ref="U288:U291"/>
    <mergeCell ref="V288:V291"/>
    <mergeCell ref="W288:W291"/>
    <mergeCell ref="X288:X291"/>
    <mergeCell ref="V284:V287"/>
    <mergeCell ref="W284:W287"/>
    <mergeCell ref="X284:X287"/>
    <mergeCell ref="Y284:Y287"/>
    <mergeCell ref="C288:C291"/>
    <mergeCell ref="N288:N291"/>
    <mergeCell ref="O288:O291"/>
    <mergeCell ref="P288:P291"/>
    <mergeCell ref="Q288:Q291"/>
    <mergeCell ref="R288:R291"/>
    <mergeCell ref="Y280:Y283"/>
    <mergeCell ref="C284:C287"/>
    <mergeCell ref="N284:N287"/>
    <mergeCell ref="O284:O287"/>
    <mergeCell ref="P284:P287"/>
    <mergeCell ref="Q284:Q287"/>
    <mergeCell ref="R284:R287"/>
    <mergeCell ref="S284:S287"/>
    <mergeCell ref="T284:T287"/>
    <mergeCell ref="U284:U287"/>
    <mergeCell ref="S280:S283"/>
    <mergeCell ref="T280:T283"/>
    <mergeCell ref="U280:U283"/>
    <mergeCell ref="V280:V283"/>
    <mergeCell ref="W280:W283"/>
    <mergeCell ref="X280:X283"/>
    <mergeCell ref="V276:V279"/>
    <mergeCell ref="W276:W279"/>
    <mergeCell ref="X276:X279"/>
    <mergeCell ref="Y276:Y279"/>
    <mergeCell ref="C280:C283"/>
    <mergeCell ref="N280:N283"/>
    <mergeCell ref="O280:O283"/>
    <mergeCell ref="P280:P283"/>
    <mergeCell ref="Q280:Q283"/>
    <mergeCell ref="R280:R283"/>
    <mergeCell ref="Y272:Y275"/>
    <mergeCell ref="C276:C279"/>
    <mergeCell ref="N276:N279"/>
    <mergeCell ref="O276:O279"/>
    <mergeCell ref="P276:P279"/>
    <mergeCell ref="Q276:Q279"/>
    <mergeCell ref="R276:R279"/>
    <mergeCell ref="S276:S279"/>
    <mergeCell ref="T276:T279"/>
    <mergeCell ref="U276:U279"/>
    <mergeCell ref="S272:S275"/>
    <mergeCell ref="T272:T275"/>
    <mergeCell ref="U272:U275"/>
    <mergeCell ref="V272:V275"/>
    <mergeCell ref="W272:W275"/>
    <mergeCell ref="X272:X275"/>
    <mergeCell ref="V268:V271"/>
    <mergeCell ref="W268:W271"/>
    <mergeCell ref="X268:X271"/>
    <mergeCell ref="Y268:Y271"/>
    <mergeCell ref="C272:C275"/>
    <mergeCell ref="N272:N275"/>
    <mergeCell ref="O272:O275"/>
    <mergeCell ref="P272:P275"/>
    <mergeCell ref="Q272:Q275"/>
    <mergeCell ref="R272:R275"/>
    <mergeCell ref="Y264:Y267"/>
    <mergeCell ref="C268:C271"/>
    <mergeCell ref="N268:N271"/>
    <mergeCell ref="O268:O271"/>
    <mergeCell ref="P268:P271"/>
    <mergeCell ref="Q268:Q271"/>
    <mergeCell ref="R268:R271"/>
    <mergeCell ref="S268:S271"/>
    <mergeCell ref="T268:T271"/>
    <mergeCell ref="U268:U271"/>
    <mergeCell ref="S264:S267"/>
    <mergeCell ref="T264:T267"/>
    <mergeCell ref="U264:U267"/>
    <mergeCell ref="V264:V267"/>
    <mergeCell ref="W264:W267"/>
    <mergeCell ref="X264:X267"/>
    <mergeCell ref="V260:V263"/>
    <mergeCell ref="W260:W263"/>
    <mergeCell ref="X260:X263"/>
    <mergeCell ref="Y260:Y263"/>
    <mergeCell ref="C264:C267"/>
    <mergeCell ref="N264:N267"/>
    <mergeCell ref="O264:O267"/>
    <mergeCell ref="P264:P267"/>
    <mergeCell ref="Q264:Q267"/>
    <mergeCell ref="R264:R267"/>
    <mergeCell ref="Y256:Y259"/>
    <mergeCell ref="C260:C263"/>
    <mergeCell ref="N260:N263"/>
    <mergeCell ref="O260:O263"/>
    <mergeCell ref="P260:P263"/>
    <mergeCell ref="Q260:Q263"/>
    <mergeCell ref="R260:R263"/>
    <mergeCell ref="S260:S263"/>
    <mergeCell ref="T260:T263"/>
    <mergeCell ref="U260:U263"/>
    <mergeCell ref="S256:S259"/>
    <mergeCell ref="T256:T259"/>
    <mergeCell ref="U256:U259"/>
    <mergeCell ref="V256:V259"/>
    <mergeCell ref="W256:W259"/>
    <mergeCell ref="X256:X259"/>
    <mergeCell ref="V252:V255"/>
    <mergeCell ref="W252:W255"/>
    <mergeCell ref="X252:X255"/>
    <mergeCell ref="Y252:Y255"/>
    <mergeCell ref="C256:C259"/>
    <mergeCell ref="N256:N259"/>
    <mergeCell ref="O256:O259"/>
    <mergeCell ref="P256:P259"/>
    <mergeCell ref="Q256:Q259"/>
    <mergeCell ref="R256:R259"/>
    <mergeCell ref="Y248:Y251"/>
    <mergeCell ref="C252:C255"/>
    <mergeCell ref="N252:N255"/>
    <mergeCell ref="O252:O255"/>
    <mergeCell ref="P252:P255"/>
    <mergeCell ref="Q252:Q255"/>
    <mergeCell ref="R252:R255"/>
    <mergeCell ref="S252:S255"/>
    <mergeCell ref="T252:T255"/>
    <mergeCell ref="U252:U255"/>
    <mergeCell ref="S248:S251"/>
    <mergeCell ref="T248:T251"/>
    <mergeCell ref="U248:U251"/>
    <mergeCell ref="V248:V251"/>
    <mergeCell ref="W248:W251"/>
    <mergeCell ref="X248:X251"/>
    <mergeCell ref="Y240:Y247"/>
    <mergeCell ref="C244:C247"/>
    <mergeCell ref="A248:A331"/>
    <mergeCell ref="B248:B331"/>
    <mergeCell ref="C248:C251"/>
    <mergeCell ref="N248:N251"/>
    <mergeCell ref="O248:O251"/>
    <mergeCell ref="P248:P251"/>
    <mergeCell ref="Q248:Q251"/>
    <mergeCell ref="R248:R251"/>
    <mergeCell ref="R240:R247"/>
    <mergeCell ref="S240:T247"/>
    <mergeCell ref="U240:U247"/>
    <mergeCell ref="V240:V247"/>
    <mergeCell ref="W240:W247"/>
    <mergeCell ref="X240:X247"/>
    <mergeCell ref="X232:X239"/>
    <mergeCell ref="Y232:Y239"/>
    <mergeCell ref="C236:C239"/>
    <mergeCell ref="A240:A247"/>
    <mergeCell ref="B240:B247"/>
    <mergeCell ref="C240:C243"/>
    <mergeCell ref="N240:N247"/>
    <mergeCell ref="O240:O247"/>
    <mergeCell ref="P240:P247"/>
    <mergeCell ref="Q240:Q247"/>
    <mergeCell ref="Q232:Q239"/>
    <mergeCell ref="R232:R239"/>
    <mergeCell ref="S232:T239"/>
    <mergeCell ref="U232:U239"/>
    <mergeCell ref="V232:V239"/>
    <mergeCell ref="W232:W239"/>
    <mergeCell ref="W224:W227"/>
    <mergeCell ref="X224:X227"/>
    <mergeCell ref="Y224:Y227"/>
    <mergeCell ref="N228:Y231"/>
    <mergeCell ref="A232:A239"/>
    <mergeCell ref="B232:B239"/>
    <mergeCell ref="C232:C235"/>
    <mergeCell ref="N232:N239"/>
    <mergeCell ref="O232:O239"/>
    <mergeCell ref="P232:P239"/>
    <mergeCell ref="P224:P227"/>
    <mergeCell ref="Q224:Q227"/>
    <mergeCell ref="R224:R227"/>
    <mergeCell ref="S224:T227"/>
    <mergeCell ref="U224:U227"/>
    <mergeCell ref="V224:V227"/>
    <mergeCell ref="W216:W219"/>
    <mergeCell ref="X216:X219"/>
    <mergeCell ref="Y216:Y219"/>
    <mergeCell ref="C220:C223"/>
    <mergeCell ref="N220:Y223"/>
    <mergeCell ref="A224:A231"/>
    <mergeCell ref="B224:B231"/>
    <mergeCell ref="C224:C231"/>
    <mergeCell ref="N224:N227"/>
    <mergeCell ref="O224:O227"/>
    <mergeCell ref="Y212:Y215"/>
    <mergeCell ref="C216:C219"/>
    <mergeCell ref="N216:N219"/>
    <mergeCell ref="O216:O219"/>
    <mergeCell ref="P216:P219"/>
    <mergeCell ref="Q216:Q219"/>
    <mergeCell ref="R216:R219"/>
    <mergeCell ref="S216:T219"/>
    <mergeCell ref="U216:U219"/>
    <mergeCell ref="V216:V219"/>
    <mergeCell ref="S212:S215"/>
    <mergeCell ref="T212:T215"/>
    <mergeCell ref="U212:U215"/>
    <mergeCell ref="V212:V215"/>
    <mergeCell ref="W212:W215"/>
    <mergeCell ref="X212:X215"/>
    <mergeCell ref="C212:C215"/>
    <mergeCell ref="N212:N215"/>
    <mergeCell ref="O212:O215"/>
    <mergeCell ref="P212:P215"/>
    <mergeCell ref="Q212:Q215"/>
    <mergeCell ref="R212:R215"/>
    <mergeCell ref="T208:T211"/>
    <mergeCell ref="U208:U211"/>
    <mergeCell ref="V208:V211"/>
    <mergeCell ref="W208:W211"/>
    <mergeCell ref="X208:X211"/>
    <mergeCell ref="Y208:Y211"/>
    <mergeCell ref="W204:W207"/>
    <mergeCell ref="X204:X207"/>
    <mergeCell ref="Y204:Y207"/>
    <mergeCell ref="C208:C211"/>
    <mergeCell ref="N208:N211"/>
    <mergeCell ref="O208:O211"/>
    <mergeCell ref="P208:P211"/>
    <mergeCell ref="Q208:Q211"/>
    <mergeCell ref="R208:R211"/>
    <mergeCell ref="S208:S211"/>
    <mergeCell ref="Y200:Y203"/>
    <mergeCell ref="C204:C207"/>
    <mergeCell ref="N204:N207"/>
    <mergeCell ref="O204:O207"/>
    <mergeCell ref="P204:P207"/>
    <mergeCell ref="Q204:Q207"/>
    <mergeCell ref="R204:R207"/>
    <mergeCell ref="S204:T207"/>
    <mergeCell ref="U204:U207"/>
    <mergeCell ref="V204:V207"/>
    <mergeCell ref="R200:R203"/>
    <mergeCell ref="S200:T203"/>
    <mergeCell ref="U200:U203"/>
    <mergeCell ref="V200:V203"/>
    <mergeCell ref="W200:W203"/>
    <mergeCell ref="X200:X203"/>
    <mergeCell ref="U196:U199"/>
    <mergeCell ref="V196:V199"/>
    <mergeCell ref="W196:W199"/>
    <mergeCell ref="X196:X199"/>
    <mergeCell ref="Y196:Y199"/>
    <mergeCell ref="C200:C203"/>
    <mergeCell ref="N200:N203"/>
    <mergeCell ref="O200:O203"/>
    <mergeCell ref="P200:P203"/>
    <mergeCell ref="Q200:Q203"/>
    <mergeCell ref="W192:W195"/>
    <mergeCell ref="X192:X195"/>
    <mergeCell ref="Y192:Y195"/>
    <mergeCell ref="C196:C199"/>
    <mergeCell ref="N196:N199"/>
    <mergeCell ref="O196:O199"/>
    <mergeCell ref="P196:P199"/>
    <mergeCell ref="Q196:Q199"/>
    <mergeCell ref="R196:R199"/>
    <mergeCell ref="S196:T199"/>
    <mergeCell ref="Y188:Y191"/>
    <mergeCell ref="C192:C195"/>
    <mergeCell ref="N192:N195"/>
    <mergeCell ref="O192:O195"/>
    <mergeCell ref="P192:P195"/>
    <mergeCell ref="Q192:Q195"/>
    <mergeCell ref="R192:R195"/>
    <mergeCell ref="S192:T195"/>
    <mergeCell ref="U192:U195"/>
    <mergeCell ref="V192:V195"/>
    <mergeCell ref="R188:R191"/>
    <mergeCell ref="S188:T191"/>
    <mergeCell ref="U188:U191"/>
    <mergeCell ref="V188:V191"/>
    <mergeCell ref="W188:W191"/>
    <mergeCell ref="X188:X191"/>
    <mergeCell ref="U184:U187"/>
    <mergeCell ref="V184:V187"/>
    <mergeCell ref="W184:W187"/>
    <mergeCell ref="X184:X187"/>
    <mergeCell ref="Y184:Y187"/>
    <mergeCell ref="C188:C191"/>
    <mergeCell ref="N188:N191"/>
    <mergeCell ref="O188:O191"/>
    <mergeCell ref="P188:P191"/>
    <mergeCell ref="Q188:Q191"/>
    <mergeCell ref="W180:W183"/>
    <mergeCell ref="X180:X183"/>
    <mergeCell ref="Y180:Y183"/>
    <mergeCell ref="C184:C187"/>
    <mergeCell ref="N184:N187"/>
    <mergeCell ref="O184:O187"/>
    <mergeCell ref="P184:P187"/>
    <mergeCell ref="Q184:Q187"/>
    <mergeCell ref="R184:R187"/>
    <mergeCell ref="S184:T187"/>
    <mergeCell ref="Y176:Y179"/>
    <mergeCell ref="C180:C183"/>
    <mergeCell ref="N180:N183"/>
    <mergeCell ref="O180:O183"/>
    <mergeCell ref="P180:P183"/>
    <mergeCell ref="Q180:Q183"/>
    <mergeCell ref="R180:R183"/>
    <mergeCell ref="S180:T183"/>
    <mergeCell ref="U180:U183"/>
    <mergeCell ref="V180:V183"/>
    <mergeCell ref="R176:R179"/>
    <mergeCell ref="S176:T179"/>
    <mergeCell ref="U176:U179"/>
    <mergeCell ref="V176:V179"/>
    <mergeCell ref="W176:W179"/>
    <mergeCell ref="X176:X179"/>
    <mergeCell ref="U172:U175"/>
    <mergeCell ref="V172:V175"/>
    <mergeCell ref="W172:W175"/>
    <mergeCell ref="X172:X175"/>
    <mergeCell ref="Y172:Y175"/>
    <mergeCell ref="C176:C179"/>
    <mergeCell ref="N176:N179"/>
    <mergeCell ref="O176:O179"/>
    <mergeCell ref="P176:P179"/>
    <mergeCell ref="Q176:Q179"/>
    <mergeCell ref="W168:W171"/>
    <mergeCell ref="X168:X171"/>
    <mergeCell ref="Y168:Y171"/>
    <mergeCell ref="C172:C175"/>
    <mergeCell ref="N172:N175"/>
    <mergeCell ref="O172:O175"/>
    <mergeCell ref="P172:P175"/>
    <mergeCell ref="Q172:Q175"/>
    <mergeCell ref="R172:R175"/>
    <mergeCell ref="S172:T175"/>
    <mergeCell ref="Y164:Y167"/>
    <mergeCell ref="C168:C171"/>
    <mergeCell ref="N168:N171"/>
    <mergeCell ref="O168:O171"/>
    <mergeCell ref="P168:P171"/>
    <mergeCell ref="Q168:Q171"/>
    <mergeCell ref="R168:R171"/>
    <mergeCell ref="S168:T171"/>
    <mergeCell ref="U168:U171"/>
    <mergeCell ref="V168:V171"/>
    <mergeCell ref="R164:R167"/>
    <mergeCell ref="S164:T167"/>
    <mergeCell ref="U164:U167"/>
    <mergeCell ref="V164:V167"/>
    <mergeCell ref="W164:W167"/>
    <mergeCell ref="X164:X167"/>
    <mergeCell ref="U160:U163"/>
    <mergeCell ref="V160:V163"/>
    <mergeCell ref="W160:W163"/>
    <mergeCell ref="X160:X163"/>
    <mergeCell ref="Y160:Y163"/>
    <mergeCell ref="C164:C167"/>
    <mergeCell ref="N164:N167"/>
    <mergeCell ref="O164:O167"/>
    <mergeCell ref="P164:P167"/>
    <mergeCell ref="Q164:Q167"/>
    <mergeCell ref="W156:W159"/>
    <mergeCell ref="X156:X159"/>
    <mergeCell ref="Y156:Y159"/>
    <mergeCell ref="C160:C163"/>
    <mergeCell ref="N160:N163"/>
    <mergeCell ref="O160:O163"/>
    <mergeCell ref="P160:P163"/>
    <mergeCell ref="Q160:Q163"/>
    <mergeCell ref="R160:R163"/>
    <mergeCell ref="S160:T163"/>
    <mergeCell ref="Y152:Y155"/>
    <mergeCell ref="C156:C159"/>
    <mergeCell ref="N156:N159"/>
    <mergeCell ref="O156:O159"/>
    <mergeCell ref="P156:P159"/>
    <mergeCell ref="Q156:Q159"/>
    <mergeCell ref="R156:R159"/>
    <mergeCell ref="S156:T159"/>
    <mergeCell ref="U156:U159"/>
    <mergeCell ref="V156:V159"/>
    <mergeCell ref="R152:R155"/>
    <mergeCell ref="S152:T155"/>
    <mergeCell ref="U152:U155"/>
    <mergeCell ref="V152:V155"/>
    <mergeCell ref="W152:W155"/>
    <mergeCell ref="X152:X155"/>
    <mergeCell ref="U148:U151"/>
    <mergeCell ref="V148:V151"/>
    <mergeCell ref="W148:W151"/>
    <mergeCell ref="X148:X151"/>
    <mergeCell ref="Y148:Y151"/>
    <mergeCell ref="C152:C155"/>
    <mergeCell ref="N152:N155"/>
    <mergeCell ref="O152:O155"/>
    <mergeCell ref="P152:P155"/>
    <mergeCell ref="Q152:Q155"/>
    <mergeCell ref="W144:W147"/>
    <mergeCell ref="X144:X147"/>
    <mergeCell ref="Y144:Y147"/>
    <mergeCell ref="C148:C151"/>
    <mergeCell ref="N148:N151"/>
    <mergeCell ref="O148:O151"/>
    <mergeCell ref="P148:P151"/>
    <mergeCell ref="Q148:Q151"/>
    <mergeCell ref="R148:R151"/>
    <mergeCell ref="S148:T151"/>
    <mergeCell ref="Y140:Y143"/>
    <mergeCell ref="C144:C147"/>
    <mergeCell ref="N144:N147"/>
    <mergeCell ref="O144:O147"/>
    <mergeCell ref="P144:P147"/>
    <mergeCell ref="Q144:Q147"/>
    <mergeCell ref="R144:R147"/>
    <mergeCell ref="S144:T147"/>
    <mergeCell ref="U144:U147"/>
    <mergeCell ref="V144:V147"/>
    <mergeCell ref="R140:R143"/>
    <mergeCell ref="S140:T143"/>
    <mergeCell ref="U140:U143"/>
    <mergeCell ref="V140:V143"/>
    <mergeCell ref="W140:W143"/>
    <mergeCell ref="X140:X143"/>
    <mergeCell ref="U136:U139"/>
    <mergeCell ref="V136:V139"/>
    <mergeCell ref="W136:W139"/>
    <mergeCell ref="X136:X139"/>
    <mergeCell ref="Y136:Y139"/>
    <mergeCell ref="C140:C143"/>
    <mergeCell ref="N140:N143"/>
    <mergeCell ref="O140:O143"/>
    <mergeCell ref="P140:P143"/>
    <mergeCell ref="Q140:Q143"/>
    <mergeCell ref="W132:W135"/>
    <mergeCell ref="X132:X135"/>
    <mergeCell ref="Y132:Y135"/>
    <mergeCell ref="C136:C139"/>
    <mergeCell ref="N136:N139"/>
    <mergeCell ref="O136:O139"/>
    <mergeCell ref="P136:P139"/>
    <mergeCell ref="Q136:Q139"/>
    <mergeCell ref="R136:R139"/>
    <mergeCell ref="S136:T139"/>
    <mergeCell ref="Y128:Y131"/>
    <mergeCell ref="C132:C135"/>
    <mergeCell ref="N132:N135"/>
    <mergeCell ref="O132:O135"/>
    <mergeCell ref="P132:P135"/>
    <mergeCell ref="Q132:Q135"/>
    <mergeCell ref="R132:R135"/>
    <mergeCell ref="S132:T135"/>
    <mergeCell ref="U132:U135"/>
    <mergeCell ref="V132:V135"/>
    <mergeCell ref="R128:R131"/>
    <mergeCell ref="S128:T131"/>
    <mergeCell ref="U128:U131"/>
    <mergeCell ref="V128:V131"/>
    <mergeCell ref="W128:W131"/>
    <mergeCell ref="X128:X131"/>
    <mergeCell ref="X120:X127"/>
    <mergeCell ref="Y120:Y127"/>
    <mergeCell ref="C124:C127"/>
    <mergeCell ref="A128:A223"/>
    <mergeCell ref="B128:B223"/>
    <mergeCell ref="C128:C131"/>
    <mergeCell ref="N128:N131"/>
    <mergeCell ref="O128:O131"/>
    <mergeCell ref="P128:P131"/>
    <mergeCell ref="Q128:Q131"/>
    <mergeCell ref="Q120:Q127"/>
    <mergeCell ref="R120:R127"/>
    <mergeCell ref="S120:T127"/>
    <mergeCell ref="U120:U127"/>
    <mergeCell ref="V120:V127"/>
    <mergeCell ref="W120:W127"/>
    <mergeCell ref="W112:W119"/>
    <mergeCell ref="X112:X119"/>
    <mergeCell ref="Y112:Y119"/>
    <mergeCell ref="C116:C119"/>
    <mergeCell ref="A120:A127"/>
    <mergeCell ref="B120:B127"/>
    <mergeCell ref="C120:C123"/>
    <mergeCell ref="N120:N127"/>
    <mergeCell ref="O120:O127"/>
    <mergeCell ref="P120:P127"/>
    <mergeCell ref="P112:P119"/>
    <mergeCell ref="Q112:Q119"/>
    <mergeCell ref="R112:R119"/>
    <mergeCell ref="S112:T119"/>
    <mergeCell ref="U112:U119"/>
    <mergeCell ref="V112:V119"/>
    <mergeCell ref="C108:C111"/>
    <mergeCell ref="A112:A119"/>
    <mergeCell ref="B112:B119"/>
    <mergeCell ref="C112:C115"/>
    <mergeCell ref="N112:N119"/>
    <mergeCell ref="O112:O119"/>
    <mergeCell ref="S104:T111"/>
    <mergeCell ref="U104:U111"/>
    <mergeCell ref="V104:V111"/>
    <mergeCell ref="W104:W111"/>
    <mergeCell ref="X104:X111"/>
    <mergeCell ref="Y104:Y111"/>
    <mergeCell ref="C100:C103"/>
    <mergeCell ref="N100:Y103"/>
    <mergeCell ref="A104:A111"/>
    <mergeCell ref="B104:B111"/>
    <mergeCell ref="C104:C107"/>
    <mergeCell ref="N104:N111"/>
    <mergeCell ref="O104:O111"/>
    <mergeCell ref="P104:P111"/>
    <mergeCell ref="Q104:Q111"/>
    <mergeCell ref="R104:R111"/>
    <mergeCell ref="S96:T99"/>
    <mergeCell ref="U96:U99"/>
    <mergeCell ref="V96:V99"/>
    <mergeCell ref="W96:W99"/>
    <mergeCell ref="X96:X99"/>
    <mergeCell ref="Y96:Y99"/>
    <mergeCell ref="C96:C99"/>
    <mergeCell ref="N96:N99"/>
    <mergeCell ref="O96:O99"/>
    <mergeCell ref="P96:P99"/>
    <mergeCell ref="Q96:Q99"/>
    <mergeCell ref="R96:R99"/>
    <mergeCell ref="S92:T95"/>
    <mergeCell ref="U92:U95"/>
    <mergeCell ref="V92:V95"/>
    <mergeCell ref="W92:W95"/>
    <mergeCell ref="X92:X95"/>
    <mergeCell ref="Y92:Y95"/>
    <mergeCell ref="C92:C95"/>
    <mergeCell ref="N92:N95"/>
    <mergeCell ref="O92:O95"/>
    <mergeCell ref="P92:P95"/>
    <mergeCell ref="Q92:Q95"/>
    <mergeCell ref="R92:R95"/>
    <mergeCell ref="S88:T91"/>
    <mergeCell ref="U88:U91"/>
    <mergeCell ref="V88:V91"/>
    <mergeCell ref="W88:W91"/>
    <mergeCell ref="X88:X91"/>
    <mergeCell ref="Y88:Y91"/>
    <mergeCell ref="C88:C91"/>
    <mergeCell ref="N88:N91"/>
    <mergeCell ref="O88:O91"/>
    <mergeCell ref="P88:P91"/>
    <mergeCell ref="Q88:Q91"/>
    <mergeCell ref="R88:R91"/>
    <mergeCell ref="S84:T87"/>
    <mergeCell ref="U84:U87"/>
    <mergeCell ref="V84:V87"/>
    <mergeCell ref="W84:W87"/>
    <mergeCell ref="X84:X87"/>
    <mergeCell ref="Y84:Y87"/>
    <mergeCell ref="C84:C87"/>
    <mergeCell ref="N84:N87"/>
    <mergeCell ref="O84:O87"/>
    <mergeCell ref="P84:P87"/>
    <mergeCell ref="Q84:Q87"/>
    <mergeCell ref="R84:R87"/>
    <mergeCell ref="S80:T83"/>
    <mergeCell ref="U80:U83"/>
    <mergeCell ref="V80:V83"/>
    <mergeCell ref="W80:W83"/>
    <mergeCell ref="X80:X83"/>
    <mergeCell ref="Y80:Y83"/>
    <mergeCell ref="C80:C83"/>
    <mergeCell ref="N80:N83"/>
    <mergeCell ref="O80:O83"/>
    <mergeCell ref="P80:P83"/>
    <mergeCell ref="Q80:Q83"/>
    <mergeCell ref="R80:R83"/>
    <mergeCell ref="S76:T79"/>
    <mergeCell ref="U76:U79"/>
    <mergeCell ref="V76:V79"/>
    <mergeCell ref="W76:W79"/>
    <mergeCell ref="X76:X79"/>
    <mergeCell ref="Y76:Y79"/>
    <mergeCell ref="C76:C79"/>
    <mergeCell ref="N76:N79"/>
    <mergeCell ref="O76:O79"/>
    <mergeCell ref="P76:P79"/>
    <mergeCell ref="Q76:Q79"/>
    <mergeCell ref="R76:R79"/>
    <mergeCell ref="S72:T75"/>
    <mergeCell ref="U72:U75"/>
    <mergeCell ref="V72:V75"/>
    <mergeCell ref="W72:W75"/>
    <mergeCell ref="X72:X75"/>
    <mergeCell ref="Y72:Y75"/>
    <mergeCell ref="C72:C75"/>
    <mergeCell ref="N72:N75"/>
    <mergeCell ref="O72:O75"/>
    <mergeCell ref="P72:P75"/>
    <mergeCell ref="Q72:Q75"/>
    <mergeCell ref="R72:R75"/>
    <mergeCell ref="S68:T71"/>
    <mergeCell ref="U68:U71"/>
    <mergeCell ref="V68:V71"/>
    <mergeCell ref="W68:W71"/>
    <mergeCell ref="X68:X71"/>
    <mergeCell ref="Y68:Y71"/>
    <mergeCell ref="C68:C71"/>
    <mergeCell ref="N68:N71"/>
    <mergeCell ref="O68:O71"/>
    <mergeCell ref="P68:P71"/>
    <mergeCell ref="Q68:Q71"/>
    <mergeCell ref="R68:R71"/>
    <mergeCell ref="S64:T67"/>
    <mergeCell ref="U64:U67"/>
    <mergeCell ref="V64:V67"/>
    <mergeCell ref="W64:W67"/>
    <mergeCell ref="X64:X67"/>
    <mergeCell ref="Y64:Y67"/>
    <mergeCell ref="C64:C67"/>
    <mergeCell ref="N64:N67"/>
    <mergeCell ref="O64:O67"/>
    <mergeCell ref="P64:P67"/>
    <mergeCell ref="Q64:Q67"/>
    <mergeCell ref="R64:R67"/>
    <mergeCell ref="S60:T63"/>
    <mergeCell ref="U60:U63"/>
    <mergeCell ref="V60:V63"/>
    <mergeCell ref="W60:W63"/>
    <mergeCell ref="X60:X63"/>
    <mergeCell ref="Y60:Y63"/>
    <mergeCell ref="C60:C63"/>
    <mergeCell ref="N60:N63"/>
    <mergeCell ref="O60:O63"/>
    <mergeCell ref="P60:P63"/>
    <mergeCell ref="Q60:Q63"/>
    <mergeCell ref="R60:R63"/>
    <mergeCell ref="S56:T59"/>
    <mergeCell ref="U56:U59"/>
    <mergeCell ref="V56:V59"/>
    <mergeCell ref="W56:W59"/>
    <mergeCell ref="X56:X59"/>
    <mergeCell ref="Y56:Y59"/>
    <mergeCell ref="C56:C59"/>
    <mergeCell ref="N56:N59"/>
    <mergeCell ref="O56:O59"/>
    <mergeCell ref="P56:P59"/>
    <mergeCell ref="Q56:Q59"/>
    <mergeCell ref="R56:R59"/>
    <mergeCell ref="S52:T55"/>
    <mergeCell ref="U52:U55"/>
    <mergeCell ref="V52:V55"/>
    <mergeCell ref="W52:W55"/>
    <mergeCell ref="X52:X55"/>
    <mergeCell ref="Y52:Y55"/>
    <mergeCell ref="C52:C55"/>
    <mergeCell ref="N52:N55"/>
    <mergeCell ref="O52:O55"/>
    <mergeCell ref="P52:P55"/>
    <mergeCell ref="Q52:Q55"/>
    <mergeCell ref="R52:R55"/>
    <mergeCell ref="N36:N39"/>
    <mergeCell ref="O36:O39"/>
    <mergeCell ref="P36:P39"/>
    <mergeCell ref="Q36:Q39"/>
    <mergeCell ref="R36:R39"/>
    <mergeCell ref="S48:T51"/>
    <mergeCell ref="U48:U51"/>
    <mergeCell ref="V48:V51"/>
    <mergeCell ref="W48:W51"/>
    <mergeCell ref="X48:X51"/>
    <mergeCell ref="Y48:Y51"/>
    <mergeCell ref="C48:C51"/>
    <mergeCell ref="N48:N51"/>
    <mergeCell ref="O48:O51"/>
    <mergeCell ref="P48:P51"/>
    <mergeCell ref="Q48:Q51"/>
    <mergeCell ref="R48:R51"/>
    <mergeCell ref="S44:T47"/>
    <mergeCell ref="U44:U47"/>
    <mergeCell ref="V44:V47"/>
    <mergeCell ref="W44:W47"/>
    <mergeCell ref="X44:X47"/>
    <mergeCell ref="Y44:Y47"/>
    <mergeCell ref="C44:C47"/>
    <mergeCell ref="N44:N47"/>
    <mergeCell ref="O44:O47"/>
    <mergeCell ref="P44:P47"/>
    <mergeCell ref="Q44:Q47"/>
    <mergeCell ref="R44:R47"/>
    <mergeCell ref="Y28:Y31"/>
    <mergeCell ref="C32:C35"/>
    <mergeCell ref="N32:N35"/>
    <mergeCell ref="O32:O35"/>
    <mergeCell ref="P32:P35"/>
    <mergeCell ref="Q32:Q35"/>
    <mergeCell ref="R32:R35"/>
    <mergeCell ref="Q24:Q27"/>
    <mergeCell ref="R24:R27"/>
    <mergeCell ref="S24:T27"/>
    <mergeCell ref="U24:U27"/>
    <mergeCell ref="V24:V27"/>
    <mergeCell ref="W24:W27"/>
    <mergeCell ref="S40:T43"/>
    <mergeCell ref="U40:U43"/>
    <mergeCell ref="V40:V43"/>
    <mergeCell ref="W40:W43"/>
    <mergeCell ref="X40:X43"/>
    <mergeCell ref="Y40:Y43"/>
    <mergeCell ref="C40:C43"/>
    <mergeCell ref="N40:N43"/>
    <mergeCell ref="O40:O43"/>
    <mergeCell ref="P40:P43"/>
    <mergeCell ref="Q40:Q43"/>
    <mergeCell ref="R40:R43"/>
    <mergeCell ref="S36:T39"/>
    <mergeCell ref="U36:U39"/>
    <mergeCell ref="V36:V39"/>
    <mergeCell ref="W36:W39"/>
    <mergeCell ref="X36:X39"/>
    <mergeCell ref="Y36:Y39"/>
    <mergeCell ref="C36:C39"/>
    <mergeCell ref="N6:R6"/>
    <mergeCell ref="W16:W23"/>
    <mergeCell ref="X16:X23"/>
    <mergeCell ref="Y16:Y23"/>
    <mergeCell ref="C20:C23"/>
    <mergeCell ref="A24:A103"/>
    <mergeCell ref="B24:B103"/>
    <mergeCell ref="C24:C27"/>
    <mergeCell ref="N24:N27"/>
    <mergeCell ref="O24:O27"/>
    <mergeCell ref="P24:P27"/>
    <mergeCell ref="Q16:Q23"/>
    <mergeCell ref="R16:R23"/>
    <mergeCell ref="S16:S23"/>
    <mergeCell ref="T16:T23"/>
    <mergeCell ref="U16:U23"/>
    <mergeCell ref="V16:V23"/>
    <mergeCell ref="A16:A23"/>
    <mergeCell ref="B16:B23"/>
    <mergeCell ref="C16:C19"/>
    <mergeCell ref="N16:N23"/>
    <mergeCell ref="O16:O23"/>
    <mergeCell ref="P16:P23"/>
    <mergeCell ref="S32:T35"/>
    <mergeCell ref="U32:U35"/>
    <mergeCell ref="V32:V35"/>
    <mergeCell ref="W32:W35"/>
    <mergeCell ref="X32:X35"/>
    <mergeCell ref="Y32:Y35"/>
    <mergeCell ref="X24:X27"/>
    <mergeCell ref="Y24:Y27"/>
    <mergeCell ref="C28:C31"/>
    <mergeCell ref="A1:D3"/>
    <mergeCell ref="E1:Y1"/>
    <mergeCell ref="E2:Y2"/>
    <mergeCell ref="E3:R3"/>
    <mergeCell ref="S3:Y3"/>
    <mergeCell ref="A4:D4"/>
    <mergeCell ref="E4:Y4"/>
    <mergeCell ref="U8:U11"/>
    <mergeCell ref="V8:V11"/>
    <mergeCell ref="W9:W11"/>
    <mergeCell ref="X9:X11"/>
    <mergeCell ref="Y9:Y11"/>
    <mergeCell ref="C12:C15"/>
    <mergeCell ref="S6:Y6"/>
    <mergeCell ref="A8:A15"/>
    <mergeCell ref="B8:B15"/>
    <mergeCell ref="C8:C11"/>
    <mergeCell ref="N8:N11"/>
    <mergeCell ref="O8:O11"/>
    <mergeCell ref="P8:P11"/>
    <mergeCell ref="Q8:Q11"/>
    <mergeCell ref="R8:R11"/>
    <mergeCell ref="S8:T11"/>
    <mergeCell ref="A5:D5"/>
    <mergeCell ref="E5:Y5"/>
    <mergeCell ref="A6:A7"/>
    <mergeCell ref="B6:B7"/>
    <mergeCell ref="C6:C7"/>
    <mergeCell ref="D6:D7"/>
    <mergeCell ref="E6:E7"/>
    <mergeCell ref="F6:I6"/>
    <mergeCell ref="J6:M6"/>
  </mergeCells>
  <pageMargins left="0.70866141732283472" right="0.70866141732283472" top="0.74803149606299213" bottom="0.74803149606299213" header="0.31496062992125984" footer="0.31496062992125984"/>
  <pageSetup scale="40" orientation="portrait" horizontalDpi="300" verticalDpi="300" r:id="rId1"/>
  <headerFooter>
    <oddHeader>&amp;C&amp;G</oddHead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GESTIÓN</vt:lpstr>
      <vt:lpstr>INVERSIÓN</vt:lpstr>
      <vt:lpstr>ACTIVIDADES</vt:lpstr>
      <vt:lpstr>TERRITORIALIZACIÓN</vt:lpstr>
      <vt:lpstr>GESTIÓN!Área_de_impresión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ANGELA.MUNOZ</dc:creator>
  <cp:lastModifiedBy>Usuario</cp:lastModifiedBy>
  <cp:lastPrinted>2019-11-25T01:33:19Z</cp:lastPrinted>
  <dcterms:created xsi:type="dcterms:W3CDTF">2019-01-04T20:11:22Z</dcterms:created>
  <dcterms:modified xsi:type="dcterms:W3CDTF">2019-11-25T01:33:23Z</dcterms:modified>
</cp:coreProperties>
</file>