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yulied.penaranda\Desktop\2019\Abril 2019\Plan de acción marzo 2019\Para Públicar\Plan de acción a marzo 2019\"/>
    </mc:Choice>
  </mc:AlternateContent>
  <xr:revisionPtr revIDLastSave="0" documentId="13_ncr:1_{42A3EF00-1254-418E-B575-BC3A5ECBAEBF}" xr6:coauthVersionLast="36" xr6:coauthVersionMax="36" xr10:uidLastSave="{00000000-0000-0000-0000-000000000000}"/>
  <bookViews>
    <workbookView xWindow="0" yWindow="0" windowWidth="15345" windowHeight="3870" activeTab="1" xr2:uid="{00000000-000D-0000-FFFF-FFFF00000000}"/>
  </bookViews>
  <sheets>
    <sheet name="GESTIÓN" sheetId="2" r:id="rId1"/>
    <sheet name="INVERSIÓN" sheetId="1" r:id="rId2"/>
    <sheet name="ACTIVIDADES" sheetId="6" r:id="rId3"/>
    <sheet name="TERRITORIALIZACIÓN" sheetId="10"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28" i="1" l="1"/>
  <c r="H126" i="1"/>
  <c r="H122" i="1"/>
  <c r="H120" i="1"/>
  <c r="H116" i="1"/>
  <c r="H114" i="1"/>
  <c r="H110" i="1"/>
  <c r="H108" i="1"/>
  <c r="H104" i="1"/>
  <c r="H102" i="1"/>
  <c r="H98" i="1"/>
  <c r="H96" i="1"/>
  <c r="H92" i="1"/>
  <c r="H90" i="1"/>
  <c r="H86" i="1"/>
  <c r="H84" i="1"/>
  <c r="H80" i="1"/>
  <c r="H78" i="1"/>
  <c r="H74" i="1"/>
  <c r="H72" i="1"/>
  <c r="H68" i="1"/>
  <c r="H66" i="1"/>
  <c r="AO64" i="1"/>
  <c r="AO63" i="1"/>
  <c r="AO62" i="1"/>
  <c r="AO60" i="1"/>
  <c r="AO59" i="1"/>
  <c r="H62" i="1"/>
  <c r="H60" i="1"/>
  <c r="H56" i="1"/>
  <c r="H54" i="1"/>
  <c r="AO48" i="1"/>
  <c r="AO49" i="1"/>
  <c r="AO50" i="1"/>
  <c r="AO51" i="1"/>
  <c r="AO52" i="1"/>
  <c r="AO47" i="1"/>
  <c r="H50" i="1"/>
  <c r="H48" i="1"/>
  <c r="H44" i="1"/>
  <c r="H42" i="1"/>
  <c r="H38" i="1"/>
  <c r="H36" i="1"/>
  <c r="H32" i="1"/>
  <c r="H30" i="1"/>
  <c r="H26" i="1"/>
  <c r="H24" i="1"/>
  <c r="H18" i="1"/>
  <c r="H14" i="1"/>
  <c r="H12" i="1"/>
  <c r="AO18" i="1"/>
  <c r="AO12" i="1"/>
  <c r="AQ28" i="2" l="1"/>
  <c r="AQ20" i="2"/>
  <c r="AQ21" i="2"/>
  <c r="AQ22" i="2"/>
  <c r="AQ23" i="2"/>
  <c r="AQ24" i="2"/>
  <c r="AQ25" i="2"/>
  <c r="AQ26" i="2"/>
  <c r="AQ27" i="2"/>
  <c r="AQ29" i="2"/>
  <c r="AQ30" i="2"/>
  <c r="AQ31" i="2"/>
  <c r="AQ19" i="2"/>
  <c r="AQ18" i="2"/>
  <c r="AQ16" i="2"/>
  <c r="AQ15" i="2"/>
  <c r="AP126" i="1" l="1"/>
  <c r="AO130" i="1"/>
  <c r="AO129" i="1"/>
  <c r="AO128" i="1"/>
  <c r="AO126" i="1"/>
  <c r="AO125" i="1"/>
  <c r="AO124" i="1"/>
  <c r="AO123" i="1"/>
  <c r="AO122" i="1"/>
  <c r="AO120" i="1"/>
  <c r="AO119" i="1"/>
  <c r="AP117" i="1"/>
  <c r="AP113" i="1"/>
  <c r="AO98" i="1"/>
  <c r="AP87" i="1"/>
  <c r="AP83" i="1"/>
  <c r="AO83" i="1"/>
  <c r="AO118" i="1"/>
  <c r="AO117" i="1"/>
  <c r="AO116" i="1"/>
  <c r="AO114" i="1"/>
  <c r="AO113" i="1"/>
  <c r="AO112" i="1"/>
  <c r="AO111" i="1"/>
  <c r="AO108" i="1"/>
  <c r="AO107" i="1"/>
  <c r="AO103" i="1"/>
  <c r="AO106" i="1"/>
  <c r="AO105" i="1"/>
  <c r="AO104" i="1"/>
  <c r="AO102" i="1"/>
  <c r="AO101" i="1"/>
  <c r="AO100" i="1"/>
  <c r="AO96" i="1"/>
  <c r="AO95" i="1"/>
  <c r="AO94" i="1" l="1"/>
  <c r="AO93" i="1"/>
  <c r="AO92" i="1"/>
  <c r="AO90" i="1"/>
  <c r="AO89" i="1"/>
  <c r="AO88" i="1"/>
  <c r="AO87" i="1"/>
  <c r="AO86" i="1"/>
  <c r="AP84" i="1"/>
  <c r="AO84" i="1"/>
  <c r="AP78" i="1"/>
  <c r="AP77" i="1"/>
  <c r="AO78" i="1" l="1"/>
  <c r="AO82" i="1"/>
  <c r="AO81" i="1"/>
  <c r="AO80" i="1"/>
  <c r="AO77" i="1"/>
  <c r="AO76" i="1"/>
  <c r="AO75" i="1"/>
  <c r="AO74" i="1"/>
  <c r="AO72" i="1"/>
  <c r="AO71" i="1"/>
  <c r="Z69" i="1"/>
  <c r="AO66" i="1"/>
  <c r="AO68" i="1"/>
  <c r="AO70" i="1"/>
  <c r="AP53" i="1"/>
  <c r="AO58" i="1"/>
  <c r="AO57" i="1"/>
  <c r="AO56" i="1"/>
  <c r="AO54" i="1"/>
  <c r="AO53" i="1"/>
  <c r="H53" i="1"/>
  <c r="AP42" i="1"/>
  <c r="AO46" i="1"/>
  <c r="AO44" i="1"/>
  <c r="AO42" i="1"/>
  <c r="AP41" i="1"/>
  <c r="AO41" i="1"/>
  <c r="AO40" i="1"/>
  <c r="AO39" i="1"/>
  <c r="AO38" i="1"/>
  <c r="AO36" i="1"/>
  <c r="AO35" i="1"/>
  <c r="AO34" i="1"/>
  <c r="AO33" i="1"/>
  <c r="AO32" i="1"/>
  <c r="AO30" i="1"/>
  <c r="AO29" i="1"/>
  <c r="AP24" i="1"/>
  <c r="AO24" i="1"/>
  <c r="AO28" i="1"/>
  <c r="AO27" i="1"/>
  <c r="AO26" i="1"/>
  <c r="AO23" i="1"/>
  <c r="H20" i="1"/>
  <c r="AO22" i="1"/>
  <c r="AO21" i="1"/>
  <c r="AO20" i="1"/>
  <c r="AO17" i="1"/>
  <c r="AO16" i="1"/>
  <c r="AO15" i="1"/>
  <c r="AO14" i="1"/>
  <c r="AP11" i="1"/>
  <c r="AO11" i="1"/>
  <c r="AR30" i="2" l="1"/>
  <c r="AR27" i="2"/>
  <c r="AR25" i="2"/>
  <c r="AR21" i="2"/>
  <c r="J26" i="2" l="1"/>
  <c r="AR26" i="2" s="1"/>
  <c r="Z117" i="1"/>
  <c r="AB26" i="2"/>
  <c r="J29" i="2"/>
  <c r="AR29" i="2" s="1"/>
  <c r="J19" i="2"/>
  <c r="AR19" i="2" s="1"/>
  <c r="Z119" i="1"/>
  <c r="AK57" i="1"/>
  <c r="AK53" i="1"/>
  <c r="Y55" i="1"/>
  <c r="AB15" i="2"/>
  <c r="U97" i="6"/>
  <c r="Z111" i="1"/>
  <c r="Y111" i="1"/>
  <c r="T97" i="6"/>
  <c r="T65" i="6"/>
  <c r="T91" i="6"/>
  <c r="Z125" i="1"/>
  <c r="Z101" i="1"/>
  <c r="Z95" i="1"/>
  <c r="Z71" i="1"/>
  <c r="Z59" i="1"/>
  <c r="Z53" i="1"/>
  <c r="Z47" i="1"/>
  <c r="Y45" i="1"/>
  <c r="Z41" i="1"/>
  <c r="Z35" i="1"/>
  <c r="Z29" i="1"/>
  <c r="Z21" i="1"/>
  <c r="Z23" i="1"/>
  <c r="Z11" i="1"/>
  <c r="Z65" i="1"/>
  <c r="AO65" i="1" s="1"/>
  <c r="AC32" i="2"/>
  <c r="AA45" i="1"/>
  <c r="AB45" i="1"/>
  <c r="AC45" i="1"/>
  <c r="AE45" i="1"/>
  <c r="AF45" i="1"/>
  <c r="AG45" i="1"/>
  <c r="AH45" i="1"/>
  <c r="AI45" i="1"/>
  <c r="AJ45" i="1"/>
  <c r="AK45" i="1"/>
  <c r="AD45" i="1"/>
  <c r="AD57" i="1"/>
  <c r="AG24" i="2"/>
  <c r="J24" i="2"/>
  <c r="AR24" i="2" s="1"/>
  <c r="AD105" i="1"/>
  <c r="AK105" i="1"/>
  <c r="Y130" i="1"/>
  <c r="Y124" i="1"/>
  <c r="Y118" i="1"/>
  <c r="Z112" i="1"/>
  <c r="Y106" i="1"/>
  <c r="Y100" i="1"/>
  <c r="Y94" i="1"/>
  <c r="Y88" i="1"/>
  <c r="Y76" i="1"/>
  <c r="AK130" i="1"/>
  <c r="AD130" i="1"/>
  <c r="AK129" i="1"/>
  <c r="AD129" i="1"/>
  <c r="Z131" i="1"/>
  <c r="Z130" i="1"/>
  <c r="AK124" i="1"/>
  <c r="AD124" i="1"/>
  <c r="Z124" i="1"/>
  <c r="AK118" i="1"/>
  <c r="AD118" i="1"/>
  <c r="Z118" i="1"/>
  <c r="AK106" i="1"/>
  <c r="AD106" i="1"/>
  <c r="Z106" i="1"/>
  <c r="AK100" i="1"/>
  <c r="AD100" i="1"/>
  <c r="Z100" i="1"/>
  <c r="AK94" i="1"/>
  <c r="AD94" i="1"/>
  <c r="Z94" i="1"/>
  <c r="AK88" i="1"/>
  <c r="AD88" i="1"/>
  <c r="Z88" i="1"/>
  <c r="AK82" i="1"/>
  <c r="AD82" i="1"/>
  <c r="Z82" i="1"/>
  <c r="AK76" i="1"/>
  <c r="AD76" i="1"/>
  <c r="Z76" i="1"/>
  <c r="AK70" i="1"/>
  <c r="AD70" i="1"/>
  <c r="Z70" i="1"/>
  <c r="AK64" i="1"/>
  <c r="AD64" i="1"/>
  <c r="Z64" i="1"/>
  <c r="AK58" i="1"/>
  <c r="AD58" i="1"/>
  <c r="Z58" i="1"/>
  <c r="AK52" i="1"/>
  <c r="AD52" i="1"/>
  <c r="Z52" i="1"/>
  <c r="AK46" i="1"/>
  <c r="AD46" i="1"/>
  <c r="Z46" i="1"/>
  <c r="AK40" i="1"/>
  <c r="AD40" i="1"/>
  <c r="Z40" i="1"/>
  <c r="AK34" i="1"/>
  <c r="AD34" i="1"/>
  <c r="Z34" i="1"/>
  <c r="AK28" i="1"/>
  <c r="AD28" i="1"/>
  <c r="Z28" i="1"/>
  <c r="AK16" i="1"/>
  <c r="AD16" i="1"/>
  <c r="Z16" i="1"/>
  <c r="S91" i="6"/>
  <c r="S92" i="6"/>
  <c r="S93" i="6"/>
  <c r="S94" i="6"/>
  <c r="S95" i="6"/>
  <c r="S96" i="6"/>
  <c r="G89" i="6"/>
  <c r="H89" i="6"/>
  <c r="I89" i="6"/>
  <c r="J89" i="6"/>
  <c r="K89" i="6"/>
  <c r="L89" i="6"/>
  <c r="M89" i="6"/>
  <c r="N89" i="6"/>
  <c r="O89" i="6"/>
  <c r="P89" i="6"/>
  <c r="Q89" i="6"/>
  <c r="S89" i="6"/>
  <c r="S90" i="6"/>
  <c r="G75" i="6"/>
  <c r="H75" i="6"/>
  <c r="I75" i="6"/>
  <c r="J75" i="6"/>
  <c r="K75" i="6"/>
  <c r="L75" i="6"/>
  <c r="M75" i="6"/>
  <c r="N75" i="6"/>
  <c r="S75" i="6"/>
  <c r="S76" i="6"/>
  <c r="G77" i="6"/>
  <c r="H77" i="6"/>
  <c r="I77" i="6"/>
  <c r="J77" i="6"/>
  <c r="K77" i="6"/>
  <c r="L77" i="6"/>
  <c r="M77" i="6"/>
  <c r="N77" i="6"/>
  <c r="S77" i="6"/>
  <c r="S78" i="6"/>
  <c r="G79" i="6"/>
  <c r="H79" i="6"/>
  <c r="I79" i="6"/>
  <c r="J79" i="6"/>
  <c r="K79" i="6"/>
  <c r="L79" i="6"/>
  <c r="M79" i="6"/>
  <c r="N79" i="6"/>
  <c r="O79" i="6"/>
  <c r="P79" i="6"/>
  <c r="Q79" i="6"/>
  <c r="S79" i="6"/>
  <c r="S80" i="6"/>
  <c r="G81" i="6"/>
  <c r="H81" i="6"/>
  <c r="I81" i="6"/>
  <c r="J81" i="6"/>
  <c r="K81" i="6"/>
  <c r="L81" i="6"/>
  <c r="M81" i="6"/>
  <c r="N81" i="6"/>
  <c r="O81" i="6"/>
  <c r="P81" i="6"/>
  <c r="Q81" i="6"/>
  <c r="S81" i="6"/>
  <c r="S82" i="6"/>
  <c r="S83" i="6"/>
  <c r="S84" i="6"/>
  <c r="S85" i="6"/>
  <c r="S86" i="6"/>
  <c r="G87" i="6"/>
  <c r="H87" i="6"/>
  <c r="I87" i="6"/>
  <c r="J87" i="6"/>
  <c r="K87" i="6"/>
  <c r="L87" i="6"/>
  <c r="M87" i="6"/>
  <c r="N87" i="6"/>
  <c r="O87" i="6"/>
  <c r="P87" i="6"/>
  <c r="Q87" i="6"/>
  <c r="S87" i="6"/>
  <c r="S88" i="6"/>
  <c r="S73" i="6"/>
  <c r="S74" i="6"/>
  <c r="G55" i="6"/>
  <c r="H55" i="6"/>
  <c r="I55" i="6"/>
  <c r="J55" i="6"/>
  <c r="K55" i="6"/>
  <c r="L55" i="6"/>
  <c r="M55" i="6"/>
  <c r="N55" i="6"/>
  <c r="O55" i="6"/>
  <c r="P55" i="6"/>
  <c r="Q55" i="6"/>
  <c r="S55" i="6"/>
  <c r="S56" i="6"/>
  <c r="G57" i="6"/>
  <c r="H57" i="6"/>
  <c r="I57" i="6"/>
  <c r="J57" i="6"/>
  <c r="K57" i="6"/>
  <c r="L57" i="6"/>
  <c r="M57" i="6"/>
  <c r="N57" i="6"/>
  <c r="O57" i="6"/>
  <c r="P57" i="6"/>
  <c r="Q57" i="6"/>
  <c r="S57" i="6"/>
  <c r="S58" i="6"/>
  <c r="G59" i="6"/>
  <c r="H59" i="6"/>
  <c r="I59" i="6"/>
  <c r="J59" i="6"/>
  <c r="K59" i="6"/>
  <c r="L59" i="6"/>
  <c r="M59" i="6"/>
  <c r="N59" i="6"/>
  <c r="O59" i="6"/>
  <c r="P59" i="6"/>
  <c r="Q59" i="6"/>
  <c r="S59" i="6"/>
  <c r="S60" i="6"/>
  <c r="G61" i="6"/>
  <c r="H61" i="6"/>
  <c r="I61" i="6"/>
  <c r="J61" i="6"/>
  <c r="K61" i="6"/>
  <c r="L61" i="6"/>
  <c r="M61" i="6"/>
  <c r="N61" i="6"/>
  <c r="O61" i="6"/>
  <c r="P61" i="6"/>
  <c r="Q61" i="6"/>
  <c r="R61" i="6"/>
  <c r="S61" i="6"/>
  <c r="S62" i="6"/>
  <c r="G63" i="6"/>
  <c r="H63" i="6"/>
  <c r="I63" i="6"/>
  <c r="J63" i="6"/>
  <c r="K63" i="6"/>
  <c r="L63" i="6"/>
  <c r="M63" i="6"/>
  <c r="N63" i="6"/>
  <c r="O63" i="6"/>
  <c r="P63" i="6"/>
  <c r="Q63" i="6"/>
  <c r="S63" i="6"/>
  <c r="S64" i="6"/>
  <c r="S65" i="6"/>
  <c r="S66" i="6"/>
  <c r="S67" i="6"/>
  <c r="S68" i="6"/>
  <c r="S69" i="6"/>
  <c r="S70" i="6"/>
  <c r="S71" i="6"/>
  <c r="S72" i="6"/>
  <c r="S53" i="6"/>
  <c r="S54" i="6"/>
  <c r="G45" i="6"/>
  <c r="H45" i="6"/>
  <c r="I45" i="6"/>
  <c r="J45" i="6"/>
  <c r="K45" i="6"/>
  <c r="L45" i="6"/>
  <c r="M45" i="6"/>
  <c r="N45" i="6"/>
  <c r="O45" i="6"/>
  <c r="P45" i="6"/>
  <c r="Q45" i="6"/>
  <c r="R45" i="6"/>
  <c r="S45" i="6"/>
  <c r="S46" i="6"/>
  <c r="G47" i="6"/>
  <c r="H47" i="6"/>
  <c r="I47" i="6"/>
  <c r="J47" i="6"/>
  <c r="K47" i="6"/>
  <c r="L47" i="6"/>
  <c r="M47" i="6"/>
  <c r="N47" i="6"/>
  <c r="O47" i="6"/>
  <c r="P47" i="6"/>
  <c r="Q47" i="6"/>
  <c r="R47" i="6"/>
  <c r="S47" i="6"/>
  <c r="S48" i="6"/>
  <c r="G49" i="6"/>
  <c r="H49" i="6"/>
  <c r="I49" i="6"/>
  <c r="J49" i="6"/>
  <c r="K49" i="6"/>
  <c r="L49" i="6"/>
  <c r="M49" i="6"/>
  <c r="N49" i="6"/>
  <c r="O49" i="6"/>
  <c r="P49" i="6"/>
  <c r="Q49" i="6"/>
  <c r="S49" i="6"/>
  <c r="S50" i="6"/>
  <c r="G51" i="6"/>
  <c r="H51" i="6"/>
  <c r="I51" i="6"/>
  <c r="J51" i="6"/>
  <c r="K51" i="6"/>
  <c r="L51" i="6"/>
  <c r="M51" i="6"/>
  <c r="N51" i="6"/>
  <c r="O51" i="6"/>
  <c r="P51" i="6"/>
  <c r="Q51" i="6"/>
  <c r="S51" i="6"/>
  <c r="S52" i="6"/>
  <c r="S43" i="6"/>
  <c r="S44" i="6"/>
  <c r="S11" i="6"/>
  <c r="S12" i="6"/>
  <c r="S13" i="6"/>
  <c r="S14" i="6"/>
  <c r="S15" i="6"/>
  <c r="S16" i="6"/>
  <c r="S17" i="6"/>
  <c r="S18" i="6"/>
  <c r="S19" i="6"/>
  <c r="S20" i="6"/>
  <c r="S21" i="6"/>
  <c r="S22" i="6"/>
  <c r="S23" i="6"/>
  <c r="S24" i="6"/>
  <c r="S25" i="6"/>
  <c r="S26" i="6"/>
  <c r="S27" i="6"/>
  <c r="S28" i="6"/>
  <c r="S29" i="6"/>
  <c r="S30" i="6"/>
  <c r="S31" i="6"/>
  <c r="S32" i="6"/>
  <c r="S33" i="6"/>
  <c r="S34" i="6"/>
  <c r="S36" i="6"/>
  <c r="S37" i="6"/>
  <c r="S38" i="6"/>
  <c r="S39" i="6"/>
  <c r="S40" i="6"/>
  <c r="S41" i="6"/>
  <c r="S42" i="6"/>
  <c r="S10" i="6"/>
  <c r="S9" i="6"/>
  <c r="AK131" i="1"/>
  <c r="AK123" i="1"/>
  <c r="AD123" i="1"/>
  <c r="AK117" i="1"/>
  <c r="AD117" i="1"/>
  <c r="AK111" i="1"/>
  <c r="AD111" i="1"/>
  <c r="AK99" i="1"/>
  <c r="AD99" i="1"/>
  <c r="AK93" i="1"/>
  <c r="AD93" i="1"/>
  <c r="AK81" i="1"/>
  <c r="AD81" i="1"/>
  <c r="AK75" i="1"/>
  <c r="AD75" i="1"/>
  <c r="AK69" i="1"/>
  <c r="AK63" i="1"/>
  <c r="AD63" i="1"/>
  <c r="AK51" i="1"/>
  <c r="AD51" i="1"/>
  <c r="AD39" i="1"/>
  <c r="AK39" i="1"/>
  <c r="AK33" i="1"/>
  <c r="AD33" i="1"/>
  <c r="AK27" i="1"/>
  <c r="AD27" i="1"/>
  <c r="AK15" i="1"/>
  <c r="AD15" i="1"/>
  <c r="AR22" i="2"/>
  <c r="AR20" i="2"/>
  <c r="AQ17" i="2"/>
  <c r="AQ14" i="2"/>
  <c r="AP129" i="1"/>
  <c r="AP125" i="1"/>
  <c r="AP111" i="1"/>
  <c r="AP107" i="1"/>
  <c r="AP99" i="1"/>
  <c r="AP95" i="1"/>
  <c r="AP93" i="1"/>
  <c r="AP89" i="1"/>
  <c r="AP69" i="1"/>
  <c r="AP65" i="1"/>
  <c r="AP39" i="1"/>
  <c r="AP21" i="1"/>
  <c r="X75" i="1"/>
  <c r="AA123" i="1"/>
  <c r="AB123" i="1"/>
  <c r="AC123" i="1"/>
  <c r="Z123" i="1"/>
  <c r="AA39" i="1"/>
  <c r="AB39" i="1"/>
  <c r="AC39" i="1"/>
  <c r="Z39" i="1"/>
  <c r="AA63" i="1"/>
  <c r="AB63" i="1"/>
  <c r="AC63" i="1"/>
  <c r="Z63" i="1"/>
  <c r="AA69" i="1"/>
  <c r="AB69" i="1"/>
  <c r="AC69" i="1"/>
  <c r="Z75" i="1"/>
  <c r="AA81" i="1"/>
  <c r="AB81" i="1"/>
  <c r="AC81" i="1"/>
  <c r="Z81" i="1"/>
  <c r="AA87" i="1"/>
  <c r="AB87" i="1"/>
  <c r="AC87" i="1"/>
  <c r="Z87" i="1"/>
  <c r="AA93" i="1"/>
  <c r="AB93" i="1"/>
  <c r="AC93" i="1"/>
  <c r="Z93" i="1"/>
  <c r="AA99" i="1"/>
  <c r="AB99" i="1"/>
  <c r="AC99" i="1"/>
  <c r="Z99" i="1"/>
  <c r="AO99" i="1" s="1"/>
  <c r="AA105" i="1"/>
  <c r="AB105" i="1"/>
  <c r="AC105" i="1"/>
  <c r="Z105" i="1"/>
  <c r="AA111" i="1"/>
  <c r="AB111" i="1"/>
  <c r="AC111" i="1"/>
  <c r="AA117" i="1"/>
  <c r="AB117" i="1"/>
  <c r="AC117" i="1"/>
  <c r="AA75" i="1"/>
  <c r="AB75" i="1"/>
  <c r="AC75" i="1"/>
  <c r="J14" i="2"/>
  <c r="AR14" i="2"/>
  <c r="R35" i="6"/>
  <c r="Q35" i="6"/>
  <c r="P35" i="6"/>
  <c r="O35" i="6"/>
  <c r="N35" i="6"/>
  <c r="M35" i="6"/>
  <c r="L35" i="6"/>
  <c r="K35" i="6"/>
  <c r="J35" i="6"/>
  <c r="I35" i="6"/>
  <c r="H35" i="6"/>
  <c r="G35" i="6"/>
  <c r="S35" i="6"/>
  <c r="AA129" i="1"/>
  <c r="AB129" i="1"/>
  <c r="AC129" i="1"/>
  <c r="Z129" i="1"/>
  <c r="Z57" i="1"/>
  <c r="AA57" i="1"/>
  <c r="AB57" i="1"/>
  <c r="AC57" i="1"/>
  <c r="AA51" i="1"/>
  <c r="AB51" i="1"/>
  <c r="AC51" i="1"/>
  <c r="Z51" i="1"/>
  <c r="Z45" i="1"/>
  <c r="AC27" i="1"/>
  <c r="AB27" i="1"/>
  <c r="AA27" i="1"/>
  <c r="AC33" i="1"/>
  <c r="AB33" i="1"/>
  <c r="AA33" i="1"/>
  <c r="Z33" i="1"/>
  <c r="Z27" i="1"/>
  <c r="Z15" i="1"/>
  <c r="Y15" i="1"/>
  <c r="Y70" i="1"/>
  <c r="Y64" i="1"/>
  <c r="Y16" i="1"/>
  <c r="Y22" i="1"/>
  <c r="Y28" i="1"/>
  <c r="Y34" i="1"/>
  <c r="Y40" i="1"/>
  <c r="Y46" i="1"/>
  <c r="Y52" i="1"/>
  <c r="Y58" i="1"/>
  <c r="Y103" i="1"/>
  <c r="Y105" i="1"/>
  <c r="Y73" i="1"/>
  <c r="Y75" i="1"/>
  <c r="Y21" i="1"/>
  <c r="W87" i="1"/>
  <c r="W85" i="1"/>
  <c r="W131" i="1"/>
  <c r="W100" i="1"/>
  <c r="J15" i="2"/>
  <c r="AR15" i="2" s="1"/>
  <c r="X23" i="1"/>
  <c r="Z23" i="2"/>
  <c r="AG30" i="2"/>
  <c r="Y30" i="2"/>
  <c r="AE11" i="1"/>
  <c r="W11" i="1"/>
  <c r="AG23" i="2"/>
  <c r="Y23" i="2"/>
  <c r="AE23" i="1"/>
  <c r="W23" i="1"/>
  <c r="Y25" i="1"/>
  <c r="Y27" i="1"/>
  <c r="AE101" i="1"/>
  <c r="H71" i="1"/>
  <c r="J23" i="2"/>
  <c r="AR23" i="2" s="1"/>
  <c r="H75" i="1"/>
  <c r="AP75" i="1"/>
  <c r="AP71" i="1"/>
  <c r="X57" i="1"/>
  <c r="Y57" i="1"/>
  <c r="Y33" i="1"/>
  <c r="AP18" i="1"/>
  <c r="Y18" i="2"/>
  <c r="W132" i="1"/>
  <c r="X132" i="1"/>
  <c r="W130" i="1"/>
  <c r="X130" i="1"/>
  <c r="X129" i="1"/>
  <c r="W129" i="1"/>
  <c r="W124" i="1"/>
  <c r="X124" i="1"/>
  <c r="W118" i="1"/>
  <c r="X118" i="1"/>
  <c r="X117" i="1"/>
  <c r="W117" i="1"/>
  <c r="W112" i="1"/>
  <c r="X112" i="1"/>
  <c r="X111" i="1"/>
  <c r="W111" i="1"/>
  <c r="W106" i="1"/>
  <c r="X106" i="1"/>
  <c r="X105" i="1"/>
  <c r="W105" i="1"/>
  <c r="X100" i="1"/>
  <c r="X99" i="1"/>
  <c r="W99" i="1"/>
  <c r="X93" i="1"/>
  <c r="W93" i="1"/>
  <c r="W94" i="1"/>
  <c r="X94" i="1"/>
  <c r="W88" i="1"/>
  <c r="X88" i="1"/>
  <c r="X87" i="1"/>
  <c r="V85" i="1"/>
  <c r="W82" i="1"/>
  <c r="X82" i="1"/>
  <c r="X81" i="1"/>
  <c r="W81" i="1"/>
  <c r="X76" i="1"/>
  <c r="W76" i="1"/>
  <c r="W75" i="1"/>
  <c r="W70" i="1"/>
  <c r="X70" i="1"/>
  <c r="X69" i="1"/>
  <c r="W69" i="1"/>
  <c r="W64" i="1"/>
  <c r="X64" i="1"/>
  <c r="X63" i="1"/>
  <c r="W63" i="1"/>
  <c r="W58" i="1"/>
  <c r="X58" i="1"/>
  <c r="W57" i="1"/>
  <c r="X52" i="1"/>
  <c r="W52" i="1"/>
  <c r="X51" i="1"/>
  <c r="W51" i="1"/>
  <c r="X46" i="1"/>
  <c r="W46" i="1"/>
  <c r="X45" i="1"/>
  <c r="W45" i="1"/>
  <c r="X40" i="1"/>
  <c r="W40" i="1"/>
  <c r="X39" i="1"/>
  <c r="W39" i="1"/>
  <c r="X27" i="1"/>
  <c r="W27" i="1"/>
  <c r="X28" i="1"/>
  <c r="W28" i="1"/>
  <c r="X22" i="1"/>
  <c r="W22" i="1"/>
  <c r="X21" i="1"/>
  <c r="W21" i="1"/>
  <c r="X16" i="1"/>
  <c r="W16" i="1"/>
  <c r="X15" i="1"/>
  <c r="W15" i="1"/>
  <c r="X131" i="1"/>
  <c r="H41" i="1"/>
  <c r="W34" i="1"/>
  <c r="X34" i="1"/>
  <c r="W33" i="1"/>
  <c r="X33" i="1"/>
  <c r="AR31" i="2"/>
  <c r="T29" i="2"/>
  <c r="S29" i="2"/>
  <c r="N29" i="2"/>
  <c r="V28" i="2"/>
  <c r="T28" i="2"/>
  <c r="J28" i="2"/>
  <c r="AR28" i="2" s="1"/>
  <c r="S27" i="2"/>
  <c r="N26" i="2"/>
  <c r="X26" i="2"/>
  <c r="V26" i="2"/>
  <c r="S26" i="2"/>
  <c r="V25" i="2"/>
  <c r="AW24" i="2"/>
  <c r="U24" i="2"/>
  <c r="V24" i="2"/>
  <c r="S24" i="2"/>
  <c r="N18" i="2"/>
  <c r="T18" i="2"/>
  <c r="V18" i="2"/>
  <c r="W18" i="2" s="1"/>
  <c r="S18" i="2"/>
  <c r="J17" i="2"/>
  <c r="V15" i="2"/>
  <c r="W15" i="2" s="1"/>
  <c r="W14" i="2"/>
  <c r="AN131" i="1"/>
  <c r="AN132" i="1"/>
  <c r="AM132" i="1"/>
  <c r="AM133" i="1" s="1"/>
  <c r="V56" i="1"/>
  <c r="V132" i="1"/>
  <c r="AK132" i="1"/>
  <c r="AI132" i="1"/>
  <c r="AH132" i="1"/>
  <c r="AG132" i="1"/>
  <c r="AF132" i="1"/>
  <c r="AE132" i="1"/>
  <c r="AE131" i="1"/>
  <c r="AD132" i="1"/>
  <c r="AC132" i="1"/>
  <c r="AB132" i="1"/>
  <c r="AB133" i="1" s="1"/>
  <c r="AA132" i="1"/>
  <c r="Z132" i="1"/>
  <c r="Y132" i="1"/>
  <c r="Y133" i="1" s="1"/>
  <c r="T132" i="1"/>
  <c r="S132" i="1"/>
  <c r="R132" i="1"/>
  <c r="Q132" i="1"/>
  <c r="P132" i="1"/>
  <c r="O132" i="1"/>
  <c r="N132" i="1"/>
  <c r="M132" i="1"/>
  <c r="AM131" i="1"/>
  <c r="AI131" i="1"/>
  <c r="AI133" i="1"/>
  <c r="AH131" i="1"/>
  <c r="AG131" i="1"/>
  <c r="AF131" i="1"/>
  <c r="AD131" i="1"/>
  <c r="AC131" i="1"/>
  <c r="AC133" i="1"/>
  <c r="AB131" i="1"/>
  <c r="Y131" i="1"/>
  <c r="U131" i="1"/>
  <c r="U56" i="1"/>
  <c r="U132" i="1"/>
  <c r="T131" i="1"/>
  <c r="S131" i="1"/>
  <c r="Q131" i="1"/>
  <c r="Q133" i="1"/>
  <c r="P131" i="1"/>
  <c r="P133" i="1"/>
  <c r="O131" i="1"/>
  <c r="O133" i="1"/>
  <c r="N131" i="1"/>
  <c r="M131" i="1"/>
  <c r="L131" i="1"/>
  <c r="L133" i="1"/>
  <c r="I131" i="1"/>
  <c r="I133" i="1"/>
  <c r="V130" i="1"/>
  <c r="AE130" i="1"/>
  <c r="T130" i="1"/>
  <c r="S130" i="1"/>
  <c r="R130" i="1"/>
  <c r="Q130" i="1"/>
  <c r="P130" i="1"/>
  <c r="O130" i="1"/>
  <c r="N130" i="1"/>
  <c r="M130" i="1"/>
  <c r="L130" i="1"/>
  <c r="K130" i="1"/>
  <c r="J130" i="1"/>
  <c r="I130" i="1"/>
  <c r="V129" i="1"/>
  <c r="T129" i="1"/>
  <c r="P129" i="1"/>
  <c r="O129" i="1"/>
  <c r="N129" i="1"/>
  <c r="M129" i="1"/>
  <c r="V124" i="1"/>
  <c r="AE124" i="1"/>
  <c r="T124" i="1"/>
  <c r="S124" i="1"/>
  <c r="R124" i="1"/>
  <c r="P124" i="1"/>
  <c r="O124" i="1"/>
  <c r="N124" i="1"/>
  <c r="M124" i="1"/>
  <c r="R123" i="1"/>
  <c r="V123" i="1"/>
  <c r="Y123" i="1"/>
  <c r="T119" i="1"/>
  <c r="T123" i="1"/>
  <c r="S123" i="1"/>
  <c r="P123" i="1"/>
  <c r="O123" i="1"/>
  <c r="N123" i="1"/>
  <c r="M123" i="1"/>
  <c r="K123" i="1"/>
  <c r="K120" i="1"/>
  <c r="K124" i="1"/>
  <c r="J120" i="1"/>
  <c r="J124" i="1"/>
  <c r="AP120" i="1"/>
  <c r="AE123" i="1"/>
  <c r="AE118" i="1"/>
  <c r="V118" i="1"/>
  <c r="T118" i="1"/>
  <c r="S118" i="1"/>
  <c r="R118" i="1"/>
  <c r="Q118" i="1"/>
  <c r="P118" i="1"/>
  <c r="O118" i="1"/>
  <c r="N118" i="1"/>
  <c r="M118" i="1"/>
  <c r="K118" i="1"/>
  <c r="J118" i="1"/>
  <c r="V117" i="1"/>
  <c r="AE117" i="1"/>
  <c r="Y117" i="1"/>
  <c r="T113" i="1"/>
  <c r="T117" i="1"/>
  <c r="S117" i="1"/>
  <c r="P117" i="1"/>
  <c r="O117" i="1"/>
  <c r="N117" i="1"/>
  <c r="M117" i="1"/>
  <c r="L116" i="1"/>
  <c r="AP114" i="1"/>
  <c r="V112" i="1"/>
  <c r="AE112" i="1"/>
  <c r="Y112" i="1"/>
  <c r="T112" i="1"/>
  <c r="S112" i="1"/>
  <c r="R112" i="1"/>
  <c r="Q112" i="1"/>
  <c r="P112" i="1"/>
  <c r="O112" i="1"/>
  <c r="N112" i="1"/>
  <c r="M112" i="1"/>
  <c r="K112" i="1"/>
  <c r="J112" i="1"/>
  <c r="AE111" i="1"/>
  <c r="V111" i="1"/>
  <c r="T107" i="1"/>
  <c r="T111" i="1"/>
  <c r="S111" i="1"/>
  <c r="R111" i="1"/>
  <c r="P111" i="1"/>
  <c r="O111" i="1"/>
  <c r="N111" i="1"/>
  <c r="M111" i="1"/>
  <c r="AP108" i="1"/>
  <c r="V106" i="1"/>
  <c r="AE106" i="1"/>
  <c r="T106" i="1"/>
  <c r="S106" i="1"/>
  <c r="R106" i="1"/>
  <c r="Q106" i="1"/>
  <c r="P106" i="1"/>
  <c r="O106" i="1"/>
  <c r="N106" i="1"/>
  <c r="M106" i="1"/>
  <c r="K106" i="1"/>
  <c r="J106" i="1"/>
  <c r="I106" i="1"/>
  <c r="V105" i="1"/>
  <c r="P105" i="1"/>
  <c r="O105" i="1"/>
  <c r="N105" i="1"/>
  <c r="M105" i="1"/>
  <c r="K105" i="1"/>
  <c r="AP102" i="1"/>
  <c r="AE105" i="1"/>
  <c r="S101" i="1"/>
  <c r="T101" i="1"/>
  <c r="AE100" i="1"/>
  <c r="V100" i="1"/>
  <c r="T100" i="1"/>
  <c r="S100" i="1"/>
  <c r="Q100" i="1"/>
  <c r="P100" i="1"/>
  <c r="O100" i="1"/>
  <c r="N100" i="1"/>
  <c r="M100" i="1"/>
  <c r="K100" i="1"/>
  <c r="J100" i="1"/>
  <c r="I100" i="1"/>
  <c r="AE99" i="1"/>
  <c r="Y99" i="1"/>
  <c r="V99" i="1"/>
  <c r="S99" i="1"/>
  <c r="R99" i="1"/>
  <c r="P99" i="1"/>
  <c r="O99" i="1"/>
  <c r="N99" i="1"/>
  <c r="M99" i="1"/>
  <c r="R131" i="1"/>
  <c r="T95" i="1"/>
  <c r="T99" i="1"/>
  <c r="AE94" i="1"/>
  <c r="V94" i="1"/>
  <c r="T94" i="1"/>
  <c r="S94" i="1"/>
  <c r="R94" i="1"/>
  <c r="Q94" i="1"/>
  <c r="P94" i="1"/>
  <c r="O94" i="1"/>
  <c r="N94" i="1"/>
  <c r="M94" i="1"/>
  <c r="K94" i="1"/>
  <c r="J94" i="1"/>
  <c r="I94" i="1"/>
  <c r="AP90" i="1"/>
  <c r="V93" i="1"/>
  <c r="P93" i="1"/>
  <c r="O93" i="1"/>
  <c r="N93" i="1"/>
  <c r="M93" i="1"/>
  <c r="K93" i="1"/>
  <c r="T89" i="1"/>
  <c r="T93" i="1"/>
  <c r="AE88" i="1"/>
  <c r="V88" i="1"/>
  <c r="T88" i="1"/>
  <c r="S88" i="1"/>
  <c r="R88" i="1"/>
  <c r="Q88" i="1"/>
  <c r="P88" i="1"/>
  <c r="O88" i="1"/>
  <c r="N88" i="1"/>
  <c r="M88" i="1"/>
  <c r="K88" i="1"/>
  <c r="J88" i="1"/>
  <c r="AE87" i="1"/>
  <c r="Y87" i="1"/>
  <c r="V87" i="1"/>
  <c r="T83" i="1"/>
  <c r="T87" i="1"/>
  <c r="S87" i="1"/>
  <c r="P87" i="1"/>
  <c r="O87" i="1"/>
  <c r="N87" i="1"/>
  <c r="M87" i="1"/>
  <c r="V82" i="1"/>
  <c r="AE82" i="1"/>
  <c r="Y82" i="1"/>
  <c r="T82" i="1"/>
  <c r="S82" i="1"/>
  <c r="R82" i="1"/>
  <c r="Q82" i="1"/>
  <c r="P82" i="1"/>
  <c r="O82" i="1"/>
  <c r="N82" i="1"/>
  <c r="M82" i="1"/>
  <c r="K82" i="1"/>
  <c r="J82" i="1"/>
  <c r="I82" i="1"/>
  <c r="V81" i="1"/>
  <c r="AE81" i="1"/>
  <c r="Y81" i="1"/>
  <c r="S81" i="1"/>
  <c r="P81" i="1"/>
  <c r="O81" i="1"/>
  <c r="N81" i="1"/>
  <c r="M81" i="1"/>
  <c r="K81" i="1"/>
  <c r="J81" i="1"/>
  <c r="I81" i="1"/>
  <c r="T77" i="1"/>
  <c r="T81" i="1"/>
  <c r="AE76" i="1"/>
  <c r="V76" i="1"/>
  <c r="T76" i="1"/>
  <c r="S76" i="1"/>
  <c r="R76" i="1"/>
  <c r="Q76" i="1"/>
  <c r="P76" i="1"/>
  <c r="O76" i="1"/>
  <c r="N76" i="1"/>
  <c r="M76" i="1"/>
  <c r="K76" i="1"/>
  <c r="J76" i="1"/>
  <c r="I76" i="1"/>
  <c r="T71" i="1"/>
  <c r="T75" i="1"/>
  <c r="S75" i="1"/>
  <c r="P75" i="1"/>
  <c r="O75" i="1"/>
  <c r="N75" i="1"/>
  <c r="M75" i="1"/>
  <c r="K75" i="1"/>
  <c r="J75" i="1"/>
  <c r="I75" i="1"/>
  <c r="AP72" i="1"/>
  <c r="AE75" i="1"/>
  <c r="V71" i="1"/>
  <c r="V75" i="1"/>
  <c r="AE70" i="1"/>
  <c r="V70" i="1"/>
  <c r="T70" i="1"/>
  <c r="S70" i="1"/>
  <c r="R70" i="1"/>
  <c r="Q70" i="1"/>
  <c r="P70" i="1"/>
  <c r="O70" i="1"/>
  <c r="N70" i="1"/>
  <c r="M70" i="1"/>
  <c r="K70" i="1"/>
  <c r="J70" i="1"/>
  <c r="I70" i="1"/>
  <c r="AP66" i="1"/>
  <c r="AE69" i="1"/>
  <c r="V69" i="1"/>
  <c r="S69" i="1"/>
  <c r="Q69" i="1"/>
  <c r="P69" i="1"/>
  <c r="O69" i="1"/>
  <c r="N69" i="1"/>
  <c r="M69" i="1"/>
  <c r="K69" i="1"/>
  <c r="J69" i="1"/>
  <c r="I69" i="1"/>
  <c r="T65" i="1"/>
  <c r="T69" i="1"/>
  <c r="V64" i="1"/>
  <c r="AE64" i="1"/>
  <c r="T64" i="1"/>
  <c r="S64" i="1"/>
  <c r="R64" i="1"/>
  <c r="AP60" i="1"/>
  <c r="Q64" i="1"/>
  <c r="P64" i="1"/>
  <c r="O64" i="1"/>
  <c r="N64" i="1"/>
  <c r="M64" i="1"/>
  <c r="K64" i="1"/>
  <c r="J64" i="1"/>
  <c r="I64" i="1"/>
  <c r="V63" i="1"/>
  <c r="AE63" i="1"/>
  <c r="S59" i="1"/>
  <c r="P63" i="1"/>
  <c r="O63" i="1"/>
  <c r="N63" i="1"/>
  <c r="M63" i="1"/>
  <c r="K63" i="1"/>
  <c r="J63" i="1"/>
  <c r="I63" i="1"/>
  <c r="Y59" i="1"/>
  <c r="AE58" i="1"/>
  <c r="T58" i="1"/>
  <c r="S58" i="1"/>
  <c r="R58" i="1"/>
  <c r="Q58" i="1"/>
  <c r="P58" i="1"/>
  <c r="O58" i="1"/>
  <c r="N58" i="1"/>
  <c r="M58" i="1"/>
  <c r="K58" i="1"/>
  <c r="J58" i="1"/>
  <c r="I58" i="1"/>
  <c r="V57" i="1"/>
  <c r="R57" i="1"/>
  <c r="P57" i="1"/>
  <c r="O57" i="1"/>
  <c r="N57" i="1"/>
  <c r="M57" i="1"/>
  <c r="K57" i="1"/>
  <c r="J57" i="1"/>
  <c r="I57" i="1"/>
  <c r="V54" i="1"/>
  <c r="V131" i="1"/>
  <c r="AP54" i="1"/>
  <c r="S53" i="1"/>
  <c r="T53" i="1"/>
  <c r="AE52" i="1"/>
  <c r="V52" i="1"/>
  <c r="T52" i="1"/>
  <c r="S52" i="1"/>
  <c r="R52" i="1"/>
  <c r="Q52" i="1"/>
  <c r="P52" i="1"/>
  <c r="O52" i="1"/>
  <c r="N52" i="1"/>
  <c r="M52" i="1"/>
  <c r="K52" i="1"/>
  <c r="J52" i="1"/>
  <c r="I52" i="1"/>
  <c r="AE51" i="1"/>
  <c r="Y47" i="1"/>
  <c r="V51" i="1"/>
  <c r="T49" i="1"/>
  <c r="T47" i="1"/>
  <c r="S51" i="1"/>
  <c r="Q47" i="1"/>
  <c r="Q51" i="1"/>
  <c r="P51" i="1"/>
  <c r="O51" i="1"/>
  <c r="N51" i="1"/>
  <c r="M51" i="1"/>
  <c r="K51" i="1"/>
  <c r="J51" i="1"/>
  <c r="I51" i="1"/>
  <c r="AP48" i="1"/>
  <c r="AE46" i="1"/>
  <c r="V46" i="1"/>
  <c r="T46" i="1"/>
  <c r="S46" i="1"/>
  <c r="R46" i="1"/>
  <c r="Q46" i="1"/>
  <c r="P46" i="1"/>
  <c r="O46" i="1"/>
  <c r="N46" i="1"/>
  <c r="M46" i="1"/>
  <c r="K46" i="1"/>
  <c r="J46" i="1"/>
  <c r="I46" i="1"/>
  <c r="V45" i="1"/>
  <c r="S45" i="1"/>
  <c r="P45" i="1"/>
  <c r="O45" i="1"/>
  <c r="N45" i="1"/>
  <c r="M45" i="1"/>
  <c r="K45" i="1"/>
  <c r="T41" i="1"/>
  <c r="T45" i="1"/>
  <c r="V40" i="1"/>
  <c r="AE40" i="1"/>
  <c r="T40" i="1"/>
  <c r="S40" i="1"/>
  <c r="R40" i="1"/>
  <c r="Q40" i="1"/>
  <c r="P40" i="1"/>
  <c r="O40" i="1"/>
  <c r="N40" i="1"/>
  <c r="M40" i="1"/>
  <c r="K40" i="1"/>
  <c r="J40" i="1"/>
  <c r="I40" i="1"/>
  <c r="V39" i="1"/>
  <c r="AE39" i="1"/>
  <c r="Y39" i="1"/>
  <c r="S39" i="1"/>
  <c r="R39" i="1"/>
  <c r="L39" i="1"/>
  <c r="P39" i="1"/>
  <c r="O39" i="1"/>
  <c r="N39" i="1"/>
  <c r="M39" i="1"/>
  <c r="K39" i="1"/>
  <c r="AP36" i="1"/>
  <c r="H35" i="1"/>
  <c r="AP35" i="1"/>
  <c r="T35" i="1"/>
  <c r="T39" i="1"/>
  <c r="R34" i="1"/>
  <c r="AP30" i="1"/>
  <c r="AE34" i="1"/>
  <c r="V34" i="1"/>
  <c r="T34" i="1"/>
  <c r="S34" i="1"/>
  <c r="Q34" i="1"/>
  <c r="P34" i="1"/>
  <c r="O34" i="1"/>
  <c r="N34" i="1"/>
  <c r="M34" i="1"/>
  <c r="K34" i="1"/>
  <c r="J34" i="1"/>
  <c r="I34" i="1"/>
  <c r="R33" i="1"/>
  <c r="AE33" i="1"/>
  <c r="V33" i="1"/>
  <c r="S33" i="1"/>
  <c r="P33" i="1"/>
  <c r="O33" i="1"/>
  <c r="N33" i="1"/>
  <c r="M33" i="1"/>
  <c r="K33" i="1"/>
  <c r="J33" i="1"/>
  <c r="I33" i="1"/>
  <c r="T31" i="1"/>
  <c r="T29" i="1"/>
  <c r="V28" i="1"/>
  <c r="AE28" i="1"/>
  <c r="T28" i="1"/>
  <c r="S28" i="1"/>
  <c r="R28" i="1"/>
  <c r="Q28" i="1"/>
  <c r="P28" i="1"/>
  <c r="O28" i="1"/>
  <c r="N28" i="1"/>
  <c r="M28" i="1"/>
  <c r="K28" i="1"/>
  <c r="J28" i="1"/>
  <c r="I28" i="1"/>
  <c r="V27" i="1"/>
  <c r="AE27" i="1"/>
  <c r="R27" i="1"/>
  <c r="P27" i="1"/>
  <c r="O27" i="1"/>
  <c r="N27" i="1"/>
  <c r="M27" i="1"/>
  <c r="K27" i="1"/>
  <c r="S23" i="1"/>
  <c r="AE22" i="1"/>
  <c r="V22" i="1"/>
  <c r="T22" i="1"/>
  <c r="S22" i="1"/>
  <c r="R22" i="1"/>
  <c r="P22" i="1"/>
  <c r="O22" i="1"/>
  <c r="N22" i="1"/>
  <c r="M22" i="1"/>
  <c r="V21" i="1"/>
  <c r="T17" i="1"/>
  <c r="T21" i="1"/>
  <c r="P21" i="1"/>
  <c r="O21" i="1"/>
  <c r="N21" i="1"/>
  <c r="M21" i="1"/>
  <c r="H17" i="1"/>
  <c r="AP17" i="1"/>
  <c r="V16" i="1"/>
  <c r="AE16" i="1"/>
  <c r="T16" i="1"/>
  <c r="S16" i="1"/>
  <c r="R16" i="1"/>
  <c r="Q16" i="1"/>
  <c r="P16" i="1"/>
  <c r="O16" i="1"/>
  <c r="N16" i="1"/>
  <c r="M16" i="1"/>
  <c r="K12" i="1"/>
  <c r="K16" i="1"/>
  <c r="J16" i="1"/>
  <c r="I16" i="1"/>
  <c r="V15" i="1"/>
  <c r="Q15" i="1"/>
  <c r="P15" i="1"/>
  <c r="O15" i="1"/>
  <c r="N15" i="1"/>
  <c r="M15" i="1"/>
  <c r="T13" i="1"/>
  <c r="AP12" i="1"/>
  <c r="T11" i="1"/>
  <c r="T57" i="1"/>
  <c r="AL131" i="1"/>
  <c r="S105" i="1"/>
  <c r="W123" i="1"/>
  <c r="X123" i="1"/>
  <c r="Y51" i="1"/>
  <c r="H11" i="1"/>
  <c r="AP15" i="1"/>
  <c r="H23" i="1"/>
  <c r="AP23" i="1" s="1"/>
  <c r="H29" i="1"/>
  <c r="AP29" i="1"/>
  <c r="AP33" i="1"/>
  <c r="N133" i="1"/>
  <c r="H101" i="1"/>
  <c r="AP101" i="1" s="1"/>
  <c r="AP105" i="1"/>
  <c r="AO131" i="1"/>
  <c r="AG133" i="1"/>
  <c r="Z133" i="1"/>
  <c r="AP96" i="1"/>
  <c r="H47" i="1"/>
  <c r="AP47" i="1"/>
  <c r="R100" i="1"/>
  <c r="H46" i="1"/>
  <c r="AP46" i="1" s="1"/>
  <c r="AF133" i="1"/>
  <c r="M133" i="1"/>
  <c r="H40" i="1"/>
  <c r="AP40" i="1" s="1"/>
  <c r="S133" i="1"/>
  <c r="X133" i="1"/>
  <c r="AK133" i="1"/>
  <c r="J18" i="2"/>
  <c r="AR18" i="2"/>
  <c r="H64" i="1"/>
  <c r="AP64" i="1"/>
  <c r="AA133" i="1"/>
  <c r="AE133" i="1"/>
  <c r="T33" i="1"/>
  <c r="T51" i="1"/>
  <c r="Y63" i="1"/>
  <c r="H130" i="1"/>
  <c r="AP130" i="1" s="1"/>
  <c r="T133" i="1"/>
  <c r="AN133" i="1"/>
  <c r="H112" i="1"/>
  <c r="AP112" i="1" s="1"/>
  <c r="H124" i="1"/>
  <c r="AP124" i="1"/>
  <c r="H118" i="1"/>
  <c r="AP118" i="1" s="1"/>
  <c r="S28" i="2"/>
  <c r="H106" i="1"/>
  <c r="AP106" i="1" s="1"/>
  <c r="U133" i="1"/>
  <c r="AH133" i="1"/>
  <c r="V133" i="1"/>
  <c r="H16" i="1"/>
  <c r="AP16" i="1" s="1"/>
  <c r="T15" i="1"/>
  <c r="H28" i="1"/>
  <c r="AP28" i="1" s="1"/>
  <c r="H52" i="1"/>
  <c r="AP52" i="1"/>
  <c r="H94" i="1"/>
  <c r="AP94" i="1"/>
  <c r="H82" i="1"/>
  <c r="AP82" i="1" s="1"/>
  <c r="H88" i="1"/>
  <c r="AP88" i="1" s="1"/>
  <c r="H76" i="1"/>
  <c r="AP76" i="1" s="1"/>
  <c r="H70" i="1"/>
  <c r="AP70" i="1"/>
  <c r="K131" i="1"/>
  <c r="K133" i="1"/>
  <c r="V29" i="2"/>
  <c r="T105" i="1"/>
  <c r="AE15" i="1"/>
  <c r="AL132" i="1"/>
  <c r="AL133" i="1"/>
  <c r="AD133" i="1"/>
  <c r="R133" i="1"/>
  <c r="H27" i="1"/>
  <c r="S27" i="1"/>
  <c r="T23" i="1"/>
  <c r="T27" i="1"/>
  <c r="H22" i="1"/>
  <c r="AP22" i="1" s="1"/>
  <c r="H34" i="1"/>
  <c r="AP34" i="1" s="1"/>
  <c r="H57" i="1"/>
  <c r="AP57" i="1"/>
  <c r="H132" i="1"/>
  <c r="AP132" i="1" s="1"/>
  <c r="H58" i="1"/>
  <c r="AP58" i="1" s="1"/>
  <c r="S63" i="1"/>
  <c r="T59" i="1"/>
  <c r="T63" i="1"/>
  <c r="V58" i="1"/>
  <c r="J131" i="1"/>
  <c r="J133" i="1"/>
  <c r="W133" i="1"/>
  <c r="H131" i="1"/>
  <c r="AP131" i="1" s="1"/>
  <c r="H59" i="1"/>
  <c r="AP59" i="1" s="1"/>
  <c r="H100" i="1"/>
  <c r="AP100" i="1" s="1"/>
  <c r="H51" i="1"/>
  <c r="AP51" i="1"/>
  <c r="H119" i="1" l="1"/>
  <c r="AO133" i="1"/>
  <c r="AO132" i="1"/>
  <c r="AO69" i="1"/>
  <c r="H63" i="1"/>
  <c r="AP63" i="1" s="1"/>
  <c r="AP45" i="1"/>
  <c r="AO45" i="1"/>
  <c r="AP27" i="1"/>
  <c r="H133" i="1"/>
  <c r="AP133" i="1" s="1"/>
  <c r="H123" i="1" l="1"/>
  <c r="AP123" i="1" s="1"/>
  <c r="AP119" i="1"/>
</calcChain>
</file>

<file path=xl/sharedStrings.xml><?xml version="1.0" encoding="utf-8"?>
<sst xmlns="http://schemas.openxmlformats.org/spreadsheetml/2006/main" count="2431" uniqueCount="561">
  <si>
    <t>DEPENDENCIA:</t>
  </si>
  <si>
    <t>CÓDIGO Y NOMBRE PROYECTO:</t>
  </si>
  <si>
    <t>1, LÍNEA DE ACCIÓN</t>
  </si>
  <si>
    <t>2, META DE PROYECTO</t>
  </si>
  <si>
    <t>3, ACTIVIDAD</t>
  </si>
  <si>
    <t>4, SE EJECUTA CON RECURSOS DE:</t>
  </si>
  <si>
    <t xml:space="preserve">6,PONDERACIÓN VERTICAL </t>
  </si>
  <si>
    <t>4,1 VIGENCIA</t>
  </si>
  <si>
    <t>2,  META DE PROYECTO</t>
  </si>
  <si>
    <t>Eje Plan de Desarrollo</t>
  </si>
  <si>
    <t>3, COD. META PDD A QUE SE ASOCIA META PROY</t>
  </si>
  <si>
    <t>4,2 RESERVA</t>
  </si>
  <si>
    <t>VARIABLES</t>
  </si>
  <si>
    <t>Ene</t>
  </si>
  <si>
    <t>Feb</t>
  </si>
  <si>
    <t>Mar</t>
  </si>
  <si>
    <t>Abr</t>
  </si>
  <si>
    <t>May</t>
  </si>
  <si>
    <t>Jun</t>
  </si>
  <si>
    <t>Jul</t>
  </si>
  <si>
    <t>Ago</t>
  </si>
  <si>
    <t>5, VARIABLE REQUERIDA</t>
  </si>
  <si>
    <t>Sep</t>
  </si>
  <si>
    <t>Oct</t>
  </si>
  <si>
    <t>7, PROGRAMACIÓN - ACTUALIZACIÓN</t>
  </si>
  <si>
    <t>Nov</t>
  </si>
  <si>
    <t>Dic</t>
  </si>
  <si>
    <t>Total</t>
  </si>
  <si>
    <t>Programa Plan de Desarrollo</t>
  </si>
  <si>
    <t>6,1 META</t>
  </si>
  <si>
    <t>6,2 ACTIVIDAD</t>
  </si>
  <si>
    <t>Linea 1. Ecourbanismo y construcción sostenible</t>
  </si>
  <si>
    <t>8, EJECUCIÓN</t>
  </si>
  <si>
    <t>IMPLEMENTAR 100 % ACCIONES PRIORIZADAS, EN
CUMPLIMIENTO DEL PLAN DE ACCIÓN DE LA POLÍTICA PÚBLICA DE ECOURBANISMO Y
CONSTRUCCIÓN SOSTENIBLE</t>
  </si>
  <si>
    <t>9, % CUMPLIMIENTO ACUMULADO (Vigencia)</t>
  </si>
  <si>
    <t>1,REALIZAR EL ACOMPAÑAMIENTO PARA EL AJUSTE DEL PLAN DE ACCIÓN DE LA POLÍTICA PÚBLICA DE ECOURBANISMO Y CONSTRUCCIÓN SOSTENIBLE</t>
  </si>
  <si>
    <t>10 ,% DE AVANCE CUATRIENIO</t>
  </si>
  <si>
    <t xml:space="preserve">13, SOLUCIONES PLANTEADAS </t>
  </si>
  <si>
    <t>14, BENEFICIOS</t>
  </si>
  <si>
    <t>15, FUENTE DE EVIDENCIAS</t>
  </si>
  <si>
    <t>X</t>
  </si>
  <si>
    <t>Programado</t>
  </si>
  <si>
    <t xml:space="preserve"> 2, META PLAN DE DESARROLLO</t>
  </si>
  <si>
    <t>3, INDICADOR ASOCIADO A LA META PLAN DE DESARROLLO</t>
  </si>
  <si>
    <t>4, % CUMPLIMIENTO ACUMULADO
(Vigencia)</t>
  </si>
  <si>
    <t>Ejecutado</t>
  </si>
  <si>
    <t>5, % DE AVANCE CUATRIENIO</t>
  </si>
  <si>
    <t>10, FUENTE DE EVIDENCIAS</t>
  </si>
  <si>
    <t>1,1 COD.</t>
  </si>
  <si>
    <t>2,1 COD.</t>
  </si>
  <si>
    <t>2,2  META PLAN DE DESARROLLO</t>
  </si>
  <si>
    <t>INCLUIR EN 800 PROYECTOS CRITERIOS DE SOSTENIBILIDAD AMBIENTAL</t>
  </si>
  <si>
    <t>2,EMITIR LINEAMIENTOS Y DETERMINANTES AMBIENTALES PARA LA INCORPORACIÓN DE CRITERIOS DE ECOURBANISMO Y CONSTRUCCIÓN SOSTENIBLE EN PROYECTOS URBANOS Y ARQUITECTÓNICOS DE DIFERENTES ESCALAS.</t>
  </si>
  <si>
    <t>3,2 INDICADOR</t>
  </si>
  <si>
    <t>3,3 UNIDAD DE MEDIDA</t>
  </si>
  <si>
    <t>3,4 TIPOLOGÍA</t>
  </si>
  <si>
    <t>3,5 MAGNITUD PD</t>
  </si>
  <si>
    <t>3,6 PROGRAMACIÓN - ACTUALIZACIÓN</t>
  </si>
  <si>
    <t>8,1 SEGUIMIENTO VIGENCIA ACTUAL</t>
  </si>
  <si>
    <t>DISEÑO E IMPLEMENTACIÓN DE 1 PROYECTO DE SISTEMA URBANO DE DRENAJE SOSTENIBLE</t>
  </si>
  <si>
    <t xml:space="preserve">3,REALIZAR EL ACOMPAÑAMIENTO PARA EL DISEÑO Y CONSTRUCCIÓN DE UN PROYECTO DE SUDS, ASOCIADO AL MANEJO SOSTENIBLE DEL AGUA LLUVIA </t>
  </si>
  <si>
    <t>2,2 META</t>
  </si>
  <si>
    <t>2,3 TIPOLOGÍA</t>
  </si>
  <si>
    <t>3,7 SEGUIMIENTO VIGENCIA ACTUAL</t>
  </si>
  <si>
    <t>PROMOVER LA IMPLEMENTACIÓN DE 20000 M2 DE TECHOS VERDES Y JARDINES VERTICALES, EN ESPACIO PUBLICO Y PRIVADO.</t>
  </si>
  <si>
    <t>PROGRAMACIÓN INICIAL CUATRIENIO</t>
  </si>
  <si>
    <t>PROGR. ANUAL CORTE  SEPT</t>
  </si>
  <si>
    <t>PROGR. ANUAL CORTE DIC</t>
  </si>
  <si>
    <t>4,PROMOVER EN ESTRUCTURAS NUEVAS Y/O EXISTENTES LA IMPLEMENTACIÓN DE TECHOS VERDES Y JARDINES VERTICALES, MEDIANTE PROCESOS DE DIVULGACIÓN, CAPACITACIÓN, ACOMPAÑAMIENTO TÉCNICO Y GENERACIÓN DE INCENTIVO</t>
  </si>
  <si>
    <t>EJECUTADO</t>
  </si>
  <si>
    <t>REPROGRAMACIÓN VIGENCIA</t>
  </si>
  <si>
    <t>PROGR. ANUAL CORTE  MAR</t>
  </si>
  <si>
    <t>PROGR. ANUAL CORTE  JUN</t>
  </si>
  <si>
    <t>JUN</t>
  </si>
  <si>
    <t>SEPT</t>
  </si>
  <si>
    <t>DIC</t>
  </si>
  <si>
    <t>MAR</t>
  </si>
  <si>
    <t>SUMA</t>
  </si>
  <si>
    <t>Linea 2. Gestión Ambiental Empresarial</t>
  </si>
  <si>
    <t>LOGRAR 500 EMPRESAS CON UN ÍNDICE DE DESEMPEÑO AMBIENTAL EMPRESARIAL  - IDAE ENTRE MUY BUENO Y SUPERIOR</t>
  </si>
  <si>
    <t>5,REALIZAR CAPACITACIONES, VISITAS DE SEGUIMIENTO, RECOLECCIÓN Y VALIDACIÓN DE INFORMACIÓN PARA LA APLICACIÓN DEL ÍNDICE DE DESEMPEÑO AMBIENTAL EMPRESARIAL</t>
  </si>
  <si>
    <t>MAGNITUD META</t>
  </si>
  <si>
    <t>Territorio Sostenible</t>
  </si>
  <si>
    <t xml:space="preserve">Generar acciones de control a los medianos y grandes generadores de Residuos Peligrosos -RESPEL- </t>
  </si>
  <si>
    <t>% de cumplimiento de acciones  de control y seguimiento  a los medianos y grandes generadores de Residuos Peligrosos</t>
  </si>
  <si>
    <t>Porcentaje</t>
  </si>
  <si>
    <t>Suma</t>
  </si>
  <si>
    <t>ACTUALIZAR 100 PORCIENTO LA POLÍTICA DISTRITAL DE PRODUCCIÓN Y CONSUMO SOSTENIBLE Y  PONERLA EN MARCHA</t>
  </si>
  <si>
    <t>7,ACTUALIZAR Y PONER EN MARCHA LA POLÍTICA DE PRODUCCIÓN Y CONSUMO SOSTENIBLE DEL DISTRITO CAPITAL</t>
  </si>
  <si>
    <t>N/A</t>
  </si>
  <si>
    <t>APOYAR 100 PORCIENTO LA FORMULACIÓN Y SEGUIMIENTO DEL PROYECTO PARQUE INDUSTRIAL ECOEFICIENTE DE SAN BENITO-PIESB.</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</si>
  <si>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</si>
  <si>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8,APOYAR EN EL DESARROLLO DEL  PARQUE INDUSTRIAL ECOEFICIENTE DE SAN BENITO-PIESB EN LOS COMPONENTES A CARGO DE LA SDA.</t>
  </si>
  <si>
    <t>Ver expedientes asociados a cada trámite o radicado atendido</t>
  </si>
  <si>
    <t>Aprovechar 25.000 toneladas de llantas usadas</t>
  </si>
  <si>
    <t>Promover el  aprovechamiento de 25000 toneladas de llantas usadas</t>
  </si>
  <si>
    <t>Toneladas</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</si>
  <si>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</si>
  <si>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Oficios FOREST, Actas, Archivo de Gestión SEGAE.</t>
  </si>
  <si>
    <t>Linea 3. Gestión integral de los residuos peligrosos y especiales generados en la ciudad</t>
  </si>
  <si>
    <t>PROMOVER LA DISPOSICIÓN ADECUADA DE 15000 TONELADAS DE RESIDUOS PELIGROSOS Y ESPECIALES</t>
  </si>
  <si>
    <t>9,FORTALECER LA GESTIÓN DE RESPEL Y ESPECIALES, MEDIANTE PROMOCIÓN DE ESQUEMAS DE GESTIÓN, ARTICULACIÓN DE ACTORES, Y ACCIONES DE PROMOCIÓN Y DIVULGACIÓN DEL APROVECHAMIENTO DE RESIDUOS Y SUBPRODUCTOS.</t>
  </si>
  <si>
    <t>PRESUPUESTO VIGENCIA</t>
  </si>
  <si>
    <t>10,FORTALECER Y PROMOVER LA ESTRATEGIA ORIENTADA AL MANEJO AMBIENTALMENTE RESPONSABLE DE LOS RESIDUOS DE APARATOS ELÉCTRICOS Y ELECTRÓNICOS- ECOLECTA</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</si>
  <si>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</si>
  <si>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11,IMPLEMENTAR Y HACERLE SEGUIMIENTO AL INSTRUMENTO NORMATIVO EXISTENTE QUE REGULA LA GESTIÓN DE ACEITES USADOS VEGETALES, DURANTE TODO EL CICLO DE VIDA DE ESTE RESIDUO.</t>
  </si>
  <si>
    <t>Constancias y Certificados de aprovechamiento provenientes de programas postconsumo y gestores.</t>
  </si>
  <si>
    <t>Utilizar gradualmente el 25%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</si>
  <si>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</si>
  <si>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Constante</t>
  </si>
  <si>
    <t>Linea 4. Control al  aprovechamiento de llantas usadas en la Ciudad de Bogotá</t>
  </si>
  <si>
    <t>MAGNITUD META DE RESERVAS</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</si>
  <si>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</si>
  <si>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Hacer  seguimiento y control a 8000 establecimientos  de acopio de llantas usadas</t>
  </si>
  <si>
    <t>15,  EFECTUAR VISITAS DE CONTROL Y SEGUIMIENTO A LOS ESTABLECIMIENTOS ACOPIADORES DE LLANTAS USADAS O MATERIAL DERIVADO DEL TRATAMIENTO DE LLANTAS USADAS EN BOGOTÁ D.C</t>
  </si>
  <si>
    <t>Constancias y Certificados de aprovechamiento Archivos SCASP
Informes Técnicos 
Bases de Datos SCASP</t>
  </si>
  <si>
    <t>Formular un plan de acción y control para la gestión de las llantas usadas, orientado al aprovechamiento</t>
  </si>
  <si>
    <t>Porcentaje de formulación y de ejecución  de un plan de acción y control de llantas usadas</t>
  </si>
  <si>
    <t>Porcentaje de avance</t>
  </si>
  <si>
    <t>Creciente</t>
  </si>
  <si>
    <t>RESERVA PRESUPUESTAL</t>
  </si>
  <si>
    <t>16,GENERAR REQUERIMIENTOS Y/O CONCEPTOS TÉCNICOS A LOS ESTABLECIMIENTOS QUE NO CUMPLAN CON LO DISPUESTO EN EL DECRETO 442 DE 2015 Y 265 DE 2016, TENIENDO EN CUENTA LA FRECUENCIA EN EL INCUMPLIMIENTO.</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</si>
  <si>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</si>
  <si>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</si>
  <si>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Desarrollar  e implementar  100% Un instrumento de control y seguimiento por medio de innovación tecnológica para el acopio, transporte, tratamiento y aprovechamiento de llantas usadas en la ciudad.</t>
  </si>
  <si>
    <t xml:space="preserve">17,REALIZAR  DISEÑO E IMPLANTACIÓN DE LA SOLUCIÓN TECNOLÓGICA REQUERIDA POR LA SDA PARA FORTALECER LA EVALUACIÓN CONTROL Y SEGUIMIENTO A LAS LLANTAS USADAS  GENERADAS EN EL DISTRITO CAPITAL, </t>
  </si>
  <si>
    <t>Numero de toneladas de emisiones de CO2 reducidas sobre año</t>
  </si>
  <si>
    <t>Linea 5. Evaluación, Control y Seguimiento a las actividades de manejo, aprovechamiento,  tratamiento y/o disposición final de los residuos de construcción y demolición en el Distrito Capital..</t>
  </si>
  <si>
    <t>TOTAL MAGNITUD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</si>
  <si>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</si>
  <si>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</si>
  <si>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Diseñar e implementar un plan de acción encaminado a la reducción de GEI</t>
  </si>
  <si>
    <t xml:space="preserve">TOTAL PRESUPUESTO </t>
  </si>
  <si>
    <t>Porcentaje de implementación del plan de acción encaminado a la reducción de GEI</t>
  </si>
  <si>
    <t>Controlar y hacer seguimiento a 100%  De los sitios autorizados para disposición final de RDC en Bogotá jurisdicción SDA</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</si>
  <si>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</si>
  <si>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</si>
  <si>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Realizar evaluación control y seguimiento  100% De los proyectos especiales de infraestructura que se desarrollen  en la Ciudad de Bogotá.</t>
  </si>
  <si>
    <t>Generar acciones de control para los residuos hospitalarios y de riesgo biológico</t>
  </si>
  <si>
    <t>% de cumplimiento de acciones  de control y seguimiento de los residuos hospitalarios y de riesgo biológico</t>
  </si>
  <si>
    <t>Incremental</t>
  </si>
  <si>
    <t>Controlar que 25%  De RCD sean  reutilizados o aprovechados en obra</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</si>
  <si>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</si>
  <si>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</si>
  <si>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Implementar la política de ecourbanismo y construcción sostenible</t>
  </si>
  <si>
    <t>Porcentaje de avance en la implementacion de acciones de la política de ecourbanismo y construcción sostenible programadas</t>
  </si>
  <si>
    <t>%</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</si>
  <si>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</si>
  <si>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</si>
  <si>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</si>
  <si>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</si>
  <si>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</si>
  <si>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</si>
  <si>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Comunicaciones oficiales Externas e Internas, FOREST y matriz de seguimiento al plan de accion en el archivo de gestión de la SEGAE</t>
  </si>
  <si>
    <t>Formular un (1) proyecto de sistema urbano de drenaje sostenible para manejo de aguas y escorrentías</t>
  </si>
  <si>
    <t>Proyecto formulado e implementado del sistema urbano de drenaje sostenible-SUDS</t>
  </si>
  <si>
    <t>Proyectos</t>
  </si>
  <si>
    <t>Diseñar  e implementar 100% Una estrategia de control de residuos peligrosos generados  en establecimientos de salud humana y afines en la Ciudad de Bogotá</t>
  </si>
  <si>
    <t>Techos verdes y jardines verticales implementados</t>
  </si>
  <si>
    <t>M2 de techos verdes implementados en espacio público y privado</t>
  </si>
  <si>
    <t>M2</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</si>
  <si>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</si>
  <si>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</si>
  <si>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 xml:space="preserve">Lograr  en 500 empresas un índice de desempeño ambiental empresarial -IDAE - entre muy bueno y excelente. </t>
  </si>
  <si>
    <t>Número de empresas con índice de desempeño ambiental empresarial -IDAE - entre muy bueno y excelente.</t>
  </si>
  <si>
    <t>Número empresas</t>
  </si>
  <si>
    <t>Realizar evaluación control y seguimiento al 100% en la implementación del Plan Institucional de Gestión Ambiental – PIGA</t>
  </si>
  <si>
    <t>Fortalecer el esquema voluntario de autogestión ambiental, el cual involucra las organizaciones de la ciudad, academia y gremios.</t>
  </si>
  <si>
    <t xml:space="preserve">Un esquema voluntario de autogestión ambiental fortalecido </t>
  </si>
  <si>
    <t>UN ESQUEMA</t>
  </si>
  <si>
    <t>CRECIENTE</t>
  </si>
  <si>
    <t>0.5</t>
  </si>
  <si>
    <t>Linea 7. Seguimiento a la reducción de emisiones de GEI – Cambio Climático</t>
  </si>
  <si>
    <t>Reconocimiento del Programa de Gestión Ambiental Empresarial en la comunidad empresarial, y participación voluntaria de organizaciones que incorporan la autorregulación ambiental.</t>
  </si>
  <si>
    <t>Número de toneladas de residuos de construcción y demolición controladas</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</si>
  <si>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</si>
  <si>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</si>
  <si>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Aprovechar el 25% de los residuos de construcción y demolición que controla la SDA</t>
  </si>
  <si>
    <t>Aprovechamiento de Residuos de Construcción y demolición</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</si>
  <si>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</si>
  <si>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</si>
  <si>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</si>
  <si>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</si>
  <si>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TOTAL PONDERACIÓN</t>
  </si>
  <si>
    <t>De acuerdo a la revisión, verificación y consolidación que realiza la SDA con los certificados de disposición emitidos por los gestores de cada uno de los programas posconsumo 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</si>
  <si>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</si>
  <si>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Controlar y realizar seguimiento a 32.000 toneladas de residuos peligrosos en establecimientos de salud humana y afines</t>
  </si>
  <si>
    <t>Número de toneladas de residuos peligrosos en establecimientos de salud humana y afines controlados y con seguimiento</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</si>
  <si>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</si>
  <si>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Incorporar criterios de sostenibilidad en 800 proyectos en la etapa de diseño u operación</t>
  </si>
  <si>
    <t>Número de proyectos en etapa de diseño u operación con criterios de sostenibilidad</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</si>
  <si>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</si>
  <si>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Desarrollar 1 proyecto de sistema urbano de drenaje sostenible para manejo de aguas y escorrentías</t>
  </si>
  <si>
    <t>Un proyecto de sistema urbano de drenaje sostenible para manejo de aguas y escorrentías desarrollado</t>
  </si>
  <si>
    <t>Línea 2. Gestión Ambiental Empresarial</t>
  </si>
  <si>
    <t>LOGRAR UN ÍNDICE DE DESEMPEÑO AMBIENTAL EMPRESARIAL –IDAE ENTRE MUY BUENO Y SUPERIOR EN 500 EMPRESAS.</t>
  </si>
  <si>
    <t xml:space="preserve">A través del IDAE, se podrá visualizar el mejoramiento ambiental de las organizaciones a partir de estrategias de prevención, que permitan minimizar el impacto ambiental generado en la ciudad. </t>
  </si>
  <si>
    <t>ACTUALIZAR LA POLÍTICA DISTRITAL DE PRODUCCIÓN Y CONSUMO SOSTENIBLE Y  PONERLA EN MARCHA</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</si>
  <si>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</si>
  <si>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</si>
  <si>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Apoyar 100 Porciento la formulación y seguimiento del proyecto Parque Industrial Ecoeficiente de San Benito-PIESB.</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</si>
  <si>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</si>
  <si>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 xml:space="preserve">Línea 3. Gestión integral de los residuos peligrosos y especiales generados en la ciudad. </t>
  </si>
  <si>
    <t>Promover la disposición adecuada de 15000 toneladas de residuos peligrosos y especiales</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</si>
  <si>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</si>
  <si>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</si>
  <si>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</si>
  <si>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</si>
  <si>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</si>
  <si>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$115.000.000,00</t>
  </si>
  <si>
    <t>Linea 5. Evaluación, Control y Seguimiento a las actividades de manejo, aprovechamiento,  tratamiento y/o disposición final de los residuos de construcción y demolición en el Distrito Capital</t>
  </si>
  <si>
    <t>PROYECTO:</t>
  </si>
  <si>
    <t>PERIODO:</t>
  </si>
  <si>
    <t xml:space="preserve">NUMERO INTERSEXUAL </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</si>
  <si>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</si>
  <si>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</si>
  <si>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Magnitud Vigencia</t>
  </si>
  <si>
    <t>DISTRITAL</t>
  </si>
  <si>
    <t>Varias 
 (Remitirse a Generación de Shape)</t>
  </si>
  <si>
    <t>Varios
 (Remitirse a Generación de Shape)</t>
  </si>
  <si>
    <t>Punto 
 (Remitirse a Generación de Shape)</t>
  </si>
  <si>
    <t>DISTRITO CAPITAL</t>
  </si>
  <si>
    <t>SIN DEFINIR</t>
  </si>
  <si>
    <t>GRUPO ETARIO SIN DEFINIR</t>
  </si>
  <si>
    <t>TODOS LOS GRUPOS</t>
  </si>
  <si>
    <t>NO IDENTIFICA GRUPOS ETNICOS</t>
  </si>
  <si>
    <t>Recursos Vigencia</t>
  </si>
  <si>
    <t>480 y 481 (Dividir presupuesto en partes iguales)</t>
  </si>
  <si>
    <t>Magnitud Reservas</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</si>
  <si>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</si>
  <si>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Reservas Presupuestales</t>
  </si>
  <si>
    <t>BARRIOS UNIDOS</t>
  </si>
  <si>
    <t>BOSA</t>
  </si>
  <si>
    <t>CHAPINERO</t>
  </si>
  <si>
    <t>CANDELARIA</t>
  </si>
  <si>
    <t>SANTA FÉ</t>
  </si>
  <si>
    <t>USME</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</si>
  <si>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</si>
  <si>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</si>
  <si>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PUENTE ARANDA</t>
  </si>
  <si>
    <t>PUNETE ARANDA</t>
  </si>
  <si>
    <t>CIUDAD BOLIVAR</t>
  </si>
  <si>
    <t>ENGATIVA</t>
  </si>
  <si>
    <t>FONTIBON</t>
  </si>
  <si>
    <t>FONTIBÓN</t>
  </si>
  <si>
    <t>KENNEDY</t>
  </si>
  <si>
    <t>MARTIRES</t>
  </si>
  <si>
    <t>RAFAEL URIBE</t>
  </si>
  <si>
    <t>RAFAEL URIBE URIBE</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</si>
  <si>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</si>
  <si>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</si>
  <si>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SAN CRISTOBAL</t>
  </si>
  <si>
    <t>SUBA</t>
  </si>
  <si>
    <t>TEUSAQUILLO</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</si>
  <si>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</si>
  <si>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</si>
  <si>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TUNJUELITO</t>
  </si>
  <si>
    <t>100%%</t>
  </si>
  <si>
    <t>USAQUEN</t>
  </si>
  <si>
    <t>DISTRITAL (Por ejecutar)</t>
  </si>
  <si>
    <t>Total Locailzaciones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</si>
  <si>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</si>
  <si>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</si>
  <si>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Tunjuelito</t>
  </si>
  <si>
    <t>Venecia</t>
  </si>
  <si>
    <t>Muzu, Arborizadora Baja, El Chircal Sur</t>
  </si>
  <si>
    <t>Poligono</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</si>
  <si>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</si>
  <si>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TOTAL PROYECTO</t>
  </si>
  <si>
    <t>ENGATIVÁ</t>
  </si>
  <si>
    <t>Lograr 500 Empresas con un índice de desempeño ambiental empresarial  - IDAE entre muy bueno y superior</t>
  </si>
  <si>
    <r>
      <rPr>
        <b/>
        <sz val="8"/>
        <rFont val="Arial"/>
        <family val="2"/>
      </rPr>
      <t>Localización: DISTRITAL</t>
    </r>
    <r>
      <rPr>
        <sz val="8"/>
        <rFont val="Arial"/>
        <family val="2"/>
      </rPr>
      <t xml:space="preserve">.  Empresas con índice de desempenio ambiental.  
Descripción:  Empresas en el Distrito Capital con aplicacion del indice de desempenio ambiental empresarial  entre muy bueno y superior.
</t>
    </r>
  </si>
  <si>
    <t xml:space="preserve">Total Locailzaciones Meta   </t>
  </si>
  <si>
    <t>Actualizar 100 Porciento la Política Distrital de Producción y Consumo Sostenible y  ponerla en marcha</t>
  </si>
  <si>
    <t xml:space="preserve">Total Locailzaciones Meta                                </t>
  </si>
  <si>
    <t xml:space="preserve">Dirección: Barrio San Benito, proyecto Parque Industrial Ecoeficiente de San Benito-PIESB.
 Descripción: Parque Industrial Ecoeficiente de San Benito-PIESB en los componentes a cargo de la SDA. </t>
  </si>
  <si>
    <t xml:space="preserve"> Tunjuelito</t>
  </si>
  <si>
    <t xml:space="preserve"> Barrio San Benito</t>
  </si>
  <si>
    <t>Varias 
(Remitirse a Generación de Shape)</t>
  </si>
  <si>
    <t>Varios
(Remitirse a Generación de Shape)</t>
  </si>
  <si>
    <t>Punto 
(Remitirse a Generación de Shape)</t>
  </si>
  <si>
    <t>ANTONIO NARIÑO</t>
  </si>
  <si>
    <t>Restrepo</t>
  </si>
  <si>
    <t>Villa Mayor Oriental</t>
  </si>
  <si>
    <t>PUNTO</t>
  </si>
  <si>
    <t>SD</t>
  </si>
  <si>
    <t xml:space="preserve">BARRIOS UNIDOS </t>
  </si>
  <si>
    <t>Los Andes, Doce de Octubre, Los Alcázares</t>
  </si>
  <si>
    <t>El provenir, Bosa Central</t>
  </si>
  <si>
    <t>Parcela el Porvenir, San Pablo Bosa</t>
  </si>
  <si>
    <t xml:space="preserve">CANDELARIA </t>
  </si>
  <si>
    <t>La Candelaria</t>
  </si>
  <si>
    <t>La catedral</t>
  </si>
  <si>
    <t>Chicó Lago, El refugio, Pardo Rubio, Chapinero</t>
  </si>
  <si>
    <t>Chicó Norte, El Chicó, Antiguo Country, Espartillal, Porciuncula, Bellavista, Quinta Camacho, Emaus, Chapinero Norte, María cristina, Marly, Sucre</t>
  </si>
  <si>
    <t>Arbolizadora</t>
  </si>
  <si>
    <t>Arbolizadora baja</t>
  </si>
  <si>
    <t>Garcés Navas, Álamos, Boyacá Real, LAS Ferias, Santa cecilia</t>
  </si>
  <si>
    <t>Gran Granada, Garcés Navas, Quirigua II,  Florida Blanca, Santa helenita, Alamos, Palo blanco, San Ignacio, Normandía</t>
  </si>
  <si>
    <t xml:space="preserve">FONTIBON </t>
  </si>
  <si>
    <t>Fontibón, Granjas de Techo, Ciudad Salitre</t>
  </si>
  <si>
    <t xml:space="preserve">San Pablo Jerico, Ferrocajas Fontibon, Ciudad hAyuelos, Salite Occidental </t>
  </si>
  <si>
    <t>Castilla, Tintal Norte, Patio Bonito, Américas, Kennedy Central, Carvajal, Gran Britalia.</t>
  </si>
  <si>
    <t xml:space="preserve"> vereda Tintal Rural, Castilla, Bavaria, Lusitania, Patio Bonito, Ciudad kennedy, Hipotecho occidental, Ciudad Kennedy Oriental, Casa blanca sur, Ca Campiña, Alquería</t>
  </si>
  <si>
    <t>La Sabana</t>
  </si>
  <si>
    <t>Paloquemao</t>
  </si>
  <si>
    <t>San Rafael, Zona Industrial, Muzu, Ciudad Muntes</t>
  </si>
  <si>
    <t>San gabriel, Estación Central, Pensilvania, Tejar, La Asunción, Autopista Muzu Oriental</t>
  </si>
  <si>
    <t>Quiroga</t>
  </si>
  <si>
    <t>Santiago Pérez</t>
  </si>
  <si>
    <t>San Blas</t>
  </si>
  <si>
    <t>SANTAFE</t>
  </si>
  <si>
    <t>Sagrado Corazón Las Nieves</t>
  </si>
  <si>
    <t>La Merced, San Amrtín, Las Nieves</t>
  </si>
  <si>
    <t>La Academia, San Jose de Bavaria, Suba, El Rincón, Tibabuyes, El Prado, Niza,  La Alhambra, La Floresta</t>
  </si>
  <si>
    <t>Pasadena, Julio Florez, Puente largo, San José del Prado, Prado Veraniego, Prado Pinzón, Santa Helena, Pinos de Lombardía, San José de bavaria, Casablanca suba.</t>
  </si>
  <si>
    <t>Ciudad Salitre, La Esperalda, Galerías, Teusaquillo.</t>
  </si>
  <si>
    <t>Ciudad Salitre nororiental, Galerías, LA Soledad, LA Esmeralda, campín, Nicolás de Federman.</t>
  </si>
  <si>
    <t>Venecia, Tunal Oriental</t>
  </si>
  <si>
    <t xml:space="preserve">USAQUEN </t>
  </si>
  <si>
    <t>Verbenal, La Uribe, Toberín, Los cedros, Santa barbara,  Usaquén</t>
  </si>
  <si>
    <t>Usaquén, Santa bibiana, Santa Ana occidental, San Gabriel central, cedritos, Las margaritas, Toberín, San Antonio Occidental Verbenal.</t>
  </si>
  <si>
    <t>Gran Yomasa</t>
  </si>
  <si>
    <t>Santa Librada</t>
  </si>
  <si>
    <t>Sin territorializar 
(Cantidades reportadas que no se han podido territorializar)</t>
  </si>
  <si>
    <t>TODAS LAS LOCALIDADES</t>
  </si>
  <si>
    <t>NÚMERO INTERSEXUAL SIN DEFINIR</t>
  </si>
  <si>
    <t>Sin territorializar RESERVA 
(Cantidades reportadas que no se han podido territorializar)</t>
  </si>
  <si>
    <t>Los Alcázares
Doce de octubre</t>
  </si>
  <si>
    <t>Metrópolis, Alcázares, San Fernando, Doce de Octubre</t>
  </si>
  <si>
    <t>Bosa Central</t>
  </si>
  <si>
    <t>Gualoche</t>
  </si>
  <si>
    <t>El Refugio</t>
  </si>
  <si>
    <t>Bellavista</t>
  </si>
  <si>
    <t>Garcés Navas, Álamos, Boyacá Real</t>
  </si>
  <si>
    <t>Santa María, San Ingasio, El Dorado</t>
  </si>
  <si>
    <t>Capellanía, Zona Franca, Fontibón San Pablo</t>
  </si>
  <si>
    <t>El Charco, San Pablo Jericó, Sabana Grande, San José de Fontibón</t>
  </si>
  <si>
    <t>Patio Bonito, Calandaima, Kennedy Central, Carvajal</t>
  </si>
  <si>
    <t xml:space="preserve">El Jasmín, Ciudad Kennedy, Tintala, Vergel Occidenta, Alquería La fragua, Lusitania, </t>
  </si>
  <si>
    <t>Paloquemao, Ricaurte</t>
  </si>
  <si>
    <t>Ciudad montes, Zona Industrial, Puente Aranda.</t>
  </si>
  <si>
    <t>Puente Aranda, Salazar Gómez, La Florida occidental, Montes, Los ejidos.</t>
  </si>
  <si>
    <t>San José de Bavaria, La Floresta, La Academia.</t>
  </si>
  <si>
    <t>Nueva Zelandia, San josé de Bavaria, Casablanca Suba Urbano, Mirandela.</t>
  </si>
  <si>
    <t>Paseo Los Libertadores, La Uribe, San Cristobal Norte, Los Cedros.</t>
  </si>
  <si>
    <t>Los Cedros, Caobos Salazar, Barrancas, Bosque de Pinos, Tibabita Rural</t>
  </si>
  <si>
    <t>SANTA FE</t>
  </si>
  <si>
    <t>Desarrollar  e implementar  100% Un instrumento de control y seguimiento por medio de innovación tecnológica para el acopio transporte tratamiento y aprovechamiento de llantas usadas en la ciudad.</t>
  </si>
  <si>
    <t xml:space="preserve">Dirección:  Distrital. Localizaciones de acopio, tratamiento y aprovechamiento de llantas usadas en el D.C.
Descripción:  Investigacion base para la localización de áreas para el acopio, transporte, tratamiento y aprovechamiento de llantas usadas. </t>
  </si>
  <si>
    <t>LOS MARTIRES</t>
  </si>
  <si>
    <t xml:space="preserve">CIUDAD BOLIVAR </t>
  </si>
  <si>
    <t>Sin territorializar 
(Cantidades DISTRITAL)</t>
  </si>
  <si>
    <t xml:space="preserve">Localización: Distrital.  Sitios autorizados para disposición final de RDC.
Descripción:  Sitios autorizados en el territorio Distrital para disposición final de RDC jurisdicción SDA. </t>
  </si>
  <si>
    <t xml:space="preserve">Dirección: Obras de construcción y demolición que generan residuos en Bogota.
Descripicón:  Obras  generadoras de escombros y demas residuos de Construccion y Demolicion en Bogota. </t>
  </si>
  <si>
    <t xml:space="preserve">Direción:  Residuos de Construccion y Demolicion en Bogotá.
Descripción:  Linea base para el tratamiento y/o disposición final de los residuos de construccion y demolicion en el Distrito Capital. </t>
  </si>
  <si>
    <t xml:space="preserve">Dirección:  Localizaciones definidas para la disposicion adecuada de RCD.
Descripción:  Toneladas de residuos de construcción y demolición con disposición adecuada.  </t>
  </si>
  <si>
    <t xml:space="preserve">Direcicón:  PIGA entidades distritales.
DESCRIPCIÓN:   MPI18. Sedes de las entidades distritales de Bogota con evaluacion, control y seguimiento al PIGA. </t>
  </si>
  <si>
    <t>Realizar el seguimiento a la reducción de 8000 toneladas de Gases Efecto Invernadero-GEI en el Distrito Capital</t>
  </si>
  <si>
    <t xml:space="preserve"> Toneladas de Gases Efecto Invernadero-GEI en el Distrito Capital.
Descripción:  Proyectos distritales relacionados a la reducción de emisiones de GEI en D.C. </t>
  </si>
  <si>
    <t xml:space="preserve">IMPLEMENTAR LA POLITICA DE ECOURBANISMO Y CONSTRUCCIÓN SOSTENIBLE </t>
  </si>
  <si>
    <r>
      <rPr>
        <b/>
        <sz val="8"/>
        <rFont val="Arial"/>
        <family val="2"/>
      </rPr>
      <t>Localización: DISTRITAL.</t>
    </r>
    <r>
      <rPr>
        <sz val="8"/>
        <rFont val="Arial"/>
        <family val="2"/>
      </rPr>
      <t xml:space="preserve">  Dirección: MPI20.  Politica publica de ecourbanismo y construcción sostenible en Bogota DC.
Descripción: MPI20. Desarrollo de acciones orientadas a acompañar el ajuste del plan de acción de la política. 
</t>
    </r>
  </si>
  <si>
    <t>TOTALES - PROYECTO</t>
  </si>
  <si>
    <t>Implementar 100 % Acciones Priorizadas, en Cumplimiento Del Plan De Acción De La Política Pública De Ecourbanismo Y Construcción Sostenible.</t>
  </si>
  <si>
    <t xml:space="preserve">6,REALIZAR LA  SEMANA ECOEMPRESARIAL COMO HERRAMIENTA DE FORTALECIMIENTO AL ESQUEMA VOLUNTARIO DE AUTOGESTIÓN AMBIENTAL </t>
  </si>
  <si>
    <t>Barrios Unidos</t>
  </si>
  <si>
    <t>Niños y niñas de primera infancia</t>
  </si>
  <si>
    <t>Teusaquillo</t>
  </si>
  <si>
    <t>Niños niñas y adolescentes desescolarizados</t>
  </si>
  <si>
    <t>Los Martires</t>
  </si>
  <si>
    <t>Niños niñas y adolescentes en riesgo social vinculacion temprana al trabajo o acompañamiento</t>
  </si>
  <si>
    <t>Localización: Tunjuelito. PROYECTO DE SISTEMA URBANO DE DRENAJE SOSTENIBLE - SUDS UBICADO EN AREA DE LA UPZ VENECIA, EN LOS LOCALIZACIONES ESPECIFICAS DE LOS BARRIOS: MUZU, ARBORIZADORA BAJA, EL CHIRCAL SUR. 
 Descripción: PROYECTO SUDS PARA EL MANEJO SOSTENIBLE DEL AGUA LLUVIA Y MINIMIZAR LOS IMPACTOS DEL ENDURECIMIENTO PRODUCIDO POR LOS DESARROLLOS URBANÍSTICOS.</t>
  </si>
  <si>
    <t>PROMOVER LA IMPLEMENTACIÓN DE 20000 M2 DE TECHOS VERDES Y JARDINES VERTICALES EN ESPACIO PUBLICO Y PRIVADO.</t>
  </si>
  <si>
    <t>Dirección: MPI3. Areas para la implementación de techos verdes y jardines verticales en espacio publico y privado.
 Descripción: MPI3. Desarrollo de actividades que impulsan la implementación de techos verdes y jardines verticales con acompañamiento técnico de la SDA.</t>
  </si>
  <si>
    <t>DISTRITAL: debido a que las acciones que se plasman en el documento abarcan todas las localidades de la ciudad. Adicionalmente, cabe anotar que dichas acciones no han sido aprobadas, hasta que surja el acto administrativo que las soporta, por lo que es muy adelantado describir alguna localidad.</t>
  </si>
  <si>
    <t xml:space="preserve">DISTRITAL: Actores relacionados en la localidad con el aprovechamiento de residuos peligrosos y especiales.
Descripción:  Espacios para gestion de residuos peligrosos y especiales con Sistemas de Recolección Selectiva, Gestión Ambiental y Sistemas voluntario.  
</t>
  </si>
  <si>
    <t>Los Andes, La Castellana, Metrópolis, Polo Club, San fernando, Concepci´n Norte</t>
  </si>
  <si>
    <t xml:space="preserve">
Dirección: MPI8. Desempeño ambiental empresarial en Bogota D.C.
Descripción: MPI8. Desarrollo de actividades orientadas a incentivar la autogestión ambiental en Bogota D.C.
</t>
  </si>
  <si>
    <t xml:space="preserve">Localización: DISTRITAL 
Dirección: Establecimientos acopiadores de llantas usadas o material derivado del tratamiento de llantas usadas en Bogotá D.C.
Descripción: Ejecutar acciones de control y seguimiento a los establecimientos acopiadores de llantas usadas o material derivado del tratamiento de llantas usadas en Bogotá D.C, para el cumplimiento del Decreto 442 de 2015 y 265 de 2016.
</t>
  </si>
  <si>
    <t xml:space="preserve">Direción: Distrital. Proyectos especiales de infraestructura en desarrollo en el D.C.
Descripción:  Control de endurecimiento de espacios blandos, la generación y  aprovechamiento de RCD y otros residuos de Construcción y demolición en los proyectos espaciales de infraestructura en Bogotá. </t>
  </si>
  <si>
    <t>Dirección:  Establecimientos de salud humana de Bogotá.
Descripción:  Residuos peligrosos generados por establecimientos de salud humana (hospitales y similares) objeto de control y seguimiento por la SDA. RESIDUOS DE CONSTRUCCION Y DEMOLICIÓN  GENERADOS EN EL EN BOGOTÁ D.C.
Descripción: EVALUACION, CONTROL Y SEGUIMIENTO SOBRE EL MANEJO Y DISPOSICION DE RCD GENERADOS EN BOGOTA.</t>
  </si>
  <si>
    <t>Realizar el seguimiento a la reducción de 1.100.000 toneladas de Gases Efecto Invernadero-GEI en el Distrito Capital</t>
  </si>
  <si>
    <t xml:space="preserve">Controlar 42.287.802 toneladas De residuos de construcción y demolición  con disposición  adecuada  </t>
  </si>
  <si>
    <t xml:space="preserve">Reducir 1.100.000 toneladas de las emisiones de CO2eq </t>
  </si>
  <si>
    <t>De acuerdo con lo programado, no se reportan avances durante el primer trimestre 2019, dado que elaborar los diseños paisajísticos e ingeniería de detalle de un sistema urbano de drenaje sostenible en la zona de meandros del Rio Tunjuelo, que supla permanentemente las necesidades hídricas del mismo, actualmente se encuentran en elaboración por parte de la consultoría con la empresa HIDROMECANICAS, contrato que fue firmado a finales del año 2018 y no presenta informe de avance a la fecha.</t>
  </si>
  <si>
    <t>En el primer semestre de la vigencia 2019 no se presenta avance, dado que se requiere de los diseños paisajísticos e ingeniería de detalle de un sistema urbano de drenaje sostenible en la zona de meandros del Rio Tunjuelo, que supla permanentemente las necesidades hídricas del mismo, los cuales se espera contar a mediados de la vigencia 2019, fecha en la cual se podrá dar inicio al proceso contractual para realizar las obras que dan cumplimiento de esta meta. Convenio No. 1353 de 2017 entre la SDA y EAAB.</t>
  </si>
  <si>
    <t>Durante la vigencia 2019 se ha promovido un total de 1331 m2, de los cuales corresponden a 806 m2 de jardín vertical y 525 m2 de techo verde, en proyectos existentes en espacio público y privado de las localidades así: Chapinero (1076 m2), Ciudad Bolívar (6 m2), Los Mártires (23 m2), Puente Aranda (6 m2) y Suba (220 m2) de la Ciudad de Bogotá.</t>
  </si>
  <si>
    <t>El acumulado ejecutado para el cuatrienio corresponde a 571 proyectos, de los cuales durante la vigencia 2019 se ha avanzado en 60 proyectos de acuerdo con lo programado, con el desarrollo de las siguientes acciones: Durante el primer trimestre se incorporó criterios de sostenibilidad ambiental a sesenta (60) proyectos de diferentes escalas, tanto en espacio público como en privado, promoviendo la construcción sostenible y el ecourbanismo en la ciudad. Los proyectos a los cuales se les incorporo criterios de sostenibilidad corresponden a: Siete (7) Planes Parciales de Renovación Urbana, dos (2) Planes de Implantación, dos (2) Planes Parciales de Desarrollo, cinco (5) proyectos de compatibilidad de usos de vivienda en suelo restringido, treinta y seis (36) proyectos de diseño paisajístico de parques y zonas verdes, dos (02) proyectos con balances de zonas verdes, dos (02) proyectos reconocidos en el programa Bogotá Construcción Sostenible, cuatro (04) proyectos de legalización y regularización de barrios.</t>
  </si>
  <si>
    <t>Durante el presente mes se midieron en total 41 empresas distribuidas así: 7 en nivel excelente, 10 en nivel muy bueno, 2 en nivel bueno, 6 en nivel aceptable y  16 en deficiente.
Adicionalmente se gestionó la publicación del manual del aplicativo para registro de los indicadores del IDAE en la pagina web de la SDA http://www.ambientebogota.gov.co/es/web/gae/idae. De otra parte se realizó capacitación en el IDAE a 230 empresas que iniciaron el ciclo 1 de ACERCAR para el presente año.</t>
  </si>
  <si>
    <t>Para el presente trimestre se reporta que el apoyo a la formulación del PIESB continua en un 75%, esto debido a que desde ASOPIESB, que es la asociación que representa a las curtiembres de San Benito,  la fecha no se han reportado avances sobre la planta de tratamiento colectiva. Desde el año pasado se realizó requerimiento  2018EE283768  del 3 de diciembre donde se solicito presentar avances dado que los plazos otorgados por la magistrada para el diseño de la planta ya expiraron, pese a esto a la fecha no se ha recibido proununciamiento alguno de parte de las curtiembres, por lo que se continua realizando apoyo al sector pero el tema central que es la planta no reporta avance. No obstante el presente trimestre se definió el plan de trabajo para apoyo a las curtiembres y se realizó convocatoria y se dió inicio al curso de tratamiento de aguas residuales el cual se dará con apoyo del SENA.</t>
  </si>
  <si>
    <t xml:space="preserve">En el primer trimestre del año 2019 se realizaron 20 reuniones de trabajo interno con el fin de ajustar el documento de Diagnóstico y Factores Estratégicos -DFE-, consistente en: ajustar el árbol de problemas. definir los objetivos de la política, incluir otras fuentes de información, vincular con mayor claridad los enfoques diferenciales, territoriales y poblacionales, dicho documento se remitió para revisión del Secretario y Subsecretario, y una vez se encuentre aprobado se remitirá a la Secretaría Distrital de Planeación. </t>
  </si>
  <si>
    <t>Para el primer trimestre del año 2019 se avanzó conforme a lo planeado, a través de las  actividades de: definición de las acciones preliminarles para la cuarta versión de la semana ecoempresarial con el fin de fortalecer el esquema voluntario de autogestión ambiental; adicionalmente, se ejecutó la primera feria de negocios verdes , lo cual permitió mostrar acciones de compras y consumo responsable con la participación activa de las organizaciones vinculadas a los Proyectos de Responsabilidad Empresarial y Sostenibilidad- Pro-RedES.</t>
  </si>
  <si>
    <t>Con base en la información suministrada por los programas posconsumo de cada una de las corrientes de residuos peligrosos se consolidaron las cantidades de residuos gestionados en el Distrito Capital de la siguiente manera:   Pilas 29,12 Ton equivalente a 3,1%, Luminarias 14,20Ton equivalente a  1,5 %, Baterías plomo Acido 1,62 Ton equivalente a  0,2%, Toner 11,62 Ton equivalente a 1,3%.  Para un total acumulado de 56,56 Toneladas equivalente al 6,1 % con respecto al valor total reportado de 929,01 Toneladas en el primer trimestre del año 2019.</t>
  </si>
  <si>
    <t>Por medio de las campañas realizadas en el marco del programa Ecolecta de la SDA y con colaboración del programa posconsumo EcoComputo se logró la recolección de RAEE de 580,87 Ton Equivalente a 62,5% con respecto el valor total reportado de 929,01 Toneladas en el primer trimestre del año 2019.</t>
  </si>
  <si>
    <t>Con los resultados obtenidos del registro en la plataforma de AVU de la SDA se ha logrado recopilar la  información gradualmente de acuerdo con las fechas iniciales de registro durante el año 2018  se cuenta con más reportes de actores registrados logrando consolidar un volumen mayor y un funcionamiento adecuado de la plataforma de registro de AVU de la SDA. De los cuales se reportan 291,58 Ton Equivalente al 31,4 % del valor total reportado en el primer trimestre del año 2019.</t>
  </si>
  <si>
    <t xml:space="preserve">Entre el periodo de enero a marzo de 2019  fueron visitados por parte de los profesionales de la SDA 433 establecimientos realizando visitas de control a 222 establecimientos y 211 visitas de seguimiento del registro de los establecimientos, generadores y gestores de llantas usadas, ubicados en el perímetro urbano del Distrito Capital, verificando el cumplimiento de la normatividad ambiental  especificamente el Decreto 442 de 2015 y 265 de 2016. </t>
  </si>
  <si>
    <t xml:space="preserve">En el periodo comprendido entre enero y  marzo de  2019, la SDA  realizó 16 visitas técnicas de control y seguimiento a los  5 sitios de disposición final vigentes :
Sitio de Disposición Final "Las Manas" - CEMEX  - SAN ANTONIO, CANTARANA - PMRRA CENTRAL DE MEZCLAS   como resultado de los anterior se generaron 12 informes técnicos en cuanto a los lineamientos técnico- ambientales para las actividades de manejo, aprovechamiento y tratamiento de los residuos de construcción y demolición en el D.C. </t>
  </si>
  <si>
    <t xml:space="preserve">Durante el primer trimestre de 2019 el grupo de Proyectos especiales de infraestructura - PEI adelantó actividades técnicas de evaluación, seguimiento y control a 55 trámites de Permiso de Ocupación de Cauce - POC solicitados por Entidades públicas y privadas.
Como resultado de la gestión adelantada, el estado de las solicitudes de POC es el siguiente:
07 resoluciones de POC Aprobadas con Resolución     
01 solicitudes de POC Desistidas por el peticionario        
18 solicitudes de POC a la espera de información adicional        
15 solicitudes de POC en Trámite técnico- jurídico.
13 inicios de POC
1 recurso 
En relación con los proyectos especiales de infraestructura, las actividades adelantadas corresponden con el control y seguimiento de actividades constructivas a gran escala que se adelantan en el perímetro urbano de Bogotá como el Proyecto  del Corredor Ambiental Tunjuelo Chiguaza. en el cual  la SDA se  otorgó el permiso de cupación de cauce requeridos para la construcción de 3 puentes peatonales, sector las terrazas, quebrada Morales.  
Asì mismo la SDA   otorgó el  permiso de ocupación de cauce de la Quebrada Chiguaza para el proyecto especial de infraestuctura: “construcción de 2 puentes peatonales sobre la quebrada chiguaza”. como parte del proyecto “corredor ambiental tunjuelo – chiguaza”, de la localidad san cristóbal – upz: la gloria, de la ciudad de bogotá d.c.
-Permiso de Ocupación de cauce de la Quebrada Nueva Delhi, otorgado por la SDA  para en el desarrollo del proyecto especial de infraestructura contrato de obra CPS-PCVN-3-1—30589-045 DE 2015, cuyo objeto es la “Realización de los estudios, diseños construcción, escrituración, registro de la ejecución del programa de VIVIENDA DE INTERES PRIORITARIO -VIP, del proyecto a desarrollar en el predio denominado LA ARBOLEDA SANTA TERESITA en la localidad de San Cristóbal, de la ciudad de Bogotá D.C de acuerdo a lo establecido en el Concepto Técnico No. 14587 del 15 de noviembre del 2018, , para la construcción de un Filtro Francés para el Redireccionamiento de escorrentía superficial de aguas lluvias (Captación, Conducción y Entrega) al costado izquierdo del cauce de la Quebrada Nueva Delhi.
-Permiso de ocupación de cauce del Canal Niza otorgado por la SDA   para el proyecto especial de infraestructura : “Contrato IDU 928 DE 2017, Actualización, Complementación, Complementación o ajustes de los Estudios y Diseños, o Estudios y Diseños de la Avenida el Rincón desde la Avenida Boyacá hasta la Carrera 91 y de la Intersección Avenida el Rincón por Avenida Boyacá”
-Permiso de ocupación de cauce –POC, otorgado por la SDA  para el  Proyecto especial de Infraestructura Intervención de la quebrada Hoya del Ramo para la “Estabilización de talud del puente peatonal de la quebrada la Hoya del Ramo”, ubicado en la Carrera 1C Este con Calle 59 Sur en la localidad de Usme de la ciudad de Bogotá D.C.
-Permiso de ocupación de cauce de carácter permanente, sobre el canal San Vicente I y II, otorgado por la SDA  para el proyecto Especial de Infraestructura  denominado “Construcción obras solución vertimientos inadecuados a los canales San Vicente i y ii y al Río Tunjuelo sector Avenida Gaitán Cortez.”, ubicada en la Transversal 44 con Carrera 60 Sur (Sector Nuevo Muzu).
-Permiso de ocupación de cauce del Canal Fucha otorgado por la SDA  para el proyecto: “Construcción de Cabezal para el Proyecto Urbanístico Alsacia Reservado”, que consiste en la construcción de un (1) Cabezal de Descarga, ubicado en la Avenida Calle 13 No. 68F- 25, en el barrio Alsacia, en la localidad de Kennedy en la ciudad de Bogotá. </t>
  </si>
  <si>
    <t>14.10%</t>
  </si>
  <si>
    <t>De acuerdo a las visitas técnicas  realizadas en el marco del seguimiento y control a establecimientos  de acopio de llantas usadas se generaron segun correspondió 575 requerimientos por incumplimiento a lo establecido en el Decreto 442 de 2015 y/o 265 de 2016</t>
  </si>
  <si>
    <t xml:space="preserve">Durante el primer trimestre de 2019 se  proyectaron 5  Conceptos Técnicos por incumplimiento  de la Resolución 1115 del 26 de 2012 en cuanto a los lineamientos técnico- ambientales para las actividades de manejo, aprovechamiento y tratamiento de los residuos de construcción y demolición en el D.C. </t>
  </si>
  <si>
    <t>En cuanto a las actuaciones administrativas relacionadas con la evaluación, control y seguimiento sobre el manejo y disposición adecuada de rcd  generados en bogotá. del 01 de enero al 31 de marzo se han proyectado 12 desgloses para apertura de procesos sancionatorios.</t>
  </si>
  <si>
    <t xml:space="preserve">En el periodo comprendido entre enero y  marzo de  2019, la SDA  realizó 16 visitas técnicas de control y seguimiento a los  5 sitios de disposición final vigentes :
Sitio de Disposición Final "Las Manas" - CEMEX  - SAN ANTONIO, CANTARANA - PMRRA CENTRAL DE MEZCLAS   </t>
  </si>
  <si>
    <t xml:space="preserve">Acorde con las visitas realizadas se generaron 12 informes técnicos en cuanto a los lineamientos técnico- ambientales para las actividades de manejo, aprovechamiento y tratamiento de los residuos de construcción y demolición en el D.C. </t>
  </si>
  <si>
    <t>Como resultado las actividades de control y seguimiento ambiental a marzo de 2019 se han adelantado 8 cobros por seguimiento  a  proyectos especiales de Infraestructura.</t>
  </si>
  <si>
    <t>Durante el primer trimestre del  año 2019 los profesionales de la SDA realizaron 452 actuaciones técnicas distribuidas así: 
86 visitas de seguimiento y control a generadores de Residuos Hospitalarios, 
32 Conceptos técnicos proyectados para iniciar proceso Sancionatorio, 
9 Informe técnico proyectados, 
6 Conceptos técnicos proyectados para Permiso de Vertimientos, 
39 No. de solicitudes de registro de vertimientos Atendidos - Registros de Vertimientos 
22  Informes de Gestión atendidos
26  Caracterizaciones analizadas
63  solicitudes de información atendidas
169 Requerimientos a generadores de RH y similares.
Lo anterior permitió controlar un total de 2.745  toneladas de Residuos Peligrosos (infecciosos, químicos y administrativos) en el sector salud y afines generadas en el Distrito Capital</t>
  </si>
  <si>
    <t xml:space="preserve">Se retomaron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El reporte de emisiones de GEI corresponde a 76.875,99 Toneladas de CO2eq acorde a los avances reportados de los siguientes proyectos de mitigación:
“Extracción, tratamiento y aprovechamiento del Biogás proveniente del Relleno Sanitario Doña Juana-RSDJ”. Se reporta un total 72.221,94 tCO2eq.}
“Operación Planta de Tratamiento de Aguas Residuales PTAR Salitre”. Se reporta un total de 4654,05  tCO2eq. </t>
  </si>
  <si>
    <t>El acumulado ejecutado para el cuatrienio corresponde a 56.25%, de los cuales 6.25% corresponden a lo ejecutado durante la vigencia 2019.
Durante el primer trimestre de 2019, se avanzó en un 6,25% con el desarrollo de las siguientes acciones: Se efectuó la actualización de la matriz de registro, clasificación y consolidación con 62 proyectos e instrumentos de planeamiento urbano (31Diseños Paisajísticos de Parques y Zonas Verdes, 9 Proyectos de Compatibilidad de Uso de Vivienda en Área Restringida, 4 Planes de Implantación, 3 Planes Parciales de Desarrollo, 10 Planes Parciales de Renovación Urbana, 1 Plan  de Regularización y Manejo, 2 Proyectos de Bogotá Construcción Sostenible y 2 Proyectos de Alianza Público-Privada). 
De esta manera en lo transcurrido del año 2019 SEGAE ha consolidado una matriz de seguimiento a la Política de Ecourbanismo con 62 proyectos e instrumentos que tienen lineamientos ambientales y dan cumplimiento a metas de la Resolución 1319 de 2015.</t>
  </si>
  <si>
    <t>Se realizaron fichas técnicas para el seguimiento a los proyectos. Estas fichas se encuentran en proceso de socializacion y concertación</t>
  </si>
  <si>
    <t>Se realizó la recopilación de datos necesarios para la estimación de emisiones de las subcategorías asociadas a la información del DANE.</t>
  </si>
  <si>
    <t xml:space="preserve">Para el periodo comprendido entre enero y diciembre del año 2018 se realizaron   visitas a  11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
Con la realización de estas visitas se  avanzó en el cumplimiento del 14,10 % del total de la meta. </t>
  </si>
  <si>
    <t>Se retomaron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Los avances reportados de los proyectos de mitigación son:
“Extracción, tratamiento y aprovechamiento del Biogás proveniente del Relleno Sanitario Doña Juana-RSDJ”. Se reporta un total 72.221,94 tCO2eq producto del tratamiento de metano en la planta de Biogás. Este valor corresponde a las reducciones reportadas para los meses de agosto - septiembre de 2018, y al resultado de la depuración realizada de los datos, asociado a la consolidación y concertación de la ficha técnica de seguimiento del proyecto.
“Operación Planta de Tratamiento de Aguas Residuales PTAR Salitre”. Se reporta un total de 4654,05  tCO2eq. Este valor corresponde al resultado de la depuración realizada de los datos anteriores, asociado a la consolidación de la ficha técnica de seguimiento del proyecto.</t>
  </si>
  <si>
    <t>DIRECCIONAMIENTO ESTRATÉGICO</t>
  </si>
  <si>
    <t>PROGRAMACIÓN, ACTUALIZACIÓN Y SEGUIMIENTO DEL PLAN DE ACCIÓN
Actualización y seguimiento al componente de gestión</t>
  </si>
  <si>
    <t>Codigo: PE01-PR02-F2</t>
  </si>
  <si>
    <t>Versión: 11</t>
  </si>
  <si>
    <t>PRIMERA CATEGORIA</t>
  </si>
  <si>
    <t>6, DESCRIPCIÓN DE LOS AVANCES Y LOGROS ALCANZADOS</t>
  </si>
  <si>
    <t>7, RETRASOS</t>
  </si>
  <si>
    <t>8, SOLUCIONES PLANTEADAS</t>
  </si>
  <si>
    <t>9, BENEFICIOS</t>
  </si>
  <si>
    <t>Programa</t>
  </si>
  <si>
    <t xml:space="preserve">1,2 PROYECTO </t>
  </si>
  <si>
    <t>3,1 COD.</t>
  </si>
  <si>
    <t>AÑO 5</t>
  </si>
  <si>
    <t>CONTROL DE CAMBIOS</t>
  </si>
  <si>
    <t>Versión</t>
  </si>
  <si>
    <t xml:space="preserve">Descripción de la Modificación </t>
  </si>
  <si>
    <t>No. Acto Administrativo y fecha</t>
  </si>
  <si>
    <t>Se modifica el código, se incluye encabezado y control de cambios</t>
  </si>
  <si>
    <t>Radicado 2019IE63564 de marzo 19 de 2019</t>
  </si>
  <si>
    <t>PROGRAMACIÓN, ACTUALIZACIÓN Y SEGUIMIENTO DEL PLAN DE ACCIÓN
Actualización y seguimiento al componente de inversión</t>
  </si>
  <si>
    <t>4, COD. META PROYECTO PRIORITARIO O ESTRATÉGICO</t>
  </si>
  <si>
    <t>6, MAGNITUD PD INCIAL CUATRIENIO</t>
  </si>
  <si>
    <t>11, DESCRIPCIÓN DE LOS AVANCES Y LOGROS ALCANZADOS</t>
  </si>
  <si>
    <t xml:space="preserve">12, RETRASOS 
</t>
  </si>
  <si>
    <t>PROGRAMACIÓN ANUAL</t>
  </si>
  <si>
    <t>PROGR. ANUAL CORTE  DIC</t>
  </si>
  <si>
    <t>PROGRAMACIÓN, ACTUALIZACIÓN Y SEGUIMIENTO DEL PLAN DE ACCIÓN
Actualización y seguimiento a las actividades</t>
  </si>
  <si>
    <t>5, PONDERACIÓN HORIZONTAL AÑO: 2019</t>
  </si>
  <si>
    <t>7, OBSERVACIONES AVANCE TRIMESTRE__I__  DE _2019_</t>
  </si>
  <si>
    <t>PROGRAMACIÓN, ACTUALIZACIÓN Y SEGUIMIENTO DEL PLAN DE ACCIÓN
Actualización y seguimiento a territorialización de la inversión</t>
  </si>
  <si>
    <t>1, COD. META</t>
  </si>
  <si>
    <t>2, Meta Proyecto</t>
  </si>
  <si>
    <t>3, Nombre -Punto de inversión (Escala: Localidad, Especial, Distrital)
Breve descripción del punto de inversión.</t>
  </si>
  <si>
    <t>4, Variable</t>
  </si>
  <si>
    <t>5, Programación-Actualización</t>
  </si>
  <si>
    <t xml:space="preserve">6, ACTUALIZACIÓN </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</si>
  <si>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</si>
  <si>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</si>
  <si>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</si>
  <si>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</si>
  <si>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</si>
  <si>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</si>
  <si>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</si>
  <si>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</si>
  <si>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</si>
  <si>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</si>
  <si>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</si>
  <si>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</si>
  <si>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</si>
  <si>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</si>
  <si>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</si>
  <si>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</si>
  <si>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</si>
  <si>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</si>
  <si>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TOTALES Rec. Vigencia</t>
  </si>
  <si>
    <t>TOTALES Rec. Reservas</t>
  </si>
  <si>
    <t>TOTAL PRESUPUESTO</t>
  </si>
  <si>
    <t>El grupo de  Control al aprovechamiento de llantas usadas en la ciudad de Bogotá  de la SDA  en cumplimiento del Decreto 442 de 2015  y 265 de 2016, adelantó a entre enero y marzo de 2019  actividades  de control que permitieron evidenciar el aprovechamiento de  863,36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</si>
  <si>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En el período correspondiente de  enero a marzo de 2019  la SDA controló un total de 2,573 toneladas de Residuos Peligrosos (infecciosos, químicos y administrativos) en el sector salud y afines generadas en el Distrito Capital, a través de la realización de 86 visitas de  seguimiento y control a generadores de Residuos Hospitalarios, 22  Informes de Gestón atendidos  y 169 requerimientos a generadores de RH y similares, entre otras acciones de control realizadas.
El reporte incluye el valor de la reserva pendiente por ejecutar en la vigencia 2018 de 841  Toneladas de RCD y 1.904 toneladas  correspondiente a la vigencia de 2019.</t>
  </si>
  <si>
    <t>Durante el primer trimestre del año 2019 los profesionales de la SDA realizaron 
86 visitas de seguimiento y control a generadores de Residuos Hospitalarios, 
Lo anterior permitió controlar un total de 2.573  toneladas de Residuos Peligrosos (infecciosos, químicos y administrativos) en el sector salud y afines generadas en el Distrito Capital</t>
  </si>
  <si>
    <t xml:space="preserve"> Teniendo en cuenta que el proceso de inducción y reinducción para los nuevos profesionales, en el cual se socializaron los lineamientos y metodología de trabajo requirió un tiempo que afectó en la no realización  de 7 visitas progamadas</t>
  </si>
  <si>
    <t>Se realizará un ajuste  del cronograma de tal forma que se cumpla con la totalidad de lo planeado al segundo trimestre</t>
  </si>
  <si>
    <t xml:space="preserve"> Teniendo en cuenta que el proceso de inducción y reinducción para los nuevos profesionales, en el cual se socializaron los lineamientos y metodología de trabajo,  requirió un tiempo que en parte afectó en la no realización  de la totalidad de las  visitas progamadas y del tiempo requerido para la revisión y verificación de los certificados de disposición en el aplicativo web de la entidad con lo cual se determina el total de toneladas de RCD controladas. </t>
  </si>
  <si>
    <t xml:space="preserve"> Teniendo en cuenta que el proceso de inducción y reinducción para los nuevos profesionales, en el cual se socializaron los lineamientos y metodología de trabajo,  requirió un tiempo que en parte afectó en la no realización  de la totalidad de las  visitas progamadas </t>
  </si>
  <si>
    <t>Para el periodo comprendido entre enero y marzo del año 2019 se realizaron   visitas a 24 sedes de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t>
  </si>
  <si>
    <t xml:space="preserve">Para el periodo comprendido entre enero y marzo del año 2019 se realizaron  visitas a 24 sedes de 11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
Con la realización de estas visitas se  avanzó en el cumplimiento del 14,10 % del total de la meta. </t>
  </si>
  <si>
    <t xml:space="preserve">Durante el primer trimestre del año 2019  ECOCAPITAL no realizo el reporte de los  informes de gestión a la SDA por lo cual desde la entidad se proyectaron los respectivos requerimientos. </t>
  </si>
  <si>
    <t xml:space="preserve">Controlar 42.287.802 de toneladas de residuos de construcción y demolición
</t>
  </si>
  <si>
    <t xml:space="preserve">De acuerdo con lo programado, no se reportan avances durante el primer trimestre 2019, dado que elaborar los diseños paisajísticos e ingeniería de detalle de un sistema urbano de drenaje sostenible en la zona de meandros del Rio Tunjuelo, que supla permanentemente las necesidades hídricas del mismo, actualmente se encuentran en elaboración por parte de la consultoría con la empresa HIDROMECANICAS, contrato que fue firmado a finales del año 2018 y no presenta informe de avance a la fecha.
</t>
  </si>
  <si>
    <t>Los retrasos que se han presentado no son atribuibles a la entidad, debido a que tal como lo establecio la magistrada la orden 4.63 se enfoca en la planta de tratamiento colectiva y esta es una obligación de las curtiembres, por lo tanto la SDA continua realizando apoyo pero la planta depende de los avances que las empresas den respecto a su diseño.</t>
  </si>
  <si>
    <t xml:space="preserve">Informar a la magistrada sustanciadora sobre los incumplimientos detectados por parte de las curtiembres, a través de informes bimensuales, el último fue remitido en el mes de febrero. </t>
  </si>
  <si>
    <t>Durante el primer trimestre, se midieron en total 41 empresas distribuidas así: 7 en nivel excelente, 10 en nivel muy bueno, 2 en nivel bueno, 6 en nivel aceptable y  16 en deficiente.
Adicionalmente se gestionó la publicación del manual del aplicativo para registro de los indicadores del IDAE en la pagina web de la SDA http://www.ambientebogota.gov.co/es/web/gae/idae. De otra parte se realizó capacitación en el IDAE a 230 empresas que iniciaron el ciclo 1 de ACERCAR para el presente año.</t>
  </si>
  <si>
    <t>Durante el primer trimestre,se midieron en total 41 empresas distribuidas así: 7 en nivel excelente, 10 en nivel muy bueno, 2 en nivel bueno, 6 en nivel aceptable y  16 en deficiente.
Adicionalmente se gestionó la publicación del manual del aplicativo para registro de los indicadores del IDAE en la pagina web de la SDA http://www.ambientebogota.gov.co/es/web/gae/idae. De otra parte se realizó dos (2) capacitaciones en el IDAE a 230 empresas que iniciaron el ciclo 1 de ACERCAR para el presente año.</t>
  </si>
  <si>
    <t>tipo: admiistrativo, por no remitir la documentación en la fecha planeada, dado por los ajustes adicionales que requería el documento.</t>
  </si>
  <si>
    <t>generar un cronograma más extricto para cumplir las fechas de entrega</t>
  </si>
  <si>
    <t xml:space="preserve">El acumulado ejecutado para el cuatrienio corresponde a 7.840,77 De los cuales en el primer  trimestre de 2019 se avanzó en un 1.231,36 Ton de las cuales 31 ton corresponden a cantidades gestionadas en el ultimo trimestre del año 2018 las cuales son reportadas en las reservas del primer trimestre del año dando cumplimiento a la reserva.
En cumplimiento a la meta del plan de desarrollo  y en cumplimiento a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primer trimestre del año 2019  se realizó el aprovechamiento de 368 Ton de estas 31 ton corresponden a cantidades gestionadas en el ultimo trimestre del año 2018 las cuales son reportadas en las reservas del primer trimestre del año dando cumplimiento a la reserva.  Que fueron verificadas por medio de actividades realizadas con los programas posconsumo en acompañamiento del grupo de llantas de la Subdirección de Ecourbanismo y Gestión Ambiental Empresarial. </t>
  </si>
  <si>
    <t>Con el fin de programar las visitas, se avanzó en la revisión de los reportes presentados por las entidades objeto de control como son los 19 Fondos de desarrollo local el IDU y la EAAB,lo anterior  con el fin de verificar el cumplimiento de lo descrito en los artículos 11 y 12 del Decreto 442 de 2015 y Artículo 4 del Decreto 265 de 2016,  revisando  que la entidad a visitar presente la  información  referente a las obras a ejecutar o ejecutadas durante el año en vigencia; en cuanto a las cantidades de GCR  utilizados en la construcción y reconstrucción de vías de la ciudad.</t>
  </si>
  <si>
    <t>Teniendo en cuenta que a finales de la vigencia 2018 no fue posible adjudicar el contrato con el objeto de contratar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el aprovechamiento de llantas usadas en el D.C, lo cual afecto el avance de la meta,  la gerencia del proyecto para la vigencia 2019 restructuró la dinamica para lograr cumplir el 100% de la meta.
Acorde con lo anterior, durante el primer trimestre se realizaron reuniones intra e interintitucionales con  Asoresiduos, la Universidad Mayor de Cundinamarca y  el Centro de Modelamiento aambiental de Bogota -CIMAB en las cuales se presentaron y revisaron  los insumos existentes en cada institución para  a partir de esto definir e  implamentar el diseño de solución técnológica.</t>
  </si>
  <si>
    <t>La meta no presenta retraso frente a lo planeado para el primer trimestre de 2019, sin embargo en el avance del cuatrienio existe un  retraso dado por el incumplimiento del cronograma establecido con la consultoria contratada,   entregando  productos fuera de los tiempos establecidos y por otra parte por la declaración desierta del proceso contraactual que se adelantaba para la implantación del diseño  ya que los proponentes no subsanaron en los tiempos establecidos en el cronograma, las observaciones realizadas por el comite evaluador en cuanto a temas tècnicos y financieros de la propuestas presentadas.</t>
  </si>
  <si>
    <t>Cabe resaltar que la gerencia del proyecto  con el propósito de darle cumplimiento a la meta  de inversión en mención   tiene contemplado poner en marcha un plan de choque que permita restructurar el cronograma para dar cumplimiento a la magnitud establecida para la vigencia 2019. en este sentido resulta mas eficiente  en virtud de los prioncipios de economia y celeridad administrativa reallizar la contrataci{on de personal especializado que realice el modelamiento de los datos con la información capturada por la SDA y en articulación con el CIMAB se implante la herramienta tecnológica.</t>
  </si>
  <si>
    <t>La meta no presenta retraso frente a lo planeado para el primer trimestre de 2019, sin embargo en el avance del cuatrienio existe un  retraso dado por el incumplimiento del cronograma establecido con la consultoria contratada,   entregando  productos fuera de los tiempos establecidos y por otra parte por la declaración desierta del proceso contractual que se adelantaba para la implantación del diseño  ya que los proponentes no subsanaron en los tiempos establecidos en el cronograma las observaciones realizadas por el comite evaluador en cuanto a temas tècnicos y financieros de la propuestas presentadas.</t>
  </si>
  <si>
    <t>Durante lo corrido de la vigencia 2019 la SDA  realizó control ambiental sobre la disposición adecuada de 1.935.113 toneladas de RCD en sitios autorizados acorde con lo establecido en la  Resolución 01115 de 2012, 0932 de 2015 y Resolución 1138 de 2013.
Lo anterior se logro con el desarrollo de diferentes acciones técnicas como: 
130 visitas de control y seguimiento a  obras de infraestructura en el perímetro urbano del Distrito Capital.
Revisión de 179 planes de Gestión de RCD que permitieron controlar la disposición adecuada 
 Revisión de los certificados de disposición entregadas a gestores de este residuo  y su correspondiente  verificación de trazabilidad del PIN  en el aplicativo web de la Secretaría Distrital de Ambiente.
El reporte incluye el valor de la reserva pendiente por ejecutar en la vigencia 2018 de 317.884 Toneladas de RCD y 1.617.229 toneladas correspondiente a la vigencia de 2019.</t>
  </si>
  <si>
    <t xml:space="preserve">En lo corrido del año 2019  se reporta un total  de 130 visitas de control y seguimiento a  obras de infraestructura en el perímetro urbano del Distrito Capital  que permitieron controlar la disposición adecuada de  1.935.113 toneladas de RCD en sitios autorizados acorde con lo establecido en la en la Resolución 01115 de 2012, 0932 de 2015 y Resolución 1138 de 2013. </t>
  </si>
  <si>
    <t xml:space="preserve">Durante lo corrido del año 2019 se reporta  la revisión de 179 planes de Gestión de RCD que permitieron controlar la disposición adecuada de  1.935.113 toneladas de RCD en sitios autorizados acorde con lo establecido en la en la Resolución 01115 de 2012, 0932 de 2015 y Resolución 1138 de 2013. </t>
  </si>
  <si>
    <t>Durante el primer trimestre del año 2019 se realizó la revisión de 2 informes de clasificación de impacto  que permitieron controlar la disposición adecuada de RCD.</t>
  </si>
  <si>
    <t xml:space="preserve">Durante el primer trimestre de 2019 el grupo de Proyectos especiales de infraestructura - PEI adelantó actividades técnicas de evaluación, seguimiento y control a 55 trámites de Permiso de Ocupación de Cauce - POC solicitados por Entidades públicas y privadas.
Como resultado de la gestión adelantada, el estado de las solicitudes de POC es el siguiente:
07 resoluciones de POC Aprobadas con Resolución     
01 solicitudes de POC Desistidas por el peticionario        
18 solicitudes de POC a la espera de información adicional        
15 solicitudes de POC en Trámite técnico- jurídico.
13 inicios de POC
1 recurso 
</t>
  </si>
  <si>
    <t xml:space="preserve">En relación con los proyectos especiales de infraestructura, las actividades adelantadas corresponden con el control y seguimiento de actividades constructivas a gran escala que se adelantan en el perímetro urbano de Bogotá como el Proyecto  del Corredor Ambiental Tunjuelo Chiguaza.  requeridos para la construcción de 3 puentes peatonales, sector las terrazas, quebrada Morales.  
Proyecto especial de infraestuctura: “construcción de 2 puentes peatonales sobre la quebrada chiguaza”. como parte del proyecto “corredor ambiental tunjuelo – chiguaza”, de la localidad san cristóbal – upz: la gloria, de la ciudad de bogotá d.c.
-Desarrollo del proyecto especial de infraestructura contrato de obra CPS-PCVN-3-1—30589-045 DE 2015, cuyo objeto es la “Realización de los estudios, diseños construcción, escrituración, registro de la ejecución del programa de VIVIENDA DE INTERES PRIORITARIO -VIP, del proyecto a desarrollar en el predio denominado LA ARBOLEDA SANTA TERESITA en la localidad de San Cristóbal, de la ciudad de Bogotá D.C de acuerdo a lo establecido en el Concepto Técnico No. 14587 del 15 de noviembre del 2018, , para la construcción de un Filtro Francés para el Redireccionamiento de escorrentía superficial de aguas lluvias (Captación, Conducción y Entrega) al costado izquierdo del cauce de la Quebrada Nueva Delhi.
-Proyecto especial de infraestructura : “Contrato IDU 928 DE 2017, Actualización, Complementación, Complementación o ajustes de los Estudios y Diseños, o Estudios y Diseños de la Avenida el Rincón desde la Avenida Boyacá hasta la Carrera 91 y de la Intersección Avenida el Rincón por Avenida Boyacá”
-Proyecto especial de Infraestructura Intervención de la quebrada Hoya del Ramo para la “Estabilización de talud del puente peatonal de la quebrada la Hoya del Ramo”, ubicado en la Carrera 1C Este con Calle 59 Sur en la localidad de Usme de la ciudad de Bogotá D.C.
-Proyecto Especial de Infraestructura  denominado “Construcción obras solución vertimientos inadecuados a los canales San Vicente i y ii y al Río Tunjuelo sector Avenida Gaitán Cortez.”, ubicada en la Transversal 44 con Carrera 60 Sur (Sector Nuevo Muzu).
-Proyecto: “Construcción de Cabezal para el Proyecto Urbanístico Alsacia Reservado”, que consiste en la construcción de un (1) Cabezal de Descarga, ubicado en la Avenida Calle 13 No. 68F- 25, en el barrio Alsacia, en la localidad de Kennedy en la ciudad de Bogotá. </t>
  </si>
  <si>
    <t xml:space="preserve">En cuanto a las actuaciones administrativas relacionadas con la evaluación, control y seguimiento sobre el aprovechamiento de RCD  en obra  en bogotá. del 01 de enero al 31 de marzo se han impulsado las siguientes actos administrativos:
1 requerimiento
1 suspensión de permisos
</t>
  </si>
  <si>
    <t>Teniendo en cuenta que a finales de la vigencia 2018 no fue posible adjudicar el contrato con el objeto de contratar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de la gestión integral de RCD en Bogotá., lo cual afecto el avance de la meta,  la gerencia del proyecto para la vigencia 2019 restructuró la dinamica para lograr cumplir el 100% de la meta.
Acorde con lo anterior, durante el primer trimestre se realizaron reuniones intra e interintitucionales con Asoresiduos y la Universidad Mayor de Cundinamarca CIMAB  e IDU  en las cuales se presentaron y revisaron  los insumos existentes definir e  implamentar el diseño de solución técnológica.</t>
  </si>
  <si>
    <t>En el período correspondiente de  enero a marzo de 2019  la SDA controló un total de 2.573 toneladas de Residuos Peligrosos (infecciosos, químicos y administrativos) en el sector salud y afines generadas en el Distrito Capital, a través de la realización de 86 visitas de seguimiento y control a generadores de Residuos Hospitalarios, 22  Informes de Gestión atendidos  y 169 requerimientos a generadores de RH y similares, entre otras acciones de control realizadas.
El reporte incluye el valor de la reserva pendiente por ejecutar en la vigencia 2018 de 410,61 Toneladas de RCD y 2.162,66 toneladas  correspondiente a la vigencia de 2019.</t>
  </si>
  <si>
    <t>Teniendo en cuenta que a finales de la vigencia 2018 se declaro incumplimiento al contrato  SDA 20171378 cuyos productos  son requeridos como insumos para dar continuidad a la fase 3 establecida para el desarrollo de la estrategia de Control planteada en esta meta,   lo cual afecto el avance de la meta, por lo anterior  la gerencia del proyecto para la vigencia 2019 restructuró la dinamica para lograr cumplir el 100% de la meta
En este sentido acorde con lo anterior, durante el primer trimestre se realizaron reuniones intraintitucionales con el CIMAB y la DPSIA - forest en las cuales se presentaron y revisaron  los insumos existentes a la fecha y a partir de esto se avanza en la definición del diseño de solución técnológica.</t>
  </si>
  <si>
    <t xml:space="preserve">La meta no presenta retraso frente a lo planeado para el primer trimestre de 2019, sin embargo en el avance del cuatrienio existe un  retraso dado por el incumplimiento del cronograma establecido con la consultoria contratada,   </t>
  </si>
  <si>
    <t>Para el año 2019 se tiene programado alcanzar el 75% de avance de la meta del cuatrienio, por lo que para el primer  trimestre del año 2019 alcanzó un 56% conforme a lo planeado, a través de las  actividades tales como:  definición de las acciones preliminarles para la cuarta versión de la semana ecoempresarial con el fin de fortalecer el esquema voluntario de autogestión ambiental; adicionalmente, se ejecutó la primera feria de negocios verdes , lo cual permitió mostrar acciones de compras y consumo responsable con la participación activa de las organizaciones vinculadas a los Proyectos de Responsabilidad Empresarial y Sostenibilidad- Pro-RedES.
En el año 2018 se logró el avance del 50%, a partir del desarrollo de la tercera versión de la semana Ecoempresarial con territorios amigables, la ecoreciclatón, rodando por el ambiente, el II Foro Distrital en Responsabilidad Empresarial y Sosteniblidad, y como la primera versión de la Feria de Negocios Verdes. 
En el año 2017 se llevó a cabo la segunda versión de la semana ecoempresarial y para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t>
  </si>
  <si>
    <t xml:space="preserve">El acumulado ejecutado para el cuatrienio corresponde a 9.537,15 toneladas, de los cuales en el primer trimestre de 2019 se avanzó en 929 toneladas de estos, con el desarrollo de las siguientes acciones: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El 85 % de la información reportada del primer trimestre corresponde a las cantidades gestionadas en los últimos meses del año 2018, teniendo en cuenta que los reportes entregados por los gestores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para el primer trimestre del año 2019 es esta Discriminada de la siguiente manera:
Residuos de aparatos eléctricos y electrónicos –RAEE- 580,87 Ton, AVU 291,58 Ton, Pilas 29,12Ton, Luminarias 14,2 Ton, Baterías plomo Acido 1,62 Ton, Toner 11,62 Ton, Un total acumulado para el año 2019 de 9.537,15 Toneladas </t>
  </si>
  <si>
    <t>Durante el cuatrienio, se ha realizado un aprovechamiento del 25% del granulo de caucho para cada año.
Con el fin de programar las visitas, se avanzó en la revisión de los reportes presentados por las entidades objeto de control como son los 19 Fondos de desarrollo local el Instituto de Desarrollo Urbano -IDU y la Empresa de Acueducto y Alcantarillado de Bogotá - EAAB, lo anterior  para  verificar el cumplimiento de lo descrito en los artículos 11 y 12 del Decreto 442 de 2015 y Artículo 4 del Decreto 265 de 2016,  revisando  que la entidad a visitar presente la  información  referente a las obras a ejecutar o ejecutadas durante el año en vigencia; en cuanto a las cantidades de Granulo de Caucho Reciclado-GCR utilizados en la construcción y reconstrucción de vías de la ciudad. residuo  y verificación  en el aplicativo web de la Secretaría Distrital de Ambiente.</t>
  </si>
  <si>
    <t>En lo corrido del Plan de Desarrollo, se ha logrado la reducción de 809.775,99 tons de CO2eq. De acuerdo con el seguimiento realizado a los proyectos orientados a la reducción de emisiones de Gases Efecto Invernadero-GEI, así: para la vigencia 2016 corresponde 106.549, en la vigencia 2017 con 355.398, en la vigencia 2018 con 270.953 y a marzo de 2019 son 76.875,99 tons.
Durante el primer trimestre de 2019 se retomaron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Para el I trimestre del 2019 el reporte de emisiones de GEI corresponde a 76.875,99 Toneladas de CO2eq acorde a los avances reportados de los siguientes proyectos de mitigación:
“Extracción, tratamiento y aprovechamiento del Biogás proveniente del Relleno Sanitario Doña Juana-RSDJ”. Se reporta un total 72.221,94 tCO2eq producto del tratamiento de metano en la planta de Biogás. Este valor corresponde a las reducciones reportadas para los meses de agosto - septiembre de 2018, y al resultado de la depuración realizada de los datos, asociado a la consolidación y concertación de la ficha técnica de seguimiento del proyecto.
“Operación Planta de Tratamiento de Aguas Residuales PTAR Salitre”. Se reporta un total de 4654,05  tCO2eq. Este valor corresponde al resultado de la depuración realizada de los datos anteriores, asociado a la consolidación de la ficha técnica de seguimiento del proyecto.</t>
  </si>
  <si>
    <t xml:space="preserve">El acumulado ejecutado para el cuatrienio corresponde al 66.25 % de los cuales, en la vigencia 2016 corresponde a 13.30%, en el 2017 6.10%, en el 2018 avanzó un 37.48% y a marzo de 2019 un 9.37%,  con el desarrollo de las siguientes acciones:
1. Validación de las actividades que garantizan la reducción de emisiones de Gases Efecto Invernadero GEI, mediante la verificación del estado de 15 proyectos establecidos en el Plan de Acción de Reducción de emisiones de GEI (2016-2020), lo que equivale al 4,69%                                                                                                                                                                                                                   
2.  Gestión para la continuidad del seguimiento y consolidación de reportes de reducción de emisiones de GEI para los siguientes proyectos (Lo que equivale al 4,69% restante): 
“Extracción, tratamiento y aprovechamiento del Biogás proveniente del Relleno Sanitario Doña Juana-RSDJ”. Para el que se reportó reducción de emisiones de  72.221,94 tCO2eq para este trimestre.
“Operación Planta de Tratamiento de Aguas Residuales PTAR Salitre”. Para el que se reportó una reducción de 4654,05 tCO2eq para este trimestre.
"Ruta selectiva de residuos orgánicos en las Plazas de Mercado Distritales". Para el que se gestionó la continuidad en los reportes a partir de mesas de trabajo coordinadas.                                                                                         </t>
  </si>
  <si>
    <r>
      <t xml:space="preserve">El acumulado ejecutado para el cuatrienio corresponde a 70,72%. De los cuales durante la vigencia 2019 a marzo, se avanzó en un </t>
    </r>
    <r>
      <rPr>
        <sz val="11"/>
        <color rgb="FFFF0000"/>
        <rFont val="Arial"/>
        <family val="2"/>
      </rPr>
      <t xml:space="preserve"> </t>
    </r>
    <r>
      <rPr>
        <sz val="11"/>
        <color theme="1"/>
        <rFont val="Arial"/>
        <family val="2"/>
      </rPr>
      <t>8.04</t>
    </r>
    <r>
      <rPr>
        <sz val="11"/>
        <rFont val="Arial"/>
        <family val="2"/>
      </rPr>
      <t xml:space="preserve"> % con el desarrollo de las siguientes acciones: 
Durante el año 2019 los profesionales de la SDA realizaron 452 actuaciones técnicas distribuidas así: 
86 visitas de seguimiento y control a generadores de Residuos Hospitalarios, 
32 Conceptos técnicos proyectados para iniciar proceso Sancionatorio, 
9 Informe técnico proyectados, 
6 Conceptos técnicos proyectados para Permiso de Vertimientos, 
39 No. de solicitudes de registro de vertimientos Atendidos - Registros de Vertimientos 
22  Informes de Gestión atendidos
26  Caracterizaciones analizadas
63  solicitudes de información atendidas
169 Requerimientos a generadores de RH y similares.
Lo anterior permitió controlar un total de 2.573  toneladas de Residuos Peligrosos (infecciosos, químicos y administrativos) en el sector salud y afines generadas en el Distrito Capital</t>
    </r>
  </si>
  <si>
    <t xml:space="preserve">El acumulado ejecutado para el cuatrienio corresponde al 56.25 % de los cuales, en la vigencia 2017 corresponde a 25%, en el 2018 un 25% y a marzo de 2019 un 6.25%,  con el desarrollo de las siguientes acciones:
Durante el primer trimestre de 2019, se efectuó la actualización de la matriz de registro, clasificación y consolidación con 62 proyectos e instrumentos de planeamiento urbano (31Diseños Paisajísticos de Parques y Zonas Verdes, 9 Proyectos de Compatibilidad de Uso de Vivienda en Área Restringida, 4 Planes de Implantación, 3 Planes Parciales de Desarrollo, 10 Planes Parciales de Renovación Urbana, 1 Plan  de Regularización y Manejo, 2 Proyectos de Bogotá Construcción Sostenible y 2 Proyectos de Alianza Público-Privada). 
De esta manera en lo transcurrido del año 2019 , se ha consolidado una matriz de seguimiento a la Política de Ecourbanismo con 62 proyectos e instrumentos que tienen lineamientos ambientales y dan cumplimiento a metas de la Resolución 1319 de 2015..
</t>
  </si>
  <si>
    <t>0,12</t>
  </si>
  <si>
    <t>El acumulado ejecutado en el cuatrienio corresponde al 14.351 m2 de techos verdes y jardines verticales de los cuales, de los cuales 2.591 son de la vigencia 2016, 5.000 del 2017, 5.429 de la vigencia 2018 y 1.331 a marzo de 2019
Durante la vigencia actual se ha promovido un total de 1331 m2, de los cuales corresponden a 806 m2 de jardín vertical y 525 m2 de techo verde, en proyectos existentes en espacio público y privado de las localidades así: Chapinero (1076 m2), Ciudad Bolívar (6 m2), Los Mártires (23 m2), Puente Aranda (6 m2) y Suba (220 m2) de la Ciudad de Bogotá.</t>
  </si>
  <si>
    <t xml:space="preserve">El acumulado ejecutado para el cuatrienio corresponde a 28.520.020 toneladas de Residuos de Construcción y Demolición, de los cuales en la vigencia 2016 son 4.112.722, en la vigencia 2017 corresponde 11.375.080,  en la vigencia 2018 en 11.097.105 ton de RCD, y 1.935.113 del 2019,  con el desarrollo de las siguientes acciones:
Durante lo corrido de la vigencia 2019 la Secretaría Distrital de Ambiente, realizó control ambiental sobre la disposición adecuada de 1.935.113 toneladas de RCD en sitios autorizados acorde con lo establecido en la  Resolución 01115 de 2012, 0932 de 2015 y Resolución 1138 de 2013.
Lo anterior se logró con el desarrollo de diferentes acciones técnicas como: 
130 visitas de control y seguimiento a obras de infraestructura en el perímetro urbano del Distrito Capital.
Revisión de 179 planes de Gestión de RCD que permitieron controlar la disposición adecuada 
 Revisión de los certificados de disposición entregadas a gestores de este residuo y su correspondiente verificación de trazabilidad del PIN  en el aplicativo web de la Secretaría Distrital de Ambiente.
</t>
  </si>
  <si>
    <t>El acumulado ejecutado para el cuatrienio corresponde a 571 proyectos, de los cuales se han avanzado así. En la vigencia 2016 con 100, en la vigencia 2017 con 211, en la vigencia 2018 se avanzó en 200 y en la vigencia 2019 con 60 proyectos, de acuerdo con el desarrollo de las siguientes acciones:
Durante el primer trimestre se incorporó criterios de sostenibilidad ambiental a sesenta (60) proyectos de diferentes escalas, tanto en espacio público como en privado, promoviendo la construcción sostenible y el ecourbanismo en la ciudad. Los proyectos a los cuales se les incorporo criterios de sostenibilidad corresponden a: Siete (7) Planes Parciales de Renovación Urbana, dos (2) Planes de Implantación, dos (2) Planes Parciales de Desarrollo, cinco (5) proyectos de compatibilidad de usos de vivienda en suelo restringido, treinta y seis (36) proyectos de diseño paisajístico de parques y zonas verdes, dos (02) proyectos con balances de zonas verdes, dos (02) proyectos reconocidos en el programa Bogotá Construcción Sostenible, cuatro (04) proyectos de legalización y regularización de barrios.</t>
  </si>
  <si>
    <t>La ejecución del indicador de la meta está formulada de tal forma que cada año inicie desde un 0% y alcance a un 25%, de acuerdo al cumplimiento de la norma.
En el periódo comprendido entre enero y marzo de 2019   la SDA  controló la aplicación de  técnicas de aprovechamiento y tratamiento de RCD a un  total de 407.000  Ton. de RCD como resultado de la realización de 130 visitas de control y seguimiento a obras de infraestructura en el perímetro urbano del Distrito Capital y la verificación del cumplimiento al 179 planes de gestión de RCD -PDGRCD y los reportes generados por el seguimiento realizado a las obras y al aplicativo Web de la Entidad.
En este sentido considerando que la meta establecida para el 2019, es el  25% acorde con la norma, lo que equivale a 2.045.708 toneladas de RCD con aplicación de técnicas de aprovechamiento y tratamiento  en las obras , a marzo  se reporta un avance del 4.97% de aprovechamiento de RCD. 
Cabe señalar que el valor registrado a diciembre de 2018, fue del 26,43%1 el cual se presenta de forma acumulada , por lo atnto y debido a la tipologia a marzo de 2019 se mantiene este valor.
Acorde con lo anterior, en lo corrido del cuatrienio la SDA a través de las acciones de evaluación control y seguimiento, ambiental,  evidencio la aplicación de tecnicas de aprovechamiento y tratamiento de RCD en obra a un total de 4.842.970 toneladas.</t>
  </si>
  <si>
    <t xml:space="preserve">En lo corrido del año 2019  se reporta un total  de 130 visitas de control y seguimiento a  obras de infraestructura en el perímetro urbano del Distrito Capital  que permitieron controlar  la aplicación de  técnicas de aprovechamiento y tratamiento de RCD a un  total de 407.000  Ton. de RCD acorde con lo establecido en la en la Resolución 01115 de 2012, 0932 de 2015 y Resolución 1138 de 2013. </t>
  </si>
  <si>
    <t>14.REALIZAR VISITAS DE CONTROL A OBRAS DE CONSTRUCCIÒN  PARA VERIFICAR EL APROVECHAMIENTO DE GRANO DE CAUCHO  RECICLADO  DENTRO DE LA MEZCLA ASFÁLTICA QUE SE UTILICEN PARA LA CONSTRUCCIÓN Y RECONSTRUCCIÓN DE OBRAS DE LA CIUDAD</t>
  </si>
  <si>
    <t>13, REVISAR LOS CERTIFICADOS DE GESTIÓN CARGADOS AL APLICATIVO WEB DE LA SDA POR PARTE DE LOS ACOPIADORES DE LLANTAS EN EL DISTRITO CAPITAL.</t>
  </si>
  <si>
    <t>12,EFECTUAR VISITAS DE CONTROL A LOS GESTORES DE LLANTAS USADAS UBICADOS EN LA JURISDICCIÓN.</t>
  </si>
  <si>
    <t xml:space="preserve"> 18.REALIZAR LA VALIDACIÓN  E IMPLEMENTACIÓN  DEL INSTRUMENTO DE CONTROL Y SEGUIMIENTO PARA LA GESTIÓN INTEGRAL DE RCD Y LLANTAS USADAS EN EL DC.  </t>
  </si>
  <si>
    <t>19,REALIZAR (1000) VISITAS DE EVALUACIÓN CONTROL Y SEGUIMIENTO AL MANEJO Y DISPOSICIÓN DE RCD EN OBRAS PÚBLICAS Y PRIVADAS.</t>
  </si>
  <si>
    <t>20, REVISAR (1000) PLAN DE GESTIÓN DE RCD CONFORME LA NORMATIVIDAD Y GENERAR LAS RESPECTIVAS RESPUESTAS.</t>
  </si>
  <si>
    <t>21, REVISAR INFORMES DE GESTIÓN REMITIDOS POR EL GENERADOR DE RCD, ASÍ COMO REVISAR EL APLICATIVO WEB DE RCD PARA DETERMINAR EL CUMPLIMIENTO NORMATIVO</t>
  </si>
  <si>
    <t>22, ELABORAR (40) CONCEPTOS TÉCNICOS QUE MOTIVEN EL INICIO DE PROCESOS SANCIONATORIOS POR EL INCUMPLIMIENTO A LA NORMATIVIDAD AMBIENTAL APLICABLE.</t>
  </si>
  <si>
    <t>23, ADELANTAR LOS ACTOS ADMINISTRATIVOS QUE CORRESPONDAN PARA LA EVALUACIÓN, CONTROL Y SEGUIMIENTO SOBRE EL MANEJO Y DISPOSICIÓN ADECUADA DE RCD  GENERADOS EN BOGOTÁ.</t>
  </si>
  <si>
    <t>24,REALIZAR VISITAS DE EVALUACIÓN CONTROL Y SEGUIMIENTO A LOS SITIOS AUTORIZADOS PARA LA DISPOSICIÓN FINAL DE ESCOMBROS Y EN EL DISTRITO CAPITAL.</t>
  </si>
  <si>
    <t>25,PROYECTAR INFORMES TÉCNICOS Y/O CONCEPTOS TÉCNICOS Y/O OFICIOS DE REQUERIMIENTO</t>
  </si>
  <si>
    <t>26,REALIZAR LA EVALUACIÓN TÉCNICA DE CUARENTA Y CUATRO (44) SOLICITUDES DE PROYECTOS ESPECIALES DE INFRAESTRUCTURA RELACIONADOS CON PERMISOS DE OCUPACIÓN DE CAUCE EN ÁREA DE JURISDICCIÓN DE LA SDA.</t>
  </si>
  <si>
    <t>27, REALIZAR EL SEGUIMIENTO AMBIENTAL A SESENTA (60) PROYECTOS ESPECIALES DE INFRAESTRUCTURA RELACIONADOS CON PERMISOS DE OCUPACIÓN DE CAUCE OTORGADOS.</t>
  </si>
  <si>
    <t>28, REALIZAR CONTROL AMBIENTAL A LOS PROYECTOS ESPECIALES DE INFRAESTRUCTURA QUE SE INSCRIBAN EN EL APLICATIVO WEB DE RCD</t>
  </si>
  <si>
    <t>29,REALIZAR VISTAS DE CONTROL Y SEGUIMIENTO AL APROVECHAMIENTO DE RCD GENERADOS EN LAS OBRAS, DE ACUERDO A LOS PROYECTOS EN EJECUCIÓN Y CUMPLIMIENTO DE LAS RESOLUCIONES 01115 DE 2012 Y 932 DE 2015</t>
  </si>
  <si>
    <t>30,PROYECTAR INFORMES TÉCNICOS Y/O CONCEPTOS TÉCNICOS Y/O OFICIOS DE REQUERIMIENTO</t>
  </si>
  <si>
    <t xml:space="preserve">31,ADELANTAR LOS ACTOS ADMINISTRATIVOS PARA LA EVALUACIÓN, CONTROL Y SEGUIMIENTO SOBRE EL APROVECHAMIENTO Y TRATAMIENTO DE RCD  EN  OBRAS MAYORES A 5000 M2 O QUE GENEREN MÁS DE 1000 M3 DE RCD </t>
  </si>
  <si>
    <t>32,REALIZAR  DISEÑO E IMPLANTACIÓN DE LA SOLUCIÓN TECNOLÓGICA REQUERIDA POR LA SDA PARA FORTALECER LA EVALUACIÓN CONTROL Y SEGUIMIENTO PARA LA GESTIÓN INTEGRAL DE RCD EN BOGOTÁ.</t>
  </si>
  <si>
    <t xml:space="preserve"> 33.REALIZAR LA VALIDACIÓN  E IMPLEMENTACIÓN  DEL INSTRUMENTO DE CONTROL Y SEGUIMIENTO PARA LA GESTIÓN INTEGRAL DE RCD Y LLANTAS USADAS EN EL DC.  </t>
  </si>
  <si>
    <t>34, CONTROLAR LA GESTIÒN INTEGRAL  DE RESIDUOS PELIGROSOS EN ESTABLECIMIENTOS DE SALUD HUMANA Y AFINES CON GESTIÓN EXTERNA ADECUADA.</t>
  </si>
  <si>
    <t>35, REALIZAR VISITAS DE CONTROL AMBIENTAL A LA GESTIÓN INTEGRAL DE LOS RESIDUOS GENERADOS EN LA ATENCIÓN A SALUD Y OTRAS ACTIVIDADES.</t>
  </si>
  <si>
    <t>36,REVISAR LOS INFORMES PRESENTADOS POR ECOCAPITAL S.A ESP. EN EL MARCO DEL CUMPLIMIENTO A LA RESOLUCIÓN 1164 DEL 2002 A TRAVÉS DE LA ENTIDAD RESPONSABLE DEL CONTRATO DE CONCESIÓN.</t>
  </si>
  <si>
    <t>37, GENERAR ACCIONES DE CONTROL AMBIENTAL A LA GESTIÓN INTEGRAL DE LOS RESISUOS GENERADOS EN LA ATENCIÓN A SALUD Y OTRAS ACTIVIDADES MEDIANTE:
CONCEPTOS TÉCNICOS
ANÁLISIS DE CARACTERIZACIONES
ATENCIÓN A TRÁMITE DE REGISTRO DE VERTIMIENTOS
ATENCIÓN A TRÁMITE DE ACOPIADOR PRIMARIO DE ACEITES USADOS
ANÁLISIS DE INFORMES DE GESTIÓN</t>
  </si>
  <si>
    <t>38,REALIZAR  DISEÑO E IMPLANTACIÓN DE LA SOLUCIÓN TECNOLÓGICA REQUERIDA POR LA SDA PARA FORTALECER LA EVALUACIÓN CONTROL Y SEGUIMIENTO PARA LA GESTIÓN INTEGRAL DE RESIDUOS PELIGROSOS GENERADOS EN ESTABLECIMIENTOS DE SALUD HUMANA EN  BOGOTÁ.</t>
  </si>
  <si>
    <t xml:space="preserve"> 39.REALIZAR LA VALIDACIÓN  E IMPLEMENTACIÓN  DEL INSTRUMENTO DE CONTROL Y SEGUIMIENTO PARA LA GESTIÓN INTEGRAL DEDE RESIDUOS PELIGROSOS GENERADOS EN ESTABLECIMIENTOS DE SALUD HUMANA EN  BOGOTÁ.</t>
  </si>
  <si>
    <t>40,REALIZAR VISITAS DE EVALUACIÓN, CONTROL Y SEGUIMIENTO A LA IMPLEMENTACIÓN DEL PIGA DE LAS ENTIDADES</t>
  </si>
  <si>
    <t>41, REALIZAR VISITAS DE CONTRO AL CUMPLIMIENTO NORMATIVO AMBIENTAL DE LAS SEDES DE LAS ENTIDADES CON PIGA CONCERTADO</t>
  </si>
  <si>
    <t xml:space="preserve">42,REALIZAR EL SEGUIMIENTO A LOS PROYECTOS DISTRITALES ORIENTADOS A LA REDUCCIÓN DE EMISIONES DE GASES EFECTO INVERNADERO-GEI ARTICULADOS AL PLAN DE GESTIÓN DEL CAMBIO CLIMÁTICO, </t>
  </si>
  <si>
    <t>43,ELABORAR Y PRESENTAR INFORMES CORRESPONDIENTES AL ESTADO DE AVANCE DE PROYECTOS DISTRITALES ORIENTADOS A LA REDUCCIÓN DE EMISIONES DE GEI ARTICULADOS AL PLAN DE GESTIÓN DEL CAMBIO CLIMÁTICO.</t>
  </si>
  <si>
    <t>44,PUBLICAR EL INVENTARIO DE GASES EFECTO INVERNADERO AÑO 2012 DE ACUERDO CON LA INFORMACIÓN PREVIAMENTE RECOPILADA, REALIZANDO LA VALIDACIÓN CORRESPONDIENTE.</t>
  </si>
  <si>
    <t>1,67%</t>
  </si>
  <si>
    <t>El acumulado ejecutado para el cuatrienio corresponde a 310 empresas con un índice de desempeño ambiental empresarial -IDAE - entre muy bueno y excelente, de los cuales 13 son de la vigencia 2016, 150 son de la vigencia 2017, 130 de la vigencia 2018 y 17 a marzo de 2019.
Durante el primer trimestre del año en curso, se midieron en total 41 empresas distribuidas así: 7 en nivel excelente, 10 en nivel muy bueno, 2 en nivel bueno, 6 en nivel aceptable y  16 en deficiente.
Adicionalmente se gestionó la publicación del manual del aplicativo para registro de los indicadores del IDAE en la pagina web de la SDA http://www.ambientebogota.gov.co/es/web/gae/idae. De otra parte, se realizó capacitación en el IDAE a 230 empresas que iniciaron el ciclo 1 de ACERCAR para el presente año.</t>
  </si>
  <si>
    <t xml:space="preserve">El acumulado ejecutado para el cuatrienio corresponde a 22.631 toneladas, de los cuales en el período de 2016 corresponde 4.667, en la vigencia 2017 con 8.028, en la vigencia 2018 con 7.363 ton. Y en la vigencia 2019 con 2.573 ton.
En el período de enero a marzo de 2019  la SDA controló un total de 2.573 toneladas de Residuos Peligrosos (infecciosos, químicos y administrativos) en el sector salud y afines generadas en el Distrito Capital, a través de la realización de 86 visitas de seguimiento y control a generadores de Residuos Hospitalarios, 22  Informes de Gestión atendidos  y 169 requerimientos a generadores de RH y similares, entre otras acciones de control realizadas.
</t>
  </si>
  <si>
    <t>La Secretaría Distrital de Ambiente en lo corrido del cuatrienio, se han dispuesto adecuadamente 9.536.38 toneladas, de los cuales 1028 toneladas se dispusieron en el año 2016, 2427 toneladas en el 2017, en el año 2018, se han dispuesto 5152,37 ton, y a marzo de 2019 son 929.01 ton.; estas cantidades fueron reportadas por los programas posconsumo de residuos de aparatos eléctricos y electrónicos, reportes de aceite vegetal usado, pilas y acumuladores, baterías plomo ácido, luminarias, medicamentos y tóner.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El 85 % de la información reportada del primer trimestre corresponde a las cantidades gestionadas en los últimos meses del año 2018, teniendo en cuenta que los reportes entregados por los gestores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para el primer trimestre del año 2019 es esta Discriminada de la siguiente manera:
Residuos de aparatos eléctricos y electrónicos –RAEE- 580,87 Ton, AVU 291,58 Ton, Pilas 29,12Ton, Luminarias 14,2 Ton, Baterías plomo Acido 1,62 Ton, Toner 11,62 Ton, Un total acumulado para el año 2019 de 9.537,15 Toneladas.</t>
  </si>
  <si>
    <t>En lo corrido del Plan de Desarrollo, se ha aprovechado 17.111,36 ton de llantas usadas. De las cuales en la vigencia 2016 corresponde 1390, en la vigencia 2017 a 7911, en la vigencia 2018 a 6578.76 y a marzo de 2019 a 1.231.60 tons así:
En cumplimiento a la meta del plan de desarrollo  y en cumplimiento a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primer trimestre del año 2019 se realizó el aprovechamiento de 368 Ton. Que fueron verificadas por medio de actividades realizadas con los programas posconsumo en acompañamiento del grupo de llantas de la Subdirección de Ecourbanismo y Gestión Ambiental Empresarial. 
Así mismo,  el grupo de  Control al aprovechamiento de llantas usadas en la ciudad de Bogotá  de la SDA  en cumplimiento del Decreto 442 de 2015  y 265 de 2016, adelantó a marzo de 2019 actividades  para promover el aprovechamiento de un total de 863,36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</si>
  <si>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DIRECCION DE GESTIÓN AMBIENTAL</t>
  </si>
  <si>
    <t>1141 GESTION AMBIENTAL URBANA</t>
  </si>
  <si>
    <t>Sostenibilidad ambiental basada en eficiencia energética</t>
  </si>
  <si>
    <t>Gestión de la huella ambiental urbana</t>
  </si>
  <si>
    <t>Para el presente trimestre se reporta que el apoyo a la formulación del parque industrial ecoeficiente san benito-PIESB continua en un 75%, esto debido a que desde asociación del parque industrial ecoeficiente San Benito ASOPIESB, que es la asociación que representa a las curtiembres de San Benito,  la fecha no se han reportado avances sobre la planta de tratamiento colectiva. Desde el año pasado se realizó requerimiento  2018EE283768  del 3 de diciembre donde se solicito presentar avances dado que los plazos otorgados por la magistrada para el diseño de la planta ya expiraron, pese a esto a la fecha no se ha recibido proununciamiento alguno de parte de las curtiembres, por lo que se continua realizando apoyo al sector pero el tema central que es la planta no reporta avance. No obstante el presente trimestre se definió el plan de trabajo para apoyo a las curtiembres y se realizó convocatoria y se dió inicio al curso de tratamiento de aguas residuales el cual se dará con apoyo del SENA.</t>
  </si>
  <si>
    <t>El acumulado ejecutado para el cuatrienio corresponde a 17.111,36 De los cuales en el primer  trimestre de 2019 se avanzó en un 1.231,36 Ton con el desarrollo de las siguientes acciones: 
En cumplimiento a la meta del plan de desarrollo  y en cumplimiento a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primer trimestre del año 2019  se realizó el aprovechamiento de 368 Ton. Que fueron verificadas por medio de actividades realizadas con los programas posconsumo en acompañamiento del grupo de llantas de la Subdirección de Ecourbanismo y Gestión Ambiental Empresarial. 
Así mismo,  el grupo de  Control al aprovechamiento de llantas usadas en la ciudad de Bogotá  de la SDA  en cumplimiento del Decreto 442 de 2015  y 265 de 2016, adelantó a marzo de 2019 actividades  para promover el aprovechamiento de un total de 863,36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</si>
  <si>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Localidades</t>
  </si>
  <si>
    <t>CHAPINERO, BOSA, USME, PUENTE ARANDA, CIUDAD BOLIVAR, ENGATIVA, FONTIBÓN, KENNEDY, MARTIRES, RAFAEL URIBE URIBE, SAN CRISTOBAL, SUBA, TUNJUELITO, USAQUEN Y ESPECIAL</t>
  </si>
  <si>
    <t>Controlar toneladas de residuos de construcción y demolición con disposición adecuada.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</si>
</sst>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 #,##0_-;_-* &quot;-&quot;_-;_-@_-"/>
    <numFmt numFmtId="43" formatCode="_-* #,##0.00_-;\-* #,##0.00_-;_-* &quot;-&quot;??_-;_-@_-"/>
    <numFmt numFmtId="164" formatCode="_-&quot;$&quot;\ * #,##0_-;\-&quot;$&quot;\ * #,##0_-;_-&quot;$&quot;\ * &quot;-&quot;_-;_-@_-"/>
    <numFmt numFmtId="165" formatCode="_-&quot;$&quot;* #,##0_-;\-&quot;$&quot;* #,##0_-;_-&quot;$&quot;* &quot;-&quot;_-;_-@_-"/>
    <numFmt numFmtId="166" formatCode="_-&quot;$&quot;* #,##0.00_-;\-&quot;$&quot;* #,##0.00_-;_-&quot;$&quot;* &quot;-&quot;??_-;_-@_-"/>
    <numFmt numFmtId="167" formatCode="_-* #,##0\ _€_-;\-* #,##0\ _€_-;_-* &quot;-&quot;??\ _€_-;_-@"/>
    <numFmt numFmtId="168" formatCode="0.0%"/>
    <numFmt numFmtId="169" formatCode="_(* #,##0_);_(* \(#,##0\);_(* &quot;-&quot;??_);_(@_)"/>
    <numFmt numFmtId="170" formatCode="_-* #,##0.00\ _€_-;\-* #,##0.00\ _€_-;_-* &quot;-&quot;??\ _€_-;_-@"/>
    <numFmt numFmtId="171" formatCode="_-&quot;$&quot;* #,##0.00_-;\-&quot;$&quot;* #,##0.00_-;_-&quot;$&quot;* &quot;-&quot;??_-;_-@"/>
    <numFmt numFmtId="172" formatCode="#,##0.0"/>
    <numFmt numFmtId="173" formatCode="_-* #,##0.0\ _€_-;\-* #,##0.0\ _€_-;_-* &quot;-&quot;??\ _€_-;_-@"/>
    <numFmt numFmtId="174" formatCode="_(* #,##0.00_);_(* \(#,##0.00\);_(* &quot;-&quot;??_);_(@_)"/>
    <numFmt numFmtId="175" formatCode="_-* #,##0.00\ _€_-;\-* #,##0.00\ _€_-;_-* &quot;-&quot;??.00\ _€_-;_-@"/>
    <numFmt numFmtId="176" formatCode="0.0"/>
    <numFmt numFmtId="177" formatCode="#,##0.0;\-#,##0.0"/>
    <numFmt numFmtId="178" formatCode="#,##0.0_);\(#,##0.0\)"/>
    <numFmt numFmtId="179" formatCode="#,##0.000000;\-#,##0.000000"/>
    <numFmt numFmtId="180" formatCode="_(#,##0.0_);\(#,##0.0\)"/>
    <numFmt numFmtId="181" formatCode="#,##0.00_ ;\-#,##0.00\ "/>
    <numFmt numFmtId="182" formatCode="[$$-240A]\ #,##0"/>
    <numFmt numFmtId="183" formatCode="_([$$-240A]\ * #,##0_);_([$$-240A]\ * \(#,##0\);_([$$-240A]\ * &quot;-&quot;??_);_(@_)"/>
    <numFmt numFmtId="184" formatCode="_-&quot;$&quot;\ * #,##0_-;\-&quot;$&quot;\ * #,##0_-;_-&quot;$&quot;\ * &quot;-&quot;_-;_-@"/>
    <numFmt numFmtId="185" formatCode="_-&quot;$&quot;* #,##0_-;\-&quot;$&quot;* #,##0_-;_-&quot;$&quot;* &quot;-&quot;??_-;_-@"/>
    <numFmt numFmtId="186" formatCode="#,##0.000"/>
    <numFmt numFmtId="187" formatCode="_(&quot;$&quot;\ * #,##0.00_);_(&quot;$&quot;\ * \(#,##0.00\);_(&quot;$&quot;\ * &quot;-&quot;??_);_(@_)"/>
    <numFmt numFmtId="188" formatCode="_(&quot;$&quot;\ * #,##0_);_(&quot;$&quot;\ * \(#,##0\);_(&quot;$&quot;\ * &quot;-&quot;??_);_(@_)"/>
    <numFmt numFmtId="189" formatCode="_-&quot;$&quot;* #,##0.0_-;\-&quot;$&quot;* #,##0.0_-;_-&quot;$&quot;* &quot;-&quot;??_-;_-@"/>
    <numFmt numFmtId="190" formatCode="#,##0.000;\-#,##0.000"/>
    <numFmt numFmtId="191" formatCode="_(* #,##0_);_(* \(#,##0\);_(* &quot;-&quot;_);_(@_)"/>
    <numFmt numFmtId="192" formatCode="_-* #,##0.00\ _€_-;\-* #,##0.00\ _€_-;_-* &quot;-&quot;??\ _€_-;_-@_-"/>
    <numFmt numFmtId="193" formatCode="_-* #,##0.00\ &quot;€&quot;_-;\-* #,##0.00\ &quot;€&quot;_-;_-* &quot;-&quot;??\ &quot;€&quot;_-;_-@_-"/>
    <numFmt numFmtId="194" formatCode="_(&quot;$&quot;\ * #,##0_);_(&quot;$&quot;\ * \(#,##0\);_(&quot;$&quot;\ * &quot;-&quot;_);_(@_)"/>
    <numFmt numFmtId="195" formatCode="_(&quot;$&quot;\ * #,##0.0_);_(&quot;$&quot;\ * \(#,##0.0\);_(&quot;$&quot;\ * &quot;-&quot;??_);_(@_)"/>
    <numFmt numFmtId="196" formatCode="_-* #,##0\ _€_-;\-* #,##0\ _€_-;_-* &quot;-&quot;??\ _€_-;_-@_-"/>
    <numFmt numFmtId="197" formatCode="_-* #,##0.0_-;\-* #,##0.0_-;_-* &quot;-&quot;??_-;_-@_-"/>
    <numFmt numFmtId="198" formatCode="_-* #,##0_-;\-* #,##0_-;_-* &quot;-&quot;??_-;_-@_-"/>
    <numFmt numFmtId="199" formatCode="0.000%"/>
    <numFmt numFmtId="200" formatCode="_-&quot;$&quot;* #,##0.000_-;\-&quot;$&quot;* #,##0.000_-;_-&quot;$&quot;* &quot;-&quot;???_-;_-@_-"/>
  </numFmts>
  <fonts count="56" x14ac:knownFonts="1">
    <font>
      <sz val="11"/>
      <color rgb="FF000000"/>
      <name val="Calibri"/>
    </font>
    <font>
      <sz val="11"/>
      <name val="Calibri"/>
      <family val="2"/>
    </font>
    <font>
      <sz val="11"/>
      <name val="Calibri"/>
      <family val="2"/>
    </font>
    <font>
      <b/>
      <sz val="14"/>
      <name val="Arial"/>
      <family val="2"/>
    </font>
    <font>
      <sz val="12"/>
      <name val="Arial"/>
      <family val="2"/>
    </font>
    <font>
      <sz val="10"/>
      <name val="Arial"/>
      <family val="2"/>
    </font>
    <font>
      <b/>
      <sz val="8"/>
      <name val="Arial"/>
      <family val="2"/>
    </font>
    <font>
      <b/>
      <sz val="10"/>
      <name val="Arial"/>
      <family val="2"/>
    </font>
    <font>
      <sz val="8"/>
      <name val="Arial"/>
      <family val="2"/>
    </font>
    <font>
      <sz val="8"/>
      <color rgb="FF000000"/>
      <name val="Arial"/>
      <family val="2"/>
    </font>
    <font>
      <sz val="10"/>
      <name val="Calibri"/>
      <family val="2"/>
    </font>
    <font>
      <sz val="11"/>
      <name val="Arial"/>
      <family val="2"/>
    </font>
    <font>
      <sz val="12"/>
      <name val="Calibri"/>
      <family val="2"/>
    </font>
    <font>
      <sz val="11"/>
      <name val="Arial"/>
      <family val="2"/>
    </font>
    <font>
      <b/>
      <sz val="12"/>
      <name val="Arial"/>
      <family val="2"/>
    </font>
    <font>
      <sz val="10"/>
      <color rgb="FF000000"/>
      <name val="Arial"/>
      <family val="2"/>
    </font>
    <font>
      <sz val="12"/>
      <color rgb="FFFF0000"/>
      <name val="Arial"/>
      <family val="2"/>
    </font>
    <font>
      <sz val="10"/>
      <color rgb="FF000000"/>
      <name val="Calibri"/>
      <family val="2"/>
    </font>
    <font>
      <sz val="8"/>
      <color rgb="FF000000"/>
      <name val="Calibri"/>
      <family val="2"/>
    </font>
    <font>
      <b/>
      <sz val="11"/>
      <name val="Calibri"/>
      <family val="2"/>
    </font>
    <font>
      <sz val="22"/>
      <name val="Arial"/>
      <family val="2"/>
    </font>
    <font>
      <sz val="24"/>
      <name val="Arial"/>
      <family val="2"/>
    </font>
    <font>
      <sz val="8"/>
      <name val="Calibri"/>
      <family val="2"/>
    </font>
    <font>
      <sz val="11"/>
      <color rgb="FF000000"/>
      <name val="Calibri"/>
      <family val="2"/>
    </font>
    <font>
      <sz val="11"/>
      <color rgb="FF000000"/>
      <name val="Calibri"/>
      <family val="2"/>
    </font>
    <font>
      <sz val="12"/>
      <color rgb="FF000000"/>
      <name val="Calibri"/>
      <family val="2"/>
    </font>
    <font>
      <sz val="11"/>
      <color indexed="8"/>
      <name val="Calibri"/>
      <family val="2"/>
    </font>
    <font>
      <sz val="10"/>
      <color indexed="8"/>
      <name val="Arial"/>
      <family val="2"/>
    </font>
    <font>
      <sz val="11"/>
      <color rgb="FF000000"/>
      <name val="Calibri"/>
      <family val="2"/>
    </font>
    <font>
      <sz val="10"/>
      <color theme="1"/>
      <name val="Calibri"/>
      <family val="2"/>
    </font>
    <font>
      <sz val="11"/>
      <color rgb="FF000000"/>
      <name val="Calibri"/>
      <family val="2"/>
    </font>
    <font>
      <sz val="8"/>
      <color rgb="FFFFFFFF"/>
      <name val="Arial"/>
      <family val="2"/>
    </font>
    <font>
      <b/>
      <sz val="11"/>
      <color theme="1"/>
      <name val="Calibri"/>
      <family val="2"/>
      <scheme val="minor"/>
    </font>
    <font>
      <sz val="24"/>
      <color theme="1"/>
      <name val="Calibri"/>
      <family val="2"/>
      <scheme val="minor"/>
    </font>
    <font>
      <b/>
      <sz val="24"/>
      <name val="Arial"/>
      <family val="2"/>
    </font>
    <font>
      <b/>
      <sz val="20"/>
      <name val="Arial"/>
      <family val="2"/>
    </font>
    <font>
      <sz val="20"/>
      <color theme="1"/>
      <name val="Calibri"/>
      <family val="2"/>
      <scheme val="minor"/>
    </font>
    <font>
      <sz val="12"/>
      <color theme="1"/>
      <name val="Arial"/>
      <family val="2"/>
    </font>
    <font>
      <sz val="12"/>
      <color indexed="8"/>
      <name val="Arial"/>
      <family val="2"/>
    </font>
    <font>
      <b/>
      <sz val="10"/>
      <color theme="1"/>
      <name val="Calibri"/>
      <family val="2"/>
      <scheme val="minor"/>
    </font>
    <font>
      <sz val="10"/>
      <color theme="1"/>
      <name val="Calibri"/>
      <family val="2"/>
      <scheme val="minor"/>
    </font>
    <font>
      <sz val="11"/>
      <color theme="1"/>
      <name val="Arial Narrow"/>
      <family val="2"/>
    </font>
    <font>
      <sz val="7"/>
      <name val="Arial"/>
      <family val="2"/>
    </font>
    <font>
      <sz val="7"/>
      <name val="Calibri"/>
      <family val="2"/>
      <scheme val="minor"/>
    </font>
    <font>
      <b/>
      <sz val="14"/>
      <color indexed="8"/>
      <name val="Arial"/>
      <family val="2"/>
    </font>
    <font>
      <b/>
      <sz val="12"/>
      <color indexed="8"/>
      <name val="Arial"/>
      <family val="2"/>
    </font>
    <font>
      <b/>
      <sz val="9"/>
      <color indexed="8"/>
      <name val="Arial"/>
      <family val="2"/>
    </font>
    <font>
      <sz val="14"/>
      <name val="Tahoma"/>
      <family val="2"/>
    </font>
    <font>
      <b/>
      <sz val="14"/>
      <name val="Tahoma"/>
      <family val="2"/>
    </font>
    <font>
      <sz val="11"/>
      <color rgb="FFFF0000"/>
      <name val="Arial"/>
      <family val="2"/>
    </font>
    <font>
      <sz val="11"/>
      <color theme="1"/>
      <name val="Arial"/>
      <family val="2"/>
    </font>
    <font>
      <b/>
      <sz val="16"/>
      <name val="Arial"/>
      <family val="2"/>
    </font>
    <font>
      <sz val="11"/>
      <color rgb="FF000000"/>
      <name val="Calibri"/>
    </font>
    <font>
      <sz val="22"/>
      <name val="Calibri"/>
      <family val="2"/>
    </font>
    <font>
      <sz val="16"/>
      <name val="Arial"/>
      <family val="2"/>
    </font>
    <font>
      <b/>
      <sz val="22"/>
      <name val="Calibri"/>
      <family val="2"/>
    </font>
  </fonts>
  <fills count="19">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6DCE4"/>
        <bgColor rgb="FFD6DCE4"/>
      </patternFill>
    </fill>
    <fill>
      <patternFill patternType="solid">
        <fgColor rgb="FFDADADA"/>
        <bgColor rgb="FFDADADA"/>
      </patternFill>
    </fill>
    <fill>
      <patternFill patternType="solid">
        <fgColor rgb="FFD0CECE"/>
        <bgColor rgb="FFD0CECE"/>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00B0F0"/>
        <bgColor indexed="64"/>
      </patternFill>
    </fill>
    <fill>
      <patternFill patternType="solid">
        <fgColor rgb="FF75DBFF"/>
        <bgColor indexed="64"/>
      </patternFill>
    </fill>
    <fill>
      <patternFill patternType="solid">
        <fgColor indexed="9"/>
        <bgColor indexed="64"/>
      </patternFill>
    </fill>
    <fill>
      <patternFill patternType="solid">
        <fgColor rgb="FF00B0F0"/>
        <bgColor rgb="FF92D050"/>
      </patternFill>
    </fill>
    <fill>
      <patternFill patternType="solid">
        <fgColor theme="0"/>
        <bgColor rgb="FFFFFFFF"/>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77111117893"/>
        <bgColor rgb="FFD8D8D8"/>
      </patternFill>
    </fill>
  </fills>
  <borders count="14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diagonal/>
    </border>
    <border>
      <left style="medium">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top/>
      <bottom style="medium">
        <color rgb="FF000000"/>
      </bottom>
      <diagonal/>
    </border>
    <border>
      <left/>
      <right style="thin">
        <color rgb="FF000000"/>
      </right>
      <top/>
      <bottom/>
      <diagonal/>
    </border>
    <border>
      <left/>
      <right/>
      <top style="thin">
        <color rgb="FF000000"/>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thin">
        <color rgb="FF000000"/>
      </top>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rgb="FF000000"/>
      </left>
      <right style="thin">
        <color rgb="FF000000"/>
      </right>
      <top style="medium">
        <color rgb="FF000000"/>
      </top>
      <bottom style="thin">
        <color indexed="64"/>
      </bottom>
      <diagonal/>
    </border>
    <border>
      <left/>
      <right style="medium">
        <color rgb="FF000000"/>
      </right>
      <top style="thin">
        <color rgb="FF000000"/>
      </top>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rgb="FF000000"/>
      </top>
      <bottom style="thin">
        <color rgb="FF000000"/>
      </bottom>
      <diagonal/>
    </border>
    <border>
      <left/>
      <right style="medium">
        <color indexed="64"/>
      </right>
      <top/>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diagonal/>
    </border>
    <border>
      <left/>
      <right style="medium">
        <color indexed="64"/>
      </right>
      <top/>
      <bottom style="medium">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rgb="FF000000"/>
      </bottom>
      <diagonal/>
    </border>
    <border>
      <left style="medium">
        <color indexed="64"/>
      </left>
      <right style="thin">
        <color rgb="FF000000"/>
      </right>
      <top style="thin">
        <color rgb="FF000000"/>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right style="thin">
        <color rgb="FF000000"/>
      </right>
      <top style="medium">
        <color rgb="FF000000"/>
      </top>
      <bottom style="thin">
        <color rgb="FF000000"/>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rgb="FF000000"/>
      </left>
      <right style="medium">
        <color rgb="FF000000"/>
      </right>
      <top style="medium">
        <color indexed="64"/>
      </top>
      <bottom/>
      <diagonal/>
    </border>
    <border>
      <left style="thin">
        <color rgb="FF000000"/>
      </left>
      <right/>
      <top style="medium">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style="thin">
        <color rgb="FF000000"/>
      </top>
      <bottom style="medium">
        <color rgb="FF000000"/>
      </bottom>
      <diagonal/>
    </border>
  </borders>
  <cellStyleXfs count="73">
    <xf numFmtId="0" fontId="0" fillId="0" borderId="0"/>
    <xf numFmtId="166" fontId="23"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44"/>
    <xf numFmtId="43" fontId="23" fillId="0" borderId="44" applyFont="0" applyFill="0" applyBorder="0" applyAlignment="0" applyProtection="0"/>
    <xf numFmtId="41" fontId="26" fillId="0" borderId="44" applyFont="0" applyFill="0" applyBorder="0" applyAlignment="0" applyProtection="0"/>
    <xf numFmtId="191" fontId="26" fillId="0" borderId="44" applyFont="0" applyFill="0" applyBorder="0" applyAlignment="0" applyProtection="0"/>
    <xf numFmtId="191" fontId="26" fillId="0" borderId="44" applyFont="0" applyFill="0" applyBorder="0" applyAlignment="0" applyProtection="0"/>
    <xf numFmtId="192" fontId="26" fillId="0" borderId="44" applyFont="0" applyFill="0" applyBorder="0" applyAlignment="0" applyProtection="0"/>
    <xf numFmtId="192" fontId="26" fillId="0" borderId="44" applyFont="0" applyFill="0" applyBorder="0" applyAlignment="0" applyProtection="0"/>
    <xf numFmtId="192" fontId="26" fillId="0" borderId="44" applyFont="0" applyFill="0" applyBorder="0" applyAlignment="0" applyProtection="0"/>
    <xf numFmtId="43" fontId="26" fillId="0" borderId="44" applyFont="0" applyFill="0" applyBorder="0" applyAlignment="0" applyProtection="0"/>
    <xf numFmtId="174" fontId="26" fillId="0" borderId="44" applyFont="0" applyFill="0" applyBorder="0" applyAlignment="0" applyProtection="0"/>
    <xf numFmtId="43" fontId="26" fillId="0" borderId="44" applyFont="0" applyFill="0" applyBorder="0" applyAlignment="0" applyProtection="0"/>
    <xf numFmtId="43" fontId="26" fillId="0" borderId="44" applyFont="0" applyFill="0" applyBorder="0" applyAlignment="0" applyProtection="0"/>
    <xf numFmtId="194" fontId="26" fillId="0" borderId="44" applyFont="0" applyFill="0" applyBorder="0" applyAlignment="0" applyProtection="0"/>
    <xf numFmtId="164" fontId="26" fillId="0" borderId="44" applyFont="0" applyFill="0" applyBorder="0" applyAlignment="0" applyProtection="0"/>
    <xf numFmtId="165" fontId="26" fillId="0" borderId="44" applyFont="0" applyFill="0" applyBorder="0" applyAlignment="0" applyProtection="0"/>
    <xf numFmtId="193" fontId="26" fillId="0" borderId="44" applyFont="0" applyFill="0" applyBorder="0" applyAlignment="0" applyProtection="0"/>
    <xf numFmtId="193" fontId="26" fillId="0" borderId="44" applyFont="0" applyFill="0" applyBorder="0" applyAlignment="0" applyProtection="0"/>
    <xf numFmtId="187" fontId="26" fillId="0" borderId="44" applyFont="0" applyFill="0" applyBorder="0" applyAlignment="0" applyProtection="0"/>
    <xf numFmtId="187" fontId="26" fillId="0" borderId="44" applyFont="0" applyFill="0" applyBorder="0" applyAlignment="0" applyProtection="0"/>
    <xf numFmtId="193" fontId="26" fillId="0" borderId="44" applyFont="0" applyFill="0" applyBorder="0" applyAlignment="0" applyProtection="0"/>
    <xf numFmtId="166" fontId="26" fillId="0" borderId="44" applyFont="0" applyFill="0" applyBorder="0" applyAlignment="0" applyProtection="0"/>
    <xf numFmtId="187" fontId="27" fillId="0" borderId="44" applyFont="0" applyFill="0" applyBorder="0" applyAlignment="0" applyProtection="0"/>
    <xf numFmtId="0" fontId="26" fillId="0" borderId="44"/>
    <xf numFmtId="0" fontId="26" fillId="0" borderId="44"/>
    <xf numFmtId="0" fontId="5" fillId="0" borderId="44"/>
    <xf numFmtId="0" fontId="27" fillId="0" borderId="44"/>
    <xf numFmtId="9" fontId="26" fillId="0" borderId="44" applyFont="0" applyFill="0" applyBorder="0" applyAlignment="0" applyProtection="0"/>
    <xf numFmtId="9" fontId="26" fillId="0" borderId="44" applyFont="0" applyFill="0" applyBorder="0" applyAlignment="0" applyProtection="0"/>
    <xf numFmtId="9" fontId="26" fillId="0" borderId="44" applyFont="0" applyFill="0" applyBorder="0" applyAlignment="0" applyProtection="0"/>
    <xf numFmtId="9" fontId="26" fillId="0" borderId="44" applyFont="0" applyFill="0" applyBorder="0" applyAlignment="0" applyProtection="0"/>
    <xf numFmtId="9" fontId="26" fillId="0" borderId="44" applyFont="0" applyFill="0" applyBorder="0" applyAlignment="0" applyProtection="0"/>
    <xf numFmtId="9" fontId="26" fillId="0" borderId="44" applyFont="0" applyFill="0" applyBorder="0" applyAlignment="0" applyProtection="0"/>
    <xf numFmtId="174" fontId="26" fillId="0" borderId="44" applyFont="0" applyFill="0" applyBorder="0" applyAlignment="0" applyProtection="0"/>
    <xf numFmtId="0" fontId="5" fillId="0" borderId="44"/>
    <xf numFmtId="0" fontId="28" fillId="0" borderId="44"/>
    <xf numFmtId="9" fontId="28" fillId="0" borderId="44" applyFont="0" applyFill="0" applyBorder="0" applyAlignment="0" applyProtection="0"/>
    <xf numFmtId="0" fontId="30" fillId="0" borderId="44"/>
    <xf numFmtId="166" fontId="23" fillId="0" borderId="44" applyFont="0" applyFill="0" applyBorder="0" applyAlignment="0" applyProtection="0"/>
    <xf numFmtId="0" fontId="30" fillId="0" borderId="44"/>
    <xf numFmtId="166" fontId="23" fillId="0" borderId="44" applyFont="0" applyFill="0" applyBorder="0" applyAlignment="0" applyProtection="0"/>
    <xf numFmtId="43" fontId="23" fillId="0" borderId="44" applyFont="0" applyFill="0" applyBorder="0" applyAlignment="0" applyProtection="0"/>
    <xf numFmtId="9" fontId="23" fillId="0" borderId="44" applyFont="0" applyFill="0" applyBorder="0" applyAlignment="0" applyProtection="0"/>
    <xf numFmtId="43" fontId="23" fillId="0" borderId="44" applyFont="0" applyFill="0" applyBorder="0" applyAlignment="0" applyProtection="0"/>
    <xf numFmtId="0" fontId="52" fillId="0" borderId="44"/>
    <xf numFmtId="166" fontId="23" fillId="0" borderId="44" applyFont="0" applyFill="0" applyBorder="0" applyAlignment="0" applyProtection="0"/>
    <xf numFmtId="43" fontId="23" fillId="0" borderId="44" applyFont="0" applyFill="0" applyBorder="0" applyAlignment="0" applyProtection="0"/>
    <xf numFmtId="43" fontId="23" fillId="0" borderId="44" applyFont="0" applyFill="0" applyBorder="0" applyAlignment="0" applyProtection="0"/>
    <xf numFmtId="41" fontId="26" fillId="0" borderId="44" applyFont="0" applyFill="0" applyBorder="0" applyAlignment="0" applyProtection="0"/>
    <xf numFmtId="41" fontId="26" fillId="0" borderId="44" applyFont="0" applyFill="0" applyBorder="0" applyAlignment="0" applyProtection="0"/>
    <xf numFmtId="41" fontId="26" fillId="0" borderId="44" applyFont="0" applyFill="0" applyBorder="0" applyAlignment="0" applyProtection="0"/>
    <xf numFmtId="43" fontId="26" fillId="0" borderId="44" applyFont="0" applyFill="0" applyBorder="0" applyAlignment="0" applyProtection="0"/>
    <xf numFmtId="43" fontId="26" fillId="0" borderId="44" applyFont="0" applyFill="0" applyBorder="0" applyAlignment="0" applyProtection="0"/>
    <xf numFmtId="43" fontId="26" fillId="0" borderId="44" applyFont="0" applyFill="0" applyBorder="0" applyAlignment="0" applyProtection="0"/>
    <xf numFmtId="0" fontId="23" fillId="0" borderId="44"/>
    <xf numFmtId="9" fontId="23" fillId="0" borderId="44" applyFont="0" applyFill="0" applyBorder="0" applyAlignment="0" applyProtection="0"/>
    <xf numFmtId="0" fontId="23" fillId="0" borderId="44"/>
    <xf numFmtId="0" fontId="23" fillId="0" borderId="44"/>
    <xf numFmtId="43" fontId="23" fillId="0" borderId="44" applyFont="0" applyFill="0" applyBorder="0" applyAlignment="0" applyProtection="0"/>
    <xf numFmtId="43" fontId="23" fillId="0" borderId="44" applyFont="0" applyFill="0" applyBorder="0" applyAlignment="0" applyProtection="0"/>
    <xf numFmtId="0" fontId="52" fillId="0" borderId="44"/>
    <xf numFmtId="166" fontId="23" fillId="0" borderId="44" applyFont="0" applyFill="0" applyBorder="0" applyAlignment="0" applyProtection="0"/>
    <xf numFmtId="43" fontId="23" fillId="0" borderId="44" applyFont="0" applyFill="0" applyBorder="0" applyAlignment="0" applyProtection="0"/>
    <xf numFmtId="43" fontId="23" fillId="0" borderId="44" applyFont="0" applyFill="0" applyBorder="0" applyAlignment="0" applyProtection="0"/>
    <xf numFmtId="41" fontId="26" fillId="0" borderId="44" applyFont="0" applyFill="0" applyBorder="0" applyAlignment="0" applyProtection="0"/>
    <xf numFmtId="43" fontId="26" fillId="0" borderId="44" applyFont="0" applyFill="0" applyBorder="0" applyAlignment="0" applyProtection="0"/>
    <xf numFmtId="43" fontId="26" fillId="0" borderId="44" applyFont="0" applyFill="0" applyBorder="0" applyAlignment="0" applyProtection="0"/>
    <xf numFmtId="43" fontId="26" fillId="0" borderId="44" applyFont="0" applyFill="0" applyBorder="0" applyAlignment="0" applyProtection="0"/>
    <xf numFmtId="43" fontId="23" fillId="0" borderId="44" applyFont="0" applyFill="0" applyBorder="0" applyAlignment="0" applyProtection="0"/>
    <xf numFmtId="43" fontId="23" fillId="0" borderId="44" applyFont="0" applyFill="0" applyBorder="0" applyAlignment="0" applyProtection="0"/>
  </cellStyleXfs>
  <cellXfs count="1394">
    <xf numFmtId="0" fontId="0" fillId="0" borderId="0" xfId="0" applyFont="1" applyAlignment="1"/>
    <xf numFmtId="0" fontId="1" fillId="0" borderId="0" xfId="0" applyFont="1"/>
    <xf numFmtId="0" fontId="1" fillId="0" borderId="0" xfId="0" applyFont="1" applyAlignment="1">
      <alignment horizontal="center"/>
    </xf>
    <xf numFmtId="0" fontId="4" fillId="0" borderId="2" xfId="0" applyFont="1" applyBorder="1" applyAlignment="1">
      <alignment horizontal="center" vertical="center"/>
    </xf>
    <xf numFmtId="0" fontId="1" fillId="2" borderId="1" xfId="0" applyFont="1" applyFill="1" applyBorder="1" applyAlignment="1">
      <alignment horizontal="center" vertical="center"/>
    </xf>
    <xf numFmtId="171" fontId="4" fillId="2" borderId="2" xfId="0" applyNumberFormat="1" applyFont="1" applyFill="1" applyBorder="1" applyAlignment="1">
      <alignment horizontal="center" vertical="center" wrapText="1"/>
    </xf>
    <xf numFmtId="171" fontId="4" fillId="2" borderId="2" xfId="0" applyNumberFormat="1" applyFont="1" applyFill="1" applyBorder="1" applyAlignment="1">
      <alignment horizontal="center" vertical="center"/>
    </xf>
    <xf numFmtId="171" fontId="4" fillId="0" borderId="2" xfId="0" applyNumberFormat="1" applyFont="1" applyBorder="1" applyAlignment="1">
      <alignment horizontal="center" vertical="center"/>
    </xf>
    <xf numFmtId="10" fontId="4" fillId="2" borderId="2" xfId="0" applyNumberFormat="1" applyFont="1" applyFill="1" applyBorder="1" applyAlignment="1">
      <alignment horizontal="center" vertical="center"/>
    </xf>
    <xf numFmtId="171" fontId="1" fillId="2" borderId="1" xfId="0" applyNumberFormat="1" applyFont="1" applyFill="1" applyBorder="1"/>
    <xf numFmtId="0" fontId="4" fillId="3" borderId="2" xfId="0" applyFont="1" applyFill="1" applyBorder="1" applyAlignment="1">
      <alignment horizontal="right" vertical="center"/>
    </xf>
    <xf numFmtId="0" fontId="4" fillId="3" borderId="2" xfId="0" applyFont="1" applyFill="1" applyBorder="1" applyAlignment="1">
      <alignment horizontal="center" vertical="center"/>
    </xf>
    <xf numFmtId="37" fontId="4" fillId="3" borderId="2" xfId="0" applyNumberFormat="1" applyFont="1" applyFill="1" applyBorder="1" applyAlignment="1">
      <alignment horizontal="center" vertical="center"/>
    </xf>
    <xf numFmtId="37" fontId="4" fillId="4"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9" fontId="4" fillId="0" borderId="2" xfId="0" applyNumberFormat="1" applyFont="1" applyBorder="1" applyAlignment="1">
      <alignment horizontal="center" vertical="center"/>
    </xf>
    <xf numFmtId="168" fontId="4" fillId="0" borderId="2" xfId="0" applyNumberFormat="1" applyFont="1" applyBorder="1" applyAlignment="1">
      <alignment horizontal="center" vertical="center"/>
    </xf>
    <xf numFmtId="10" fontId="4" fillId="2" borderId="2" xfId="0" applyNumberFormat="1" applyFont="1" applyFill="1" applyBorder="1" applyAlignment="1">
      <alignment horizontal="center" vertical="center" wrapText="1"/>
    </xf>
    <xf numFmtId="171" fontId="4" fillId="3" borderId="2" xfId="0" applyNumberFormat="1" applyFont="1" applyFill="1" applyBorder="1" applyAlignment="1">
      <alignment horizontal="right" vertical="center"/>
    </xf>
    <xf numFmtId="171" fontId="4" fillId="3" borderId="2" xfId="0" applyNumberFormat="1" applyFont="1" applyFill="1" applyBorder="1" applyAlignment="1">
      <alignment horizontal="center" vertical="center"/>
    </xf>
    <xf numFmtId="171" fontId="4" fillId="0" borderId="2" xfId="0" applyNumberFormat="1" applyFont="1" applyBorder="1" applyAlignment="1">
      <alignment horizontal="right" vertical="center"/>
    </xf>
    <xf numFmtId="171" fontId="12" fillId="0" borderId="2" xfId="0" applyNumberFormat="1" applyFont="1" applyBorder="1" applyAlignment="1">
      <alignment horizontal="center" vertical="center"/>
    </xf>
    <xf numFmtId="4"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171" fontId="1"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39"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10" fontId="4" fillId="2" borderId="29" xfId="0" applyNumberFormat="1" applyFont="1" applyFill="1" applyBorder="1" applyAlignment="1">
      <alignment horizontal="center" vertical="center"/>
    </xf>
    <xf numFmtId="10" fontId="4" fillId="0" borderId="2" xfId="0" applyNumberFormat="1" applyFont="1" applyBorder="1" applyAlignment="1">
      <alignment horizontal="center" vertical="center"/>
    </xf>
    <xf numFmtId="0" fontId="4" fillId="6" borderId="2" xfId="0" applyFont="1" applyFill="1" applyBorder="1" applyAlignment="1">
      <alignment horizontal="center" vertical="center"/>
    </xf>
    <xf numFmtId="0" fontId="4" fillId="0" borderId="2" xfId="0" applyFont="1" applyBorder="1" applyAlignment="1">
      <alignment horizontal="right" vertical="center"/>
    </xf>
    <xf numFmtId="0" fontId="1" fillId="5" borderId="2" xfId="0" applyFont="1" applyFill="1" applyBorder="1"/>
    <xf numFmtId="3" fontId="4" fillId="3" borderId="2" xfId="0" applyNumberFormat="1" applyFont="1" applyFill="1" applyBorder="1" applyAlignment="1">
      <alignment horizontal="center" vertical="center" wrapText="1"/>
    </xf>
    <xf numFmtId="37" fontId="4" fillId="0" borderId="2" xfId="0" applyNumberFormat="1" applyFont="1" applyBorder="1" applyAlignment="1">
      <alignment horizontal="center" vertical="center"/>
    </xf>
    <xf numFmtId="172"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172" fontId="4" fillId="2" borderId="2" xfId="0" applyNumberFormat="1" applyFont="1" applyFill="1" applyBorder="1" applyAlignment="1">
      <alignment horizontal="center" vertical="center"/>
    </xf>
    <xf numFmtId="172"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174" fontId="4" fillId="0" borderId="2" xfId="0" applyNumberFormat="1" applyFont="1" applyBorder="1" applyAlignment="1">
      <alignment horizontal="center" vertical="center"/>
    </xf>
    <xf numFmtId="37" fontId="4" fillId="3" borderId="2" xfId="0" applyNumberFormat="1" applyFont="1" applyFill="1" applyBorder="1" applyAlignment="1">
      <alignment horizontal="right" vertical="center"/>
    </xf>
    <xf numFmtId="0" fontId="0" fillId="0" borderId="0" xfId="0" applyFont="1"/>
    <xf numFmtId="0" fontId="4" fillId="3" borderId="2" xfId="0" applyFont="1" applyFill="1" applyBorder="1" applyAlignment="1">
      <alignment horizontal="right" vertical="center" wrapText="1"/>
    </xf>
    <xf numFmtId="37" fontId="4" fillId="2"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9" fillId="0" borderId="0" xfId="0" applyFont="1" applyAlignment="1">
      <alignment horizontal="center"/>
    </xf>
    <xf numFmtId="171" fontId="1" fillId="3" borderId="2" xfId="0" applyNumberFormat="1" applyFont="1" applyFill="1" applyBorder="1"/>
    <xf numFmtId="171" fontId="4" fillId="5" borderId="2"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172" fontId="4" fillId="0" borderId="2" xfId="0" applyNumberFormat="1" applyFont="1" applyBorder="1" applyAlignment="1">
      <alignment horizontal="center" vertical="center"/>
    </xf>
    <xf numFmtId="0" fontId="1" fillId="3" borderId="2" xfId="0" applyFont="1" applyFill="1" applyBorder="1"/>
    <xf numFmtId="2" fontId="4" fillId="2" borderId="2" xfId="0" applyNumberFormat="1" applyFont="1" applyFill="1" applyBorder="1" applyAlignment="1">
      <alignment horizontal="center" vertical="center"/>
    </xf>
    <xf numFmtId="167" fontId="4" fillId="2" borderId="2" xfId="0" applyNumberFormat="1" applyFont="1" applyFill="1" applyBorder="1" applyAlignment="1">
      <alignment horizontal="left" vertical="center" wrapText="1"/>
    </xf>
    <xf numFmtId="167" fontId="4" fillId="2" borderId="2" xfId="0" applyNumberFormat="1" applyFont="1" applyFill="1" applyBorder="1" applyAlignment="1">
      <alignment vertical="center" wrapText="1"/>
    </xf>
    <xf numFmtId="171" fontId="12" fillId="2" borderId="2" xfId="0" applyNumberFormat="1" applyFont="1" applyFill="1" applyBorder="1" applyAlignment="1">
      <alignment horizontal="center" vertical="center"/>
    </xf>
    <xf numFmtId="181" fontId="4" fillId="3" borderId="2" xfId="0" applyNumberFormat="1" applyFont="1" applyFill="1" applyBorder="1" applyAlignment="1">
      <alignment horizontal="center" vertical="center"/>
    </xf>
    <xf numFmtId="37" fontId="4" fillId="6" borderId="2" xfId="0" applyNumberFormat="1" applyFont="1" applyFill="1" applyBorder="1" applyAlignment="1">
      <alignment horizontal="center" vertical="center"/>
    </xf>
    <xf numFmtId="0" fontId="1" fillId="6" borderId="2" xfId="0" applyFont="1" applyFill="1" applyBorder="1"/>
    <xf numFmtId="1" fontId="4" fillId="2" borderId="2" xfId="0" applyNumberFormat="1" applyFont="1" applyFill="1" applyBorder="1" applyAlignment="1">
      <alignment horizontal="center" vertical="center"/>
    </xf>
    <xf numFmtId="0" fontId="10" fillId="2" borderId="1" xfId="0" applyFont="1" applyFill="1" applyBorder="1" applyAlignment="1">
      <alignment horizontal="center" vertical="center"/>
    </xf>
    <xf numFmtId="171" fontId="10" fillId="2" borderId="1" xfId="0" applyNumberFormat="1" applyFont="1" applyFill="1" applyBorder="1" applyAlignment="1">
      <alignment horizontal="center" vertical="center"/>
    </xf>
    <xf numFmtId="0" fontId="10" fillId="2" borderId="14" xfId="0" applyFont="1" applyFill="1" applyBorder="1" applyAlignment="1">
      <alignment horizontal="center" vertical="center"/>
    </xf>
    <xf numFmtId="171" fontId="10" fillId="2" borderId="14"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171" fontId="16" fillId="3" borderId="2" xfId="0" applyNumberFormat="1" applyFont="1" applyFill="1" applyBorder="1" applyAlignment="1">
      <alignment horizontal="center" vertical="center"/>
    </xf>
    <xf numFmtId="171" fontId="16" fillId="2" borderId="2" xfId="0" applyNumberFormat="1" applyFont="1" applyFill="1" applyBorder="1" applyAlignment="1">
      <alignment horizontal="center" vertical="center"/>
    </xf>
    <xf numFmtId="171" fontId="4" fillId="6" borderId="2" xfId="0" applyNumberFormat="1" applyFont="1" applyFill="1" applyBorder="1" applyAlignment="1">
      <alignment horizontal="center" vertical="center"/>
    </xf>
    <xf numFmtId="9" fontId="4" fillId="2" borderId="2"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xf>
    <xf numFmtId="9" fontId="4" fillId="0" borderId="2" xfId="0" applyNumberFormat="1" applyFont="1" applyBorder="1" applyAlignment="1">
      <alignment horizontal="center" vertical="center" wrapText="1"/>
    </xf>
    <xf numFmtId="169" fontId="4" fillId="3" borderId="2" xfId="0" applyNumberFormat="1" applyFont="1" applyFill="1" applyBorder="1" applyAlignment="1">
      <alignment horizontal="center" vertical="center"/>
    </xf>
    <xf numFmtId="174" fontId="4" fillId="2" borderId="2" xfId="0" applyNumberFormat="1" applyFont="1" applyFill="1" applyBorder="1" applyAlignment="1">
      <alignment horizontal="center" vertical="center" wrapText="1"/>
    </xf>
    <xf numFmtId="9" fontId="4" fillId="2" borderId="29" xfId="0" applyNumberFormat="1" applyFont="1" applyFill="1" applyBorder="1" applyAlignment="1">
      <alignment horizontal="center" vertical="center" wrapText="1"/>
    </xf>
    <xf numFmtId="9" fontId="4" fillId="2" borderId="29" xfId="0" applyNumberFormat="1" applyFont="1" applyFill="1" applyBorder="1" applyAlignment="1">
      <alignment horizontal="center" vertical="center"/>
    </xf>
    <xf numFmtId="168" fontId="4" fillId="3"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39" fontId="4" fillId="2" borderId="29" xfId="0" applyNumberFormat="1" applyFont="1" applyFill="1" applyBorder="1" applyAlignment="1">
      <alignment horizontal="center" vertical="center"/>
    </xf>
    <xf numFmtId="167" fontId="4" fillId="3" borderId="2" xfId="0" applyNumberFormat="1" applyFont="1" applyFill="1" applyBorder="1" applyAlignment="1">
      <alignment horizontal="right" vertical="center"/>
    </xf>
    <xf numFmtId="171" fontId="4" fillId="2" borderId="29" xfId="0" applyNumberFormat="1" applyFont="1" applyFill="1" applyBorder="1" applyAlignment="1">
      <alignment horizontal="center" vertical="center" wrapText="1"/>
    </xf>
    <xf numFmtId="171" fontId="1" fillId="0" borderId="0" xfId="0" applyNumberFormat="1" applyFont="1"/>
    <xf numFmtId="171" fontId="4" fillId="3" borderId="2" xfId="0" applyNumberFormat="1" applyFont="1" applyFill="1" applyBorder="1" applyAlignment="1">
      <alignment horizontal="center" vertical="center" wrapText="1"/>
    </xf>
    <xf numFmtId="171" fontId="4" fillId="0" borderId="2" xfId="0" applyNumberFormat="1" applyFont="1" applyBorder="1" applyAlignment="1">
      <alignment horizontal="center" vertical="center" wrapText="1"/>
    </xf>
    <xf numFmtId="10" fontId="0" fillId="0" borderId="0" xfId="0" applyNumberFormat="1" applyFont="1"/>
    <xf numFmtId="171" fontId="4" fillId="0" borderId="2" xfId="0" applyNumberFormat="1" applyFont="1" applyFill="1" applyBorder="1" applyAlignment="1">
      <alignment horizontal="center" vertical="center"/>
    </xf>
    <xf numFmtId="37" fontId="4" fillId="0" borderId="28" xfId="0" applyNumberFormat="1" applyFont="1" applyBorder="1" applyAlignment="1">
      <alignment horizontal="center" vertical="center"/>
    </xf>
    <xf numFmtId="9" fontId="4" fillId="0" borderId="2" xfId="3" applyFont="1" applyBorder="1" applyAlignment="1">
      <alignment horizontal="center" vertical="center"/>
    </xf>
    <xf numFmtId="9" fontId="4" fillId="0" borderId="2" xfId="3" applyFont="1" applyBorder="1" applyAlignment="1">
      <alignment horizontal="center" vertical="center" wrapText="1"/>
    </xf>
    <xf numFmtId="1" fontId="4" fillId="6" borderId="28" xfId="0" applyNumberFormat="1" applyFont="1" applyFill="1" applyBorder="1" applyAlignment="1">
      <alignment horizontal="center" vertical="center"/>
    </xf>
    <xf numFmtId="171" fontId="12" fillId="0" borderId="28" xfId="0" applyNumberFormat="1" applyFont="1" applyBorder="1" applyAlignment="1">
      <alignment horizontal="center" vertical="center"/>
    </xf>
    <xf numFmtId="3" fontId="4" fillId="0" borderId="28" xfId="0" applyNumberFormat="1" applyFont="1" applyBorder="1" applyAlignment="1">
      <alignment horizontal="center" vertical="center"/>
    </xf>
    <xf numFmtId="167" fontId="4" fillId="0" borderId="45" xfId="0" applyNumberFormat="1" applyFont="1" applyFill="1" applyBorder="1" applyAlignment="1">
      <alignment horizontal="center" vertical="center"/>
    </xf>
    <xf numFmtId="170" fontId="4" fillId="0" borderId="45" xfId="0" applyNumberFormat="1" applyFont="1" applyFill="1" applyBorder="1" applyAlignment="1">
      <alignment horizontal="center" vertical="center"/>
    </xf>
    <xf numFmtId="9" fontId="4" fillId="0" borderId="45" xfId="3" applyFont="1" applyFill="1" applyBorder="1" applyAlignment="1">
      <alignment horizontal="center" vertical="center"/>
    </xf>
    <xf numFmtId="171" fontId="4" fillId="0" borderId="29" xfId="0" applyNumberFormat="1" applyFont="1" applyFill="1" applyBorder="1" applyAlignment="1">
      <alignment horizontal="center" vertical="center" wrapText="1"/>
    </xf>
    <xf numFmtId="171" fontId="4" fillId="0" borderId="2" xfId="0" applyNumberFormat="1" applyFont="1" applyFill="1" applyBorder="1" applyAlignment="1">
      <alignment horizontal="center" vertical="center" wrapText="1"/>
    </xf>
    <xf numFmtId="0" fontId="0" fillId="0" borderId="1" xfId="0" applyFont="1" applyFill="1" applyBorder="1"/>
    <xf numFmtId="0" fontId="0" fillId="0" borderId="0" xfId="0" applyFont="1" applyFill="1" applyAlignment="1"/>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171" fontId="4" fillId="0" borderId="2" xfId="0" applyNumberFormat="1" applyFont="1" applyFill="1" applyBorder="1" applyAlignment="1">
      <alignment horizontal="right" vertical="center"/>
    </xf>
    <xf numFmtId="37" fontId="4" fillId="0" borderId="2" xfId="0" applyNumberFormat="1" applyFont="1" applyFill="1" applyBorder="1" applyAlignment="1">
      <alignment horizontal="center" vertical="center"/>
    </xf>
    <xf numFmtId="9" fontId="4" fillId="0" borderId="2" xfId="3" applyFont="1" applyFill="1" applyBorder="1" applyAlignment="1">
      <alignment horizontal="center" vertical="center"/>
    </xf>
    <xf numFmtId="9" fontId="4" fillId="0" borderId="2" xfId="0" applyNumberFormat="1" applyFont="1" applyFill="1" applyBorder="1" applyAlignment="1">
      <alignment horizontal="center" vertical="center" wrapText="1"/>
    </xf>
    <xf numFmtId="171" fontId="4" fillId="0" borderId="8" xfId="0" applyNumberFormat="1" applyFont="1" applyFill="1" applyBorder="1" applyAlignment="1">
      <alignment horizontal="center" vertical="center"/>
    </xf>
    <xf numFmtId="37" fontId="4" fillId="0" borderId="29"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29" xfId="0" applyNumberFormat="1" applyFont="1" applyFill="1" applyBorder="1" applyAlignment="1">
      <alignment horizontal="center" vertical="center"/>
    </xf>
    <xf numFmtId="167" fontId="4" fillId="0" borderId="2" xfId="0" applyNumberFormat="1" applyFont="1" applyFill="1" applyBorder="1" applyAlignment="1">
      <alignment horizontal="left" vertical="center" wrapText="1"/>
    </xf>
    <xf numFmtId="167" fontId="4" fillId="0" borderId="2" xfId="0" applyNumberFormat="1" applyFont="1" applyFill="1" applyBorder="1" applyAlignment="1">
      <alignment horizontal="center" vertical="center" wrapText="1"/>
    </xf>
    <xf numFmtId="9" fontId="4" fillId="0" borderId="2" xfId="3" applyFont="1" applyFill="1" applyBorder="1" applyAlignment="1">
      <alignment horizontal="center" vertical="center" wrapText="1"/>
    </xf>
    <xf numFmtId="10" fontId="4" fillId="0" borderId="29" xfId="3" applyNumberFormat="1" applyFont="1" applyFill="1" applyBorder="1" applyAlignment="1">
      <alignment horizontal="center" vertical="center"/>
    </xf>
    <xf numFmtId="10" fontId="4" fillId="0" borderId="2" xfId="3" applyNumberFormat="1" applyFont="1" applyFill="1" applyBorder="1" applyAlignment="1">
      <alignment horizontal="center" vertical="center"/>
    </xf>
    <xf numFmtId="1" fontId="4" fillId="7"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167" fontId="4" fillId="7" borderId="45" xfId="0" applyNumberFormat="1" applyFont="1" applyFill="1" applyBorder="1" applyAlignment="1">
      <alignment horizontal="center" vertical="center"/>
    </xf>
    <xf numFmtId="37" fontId="4" fillId="7" borderId="2" xfId="0" applyNumberFormat="1" applyFont="1" applyFill="1" applyBorder="1" applyAlignment="1">
      <alignment horizontal="center" vertical="center"/>
    </xf>
    <xf numFmtId="171" fontId="4" fillId="7" borderId="2" xfId="0" applyNumberFormat="1" applyFont="1" applyFill="1" applyBorder="1" applyAlignment="1">
      <alignment horizontal="center" vertical="center"/>
    </xf>
    <xf numFmtId="0" fontId="25" fillId="7" borderId="45" xfId="0" applyFont="1" applyFill="1" applyBorder="1" applyAlignment="1">
      <alignment horizontal="center" vertical="center"/>
    </xf>
    <xf numFmtId="0" fontId="1" fillId="0" borderId="1" xfId="0" applyFont="1" applyFill="1" applyBorder="1" applyAlignment="1">
      <alignment horizontal="center"/>
    </xf>
    <xf numFmtId="169" fontId="4" fillId="0" borderId="2" xfId="0"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70" fontId="4" fillId="0" borderId="2"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173" fontId="4" fillId="0" borderId="2" xfId="0" applyNumberFormat="1" applyFont="1" applyFill="1" applyBorder="1" applyAlignment="1"/>
    <xf numFmtId="167" fontId="4" fillId="0" borderId="2" xfId="0" applyNumberFormat="1" applyFont="1" applyFill="1" applyBorder="1" applyAlignment="1">
      <alignment horizontal="center"/>
    </xf>
    <xf numFmtId="2" fontId="4" fillId="0" borderId="2" xfId="0" applyNumberFormat="1" applyFont="1" applyFill="1" applyBorder="1" applyAlignment="1">
      <alignment horizontal="center" vertical="center"/>
    </xf>
    <xf numFmtId="173" fontId="4" fillId="0" borderId="2" xfId="0" applyNumberFormat="1" applyFont="1" applyFill="1" applyBorder="1" applyAlignment="1">
      <alignment vertical="center"/>
    </xf>
    <xf numFmtId="0" fontId="1" fillId="0" borderId="1" xfId="0" applyFont="1" applyFill="1" applyBorder="1"/>
    <xf numFmtId="166" fontId="0" fillId="0" borderId="0" xfId="0" applyNumberFormat="1" applyFont="1"/>
    <xf numFmtId="0" fontId="23" fillId="0" borderId="1" xfId="0" applyFont="1" applyFill="1" applyBorder="1"/>
    <xf numFmtId="3" fontId="4" fillId="6" borderId="2" xfId="0" applyNumberFormat="1" applyFont="1" applyFill="1" applyBorder="1" applyAlignment="1">
      <alignment horizontal="center" vertical="center"/>
    </xf>
    <xf numFmtId="43" fontId="25" fillId="7" borderId="4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0" fontId="4" fillId="0" borderId="2" xfId="0" applyNumberFormat="1" applyFont="1" applyFill="1" applyBorder="1" applyAlignment="1">
      <alignment vertical="center"/>
    </xf>
    <xf numFmtId="170" fontId="4" fillId="0" borderId="2" xfId="0" applyNumberFormat="1" applyFont="1" applyFill="1" applyBorder="1" applyAlignment="1">
      <alignment vertical="center"/>
    </xf>
    <xf numFmtId="167" fontId="4" fillId="0" borderId="2" xfId="0" applyNumberFormat="1" applyFont="1" applyFill="1" applyBorder="1" applyAlignment="1">
      <alignment vertical="center"/>
    </xf>
    <xf numFmtId="0" fontId="4" fillId="0" borderId="2" xfId="0" applyFont="1" applyFill="1" applyBorder="1" applyAlignment="1">
      <alignment horizontal="left" vertical="center" wrapText="1"/>
    </xf>
    <xf numFmtId="9" fontId="4" fillId="0" borderId="2" xfId="0" applyNumberFormat="1" applyFont="1" applyFill="1" applyBorder="1" applyAlignment="1">
      <alignment vertical="center"/>
    </xf>
    <xf numFmtId="168" fontId="4"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4" fontId="4" fillId="0" borderId="2" xfId="0" applyNumberFormat="1" applyFont="1" applyFill="1" applyBorder="1" applyAlignment="1">
      <alignment horizontal="center" vertical="center"/>
    </xf>
    <xf numFmtId="39" fontId="4" fillId="0" borderId="2" xfId="0" applyNumberFormat="1" applyFont="1" applyFill="1" applyBorder="1" applyAlignment="1">
      <alignment horizontal="center" vertical="center"/>
    </xf>
    <xf numFmtId="168" fontId="4" fillId="0" borderId="2" xfId="0" applyNumberFormat="1" applyFont="1" applyFill="1" applyBorder="1" applyAlignment="1">
      <alignment vertical="center"/>
    </xf>
    <xf numFmtId="0" fontId="4" fillId="0" borderId="2" xfId="0" applyFont="1" applyFill="1" applyBorder="1" applyAlignment="1">
      <alignment horizontal="center"/>
    </xf>
    <xf numFmtId="9" fontId="4" fillId="0" borderId="2" xfId="0" applyNumberFormat="1" applyFont="1" applyFill="1" applyBorder="1" applyAlignment="1">
      <alignment horizontal="right"/>
    </xf>
    <xf numFmtId="167" fontId="4" fillId="0" borderId="2" xfId="0" applyNumberFormat="1" applyFont="1" applyFill="1" applyBorder="1" applyAlignment="1"/>
    <xf numFmtId="167" fontId="4" fillId="0" borderId="2" xfId="0" applyNumberFormat="1" applyFont="1" applyFill="1" applyBorder="1" applyAlignment="1">
      <alignment horizontal="left"/>
    </xf>
    <xf numFmtId="9" fontId="4" fillId="0" borderId="2" xfId="0" applyNumberFormat="1" applyFont="1" applyFill="1" applyBorder="1" applyAlignment="1">
      <alignment horizontal="center"/>
    </xf>
    <xf numFmtId="10" fontId="4" fillId="0" borderId="2" xfId="0" applyNumberFormat="1" applyFont="1" applyFill="1" applyBorder="1" applyAlignment="1">
      <alignment horizontal="right"/>
    </xf>
    <xf numFmtId="173" fontId="4" fillId="0" borderId="2" xfId="0" applyNumberFormat="1" applyFont="1" applyFill="1" applyBorder="1" applyAlignment="1">
      <alignment horizontal="left"/>
    </xf>
    <xf numFmtId="170" fontId="4" fillId="0" borderId="2" xfId="0" applyNumberFormat="1" applyFont="1" applyFill="1" applyBorder="1" applyAlignment="1"/>
    <xf numFmtId="170" fontId="4" fillId="0" borderId="2" xfId="0" applyNumberFormat="1" applyFont="1" applyFill="1" applyBorder="1" applyAlignment="1">
      <alignment horizontal="left"/>
    </xf>
    <xf numFmtId="173" fontId="4" fillId="0" borderId="2" xfId="0" applyNumberFormat="1" applyFont="1" applyFill="1" applyBorder="1" applyAlignment="1">
      <alignment horizontal="center"/>
    </xf>
    <xf numFmtId="0" fontId="11" fillId="0" borderId="2" xfId="0" applyFont="1" applyFill="1" applyBorder="1" applyAlignment="1">
      <alignment horizontal="center" wrapText="1"/>
    </xf>
    <xf numFmtId="3" fontId="4" fillId="0" borderId="2" xfId="0" applyNumberFormat="1" applyFont="1" applyFill="1" applyBorder="1" applyAlignment="1">
      <alignment horizontal="center"/>
    </xf>
    <xf numFmtId="174" fontId="4" fillId="0" borderId="2" xfId="0" applyNumberFormat="1" applyFont="1" applyFill="1" applyBorder="1" applyAlignment="1">
      <alignment horizontal="center" vertical="center"/>
    </xf>
    <xf numFmtId="175" fontId="4" fillId="0" borderId="2" xfId="0" applyNumberFormat="1" applyFont="1" applyFill="1" applyBorder="1" applyAlignment="1">
      <alignment horizontal="center" vertical="center"/>
    </xf>
    <xf numFmtId="37" fontId="4" fillId="0" borderId="2" xfId="0" applyNumberFormat="1" applyFont="1" applyFill="1" applyBorder="1" applyAlignment="1">
      <alignment horizontal="center"/>
    </xf>
    <xf numFmtId="167" fontId="4" fillId="0" borderId="2" xfId="0" applyNumberFormat="1" applyFont="1" applyFill="1" applyBorder="1" applyAlignment="1">
      <alignment horizontal="left" vertical="center"/>
    </xf>
    <xf numFmtId="173" fontId="4" fillId="0" borderId="2" xfId="0" applyNumberFormat="1" applyFont="1" applyFill="1" applyBorder="1" applyAlignment="1">
      <alignment horizontal="left" vertical="center"/>
    </xf>
    <xf numFmtId="173" fontId="4" fillId="0" borderId="2" xfId="0" applyNumberFormat="1"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1" xfId="0" applyFont="1" applyFill="1" applyBorder="1" applyAlignment="1">
      <alignment vertical="center" wrapText="1"/>
    </xf>
    <xf numFmtId="0" fontId="1" fillId="0" borderId="12" xfId="0" applyFont="1" applyFill="1" applyBorder="1" applyAlignment="1">
      <alignment horizontal="left" vertical="center" wrapText="1"/>
    </xf>
    <xf numFmtId="170" fontId="11" fillId="0" borderId="2" xfId="0" applyNumberFormat="1" applyFont="1" applyFill="1" applyBorder="1" applyAlignment="1">
      <alignment horizontal="center"/>
    </xf>
    <xf numFmtId="0" fontId="11" fillId="0" borderId="31"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171" fontId="4" fillId="0" borderId="28" xfId="0" applyNumberFormat="1" applyFont="1" applyFill="1" applyBorder="1" applyAlignment="1">
      <alignment horizontal="center" vertical="center"/>
    </xf>
    <xf numFmtId="171" fontId="4" fillId="0" borderId="2" xfId="0" applyNumberFormat="1" applyFont="1" applyFill="1" applyBorder="1" applyAlignment="1">
      <alignment vertical="center"/>
    </xf>
    <xf numFmtId="43" fontId="25" fillId="0" borderId="45" xfId="0" applyNumberFormat="1" applyFont="1" applyFill="1" applyBorder="1" applyAlignment="1">
      <alignment horizontal="center" vertical="center"/>
    </xf>
    <xf numFmtId="3" fontId="4" fillId="0" borderId="29"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169" fontId="4" fillId="0" borderId="29" xfId="0" applyNumberFormat="1" applyFont="1" applyFill="1" applyBorder="1" applyAlignment="1">
      <alignment horizontal="center" vertical="center"/>
    </xf>
    <xf numFmtId="171" fontId="12"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0" fontId="0" fillId="0" borderId="44" xfId="38" applyFont="1" applyAlignment="1"/>
    <xf numFmtId="0" fontId="5" fillId="2" borderId="44" xfId="38" applyFont="1" applyFill="1" applyBorder="1" applyAlignment="1">
      <alignment vertical="center"/>
    </xf>
    <xf numFmtId="168" fontId="10" fillId="0" borderId="3" xfId="38" applyNumberFormat="1" applyFont="1" applyFill="1" applyBorder="1" applyAlignment="1">
      <alignment vertical="center"/>
    </xf>
    <xf numFmtId="168" fontId="10" fillId="0" borderId="2" xfId="38" applyNumberFormat="1" applyFont="1" applyFill="1" applyBorder="1" applyAlignment="1">
      <alignment vertical="center"/>
    </xf>
    <xf numFmtId="9" fontId="10" fillId="0" borderId="2" xfId="38" applyNumberFormat="1" applyFont="1" applyFill="1" applyBorder="1" applyAlignment="1">
      <alignment vertical="center"/>
    </xf>
    <xf numFmtId="0" fontId="5" fillId="2" borderId="44" xfId="38" applyFont="1" applyFill="1" applyBorder="1" applyAlignment="1">
      <alignment horizontal="left" vertical="center" wrapText="1"/>
    </xf>
    <xf numFmtId="168" fontId="10" fillId="0" borderId="8" xfId="38" applyNumberFormat="1" applyFont="1" applyFill="1" applyBorder="1" applyAlignment="1">
      <alignment vertical="center"/>
    </xf>
    <xf numFmtId="0" fontId="1" fillId="0" borderId="45" xfId="38" applyFont="1" applyBorder="1"/>
    <xf numFmtId="0" fontId="0" fillId="0" borderId="29" xfId="38" applyFont="1" applyBorder="1" applyAlignment="1">
      <alignment horizontal="center" vertical="center" wrapText="1"/>
    </xf>
    <xf numFmtId="0" fontId="0" fillId="0" borderId="2" xfId="38" applyFont="1" applyBorder="1" applyAlignment="1">
      <alignment horizontal="center" vertical="center" wrapText="1"/>
    </xf>
    <xf numFmtId="10" fontId="5" fillId="2" borderId="44" xfId="38" applyNumberFormat="1" applyFont="1" applyFill="1" applyBorder="1" applyAlignment="1">
      <alignment vertical="center"/>
    </xf>
    <xf numFmtId="168" fontId="10" fillId="0" borderId="11" xfId="38" applyNumberFormat="1" applyFont="1" applyFill="1" applyBorder="1" applyAlignment="1">
      <alignment vertical="center"/>
    </xf>
    <xf numFmtId="0" fontId="10" fillId="0" borderId="11" xfId="38" applyFont="1" applyFill="1" applyBorder="1" applyAlignment="1">
      <alignment vertical="center"/>
    </xf>
    <xf numFmtId="0" fontId="1" fillId="0" borderId="19" xfId="38" applyFont="1" applyBorder="1"/>
    <xf numFmtId="168" fontId="10" fillId="0" borderId="19" xfId="38" applyNumberFormat="1" applyFont="1" applyFill="1" applyBorder="1" applyAlignment="1">
      <alignment vertical="center"/>
    </xf>
    <xf numFmtId="168" fontId="10" fillId="0" borderId="45" xfId="38" applyNumberFormat="1" applyFont="1" applyFill="1" applyBorder="1" applyAlignment="1">
      <alignment vertical="center"/>
    </xf>
    <xf numFmtId="168" fontId="29" fillId="0" borderId="2" xfId="38" applyNumberFormat="1" applyFont="1" applyFill="1" applyBorder="1" applyAlignment="1">
      <alignment vertical="center"/>
    </xf>
    <xf numFmtId="10" fontId="29" fillId="0" borderId="2" xfId="38" applyNumberFormat="1" applyFont="1" applyFill="1" applyBorder="1" applyAlignment="1">
      <alignment vertical="center"/>
    </xf>
    <xf numFmtId="10" fontId="10" fillId="0" borderId="2" xfId="38" applyNumberFormat="1" applyFont="1" applyFill="1" applyBorder="1" applyAlignment="1">
      <alignment vertical="center"/>
    </xf>
    <xf numFmtId="0" fontId="0" fillId="0" borderId="44" xfId="38" applyFont="1"/>
    <xf numFmtId="0" fontId="15" fillId="0" borderId="44" xfId="38" applyFont="1"/>
    <xf numFmtId="0" fontId="18" fillId="0" borderId="44" xfId="38" applyFont="1" applyFill="1"/>
    <xf numFmtId="9" fontId="0" fillId="0" borderId="44" xfId="38" applyNumberFormat="1" applyFont="1"/>
    <xf numFmtId="0" fontId="0" fillId="0" borderId="44" xfId="38" applyFont="1" applyFill="1" applyAlignment="1"/>
    <xf numFmtId="0" fontId="4" fillId="7" borderId="2" xfId="0" applyFont="1" applyFill="1" applyBorder="1" applyAlignment="1">
      <alignment horizontal="right" vertical="center"/>
    </xf>
    <xf numFmtId="168" fontId="10" fillId="0" borderId="61" xfId="38" applyNumberFormat="1" applyFont="1" applyFill="1" applyBorder="1" applyAlignment="1">
      <alignment vertical="center"/>
    </xf>
    <xf numFmtId="0" fontId="4" fillId="0" borderId="0" xfId="0" applyFont="1" applyFill="1" applyAlignment="1">
      <alignment horizontal="center"/>
    </xf>
    <xf numFmtId="0" fontId="0" fillId="0" borderId="0" xfId="0" applyFont="1" applyFill="1"/>
    <xf numFmtId="10" fontId="4" fillId="0" borderId="45" xfId="0" applyNumberFormat="1" applyFont="1" applyFill="1" applyBorder="1" applyAlignment="1">
      <alignment horizontal="center" vertical="center"/>
    </xf>
    <xf numFmtId="10" fontId="4" fillId="3" borderId="45" xfId="0" applyNumberFormat="1" applyFont="1" applyFill="1" applyBorder="1" applyAlignment="1">
      <alignment horizontal="center" vertical="center"/>
    </xf>
    <xf numFmtId="10" fontId="4" fillId="0" borderId="63" xfId="0" applyNumberFormat="1" applyFont="1" applyFill="1" applyBorder="1" applyAlignment="1">
      <alignment horizontal="center" vertical="center"/>
    </xf>
    <xf numFmtId="10" fontId="4" fillId="3" borderId="63" xfId="0" applyNumberFormat="1" applyFont="1" applyFill="1" applyBorder="1" applyAlignment="1">
      <alignment horizontal="center" vertical="center"/>
    </xf>
    <xf numFmtId="10" fontId="4" fillId="2" borderId="19" xfId="0" applyNumberFormat="1" applyFont="1" applyFill="1" applyBorder="1" applyAlignment="1">
      <alignment horizontal="center" vertical="center"/>
    </xf>
    <xf numFmtId="10" fontId="4" fillId="2" borderId="45" xfId="0" applyNumberFormat="1" applyFont="1" applyFill="1" applyBorder="1" applyAlignment="1">
      <alignment horizontal="center" vertical="center"/>
    </xf>
    <xf numFmtId="171" fontId="4" fillId="8" borderId="2" xfId="0" applyNumberFormat="1" applyFont="1" applyFill="1" applyBorder="1" applyAlignment="1">
      <alignment horizontal="center" vertical="center"/>
    </xf>
    <xf numFmtId="171" fontId="4" fillId="8" borderId="8" xfId="0" applyNumberFormat="1" applyFont="1" applyFill="1" applyBorder="1" applyAlignment="1">
      <alignment horizontal="center" vertical="center"/>
    </xf>
    <xf numFmtId="171" fontId="4" fillId="0" borderId="28"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172" fontId="4" fillId="2" borderId="29" xfId="0" applyNumberFormat="1" applyFont="1" applyFill="1" applyBorder="1" applyAlignment="1">
      <alignment horizontal="center" vertical="center" wrapText="1"/>
    </xf>
    <xf numFmtId="0" fontId="4" fillId="2" borderId="29" xfId="0" applyFont="1" applyFill="1" applyBorder="1" applyAlignment="1">
      <alignment horizontal="center" vertical="center"/>
    </xf>
    <xf numFmtId="4" fontId="4" fillId="0" borderId="29" xfId="0" applyNumberFormat="1" applyFont="1" applyBorder="1" applyAlignment="1">
      <alignment horizontal="center" vertical="center" wrapText="1"/>
    </xf>
    <xf numFmtId="0" fontId="4" fillId="0" borderId="29" xfId="0" applyFont="1" applyFill="1" applyBorder="1" applyAlignment="1">
      <alignment horizontal="center" vertical="center"/>
    </xf>
    <xf numFmtId="3" fontId="4" fillId="0" borderId="29" xfId="0" applyNumberFormat="1" applyFont="1" applyBorder="1" applyAlignment="1">
      <alignment horizontal="center" vertical="center" wrapText="1"/>
    </xf>
    <xf numFmtId="0" fontId="4" fillId="0" borderId="29" xfId="0" applyFont="1" applyBorder="1" applyAlignment="1">
      <alignment horizontal="center" vertical="center"/>
    </xf>
    <xf numFmtId="0" fontId="12" fillId="0" borderId="29" xfId="0" applyFont="1" applyFill="1" applyBorder="1" applyAlignment="1">
      <alignment horizontal="center" vertical="center"/>
    </xf>
    <xf numFmtId="43" fontId="4" fillId="0" borderId="46" xfId="2" applyFont="1" applyFill="1" applyBorder="1" applyAlignment="1">
      <alignment horizontal="center" vertical="center"/>
    </xf>
    <xf numFmtId="10" fontId="4" fillId="0" borderId="29" xfId="0" applyNumberFormat="1" applyFont="1" applyBorder="1" applyAlignment="1">
      <alignment horizontal="center" vertical="center"/>
    </xf>
    <xf numFmtId="3" fontId="4" fillId="2" borderId="65" xfId="0" applyNumberFormat="1" applyFont="1" applyFill="1" applyBorder="1" applyAlignment="1">
      <alignment horizontal="center" vertical="center" wrapText="1"/>
    </xf>
    <xf numFmtId="0" fontId="4" fillId="2" borderId="65" xfId="0" applyFont="1" applyFill="1" applyBorder="1" applyAlignment="1">
      <alignment horizontal="center" vertical="center"/>
    </xf>
    <xf numFmtId="3" fontId="4" fillId="0" borderId="65" xfId="0" applyNumberFormat="1" applyFont="1" applyFill="1" applyBorder="1" applyAlignment="1">
      <alignment horizontal="center"/>
    </xf>
    <xf numFmtId="0" fontId="4" fillId="0" borderId="66" xfId="0" applyFont="1" applyFill="1" applyBorder="1" applyAlignment="1">
      <alignment horizontal="center"/>
    </xf>
    <xf numFmtId="3" fontId="4" fillId="0" borderId="66" xfId="0" applyNumberFormat="1" applyFont="1" applyFill="1" applyBorder="1" applyAlignment="1">
      <alignment horizontal="center"/>
    </xf>
    <xf numFmtId="3" fontId="12" fillId="0" borderId="66" xfId="0" applyNumberFormat="1" applyFont="1" applyFill="1" applyBorder="1" applyAlignment="1">
      <alignment horizontal="center"/>
    </xf>
    <xf numFmtId="3" fontId="4" fillId="0" borderId="65" xfId="0" applyNumberFormat="1" applyFont="1" applyFill="1" applyBorder="1" applyAlignment="1">
      <alignment horizontal="center" vertical="center" wrapText="1"/>
    </xf>
    <xf numFmtId="0" fontId="4" fillId="0" borderId="65" xfId="0" applyFont="1" applyFill="1" applyBorder="1" applyAlignment="1">
      <alignment horizontal="center" vertical="center"/>
    </xf>
    <xf numFmtId="3" fontId="4" fillId="0" borderId="65" xfId="0" applyNumberFormat="1" applyFont="1" applyFill="1" applyBorder="1" applyAlignment="1">
      <alignment horizontal="center" vertical="center"/>
    </xf>
    <xf numFmtId="3" fontId="12" fillId="0" borderId="67" xfId="0" applyNumberFormat="1" applyFont="1" applyFill="1" applyBorder="1" applyAlignment="1">
      <alignment horizontal="center" vertical="center"/>
    </xf>
    <xf numFmtId="167" fontId="4" fillId="0" borderId="68" xfId="0" applyNumberFormat="1" applyFont="1" applyFill="1" applyBorder="1" applyAlignment="1">
      <alignment horizontal="center" vertical="center"/>
    </xf>
    <xf numFmtId="10" fontId="4" fillId="0" borderId="69" xfId="0" applyNumberFormat="1" applyFont="1" applyFill="1" applyBorder="1" applyAlignment="1">
      <alignment horizontal="center" vertical="center"/>
    </xf>
    <xf numFmtId="171" fontId="4" fillId="2" borderId="72" xfId="0" applyNumberFormat="1" applyFont="1" applyFill="1" applyBorder="1" applyAlignment="1">
      <alignment horizontal="center" vertical="center" wrapText="1"/>
    </xf>
    <xf numFmtId="0" fontId="4" fillId="3" borderId="72" xfId="0" applyFont="1" applyFill="1" applyBorder="1" applyAlignment="1">
      <alignment horizontal="right" vertical="center"/>
    </xf>
    <xf numFmtId="171" fontId="4" fillId="2" borderId="72" xfId="0" applyNumberFormat="1" applyFont="1" applyFill="1" applyBorder="1" applyAlignment="1">
      <alignment horizontal="right" vertical="center"/>
    </xf>
    <xf numFmtId="3" fontId="4" fillId="2" borderId="72" xfId="0" applyNumberFormat="1" applyFont="1" applyFill="1" applyBorder="1" applyAlignment="1">
      <alignment horizontal="center" vertical="center" wrapText="1"/>
    </xf>
    <xf numFmtId="171" fontId="4" fillId="2" borderId="74" xfId="0" applyNumberFormat="1" applyFont="1" applyFill="1" applyBorder="1" applyAlignment="1">
      <alignment horizontal="center" vertical="center"/>
    </xf>
    <xf numFmtId="171" fontId="4" fillId="2" borderId="75" xfId="0" applyNumberFormat="1" applyFont="1" applyFill="1" applyBorder="1" applyAlignment="1">
      <alignment horizontal="center" vertical="center"/>
    </xf>
    <xf numFmtId="171" fontId="4" fillId="0" borderId="75" xfId="0" applyNumberFormat="1" applyFont="1" applyBorder="1" applyAlignment="1">
      <alignment horizontal="center" vertical="center"/>
    </xf>
    <xf numFmtId="171" fontId="4" fillId="0" borderId="75" xfId="0" applyNumberFormat="1" applyFont="1" applyFill="1" applyBorder="1" applyAlignment="1">
      <alignment horizontal="center" vertical="center"/>
    </xf>
    <xf numFmtId="171" fontId="4" fillId="0" borderId="76" xfId="0" applyNumberFormat="1" applyFont="1" applyBorder="1" applyAlignment="1">
      <alignment horizontal="center" vertical="center"/>
    </xf>
    <xf numFmtId="167" fontId="4" fillId="0" borderId="77" xfId="0" applyNumberFormat="1" applyFont="1" applyFill="1" applyBorder="1" applyAlignment="1">
      <alignment horizontal="center" vertical="center"/>
    </xf>
    <xf numFmtId="10" fontId="4" fillId="0" borderId="78" xfId="0" applyNumberFormat="1" applyFont="1" applyFill="1" applyBorder="1" applyAlignment="1">
      <alignment horizontal="center" vertical="center"/>
    </xf>
    <xf numFmtId="3" fontId="4" fillId="2" borderId="29" xfId="0" applyNumberFormat="1" applyFont="1" applyFill="1" applyBorder="1" applyAlignment="1">
      <alignment horizontal="center" vertical="center" wrapText="1"/>
    </xf>
    <xf numFmtId="3" fontId="4" fillId="0" borderId="29"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4" fillId="0" borderId="16" xfId="0" applyNumberFormat="1" applyFont="1" applyFill="1" applyBorder="1" applyAlignment="1">
      <alignment horizontal="center"/>
    </xf>
    <xf numFmtId="3" fontId="4" fillId="2" borderId="16" xfId="0" applyNumberFormat="1" applyFont="1" applyFill="1" applyBorder="1" applyAlignment="1">
      <alignment horizontal="center"/>
    </xf>
    <xf numFmtId="3" fontId="4" fillId="0" borderId="16" xfId="0" applyNumberFormat="1" applyFont="1" applyBorder="1" applyAlignment="1">
      <alignment horizontal="center"/>
    </xf>
    <xf numFmtId="167" fontId="4" fillId="0" borderId="46" xfId="0" applyNumberFormat="1" applyFont="1" applyFill="1" applyBorder="1" applyAlignment="1">
      <alignment horizontal="center" vertical="center"/>
    </xf>
    <xf numFmtId="3" fontId="4" fillId="2" borderId="53" xfId="0" applyNumberFormat="1" applyFont="1" applyFill="1" applyBorder="1" applyAlignment="1">
      <alignment horizontal="center" vertical="center" wrapText="1"/>
    </xf>
    <xf numFmtId="171" fontId="4" fillId="2" borderId="72" xfId="0" applyNumberFormat="1" applyFont="1" applyFill="1" applyBorder="1" applyAlignment="1">
      <alignment horizontal="center" vertical="center"/>
    </xf>
    <xf numFmtId="171" fontId="4" fillId="3" borderId="75" xfId="0" applyNumberFormat="1" applyFont="1" applyFill="1" applyBorder="1" applyAlignment="1">
      <alignment horizontal="center" vertical="center"/>
    </xf>
    <xf numFmtId="10" fontId="4" fillId="0" borderId="82" xfId="0" applyNumberFormat="1" applyFont="1" applyBorder="1" applyAlignment="1">
      <alignment horizontal="center" vertical="center"/>
    </xf>
    <xf numFmtId="10" fontId="4" fillId="0" borderId="83" xfId="0" applyNumberFormat="1" applyFont="1" applyBorder="1" applyAlignment="1">
      <alignment horizontal="center" vertical="center"/>
    </xf>
    <xf numFmtId="10" fontId="4" fillId="3" borderId="83" xfId="0" applyNumberFormat="1" applyFont="1" applyFill="1" applyBorder="1" applyAlignment="1">
      <alignment horizontal="center" vertical="center"/>
    </xf>
    <xf numFmtId="10" fontId="4" fillId="0" borderId="84" xfId="0" applyNumberFormat="1" applyFont="1" applyBorder="1" applyAlignment="1">
      <alignment horizontal="center" vertical="center"/>
    </xf>
    <xf numFmtId="10" fontId="4" fillId="0" borderId="85" xfId="0" applyNumberFormat="1" applyFont="1" applyBorder="1" applyAlignment="1">
      <alignment horizontal="center" vertical="center"/>
    </xf>
    <xf numFmtId="10" fontId="4" fillId="3" borderId="86" xfId="0" applyNumberFormat="1" applyFont="1" applyFill="1" applyBorder="1" applyAlignment="1">
      <alignment horizontal="center" vertical="center"/>
    </xf>
    <xf numFmtId="10" fontId="4" fillId="0" borderId="81" xfId="0" applyNumberFormat="1" applyFont="1" applyBorder="1" applyAlignment="1">
      <alignment horizontal="center" vertical="center"/>
    </xf>
    <xf numFmtId="37" fontId="4" fillId="2" borderId="29" xfId="0" applyNumberFormat="1" applyFont="1" applyFill="1" applyBorder="1" applyAlignment="1">
      <alignment horizontal="center" vertical="center"/>
    </xf>
    <xf numFmtId="37" fontId="4" fillId="0" borderId="29" xfId="0" applyNumberFormat="1" applyFont="1" applyBorder="1" applyAlignment="1">
      <alignment horizontal="center" vertical="center"/>
    </xf>
    <xf numFmtId="10" fontId="4" fillId="0" borderId="73" xfId="0" applyNumberFormat="1" applyFont="1" applyBorder="1" applyAlignment="1">
      <alignment horizontal="center" vertical="center"/>
    </xf>
    <xf numFmtId="10" fontId="4" fillId="0" borderId="87" xfId="0" applyNumberFormat="1" applyFont="1" applyBorder="1" applyAlignment="1">
      <alignment horizontal="center" vertical="center"/>
    </xf>
    <xf numFmtId="171" fontId="4" fillId="2" borderId="75" xfId="0" applyNumberFormat="1" applyFont="1" applyFill="1" applyBorder="1" applyAlignment="1">
      <alignment horizontal="center" vertical="center" wrapText="1"/>
    </xf>
    <xf numFmtId="0" fontId="4" fillId="3" borderId="72" xfId="0" applyFont="1" applyFill="1" applyBorder="1" applyAlignment="1">
      <alignment horizontal="center" vertical="center"/>
    </xf>
    <xf numFmtId="1" fontId="4" fillId="2" borderId="72" xfId="0" applyNumberFormat="1" applyFont="1" applyFill="1" applyBorder="1" applyAlignment="1">
      <alignment horizontal="center" vertical="center" wrapText="1"/>
    </xf>
    <xf numFmtId="171" fontId="4" fillId="2" borderId="74" xfId="0" applyNumberFormat="1" applyFont="1" applyFill="1" applyBorder="1" applyAlignment="1">
      <alignment vertical="center"/>
    </xf>
    <xf numFmtId="37" fontId="4" fillId="2" borderId="53" xfId="0" applyNumberFormat="1" applyFont="1" applyFill="1" applyBorder="1" applyAlignment="1">
      <alignment horizontal="center" vertical="center"/>
    </xf>
    <xf numFmtId="37" fontId="4" fillId="3" borderId="72" xfId="0" applyNumberFormat="1" applyFont="1" applyFill="1" applyBorder="1" applyAlignment="1">
      <alignment horizontal="center" vertical="center"/>
    </xf>
    <xf numFmtId="10" fontId="4" fillId="3" borderId="89" xfId="0" applyNumberFormat="1" applyFont="1" applyFill="1" applyBorder="1" applyAlignment="1">
      <alignment horizontal="center" vertical="center"/>
    </xf>
    <xf numFmtId="37" fontId="4" fillId="2" borderId="72" xfId="0" applyNumberFormat="1" applyFont="1" applyFill="1" applyBorder="1" applyAlignment="1">
      <alignment horizontal="center" vertical="center"/>
    </xf>
    <xf numFmtId="10" fontId="4" fillId="2" borderId="80" xfId="0" applyNumberFormat="1" applyFont="1" applyFill="1" applyBorder="1" applyAlignment="1">
      <alignment horizontal="center" vertical="center"/>
    </xf>
    <xf numFmtId="39" fontId="4" fillId="0" borderId="29" xfId="0" applyNumberFormat="1" applyFont="1" applyFill="1" applyBorder="1" applyAlignment="1">
      <alignment horizontal="center" vertical="center"/>
    </xf>
    <xf numFmtId="170" fontId="4" fillId="0" borderId="46" xfId="0" applyNumberFormat="1" applyFont="1" applyFill="1" applyBorder="1" applyAlignment="1">
      <alignment horizontal="center" vertical="center"/>
    </xf>
    <xf numFmtId="37" fontId="4" fillId="0" borderId="75" xfId="0" applyNumberFormat="1" applyFont="1" applyFill="1" applyBorder="1" applyAlignment="1">
      <alignment horizontal="center" vertical="center"/>
    </xf>
    <xf numFmtId="10" fontId="4" fillId="2" borderId="77" xfId="0" applyNumberFormat="1" applyFont="1" applyFill="1" applyBorder="1" applyAlignment="1">
      <alignment horizontal="center" vertical="center"/>
    </xf>
    <xf numFmtId="2" fontId="4" fillId="0" borderId="29" xfId="0" applyNumberFormat="1" applyFont="1" applyFill="1" applyBorder="1" applyAlignment="1">
      <alignment horizontal="center" vertical="center"/>
    </xf>
    <xf numFmtId="39" fontId="4" fillId="0" borderId="29" xfId="0" applyNumberFormat="1" applyFont="1" applyBorder="1" applyAlignment="1">
      <alignment horizontal="center" vertical="center"/>
    </xf>
    <xf numFmtId="10" fontId="4" fillId="3" borderId="90" xfId="0" applyNumberFormat="1" applyFont="1" applyFill="1" applyBorder="1" applyAlignment="1">
      <alignment horizontal="center" vertical="center"/>
    </xf>
    <xf numFmtId="167" fontId="4" fillId="0" borderId="75" xfId="0" applyNumberFormat="1" applyFont="1" applyFill="1" applyBorder="1" applyAlignment="1">
      <alignment vertical="center" wrapText="1"/>
    </xf>
    <xf numFmtId="9" fontId="4" fillId="0" borderId="29" xfId="0" applyNumberFormat="1" applyFont="1" applyBorder="1" applyAlignment="1">
      <alignment horizontal="center" vertical="center"/>
    </xf>
    <xf numFmtId="9" fontId="4" fillId="0" borderId="29" xfId="3" applyFont="1" applyBorder="1" applyAlignment="1">
      <alignment horizontal="center" vertical="center"/>
    </xf>
    <xf numFmtId="168" fontId="4" fillId="0" borderId="29" xfId="0" applyNumberFormat="1" applyFont="1" applyBorder="1" applyAlignment="1">
      <alignment horizontal="center" vertical="center"/>
    </xf>
    <xf numFmtId="9" fontId="4" fillId="0" borderId="46" xfId="3" applyFont="1" applyFill="1" applyBorder="1" applyAlignment="1">
      <alignment horizontal="center" vertical="center"/>
    </xf>
    <xf numFmtId="3" fontId="4" fillId="0" borderId="75" xfId="0" applyNumberFormat="1" applyFont="1" applyFill="1" applyBorder="1" applyAlignment="1">
      <alignment horizontal="center" vertical="center" wrapText="1"/>
    </xf>
    <xf numFmtId="9" fontId="4" fillId="2" borderId="53" xfId="0" applyNumberFormat="1" applyFont="1" applyFill="1" applyBorder="1" applyAlignment="1">
      <alignment horizontal="center" vertical="center" wrapText="1"/>
    </xf>
    <xf numFmtId="10" fontId="4" fillId="0" borderId="90" xfId="0" applyNumberFormat="1" applyFont="1" applyBorder="1" applyAlignment="1">
      <alignment horizontal="center" vertical="center"/>
    </xf>
    <xf numFmtId="9" fontId="4" fillId="2" borderId="72" xfId="0" applyNumberFormat="1" applyFont="1" applyFill="1" applyBorder="1" applyAlignment="1">
      <alignment horizontal="center" vertical="center" wrapText="1"/>
    </xf>
    <xf numFmtId="166" fontId="4" fillId="0" borderId="75" xfId="1" applyFont="1" applyFill="1" applyBorder="1" applyAlignment="1">
      <alignment horizontal="center" vertical="center"/>
    </xf>
    <xf numFmtId="9" fontId="4" fillId="0" borderId="29" xfId="0" applyNumberFormat="1" applyFont="1" applyBorder="1" applyAlignment="1">
      <alignment horizontal="center" vertical="center" wrapText="1"/>
    </xf>
    <xf numFmtId="166" fontId="4" fillId="0" borderId="75" xfId="1" applyFont="1" applyFill="1" applyBorder="1" applyAlignment="1">
      <alignment horizontal="center" vertical="center" wrapText="1"/>
    </xf>
    <xf numFmtId="10" fontId="4" fillId="2" borderId="29" xfId="0" applyNumberFormat="1" applyFont="1" applyFill="1" applyBorder="1" applyAlignment="1">
      <alignment horizontal="center" vertical="center" wrapText="1"/>
    </xf>
    <xf numFmtId="168" fontId="4" fillId="0" borderId="46" xfId="3" applyNumberFormat="1" applyFont="1" applyFill="1" applyBorder="1" applyAlignment="1">
      <alignment horizontal="center" vertical="center"/>
    </xf>
    <xf numFmtId="10" fontId="4" fillId="2" borderId="72" xfId="0" applyNumberFormat="1" applyFont="1" applyFill="1" applyBorder="1" applyAlignment="1">
      <alignment horizontal="center" vertical="center" wrapText="1"/>
    </xf>
    <xf numFmtId="170" fontId="4" fillId="2" borderId="29" xfId="0" applyNumberFormat="1" applyFont="1" applyFill="1" applyBorder="1" applyAlignment="1">
      <alignment horizontal="center" vertical="center" wrapText="1"/>
    </xf>
    <xf numFmtId="167" fontId="4" fillId="2" borderId="29" xfId="0" applyNumberFormat="1" applyFont="1" applyFill="1" applyBorder="1" applyAlignment="1">
      <alignment horizontal="center" vertical="center" wrapText="1"/>
    </xf>
    <xf numFmtId="1" fontId="4" fillId="2" borderId="29" xfId="0" applyNumberFormat="1" applyFont="1" applyFill="1" applyBorder="1" applyAlignment="1">
      <alignment horizontal="center" vertical="center"/>
    </xf>
    <xf numFmtId="170" fontId="4" fillId="2" borderId="29" xfId="0" applyNumberFormat="1" applyFont="1" applyFill="1" applyBorder="1" applyAlignment="1">
      <alignment horizontal="center" vertical="center"/>
    </xf>
    <xf numFmtId="170" fontId="4" fillId="0" borderId="29" xfId="0" applyNumberFormat="1" applyFont="1" applyBorder="1" applyAlignment="1">
      <alignment horizontal="center" vertical="center"/>
    </xf>
    <xf numFmtId="171" fontId="4" fillId="0" borderId="8" xfId="0" applyNumberFormat="1" applyFont="1" applyBorder="1" applyAlignment="1">
      <alignment horizontal="center" vertical="center"/>
    </xf>
    <xf numFmtId="167" fontId="4" fillId="0" borderId="29" xfId="0" applyNumberFormat="1" applyFont="1" applyFill="1" applyBorder="1" applyAlignment="1">
      <alignment horizontal="left" vertical="center" wrapText="1"/>
    </xf>
    <xf numFmtId="0" fontId="4" fillId="3" borderId="29" xfId="0" applyFont="1" applyFill="1" applyBorder="1" applyAlignment="1">
      <alignment horizontal="center" vertical="center"/>
    </xf>
    <xf numFmtId="10" fontId="4" fillId="0" borderId="29" xfId="0" applyNumberFormat="1" applyFont="1" applyBorder="1" applyAlignment="1">
      <alignment horizontal="center" vertical="center" wrapText="1"/>
    </xf>
    <xf numFmtId="9" fontId="4" fillId="0" borderId="29" xfId="3" applyFont="1" applyFill="1" applyBorder="1" applyAlignment="1">
      <alignment horizontal="center" vertical="center" wrapText="1"/>
    </xf>
    <xf numFmtId="9" fontId="4" fillId="0" borderId="29" xfId="3" applyFont="1" applyFill="1" applyBorder="1" applyAlignment="1">
      <alignment horizontal="center" vertical="center"/>
    </xf>
    <xf numFmtId="167" fontId="4" fillId="0" borderId="75" xfId="0" applyNumberFormat="1" applyFont="1" applyFill="1" applyBorder="1" applyAlignment="1">
      <alignment horizontal="center" vertical="center" wrapText="1"/>
    </xf>
    <xf numFmtId="9" fontId="4" fillId="2" borderId="72" xfId="3" applyFont="1" applyFill="1" applyBorder="1" applyAlignment="1">
      <alignment horizontal="center" vertical="center" wrapText="1"/>
    </xf>
    <xf numFmtId="171" fontId="4" fillId="2" borderId="53" xfId="0" applyNumberFormat="1" applyFont="1" applyFill="1" applyBorder="1" applyAlignment="1">
      <alignment horizontal="center" vertical="center" wrapText="1"/>
    </xf>
    <xf numFmtId="171" fontId="4" fillId="0" borderId="29" xfId="0" applyNumberFormat="1" applyFont="1" applyBorder="1" applyAlignment="1">
      <alignment horizontal="center" vertical="center" wrapText="1"/>
    </xf>
    <xf numFmtId="10" fontId="4" fillId="0" borderId="93" xfId="0" applyNumberFormat="1" applyFont="1" applyBorder="1" applyAlignment="1">
      <alignment horizontal="center" vertical="center"/>
    </xf>
    <xf numFmtId="171" fontId="4" fillId="2" borderId="74" xfId="0" applyNumberFormat="1" applyFont="1" applyFill="1" applyBorder="1" applyAlignment="1">
      <alignment horizontal="center" vertical="center" wrapText="1"/>
    </xf>
    <xf numFmtId="171" fontId="4" fillId="0" borderId="75" xfId="0" applyNumberFormat="1" applyFont="1" applyFill="1" applyBorder="1" applyAlignment="1">
      <alignment horizontal="center" vertical="center" wrapText="1"/>
    </xf>
    <xf numFmtId="171" fontId="4" fillId="0" borderId="76" xfId="0" applyNumberFormat="1" applyFont="1" applyFill="1" applyBorder="1" applyAlignment="1">
      <alignment horizontal="center" vertical="center" wrapText="1"/>
    </xf>
    <xf numFmtId="171" fontId="10" fillId="2" borderId="44" xfId="0" applyNumberFormat="1" applyFont="1" applyFill="1" applyBorder="1"/>
    <xf numFmtId="171" fontId="10" fillId="2" borderId="93" xfId="0" applyNumberFormat="1" applyFont="1" applyFill="1" applyBorder="1"/>
    <xf numFmtId="0" fontId="10" fillId="2" borderId="44" xfId="0" applyFont="1" applyFill="1" applyBorder="1"/>
    <xf numFmtId="0" fontId="10" fillId="2" borderId="93" xfId="0" applyFont="1" applyFill="1" applyBorder="1"/>
    <xf numFmtId="171" fontId="10" fillId="2" borderId="79" xfId="0" applyNumberFormat="1" applyFont="1" applyFill="1" applyBorder="1"/>
    <xf numFmtId="171" fontId="14" fillId="2" borderId="84" xfId="0" applyNumberFormat="1" applyFont="1" applyFill="1" applyBorder="1" applyAlignment="1">
      <alignment horizontal="right"/>
    </xf>
    <xf numFmtId="3" fontId="4" fillId="0" borderId="53" xfId="0" applyNumberFormat="1" applyFont="1" applyFill="1" applyBorder="1" applyAlignment="1">
      <alignment horizontal="center" vertical="center" wrapText="1"/>
    </xf>
    <xf numFmtId="3" fontId="4" fillId="0" borderId="64" xfId="0" applyNumberFormat="1" applyFont="1" applyFill="1" applyBorder="1" applyAlignment="1">
      <alignment horizontal="center" vertical="center" wrapText="1"/>
    </xf>
    <xf numFmtId="169" fontId="4" fillId="7" borderId="2" xfId="0" applyNumberFormat="1" applyFont="1" applyFill="1" applyBorder="1" applyAlignment="1">
      <alignment horizontal="center" vertical="center"/>
    </xf>
    <xf numFmtId="170" fontId="4" fillId="7" borderId="2" xfId="0" applyNumberFormat="1" applyFont="1" applyFill="1" applyBorder="1" applyAlignment="1">
      <alignment horizontal="center" vertical="center"/>
    </xf>
    <xf numFmtId="10" fontId="4" fillId="0" borderId="28" xfId="0" applyNumberFormat="1" applyFont="1" applyFill="1" applyBorder="1" applyAlignment="1">
      <alignment vertical="center"/>
    </xf>
    <xf numFmtId="0" fontId="4" fillId="0" borderId="8" xfId="0" applyFont="1" applyFill="1" applyBorder="1" applyAlignment="1">
      <alignment horizontal="center" vertical="center"/>
    </xf>
    <xf numFmtId="0" fontId="4" fillId="0" borderId="45" xfId="0" applyFont="1" applyFill="1" applyBorder="1" applyAlignment="1">
      <alignment horizontal="center" vertical="center"/>
    </xf>
    <xf numFmtId="0" fontId="0" fillId="0" borderId="0" xfId="0" applyFont="1" applyAlignment="1"/>
    <xf numFmtId="4" fontId="4" fillId="0" borderId="2" xfId="0" applyNumberFormat="1" applyFont="1" applyBorder="1" applyAlignment="1">
      <alignment horizontal="center" vertical="center" wrapText="1"/>
    </xf>
    <xf numFmtId="0" fontId="11" fillId="9" borderId="2" xfId="0" applyFont="1" applyFill="1" applyBorder="1" applyAlignment="1">
      <alignment horizontal="center" vertical="center" wrapText="1"/>
    </xf>
    <xf numFmtId="0" fontId="33" fillId="0" borderId="0" xfId="0" applyFont="1" applyFill="1"/>
    <xf numFmtId="0" fontId="36" fillId="0" borderId="0" xfId="0" applyFont="1" applyFill="1"/>
    <xf numFmtId="0" fontId="0" fillId="0" borderId="0" xfId="0" applyFill="1"/>
    <xf numFmtId="0" fontId="4" fillId="8" borderId="44" xfId="0" applyFont="1" applyFill="1" applyBorder="1" applyAlignment="1">
      <alignment horizontal="center" vertical="center" wrapText="1"/>
    </xf>
    <xf numFmtId="0" fontId="37" fillId="8" borderId="44" xfId="0" applyFont="1" applyFill="1" applyBorder="1"/>
    <xf numFmtId="0" fontId="37" fillId="8" borderId="93" xfId="0" applyFont="1" applyFill="1" applyBorder="1"/>
    <xf numFmtId="0" fontId="4" fillId="0" borderId="44" xfId="4" applyFont="1" applyBorder="1" applyAlignment="1">
      <alignment vertical="center"/>
    </xf>
    <xf numFmtId="0" fontId="4" fillId="10" borderId="63" xfId="0" applyFont="1" applyFill="1" applyBorder="1" applyAlignment="1">
      <alignment horizontal="center" vertical="center" wrapText="1"/>
    </xf>
    <xf numFmtId="0" fontId="38" fillId="0" borderId="0" xfId="0" applyFont="1"/>
    <xf numFmtId="0" fontId="4" fillId="10" borderId="77" xfId="0" applyFont="1" applyFill="1" applyBorder="1" applyAlignment="1">
      <alignment horizontal="center" vertical="center" wrapText="1"/>
    </xf>
    <xf numFmtId="0" fontId="4" fillId="10" borderId="104" xfId="0" applyFont="1" applyFill="1" applyBorder="1" applyAlignment="1">
      <alignment horizontal="center" vertical="center"/>
    </xf>
    <xf numFmtId="0" fontId="0" fillId="8" borderId="0" xfId="0" applyFill="1"/>
    <xf numFmtId="0" fontId="0" fillId="8" borderId="0" xfId="0" applyFill="1" applyAlignment="1">
      <alignment horizontal="center"/>
    </xf>
    <xf numFmtId="0" fontId="32" fillId="8" borderId="0" xfId="0" applyFont="1" applyFill="1"/>
    <xf numFmtId="0" fontId="39" fillId="7" borderId="45" xfId="0" applyFont="1" applyFill="1" applyBorder="1" applyAlignment="1">
      <alignment horizontal="center" vertical="center"/>
    </xf>
    <xf numFmtId="0" fontId="40" fillId="0" borderId="45" xfId="0" applyFont="1" applyFill="1" applyBorder="1" applyAlignment="1">
      <alignment horizontal="center" vertical="center"/>
    </xf>
    <xf numFmtId="0" fontId="0" fillId="0" borderId="0" xfId="0" applyFill="1" applyAlignment="1">
      <alignment horizontal="center"/>
    </xf>
    <xf numFmtId="0" fontId="4" fillId="0" borderId="2" xfId="0" applyFont="1" applyFill="1" applyBorder="1" applyAlignment="1">
      <alignment horizontal="center" wrapText="1"/>
    </xf>
    <xf numFmtId="0" fontId="11" fillId="0" borderId="2" xfId="0" applyFont="1" applyFill="1" applyBorder="1" applyAlignment="1">
      <alignment horizontal="center"/>
    </xf>
    <xf numFmtId="0" fontId="11" fillId="0" borderId="2" xfId="0" applyFont="1" applyFill="1" applyBorder="1" applyAlignment="1">
      <alignment horizontal="center" vertical="center"/>
    </xf>
    <xf numFmtId="0" fontId="5" fillId="8" borderId="0" xfId="0" applyFont="1" applyFill="1"/>
    <xf numFmtId="0" fontId="8" fillId="8" borderId="0" xfId="0" applyFont="1" applyFill="1"/>
    <xf numFmtId="0" fontId="4" fillId="8" borderId="0" xfId="0" applyFont="1" applyFill="1" applyAlignment="1">
      <alignment horizontal="center"/>
    </xf>
    <xf numFmtId="196" fontId="0" fillId="8" borderId="0" xfId="0" applyNumberFormat="1" applyFill="1" applyAlignment="1">
      <alignment horizontal="center"/>
    </xf>
    <xf numFmtId="0" fontId="4" fillId="10" borderId="99" xfId="0" applyFont="1" applyFill="1" applyBorder="1" applyAlignment="1">
      <alignment horizontal="center" vertical="center" wrapText="1"/>
    </xf>
    <xf numFmtId="0" fontId="41" fillId="0" borderId="0" xfId="0" applyFont="1" applyFill="1" applyAlignment="1">
      <alignment horizontal="center" vertical="center"/>
    </xf>
    <xf numFmtId="0" fontId="42" fillId="10" borderId="46" xfId="0" applyFont="1" applyFill="1" applyBorder="1" applyAlignment="1" applyProtection="1">
      <alignment horizontal="left" vertical="center" wrapText="1"/>
      <protection locked="0"/>
    </xf>
    <xf numFmtId="0" fontId="42" fillId="11" borderId="45" xfId="0" applyFont="1" applyFill="1" applyBorder="1" applyAlignment="1" applyProtection="1">
      <alignment horizontal="left" vertical="center" wrapText="1"/>
      <protection locked="0"/>
    </xf>
    <xf numFmtId="0" fontId="42" fillId="10" borderId="45" xfId="0" applyFont="1" applyFill="1" applyBorder="1" applyAlignment="1" applyProtection="1">
      <alignment horizontal="left" vertical="center" wrapText="1"/>
      <protection locked="0"/>
    </xf>
    <xf numFmtId="0" fontId="42" fillId="11" borderId="55" xfId="0" applyFont="1" applyFill="1" applyBorder="1" applyAlignment="1" applyProtection="1">
      <alignment horizontal="left" vertical="center" wrapText="1"/>
      <protection locked="0"/>
    </xf>
    <xf numFmtId="0" fontId="42" fillId="10" borderId="77" xfId="0" applyFont="1" applyFill="1" applyBorder="1" applyAlignment="1" applyProtection="1">
      <alignment horizontal="left" vertical="center" wrapText="1"/>
      <protection locked="0"/>
    </xf>
    <xf numFmtId="0" fontId="5" fillId="0" borderId="0" xfId="0" applyFont="1" applyFill="1"/>
    <xf numFmtId="0" fontId="32" fillId="0" borderId="0" xfId="0" applyFont="1" applyFill="1"/>
    <xf numFmtId="0" fontId="32" fillId="7" borderId="45" xfId="0" applyFont="1" applyFill="1" applyBorder="1" applyAlignment="1">
      <alignment horizontal="center" vertical="center"/>
    </xf>
    <xf numFmtId="0" fontId="0" fillId="0" borderId="45" xfId="0" applyFill="1" applyBorder="1" applyAlignment="1">
      <alignment horizontal="center" vertical="center"/>
    </xf>
    <xf numFmtId="0" fontId="4" fillId="0" borderId="16" xfId="0" applyFont="1" applyFill="1" applyBorder="1" applyAlignment="1">
      <alignment horizontal="center"/>
    </xf>
    <xf numFmtId="172" fontId="4" fillId="0" borderId="2" xfId="0" applyNumberFormat="1" applyFont="1" applyFill="1" applyBorder="1" applyAlignment="1">
      <alignment horizontal="center" vertical="center"/>
    </xf>
    <xf numFmtId="0" fontId="23" fillId="0" borderId="44" xfId="4" applyBorder="1" applyAlignment="1">
      <alignment vertical="center"/>
    </xf>
    <xf numFmtId="0" fontId="23" fillId="12" borderId="44" xfId="4" applyFill="1" applyBorder="1" applyAlignment="1">
      <alignment vertical="center"/>
    </xf>
    <xf numFmtId="0" fontId="6" fillId="10" borderId="77" xfId="4" applyFont="1" applyFill="1" applyBorder="1" applyAlignment="1">
      <alignment horizontal="center" vertical="center" textRotation="90" wrapText="1"/>
    </xf>
    <xf numFmtId="10" fontId="5" fillId="10" borderId="77" xfId="4" applyNumberFormat="1" applyFont="1" applyFill="1" applyBorder="1" applyAlignment="1">
      <alignment horizontal="center" vertical="center" wrapText="1"/>
    </xf>
    <xf numFmtId="0" fontId="7" fillId="10" borderId="77" xfId="4" applyFont="1" applyFill="1" applyBorder="1" applyAlignment="1">
      <alignment horizontal="center" vertical="center" wrapText="1"/>
    </xf>
    <xf numFmtId="168" fontId="43" fillId="10" borderId="68" xfId="0" applyNumberFormat="1" applyFont="1" applyFill="1" applyBorder="1" applyAlignment="1">
      <alignment vertical="center"/>
    </xf>
    <xf numFmtId="168" fontId="43" fillId="11" borderId="45" xfId="0" applyNumberFormat="1" applyFont="1" applyFill="1" applyBorder="1" applyAlignment="1">
      <alignment vertical="center"/>
    </xf>
    <xf numFmtId="168" fontId="10" fillId="0" borderId="45" xfId="39" applyNumberFormat="1" applyFont="1" applyFill="1" applyBorder="1" applyAlignment="1">
      <alignment vertical="center"/>
    </xf>
    <xf numFmtId="0" fontId="23" fillId="8" borderId="44" xfId="4" applyFill="1" applyAlignment="1">
      <alignment vertical="center"/>
    </xf>
    <xf numFmtId="0" fontId="23" fillId="12" borderId="44" xfId="4" applyFill="1" applyAlignment="1">
      <alignment vertical="center"/>
    </xf>
    <xf numFmtId="10" fontId="23" fillId="12" borderId="44" xfId="4" applyNumberFormat="1" applyFill="1" applyAlignment="1">
      <alignment vertical="center"/>
    </xf>
    <xf numFmtId="0" fontId="23" fillId="0" borderId="44" xfId="4" applyAlignment="1">
      <alignment vertical="center"/>
    </xf>
    <xf numFmtId="0" fontId="7" fillId="10" borderId="129" xfId="4" applyFont="1" applyFill="1" applyBorder="1" applyAlignment="1">
      <alignment horizontal="center" vertical="center" wrapText="1"/>
    </xf>
    <xf numFmtId="0" fontId="8" fillId="12" borderId="44" xfId="4" applyFont="1" applyFill="1" applyAlignment="1">
      <alignment vertical="center"/>
    </xf>
    <xf numFmtId="0" fontId="8" fillId="0" borderId="44" xfId="4" applyFont="1" applyAlignment="1">
      <alignment vertical="center"/>
    </xf>
    <xf numFmtId="0" fontId="0" fillId="0" borderId="0" xfId="0" applyFont="1" applyFill="1" applyAlignment="1">
      <alignment vertical="center"/>
    </xf>
    <xf numFmtId="171" fontId="10" fillId="0" borderId="44" xfId="0" applyNumberFormat="1" applyFont="1" applyFill="1" applyBorder="1" applyAlignment="1">
      <alignment horizontal="left"/>
    </xf>
    <xf numFmtId="171" fontId="10" fillId="0" borderId="44" xfId="0" applyNumberFormat="1" applyFont="1" applyFill="1" applyBorder="1" applyAlignment="1">
      <alignment vertical="center"/>
    </xf>
    <xf numFmtId="0" fontId="10" fillId="0" borderId="44" xfId="0" applyFont="1" applyFill="1" applyBorder="1" applyAlignment="1">
      <alignment horizontal="left"/>
    </xf>
    <xf numFmtId="0" fontId="10" fillId="0" borderId="44" xfId="0" applyFont="1" applyFill="1" applyBorder="1" applyAlignment="1">
      <alignment vertical="center"/>
    </xf>
    <xf numFmtId="171" fontId="10" fillId="0" borderId="79" xfId="0" applyNumberFormat="1" applyFont="1" applyFill="1" applyBorder="1" applyAlignment="1">
      <alignment horizontal="left"/>
    </xf>
    <xf numFmtId="171" fontId="10" fillId="0" borderId="79" xfId="0" applyNumberFormat="1" applyFont="1" applyFill="1" applyBorder="1" applyAlignment="1">
      <alignment vertical="center"/>
    </xf>
    <xf numFmtId="0" fontId="0" fillId="0" borderId="0" xfId="0" applyFont="1" applyFill="1" applyAlignment="1">
      <alignment horizontal="left"/>
    </xf>
    <xf numFmtId="43" fontId="4" fillId="0" borderId="2" xfId="2" applyFont="1" applyFill="1" applyBorder="1" applyAlignment="1">
      <alignment horizontal="center" vertical="center"/>
    </xf>
    <xf numFmtId="37" fontId="4" fillId="8" borderId="2" xfId="0" applyNumberFormat="1" applyFont="1" applyFill="1" applyBorder="1" applyAlignment="1">
      <alignment horizontal="center" vertical="center"/>
    </xf>
    <xf numFmtId="10" fontId="4" fillId="8" borderId="85" xfId="0" applyNumberFormat="1" applyFont="1" applyFill="1" applyBorder="1" applyAlignment="1">
      <alignment horizontal="center" vertical="center"/>
    </xf>
    <xf numFmtId="10" fontId="4" fillId="8" borderId="90" xfId="0" applyNumberFormat="1" applyFont="1" applyFill="1" applyBorder="1" applyAlignment="1">
      <alignment horizontal="center" vertical="center"/>
    </xf>
    <xf numFmtId="10" fontId="4" fillId="14" borderId="85" xfId="0" applyNumberFormat="1" applyFont="1" applyFill="1" applyBorder="1" applyAlignment="1">
      <alignment horizontal="center" vertical="center"/>
    </xf>
    <xf numFmtId="10" fontId="4" fillId="14" borderId="89" xfId="0" applyNumberFormat="1" applyFont="1" applyFill="1" applyBorder="1" applyAlignment="1">
      <alignment horizontal="center" vertical="center"/>
    </xf>
    <xf numFmtId="197" fontId="4" fillId="0" borderId="29" xfId="2" applyNumberFormat="1" applyFont="1" applyFill="1" applyBorder="1" applyAlignment="1">
      <alignment horizontal="center" vertical="center"/>
    </xf>
    <xf numFmtId="171" fontId="4" fillId="2" borderId="131" xfId="0" applyNumberFormat="1" applyFont="1" applyFill="1" applyBorder="1" applyAlignment="1">
      <alignment horizontal="center" vertical="center"/>
    </xf>
    <xf numFmtId="171" fontId="4" fillId="2" borderId="8" xfId="0" applyNumberFormat="1" applyFont="1" applyFill="1" applyBorder="1" applyAlignment="1">
      <alignment horizontal="center" vertical="center"/>
    </xf>
    <xf numFmtId="37" fontId="4" fillId="0" borderId="8" xfId="0" applyNumberFormat="1" applyFont="1" applyFill="1" applyBorder="1" applyAlignment="1">
      <alignment horizontal="center" vertical="center"/>
    </xf>
    <xf numFmtId="167" fontId="4" fillId="0" borderId="55" xfId="0" applyNumberFormat="1" applyFont="1" applyFill="1" applyBorder="1" applyAlignment="1">
      <alignment horizontal="center" vertical="center"/>
    </xf>
    <xf numFmtId="10" fontId="4" fillId="2" borderId="55" xfId="0" applyNumberFormat="1" applyFont="1" applyFill="1" applyBorder="1" applyAlignment="1">
      <alignment horizontal="center" vertical="center"/>
    </xf>
    <xf numFmtId="37" fontId="4" fillId="0" borderId="64" xfId="0" applyNumberFormat="1" applyFont="1" applyFill="1" applyBorder="1" applyAlignment="1">
      <alignment horizontal="center" vertical="center"/>
    </xf>
    <xf numFmtId="37" fontId="4" fillId="2" borderId="65" xfId="0" applyNumberFormat="1" applyFont="1" applyFill="1" applyBorder="1" applyAlignment="1">
      <alignment horizontal="center" vertical="center"/>
    </xf>
    <xf numFmtId="37" fontId="4" fillId="0" borderId="65" xfId="0" applyNumberFormat="1" applyFont="1" applyFill="1" applyBorder="1" applyAlignment="1">
      <alignment horizontal="center" vertical="center"/>
    </xf>
    <xf numFmtId="37" fontId="4" fillId="0" borderId="65" xfId="0" applyNumberFormat="1" applyFont="1" applyBorder="1" applyAlignment="1">
      <alignment horizontal="center" vertical="center"/>
    </xf>
    <xf numFmtId="0" fontId="4" fillId="0" borderId="65" xfId="0" applyFont="1" applyBorder="1" applyAlignment="1">
      <alignment horizontal="center" vertical="center"/>
    </xf>
    <xf numFmtId="10" fontId="4" fillId="2" borderId="70" xfId="0" applyNumberFormat="1" applyFont="1" applyFill="1" applyBorder="1" applyAlignment="1">
      <alignment horizontal="center" vertical="center"/>
    </xf>
    <xf numFmtId="10" fontId="4" fillId="0" borderId="71" xfId="0" applyNumberFormat="1" applyFont="1" applyBorder="1" applyAlignment="1">
      <alignment horizontal="center" vertical="center"/>
    </xf>
    <xf numFmtId="171" fontId="4" fillId="2"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 fontId="4" fillId="0" borderId="64" xfId="0" applyNumberFormat="1" applyFont="1" applyFill="1" applyBorder="1" applyAlignment="1">
      <alignment horizontal="center" vertical="center" wrapText="1"/>
    </xf>
    <xf numFmtId="43" fontId="4" fillId="0" borderId="75" xfId="2" applyFont="1" applyFill="1" applyBorder="1" applyAlignment="1">
      <alignment horizontal="center" vertical="center"/>
    </xf>
    <xf numFmtId="171" fontId="4" fillId="0" borderId="19" xfId="0" applyNumberFormat="1" applyFont="1" applyBorder="1" applyAlignment="1">
      <alignment horizontal="center" vertical="center"/>
    </xf>
    <xf numFmtId="171" fontId="4" fillId="0" borderId="19" xfId="0" applyNumberFormat="1" applyFont="1" applyFill="1" applyBorder="1" applyAlignment="1">
      <alignment horizontal="center" vertical="center"/>
    </xf>
    <xf numFmtId="172" fontId="4" fillId="0" borderId="8" xfId="0" applyNumberFormat="1" applyFont="1" applyFill="1" applyBorder="1" applyAlignment="1">
      <alignment horizontal="center" vertical="center"/>
    </xf>
    <xf numFmtId="9" fontId="4" fillId="2" borderId="64" xfId="0" applyNumberFormat="1" applyFont="1" applyFill="1" applyBorder="1" applyAlignment="1">
      <alignment horizontal="center" vertical="center" wrapText="1"/>
    </xf>
    <xf numFmtId="9" fontId="4" fillId="2" borderId="65" xfId="0" applyNumberFormat="1" applyFont="1" applyFill="1" applyBorder="1" applyAlignment="1">
      <alignment horizontal="center" vertical="center" wrapText="1"/>
    </xf>
    <xf numFmtId="9" fontId="4" fillId="2" borderId="65" xfId="0" applyNumberFormat="1" applyFont="1" applyFill="1" applyBorder="1" applyAlignment="1">
      <alignment horizontal="center" vertical="center"/>
    </xf>
    <xf numFmtId="9" fontId="4" fillId="0" borderId="65" xfId="0" applyNumberFormat="1" applyFont="1" applyBorder="1" applyAlignment="1">
      <alignment horizontal="center" vertical="center"/>
    </xf>
    <xf numFmtId="9" fontId="4" fillId="0" borderId="65" xfId="0" applyNumberFormat="1" applyFont="1" applyFill="1" applyBorder="1" applyAlignment="1">
      <alignment horizontal="center" vertical="center"/>
    </xf>
    <xf numFmtId="9" fontId="4" fillId="0" borderId="65" xfId="3" applyFont="1" applyBorder="1" applyAlignment="1">
      <alignment horizontal="center" vertical="center"/>
    </xf>
    <xf numFmtId="9" fontId="4" fillId="0" borderId="68" xfId="3" applyFont="1" applyFill="1" applyBorder="1" applyAlignment="1">
      <alignment horizontal="center" vertical="center"/>
    </xf>
    <xf numFmtId="10" fontId="4" fillId="8" borderId="133" xfId="0" applyNumberFormat="1" applyFont="1" applyFill="1" applyBorder="1" applyAlignment="1">
      <alignment horizontal="center" vertical="center"/>
    </xf>
    <xf numFmtId="166" fontId="4" fillId="0" borderId="8" xfId="1" applyFont="1" applyFill="1" applyBorder="1" applyAlignment="1">
      <alignment horizontal="center" vertical="center"/>
    </xf>
    <xf numFmtId="43" fontId="4" fillId="0" borderId="8" xfId="2" applyFont="1" applyBorder="1" applyAlignment="1">
      <alignment horizontal="center" vertical="center" wrapText="1"/>
    </xf>
    <xf numFmtId="10" fontId="4" fillId="2" borderId="64" xfId="0" applyNumberFormat="1" applyFont="1" applyFill="1" applyBorder="1" applyAlignment="1">
      <alignment horizontal="center" vertical="center" wrapText="1"/>
    </xf>
    <xf numFmtId="174" fontId="4" fillId="2" borderId="65" xfId="0" applyNumberFormat="1" applyFont="1" applyFill="1" applyBorder="1" applyAlignment="1">
      <alignment horizontal="center" vertical="center" wrapText="1"/>
    </xf>
    <xf numFmtId="10" fontId="4" fillId="2" borderId="65" xfId="0" applyNumberFormat="1" applyFont="1" applyFill="1" applyBorder="1" applyAlignment="1">
      <alignment horizontal="center" vertical="center" wrapText="1"/>
    </xf>
    <xf numFmtId="10" fontId="4" fillId="2" borderId="65" xfId="0" applyNumberFormat="1" applyFont="1" applyFill="1" applyBorder="1" applyAlignment="1">
      <alignment horizontal="center" vertical="center"/>
    </xf>
    <xf numFmtId="9" fontId="4" fillId="0" borderId="65" xfId="0" applyNumberFormat="1" applyFont="1" applyBorder="1" applyAlignment="1">
      <alignment horizontal="center" vertical="center" wrapText="1"/>
    </xf>
    <xf numFmtId="10" fontId="4" fillId="0" borderId="65" xfId="3" applyNumberFormat="1" applyFont="1" applyFill="1" applyBorder="1" applyAlignment="1">
      <alignment horizontal="center" vertical="center"/>
    </xf>
    <xf numFmtId="10" fontId="4" fillId="0" borderId="65" xfId="0" applyNumberFormat="1" applyFont="1" applyBorder="1" applyAlignment="1">
      <alignment horizontal="center" vertical="center"/>
    </xf>
    <xf numFmtId="10" fontId="4" fillId="0" borderId="68" xfId="3" applyNumberFormat="1" applyFont="1" applyFill="1" applyBorder="1" applyAlignment="1">
      <alignment horizontal="center" vertical="center"/>
    </xf>
    <xf numFmtId="43" fontId="4" fillId="0" borderId="75" xfId="2" applyFont="1" applyBorder="1" applyAlignment="1">
      <alignment horizontal="center" vertical="center" wrapText="1"/>
    </xf>
    <xf numFmtId="43" fontId="4" fillId="0" borderId="8" xfId="2" applyFont="1" applyFill="1" applyBorder="1" applyAlignment="1">
      <alignment horizontal="center" vertical="center"/>
    </xf>
    <xf numFmtId="9" fontId="4" fillId="0" borderId="65" xfId="3" applyFont="1" applyFill="1" applyBorder="1" applyAlignment="1">
      <alignment horizontal="center" vertical="center"/>
    </xf>
    <xf numFmtId="168" fontId="4" fillId="0" borderId="29" xfId="3" applyNumberFormat="1" applyFont="1" applyFill="1" applyBorder="1" applyAlignment="1">
      <alignment horizontal="center" vertical="center"/>
    </xf>
    <xf numFmtId="171" fontId="1" fillId="0" borderId="2" xfId="0" applyNumberFormat="1" applyFont="1" applyFill="1" applyBorder="1" applyAlignment="1">
      <alignment horizontal="center" vertical="center"/>
    </xf>
    <xf numFmtId="171" fontId="1" fillId="0" borderId="2" xfId="0" applyNumberFormat="1" applyFont="1" applyFill="1" applyBorder="1"/>
    <xf numFmtId="172" fontId="4" fillId="0" borderId="29" xfId="0" applyNumberFormat="1" applyFont="1" applyFill="1" applyBorder="1" applyAlignment="1">
      <alignment horizontal="center" vertical="center" wrapText="1"/>
    </xf>
    <xf numFmtId="43" fontId="4" fillId="10" borderId="45" xfId="0" applyNumberFormat="1" applyFont="1" applyFill="1" applyBorder="1" applyAlignment="1">
      <alignment horizontal="center" vertical="center" wrapText="1"/>
    </xf>
    <xf numFmtId="167" fontId="1" fillId="0" borderId="0" xfId="0" applyNumberFormat="1" applyFont="1" applyAlignment="1">
      <alignment horizontal="center"/>
    </xf>
    <xf numFmtId="10" fontId="4" fillId="0" borderId="29" xfId="0" applyNumberFormat="1" applyFont="1" applyFill="1" applyBorder="1" applyAlignment="1">
      <alignment horizontal="center" vertical="center"/>
    </xf>
    <xf numFmtId="0" fontId="4" fillId="0" borderId="0" xfId="0" applyFont="1" applyFill="1"/>
    <xf numFmtId="0" fontId="4" fillId="0" borderId="44" xfId="4" applyFont="1" applyFill="1" applyBorder="1" applyAlignment="1">
      <alignment vertical="center"/>
    </xf>
    <xf numFmtId="0" fontId="38" fillId="0" borderId="0" xfId="0" applyFont="1" applyFill="1"/>
    <xf numFmtId="0" fontId="1" fillId="0" borderId="0" xfId="0" applyFont="1" applyFill="1"/>
    <xf numFmtId="10" fontId="4" fillId="0" borderId="19" xfId="0" applyNumberFormat="1" applyFont="1" applyFill="1" applyBorder="1" applyAlignment="1">
      <alignment horizontal="center" vertical="center"/>
    </xf>
    <xf numFmtId="10" fontId="4" fillId="0" borderId="90" xfId="0" applyNumberFormat="1" applyFont="1" applyFill="1" applyBorder="1" applyAlignment="1">
      <alignment horizontal="center" vertical="center"/>
    </xf>
    <xf numFmtId="0" fontId="1" fillId="0" borderId="1" xfId="0" applyFont="1" applyFill="1" applyBorder="1" applyAlignment="1">
      <alignment horizontal="center" vertical="center"/>
    </xf>
    <xf numFmtId="171" fontId="1" fillId="0" borderId="1" xfId="0" applyNumberFormat="1" applyFont="1" applyFill="1" applyBorder="1" applyAlignment="1">
      <alignment horizontal="center" vertical="center"/>
    </xf>
    <xf numFmtId="10" fontId="4" fillId="0" borderId="89" xfId="0" applyNumberFormat="1" applyFont="1" applyFill="1" applyBorder="1" applyAlignment="1">
      <alignment horizontal="center" vertical="center"/>
    </xf>
    <xf numFmtId="10" fontId="4" fillId="0" borderId="80" xfId="0" applyNumberFormat="1" applyFont="1" applyFill="1" applyBorder="1" applyAlignment="1">
      <alignment horizontal="center" vertical="center"/>
    </xf>
    <xf numFmtId="10" fontId="4" fillId="0" borderId="84" xfId="0" applyNumberFormat="1" applyFont="1" applyFill="1" applyBorder="1" applyAlignment="1">
      <alignment horizontal="center" vertical="center"/>
    </xf>
    <xf numFmtId="10" fontId="4" fillId="0" borderId="8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0" fontId="4" fillId="0" borderId="92" xfId="0" applyNumberFormat="1" applyFont="1" applyFill="1" applyBorder="1" applyAlignment="1">
      <alignment horizontal="center" vertical="center"/>
    </xf>
    <xf numFmtId="10" fontId="7" fillId="10" borderId="124" xfId="3" applyNumberFormat="1" applyFont="1" applyFill="1" applyBorder="1" applyAlignment="1">
      <alignment horizontal="center" vertical="center" wrapText="1"/>
    </xf>
    <xf numFmtId="171" fontId="0" fillId="0" borderId="0" xfId="0" applyNumberFormat="1" applyFont="1" applyFill="1" applyAlignment="1"/>
    <xf numFmtId="171" fontId="0" fillId="0" borderId="0" xfId="0" applyNumberFormat="1" applyFont="1" applyAlignment="1"/>
    <xf numFmtId="171" fontId="4" fillId="8" borderId="0" xfId="0" applyNumberFormat="1" applyFont="1" applyFill="1" applyAlignment="1">
      <alignment horizontal="center"/>
    </xf>
    <xf numFmtId="171" fontId="4" fillId="10" borderId="77" xfId="0" applyNumberFormat="1" applyFont="1" applyFill="1" applyBorder="1" applyAlignment="1">
      <alignment horizontal="center" vertical="center" wrapText="1"/>
    </xf>
    <xf numFmtId="171" fontId="4" fillId="7" borderId="2" xfId="0" applyNumberFormat="1" applyFont="1" applyFill="1" applyBorder="1" applyAlignment="1">
      <alignment horizontal="right" vertical="center"/>
    </xf>
    <xf numFmtId="171" fontId="4" fillId="0" borderId="8" xfId="0" applyNumberFormat="1" applyFont="1" applyBorder="1" applyAlignment="1">
      <alignment horizontal="center" vertical="center" wrapText="1"/>
    </xf>
    <xf numFmtId="171" fontId="4" fillId="0" borderId="75" xfId="2" applyNumberFormat="1" applyFont="1" applyBorder="1" applyAlignment="1">
      <alignment horizontal="center" vertical="center" wrapText="1"/>
    </xf>
    <xf numFmtId="171" fontId="4" fillId="7" borderId="4" xfId="0" applyNumberFormat="1" applyFont="1" applyFill="1" applyBorder="1" applyAlignment="1">
      <alignment horizontal="center"/>
    </xf>
    <xf numFmtId="171" fontId="0" fillId="0" borderId="0" xfId="0" applyNumberFormat="1" applyFont="1" applyFill="1"/>
    <xf numFmtId="171" fontId="4" fillId="0" borderId="0" xfId="0" applyNumberFormat="1" applyFont="1" applyFill="1" applyAlignment="1">
      <alignment horizontal="center"/>
    </xf>
    <xf numFmtId="43" fontId="4" fillId="0" borderId="2" xfId="2" applyFont="1" applyFill="1" applyBorder="1" applyAlignment="1">
      <alignment horizontal="center" vertical="center" wrapText="1"/>
    </xf>
    <xf numFmtId="43" fontId="4" fillId="0" borderId="2" xfId="2" applyFont="1" applyBorder="1" applyAlignment="1">
      <alignment horizontal="center" vertical="center"/>
    </xf>
    <xf numFmtId="173" fontId="4" fillId="15" borderId="2" xfId="0" applyNumberFormat="1" applyFont="1" applyFill="1" applyBorder="1" applyAlignment="1"/>
    <xf numFmtId="10" fontId="43" fillId="11" borderId="45" xfId="0" applyNumberFormat="1" applyFont="1" applyFill="1" applyBorder="1" applyAlignment="1">
      <alignment vertical="center"/>
    </xf>
    <xf numFmtId="0" fontId="50" fillId="0" borderId="2" xfId="0" applyFont="1" applyFill="1" applyBorder="1" applyAlignment="1">
      <alignment horizontal="justify" vertical="top" wrapText="1"/>
    </xf>
    <xf numFmtId="0" fontId="11" fillId="0" borderId="2" xfId="0" applyFont="1" applyFill="1" applyBorder="1" applyAlignment="1">
      <alignment vertical="center" wrapText="1"/>
    </xf>
    <xf numFmtId="0" fontId="50" fillId="0" borderId="2" xfId="0" applyFont="1" applyFill="1" applyBorder="1" applyAlignment="1">
      <alignment horizontal="left" vertical="top" wrapText="1"/>
    </xf>
    <xf numFmtId="0" fontId="1" fillId="0" borderId="6" xfId="0" applyFont="1" applyFill="1" applyBorder="1" applyAlignment="1">
      <alignment vertical="center" wrapText="1"/>
    </xf>
    <xf numFmtId="0" fontId="11" fillId="0" borderId="2" xfId="0" applyFont="1" applyFill="1" applyBorder="1" applyAlignment="1">
      <alignment horizontal="justify" vertical="top" wrapText="1"/>
    </xf>
    <xf numFmtId="0" fontId="11"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169" fontId="4" fillId="16" borderId="2" xfId="0" applyNumberFormat="1" applyFont="1" applyFill="1" applyBorder="1" applyAlignment="1">
      <alignment horizontal="center" vertical="center"/>
    </xf>
    <xf numFmtId="170" fontId="4" fillId="16" borderId="2" xfId="0" applyNumberFormat="1" applyFont="1" applyFill="1" applyBorder="1" applyAlignment="1">
      <alignment horizontal="center" vertical="center"/>
    </xf>
    <xf numFmtId="167" fontId="4" fillId="16" borderId="2" xfId="0" applyNumberFormat="1" applyFont="1" applyFill="1" applyBorder="1" applyAlignment="1">
      <alignment horizontal="center" vertical="center"/>
    </xf>
    <xf numFmtId="3" fontId="4" fillId="16" borderId="2" xfId="0" applyNumberFormat="1" applyFont="1" applyFill="1" applyBorder="1" applyAlignment="1">
      <alignment horizontal="center" vertical="center"/>
    </xf>
    <xf numFmtId="9" fontId="4" fillId="16" borderId="2" xfId="0" applyNumberFormat="1" applyFont="1" applyFill="1" applyBorder="1" applyAlignment="1">
      <alignment horizontal="center" vertical="center"/>
    </xf>
    <xf numFmtId="0" fontId="4" fillId="0" borderId="2" xfId="0" applyFont="1" applyFill="1" applyBorder="1" applyAlignment="1">
      <alignment horizontal="center" vertical="top" wrapText="1"/>
    </xf>
    <xf numFmtId="167" fontId="4" fillId="17" borderId="2" xfId="0" applyNumberFormat="1" applyFont="1" applyFill="1" applyBorder="1" applyAlignment="1"/>
    <xf numFmtId="9" fontId="4" fillId="17" borderId="2" xfId="0" applyNumberFormat="1" applyFont="1" applyFill="1" applyBorder="1" applyAlignment="1">
      <alignment horizontal="right"/>
    </xf>
    <xf numFmtId="2" fontId="4" fillId="0" borderId="28" xfId="0" applyNumberFormat="1" applyFont="1" applyFill="1" applyBorder="1" applyAlignment="1">
      <alignment horizontal="center" vertical="center"/>
    </xf>
    <xf numFmtId="0" fontId="4" fillId="16" borderId="2" xfId="0" applyFont="1" applyFill="1" applyBorder="1" applyAlignment="1">
      <alignment horizontal="center" vertical="center"/>
    </xf>
    <xf numFmtId="168" fontId="4" fillId="16" borderId="2" xfId="0" applyNumberFormat="1" applyFont="1" applyFill="1" applyBorder="1" applyAlignment="1">
      <alignment vertical="center"/>
    </xf>
    <xf numFmtId="10" fontId="4" fillId="16" borderId="2" xfId="0" applyNumberFormat="1" applyFont="1" applyFill="1" applyBorder="1" applyAlignment="1">
      <alignment vertical="center"/>
    </xf>
    <xf numFmtId="0" fontId="11" fillId="16" borderId="2" xfId="0" applyFont="1" applyFill="1" applyBorder="1" applyAlignment="1">
      <alignment horizontal="left" vertical="top" wrapText="1"/>
    </xf>
    <xf numFmtId="0" fontId="11" fillId="16" borderId="2" xfId="0" applyFont="1" applyFill="1" applyBorder="1" applyAlignment="1">
      <alignment horizontal="center" vertical="center" wrapText="1"/>
    </xf>
    <xf numFmtId="43" fontId="4" fillId="0" borderId="66" xfId="2" applyFont="1" applyFill="1" applyBorder="1" applyAlignment="1">
      <alignment horizontal="center"/>
    </xf>
    <xf numFmtId="43" fontId="4" fillId="0" borderId="29" xfId="2" applyFont="1" applyFill="1" applyBorder="1" applyAlignment="1">
      <alignment horizontal="center" vertical="center" wrapText="1"/>
    </xf>
    <xf numFmtId="43" fontId="4" fillId="0" borderId="16" xfId="2" applyFont="1" applyFill="1" applyBorder="1" applyAlignment="1">
      <alignment horizontal="center"/>
    </xf>
    <xf numFmtId="0" fontId="4" fillId="0" borderId="16" xfId="0" applyFont="1" applyFill="1" applyBorder="1" applyAlignment="1">
      <alignment horizontal="center" vertical="center"/>
    </xf>
    <xf numFmtId="0" fontId="4" fillId="0" borderId="2" xfId="0" applyFont="1" applyFill="1" applyBorder="1" applyAlignment="1">
      <alignment horizontal="right" vertical="center"/>
    </xf>
    <xf numFmtId="171" fontId="4" fillId="0" borderId="8" xfId="0" applyNumberFormat="1" applyFont="1" applyFill="1" applyBorder="1" applyAlignment="1">
      <alignment horizontal="center" vertical="center" wrapText="1"/>
    </xf>
    <xf numFmtId="0" fontId="1" fillId="16" borderId="2" xfId="0" applyFont="1" applyFill="1" applyBorder="1"/>
    <xf numFmtId="171" fontId="1" fillId="16" borderId="2" xfId="0" applyNumberFormat="1" applyFont="1" applyFill="1" applyBorder="1"/>
    <xf numFmtId="43" fontId="4" fillId="0" borderId="65" xfId="2" applyFont="1" applyFill="1" applyBorder="1" applyAlignment="1">
      <alignment horizontal="center" vertical="center"/>
    </xf>
    <xf numFmtId="37" fontId="4" fillId="16" borderId="2" xfId="0" applyNumberFormat="1" applyFont="1" applyFill="1" applyBorder="1" applyAlignment="1">
      <alignment horizontal="center" vertical="center"/>
    </xf>
    <xf numFmtId="171" fontId="4" fillId="16" borderId="2" xfId="0" applyNumberFormat="1" applyFont="1" applyFill="1" applyBorder="1" applyAlignment="1">
      <alignment horizontal="center" vertical="center"/>
    </xf>
    <xf numFmtId="43" fontId="4" fillId="0" borderId="29" xfId="2" applyFont="1" applyFill="1" applyBorder="1" applyAlignment="1">
      <alignment horizontal="center" vertical="center"/>
    </xf>
    <xf numFmtId="10" fontId="4" fillId="0" borderId="120" xfId="0" applyNumberFormat="1" applyFont="1" applyFill="1" applyBorder="1" applyAlignment="1">
      <alignment horizontal="center" vertical="center"/>
    </xf>
    <xf numFmtId="10" fontId="4" fillId="3" borderId="85" xfId="0" applyNumberFormat="1" applyFont="1" applyFill="1" applyBorder="1" applyAlignment="1">
      <alignment horizontal="center" vertical="center"/>
    </xf>
    <xf numFmtId="10" fontId="4" fillId="0" borderId="45" xfId="0" applyNumberFormat="1" applyFont="1" applyBorder="1" applyAlignment="1">
      <alignment horizontal="center" vertical="center"/>
    </xf>
    <xf numFmtId="0" fontId="4" fillId="18" borderId="72" xfId="0" applyFont="1" applyFill="1" applyBorder="1" applyAlignment="1">
      <alignment horizontal="center" vertical="center"/>
    </xf>
    <xf numFmtId="0" fontId="4" fillId="18" borderId="2" xfId="0" applyFont="1" applyFill="1" applyBorder="1" applyAlignment="1">
      <alignment horizontal="center" vertical="center"/>
    </xf>
    <xf numFmtId="37" fontId="4" fillId="18" borderId="2" xfId="0" applyNumberFormat="1" applyFont="1" applyFill="1" applyBorder="1" applyAlignment="1">
      <alignment horizontal="center" vertical="center"/>
    </xf>
    <xf numFmtId="179" fontId="4" fillId="18" borderId="2" xfId="0" applyNumberFormat="1" applyFont="1" applyFill="1" applyBorder="1" applyAlignment="1">
      <alignment horizontal="center" vertical="center"/>
    </xf>
    <xf numFmtId="167" fontId="4" fillId="16" borderId="45" xfId="0" applyNumberFormat="1" applyFont="1" applyFill="1" applyBorder="1" applyAlignment="1">
      <alignment horizontal="center" vertical="center"/>
    </xf>
    <xf numFmtId="10" fontId="4" fillId="18" borderId="45" xfId="0" applyNumberFormat="1" applyFont="1" applyFill="1" applyBorder="1" applyAlignment="1">
      <alignment horizontal="center" vertical="center"/>
    </xf>
    <xf numFmtId="37" fontId="4" fillId="0" borderId="53" xfId="0" applyNumberFormat="1" applyFont="1" applyFill="1" applyBorder="1" applyAlignment="1">
      <alignment horizontal="center" vertical="center"/>
    </xf>
    <xf numFmtId="39" fontId="4" fillId="8" borderId="29" xfId="0" applyNumberFormat="1" applyFont="1" applyFill="1" applyBorder="1" applyAlignment="1">
      <alignment horizontal="center" vertical="center"/>
    </xf>
    <xf numFmtId="2" fontId="4" fillId="2" borderId="29" xfId="0" applyNumberFormat="1" applyFont="1" applyFill="1" applyBorder="1" applyAlignment="1">
      <alignment horizontal="center" vertical="center"/>
    </xf>
    <xf numFmtId="2" fontId="4" fillId="0" borderId="29" xfId="0" applyNumberFormat="1" applyFont="1" applyBorder="1" applyAlignment="1">
      <alignment horizontal="center" vertical="center"/>
    </xf>
    <xf numFmtId="37" fontId="4" fillId="2" borderId="64" xfId="0" applyNumberFormat="1" applyFont="1" applyFill="1" applyBorder="1" applyAlignment="1">
      <alignment horizontal="center" vertical="center"/>
    </xf>
    <xf numFmtId="177" fontId="4" fillId="2" borderId="65" xfId="0" applyNumberFormat="1" applyFont="1" applyFill="1" applyBorder="1" applyAlignment="1">
      <alignment horizontal="center" vertical="center"/>
    </xf>
    <xf numFmtId="178" fontId="4" fillId="0" borderId="65" xfId="0" applyNumberFormat="1" applyFont="1" applyBorder="1" applyAlignment="1">
      <alignment horizontal="center" vertical="center"/>
    </xf>
    <xf numFmtId="10" fontId="4" fillId="18" borderId="83" xfId="0" applyNumberFormat="1" applyFont="1" applyFill="1" applyBorder="1" applyAlignment="1">
      <alignment horizontal="center" vertical="center"/>
    </xf>
    <xf numFmtId="166" fontId="4" fillId="0" borderId="75" xfId="1" applyFont="1" applyBorder="1" applyAlignment="1">
      <alignment horizontal="center" vertical="center"/>
    </xf>
    <xf numFmtId="1" fontId="4" fillId="0" borderId="29" xfId="0" applyNumberFormat="1" applyFont="1" applyFill="1" applyBorder="1" applyAlignment="1">
      <alignment horizontal="center" vertical="center"/>
    </xf>
    <xf numFmtId="174" fontId="4" fillId="0" borderId="2" xfId="0" applyNumberFormat="1" applyFont="1" applyFill="1" applyBorder="1" applyAlignment="1">
      <alignment vertical="center"/>
    </xf>
    <xf numFmtId="10" fontId="4" fillId="3" borderId="87" xfId="0" applyNumberFormat="1" applyFont="1" applyFill="1" applyBorder="1" applyAlignment="1">
      <alignment horizontal="center" vertical="center"/>
    </xf>
    <xf numFmtId="171" fontId="4" fillId="0" borderId="65" xfId="0" applyNumberFormat="1" applyFont="1" applyFill="1" applyBorder="1" applyAlignment="1">
      <alignment horizontal="center" vertical="center"/>
    </xf>
    <xf numFmtId="168" fontId="4" fillId="0" borderId="29" xfId="0" applyNumberFormat="1" applyFont="1" applyFill="1" applyBorder="1" applyAlignment="1">
      <alignment horizontal="center" vertical="center"/>
    </xf>
    <xf numFmtId="9" fontId="4" fillId="0" borderId="120" xfId="3" applyFont="1" applyFill="1" applyBorder="1" applyAlignment="1">
      <alignment horizontal="center" vertical="center"/>
    </xf>
    <xf numFmtId="167" fontId="4" fillId="0" borderId="63" xfId="0" applyNumberFormat="1" applyFont="1" applyFill="1" applyBorder="1" applyAlignment="1">
      <alignment horizontal="center" vertical="center"/>
    </xf>
    <xf numFmtId="37" fontId="4" fillId="7" borderId="28" xfId="0" applyNumberFormat="1" applyFont="1" applyFill="1" applyBorder="1" applyAlignment="1">
      <alignment horizontal="center" vertical="center"/>
    </xf>
    <xf numFmtId="167" fontId="4" fillId="7" borderId="63" xfId="0" applyNumberFormat="1" applyFont="1" applyFill="1" applyBorder="1" applyAlignment="1">
      <alignment horizontal="center" vertical="center"/>
    </xf>
    <xf numFmtId="9" fontId="4" fillId="0" borderId="63" xfId="3" applyFont="1" applyFill="1" applyBorder="1" applyAlignment="1">
      <alignment horizontal="center" vertical="center"/>
    </xf>
    <xf numFmtId="167" fontId="4" fillId="0" borderId="107" xfId="0" applyNumberFormat="1" applyFont="1" applyFill="1" applyBorder="1" applyAlignment="1">
      <alignment horizontal="center" vertical="center"/>
    </xf>
    <xf numFmtId="37" fontId="4" fillId="7" borderId="45" xfId="0" applyNumberFormat="1" applyFont="1" applyFill="1" applyBorder="1" applyAlignment="1">
      <alignment horizontal="center" vertical="center"/>
    </xf>
    <xf numFmtId="172" fontId="4" fillId="0" borderId="29" xfId="0" applyNumberFormat="1" applyFont="1" applyFill="1" applyBorder="1" applyAlignment="1">
      <alignment horizontal="center" vertical="center"/>
    </xf>
    <xf numFmtId="9" fontId="4" fillId="0" borderId="29" xfId="0" applyNumberFormat="1" applyFont="1" applyFill="1" applyBorder="1" applyAlignment="1">
      <alignment horizontal="center" vertical="center" wrapText="1"/>
    </xf>
    <xf numFmtId="171" fontId="4" fillId="0" borderId="8" xfId="2" applyNumberFormat="1" applyFont="1" applyFill="1" applyBorder="1" applyAlignment="1">
      <alignment horizontal="center" vertical="center" wrapText="1"/>
    </xf>
    <xf numFmtId="10" fontId="4" fillId="0" borderId="65" xfId="0" applyNumberFormat="1" applyFont="1" applyFill="1" applyBorder="1" applyAlignment="1">
      <alignment horizontal="center" vertical="center"/>
    </xf>
    <xf numFmtId="9" fontId="4" fillId="0" borderId="65" xfId="3" applyFont="1" applyFill="1" applyBorder="1" applyAlignment="1">
      <alignment horizontal="center" vertical="center" wrapText="1"/>
    </xf>
    <xf numFmtId="199" fontId="4" fillId="2" borderId="19" xfId="0" applyNumberFormat="1" applyFont="1" applyFill="1" applyBorder="1" applyAlignment="1">
      <alignment horizontal="center" vertical="center"/>
    </xf>
    <xf numFmtId="10" fontId="4" fillId="16" borderId="45" xfId="0" applyNumberFormat="1" applyFont="1" applyFill="1" applyBorder="1" applyAlignment="1">
      <alignment horizontal="center" vertical="center"/>
    </xf>
    <xf numFmtId="10" fontId="4" fillId="16" borderId="89" xfId="0" applyNumberFormat="1" applyFont="1" applyFill="1" applyBorder="1" applyAlignment="1">
      <alignment horizontal="center" vertical="center"/>
    </xf>
    <xf numFmtId="171" fontId="4" fillId="0" borderId="2" xfId="2" applyNumberFormat="1" applyFont="1" applyFill="1" applyBorder="1" applyAlignment="1">
      <alignment horizontal="right" vertical="center"/>
    </xf>
    <xf numFmtId="10" fontId="10" fillId="0" borderId="3" xfId="38" applyNumberFormat="1" applyFont="1" applyFill="1" applyBorder="1" applyAlignment="1">
      <alignment vertical="center"/>
    </xf>
    <xf numFmtId="168" fontId="10" fillId="0" borderId="29" xfId="38" applyNumberFormat="1" applyFont="1" applyFill="1" applyBorder="1" applyAlignment="1">
      <alignment vertical="center"/>
    </xf>
    <xf numFmtId="10" fontId="10" fillId="0" borderId="61" xfId="38" applyNumberFormat="1" applyFont="1" applyFill="1" applyBorder="1" applyAlignment="1">
      <alignment vertical="center"/>
    </xf>
    <xf numFmtId="10" fontId="10" fillId="0" borderId="2" xfId="39" applyNumberFormat="1" applyFont="1" applyFill="1" applyBorder="1" applyAlignment="1">
      <alignment vertical="center"/>
    </xf>
    <xf numFmtId="10" fontId="10" fillId="0" borderId="11" xfId="38" applyNumberFormat="1" applyFont="1" applyFill="1" applyBorder="1" applyAlignment="1">
      <alignment vertical="center"/>
    </xf>
    <xf numFmtId="10" fontId="10" fillId="0" borderId="11" xfId="39" applyNumberFormat="1" applyFont="1" applyFill="1" applyBorder="1" applyAlignment="1">
      <alignment vertical="center"/>
    </xf>
    <xf numFmtId="10" fontId="10" fillId="0" borderId="45" xfId="38" applyNumberFormat="1" applyFont="1" applyFill="1" applyBorder="1" applyAlignment="1">
      <alignment vertical="center"/>
    </xf>
    <xf numFmtId="10" fontId="10" fillId="0" borderId="29" xfId="38" applyNumberFormat="1" applyFont="1" applyFill="1" applyBorder="1" applyAlignment="1">
      <alignment vertical="center"/>
    </xf>
    <xf numFmtId="10" fontId="29" fillId="0" borderId="29" xfId="38" applyNumberFormat="1" applyFont="1" applyFill="1" applyBorder="1" applyAlignment="1">
      <alignment vertical="center"/>
    </xf>
    <xf numFmtId="10" fontId="29" fillId="0" borderId="29" xfId="39" applyNumberFormat="1" applyFont="1" applyFill="1" applyBorder="1" applyAlignment="1">
      <alignment vertical="center"/>
    </xf>
    <xf numFmtId="10" fontId="29" fillId="0" borderId="2" xfId="39" applyNumberFormat="1" applyFont="1" applyFill="1" applyBorder="1" applyAlignment="1">
      <alignment vertical="center"/>
    </xf>
    <xf numFmtId="10" fontId="10" fillId="0" borderId="8" xfId="38" applyNumberFormat="1" applyFont="1" applyFill="1" applyBorder="1" applyAlignment="1">
      <alignment vertical="center"/>
    </xf>
    <xf numFmtId="10" fontId="10" fillId="0" borderId="45" xfId="39" applyNumberFormat="1" applyFont="1" applyFill="1" applyBorder="1" applyAlignment="1">
      <alignment vertical="center"/>
    </xf>
    <xf numFmtId="0" fontId="35" fillId="8" borderId="138" xfId="0" applyFont="1" applyFill="1" applyBorder="1" applyAlignment="1">
      <alignment horizontal="center" vertical="center" wrapText="1"/>
    </xf>
    <xf numFmtId="3" fontId="8" fillId="10" borderId="29" xfId="59" applyNumberFormat="1" applyFont="1" applyFill="1" applyBorder="1" applyAlignment="1">
      <alignment horizontal="right" vertical="center"/>
    </xf>
    <xf numFmtId="0" fontId="0" fillId="0" borderId="44" xfId="63" applyFont="1" applyAlignment="1"/>
    <xf numFmtId="0" fontId="8" fillId="0" borderId="44" xfId="59" applyFont="1"/>
    <xf numFmtId="0" fontId="8" fillId="0" borderId="44" xfId="59" applyFont="1" applyAlignment="1">
      <alignment vertical="center" wrapText="1"/>
    </xf>
    <xf numFmtId="0" fontId="8" fillId="0" borderId="44" xfId="59" applyFont="1" applyAlignment="1">
      <alignment wrapText="1"/>
    </xf>
    <xf numFmtId="0" fontId="1" fillId="0" borderId="44" xfId="59" applyFont="1"/>
    <xf numFmtId="4" fontId="8" fillId="0" borderId="4" xfId="59" applyNumberFormat="1" applyFont="1" applyBorder="1" applyAlignment="1">
      <alignment horizontal="right"/>
    </xf>
    <xf numFmtId="171" fontId="8" fillId="0" borderId="2" xfId="59" applyNumberFormat="1" applyFont="1" applyBorder="1" applyAlignment="1">
      <alignment horizontal="right"/>
    </xf>
    <xf numFmtId="0" fontId="8" fillId="0" borderId="2" xfId="59" applyFont="1" applyBorder="1" applyAlignment="1">
      <alignment horizontal="right"/>
    </xf>
    <xf numFmtId="4" fontId="8" fillId="0" borderId="2" xfId="59" applyNumberFormat="1" applyFont="1" applyBorder="1" applyAlignment="1">
      <alignment horizontal="right"/>
    </xf>
    <xf numFmtId="3" fontId="8" fillId="0" borderId="2" xfId="59" applyNumberFormat="1" applyFont="1" applyBorder="1" applyAlignment="1">
      <alignment horizontal="center"/>
    </xf>
    <xf numFmtId="166" fontId="8" fillId="0" borderId="2" xfId="41" applyFont="1" applyBorder="1" applyAlignment="1">
      <alignment horizontal="right"/>
    </xf>
    <xf numFmtId="4" fontId="6" fillId="0" borderId="2" xfId="59" applyNumberFormat="1" applyFont="1" applyBorder="1" applyAlignment="1">
      <alignment horizontal="right"/>
    </xf>
    <xf numFmtId="0" fontId="6" fillId="0" borderId="2" xfId="59" applyFont="1" applyBorder="1" applyAlignment="1">
      <alignment horizontal="right"/>
    </xf>
    <xf numFmtId="0" fontId="8" fillId="2" borderId="44" xfId="59" applyFont="1" applyFill="1" applyBorder="1" applyAlignment="1">
      <alignment wrapText="1"/>
    </xf>
    <xf numFmtId="0" fontId="8" fillId="2" borderId="44" xfId="59" applyFont="1" applyFill="1" applyBorder="1"/>
    <xf numFmtId="171" fontId="6" fillId="0" borderId="2" xfId="59" applyNumberFormat="1" applyFont="1" applyBorder="1" applyAlignment="1">
      <alignment horizontal="right"/>
    </xf>
    <xf numFmtId="171" fontId="6" fillId="0" borderId="16" xfId="59" applyNumberFormat="1" applyFont="1" applyBorder="1" applyAlignment="1">
      <alignment horizontal="right"/>
    </xf>
    <xf numFmtId="166" fontId="6" fillId="0" borderId="16" xfId="41" applyFont="1" applyBorder="1" applyAlignment="1">
      <alignment horizontal="right"/>
    </xf>
    <xf numFmtId="184" fontId="8" fillId="0" borderId="2" xfId="59" applyNumberFormat="1" applyFont="1" applyBorder="1" applyAlignment="1">
      <alignment horizontal="right"/>
    </xf>
    <xf numFmtId="166" fontId="8" fillId="0" borderId="4" xfId="41" applyFont="1" applyBorder="1" applyAlignment="1">
      <alignment horizontal="right"/>
    </xf>
    <xf numFmtId="0" fontId="1" fillId="0" borderId="2" xfId="59" applyFont="1" applyBorder="1" applyAlignment="1"/>
    <xf numFmtId="1" fontId="8" fillId="0" borderId="2" xfId="59" applyNumberFormat="1" applyFont="1" applyBorder="1" applyAlignment="1">
      <alignment horizontal="center"/>
    </xf>
    <xf numFmtId="0" fontId="1" fillId="0" borderId="16" xfId="59" applyFont="1" applyBorder="1" applyAlignment="1"/>
    <xf numFmtId="4" fontId="31" fillId="0" borderId="2" xfId="59" applyNumberFormat="1" applyFont="1" applyBorder="1" applyAlignment="1">
      <alignment horizontal="right"/>
    </xf>
    <xf numFmtId="4" fontId="8" fillId="0" borderId="2" xfId="59" applyNumberFormat="1" applyFont="1" applyBorder="1" applyAlignment="1">
      <alignment horizontal="center"/>
    </xf>
    <xf numFmtId="1" fontId="8" fillId="0" borderId="44" xfId="59" applyNumberFormat="1" applyFont="1" applyAlignment="1">
      <alignment wrapText="1"/>
    </xf>
    <xf numFmtId="0" fontId="1" fillId="0" borderId="41" xfId="59" applyFont="1" applyBorder="1" applyAlignment="1"/>
    <xf numFmtId="0" fontId="8" fillId="2" borderId="44" xfId="59" applyFont="1" applyFill="1" applyAlignment="1">
      <alignment wrapText="1"/>
    </xf>
    <xf numFmtId="0" fontId="8" fillId="2" borderId="44" xfId="59" applyFont="1" applyFill="1"/>
    <xf numFmtId="171" fontId="6" fillId="0" borderId="45" xfId="59" applyNumberFormat="1" applyFont="1" applyFill="1" applyBorder="1" applyAlignment="1">
      <alignment horizontal="right"/>
    </xf>
    <xf numFmtId="4" fontId="8" fillId="0" borderId="11" xfId="59" applyNumberFormat="1" applyFont="1" applyBorder="1" applyAlignment="1">
      <alignment horizontal="right" vertical="center" wrapText="1"/>
    </xf>
    <xf numFmtId="184" fontId="8" fillId="0" borderId="2" xfId="59" applyNumberFormat="1" applyFont="1" applyBorder="1" applyAlignment="1">
      <alignment horizontal="right" vertical="center" wrapText="1"/>
    </xf>
    <xf numFmtId="171" fontId="8" fillId="0" borderId="2" xfId="59" applyNumberFormat="1" applyFont="1" applyBorder="1" applyAlignment="1">
      <alignment horizontal="right" vertical="center" wrapText="1"/>
    </xf>
    <xf numFmtId="4" fontId="8" fillId="0" borderId="2" xfId="59" applyNumberFormat="1" applyFont="1" applyBorder="1" applyAlignment="1">
      <alignment horizontal="right" vertical="center" wrapText="1"/>
    </xf>
    <xf numFmtId="171" fontId="6" fillId="0" borderId="2" xfId="59" applyNumberFormat="1" applyFont="1" applyBorder="1"/>
    <xf numFmtId="4" fontId="6" fillId="0" borderId="2" xfId="59" applyNumberFormat="1" applyFont="1" applyBorder="1"/>
    <xf numFmtId="171" fontId="6" fillId="0" borderId="3" xfId="59" applyNumberFormat="1" applyFont="1" applyBorder="1" applyAlignment="1">
      <alignment horizontal="right"/>
    </xf>
    <xf numFmtId="171" fontId="6" fillId="0" borderId="3" xfId="59" applyNumberFormat="1" applyFont="1" applyBorder="1"/>
    <xf numFmtId="39" fontId="8" fillId="0" borderId="11" xfId="59" applyNumberFormat="1" applyFont="1" applyBorder="1" applyAlignment="1">
      <alignment horizontal="right" vertical="center"/>
    </xf>
    <xf numFmtId="184" fontId="8" fillId="0" borderId="2" xfId="59" applyNumberFormat="1" applyFont="1" applyBorder="1" applyAlignment="1">
      <alignment horizontal="right" vertical="center"/>
    </xf>
    <xf numFmtId="39" fontId="8" fillId="0" borderId="2" xfId="59" applyNumberFormat="1" applyFont="1" applyBorder="1" applyAlignment="1">
      <alignment horizontal="right" vertical="center"/>
    </xf>
    <xf numFmtId="39" fontId="6" fillId="0" borderId="2" xfId="59" applyNumberFormat="1" applyFont="1" applyBorder="1" applyAlignment="1">
      <alignment horizontal="right" vertical="center"/>
    </xf>
    <xf numFmtId="184" fontId="6" fillId="0" borderId="2" xfId="59" applyNumberFormat="1" applyFont="1" applyBorder="1" applyAlignment="1">
      <alignment horizontal="right" vertical="center"/>
    </xf>
    <xf numFmtId="184" fontId="6" fillId="0" borderId="3" xfId="59" applyNumberFormat="1" applyFont="1" applyBorder="1" applyAlignment="1">
      <alignment horizontal="right" vertical="center" wrapText="1"/>
    </xf>
    <xf numFmtId="39" fontId="8" fillId="0" borderId="11" xfId="59" applyNumberFormat="1" applyFont="1" applyBorder="1" applyAlignment="1">
      <alignment horizontal="right" vertical="center" wrapText="1"/>
    </xf>
    <xf numFmtId="39" fontId="8" fillId="0" borderId="2" xfId="59" applyNumberFormat="1" applyFont="1" applyBorder="1" applyAlignment="1">
      <alignment horizontal="right" vertical="center" wrapText="1"/>
    </xf>
    <xf numFmtId="186" fontId="8" fillId="0" borderId="2" xfId="59" applyNumberFormat="1" applyFont="1" applyBorder="1" applyAlignment="1">
      <alignment horizontal="right" vertical="center" wrapText="1"/>
    </xf>
    <xf numFmtId="43" fontId="8" fillId="0" borderId="2" xfId="59" applyNumberFormat="1" applyFont="1" applyBorder="1" applyAlignment="1">
      <alignment horizontal="center" vertical="center" wrapText="1"/>
    </xf>
    <xf numFmtId="3" fontId="8" fillId="0" borderId="2" xfId="59" applyNumberFormat="1" applyFont="1" applyBorder="1" applyAlignment="1">
      <alignment horizontal="center" vertical="center" wrapText="1"/>
    </xf>
    <xf numFmtId="187" fontId="8" fillId="0" borderId="2" xfId="59" applyNumberFormat="1" applyFont="1" applyBorder="1" applyAlignment="1">
      <alignment horizontal="center" vertical="center" wrapText="1"/>
    </xf>
    <xf numFmtId="189" fontId="8" fillId="0" borderId="2" xfId="59" applyNumberFormat="1" applyFont="1" applyBorder="1" applyAlignment="1">
      <alignment horizontal="right" vertical="center" wrapText="1"/>
    </xf>
    <xf numFmtId="4" fontId="6" fillId="0" borderId="2" xfId="59" applyNumberFormat="1" applyFont="1" applyBorder="1" applyAlignment="1">
      <alignment horizontal="right" vertical="center" wrapText="1"/>
    </xf>
    <xf numFmtId="171" fontId="6" fillId="0" borderId="2" xfId="59" applyNumberFormat="1" applyFont="1" applyBorder="1" applyAlignment="1">
      <alignment horizontal="right" vertical="center" wrapText="1"/>
    </xf>
    <xf numFmtId="171" fontId="6" fillId="0" borderId="3" xfId="59" applyNumberFormat="1" applyFont="1" applyBorder="1" applyAlignment="1">
      <alignment horizontal="right" vertical="center" wrapText="1"/>
    </xf>
    <xf numFmtId="184" fontId="8" fillId="0" borderId="2" xfId="4" applyNumberFormat="1" applyFont="1" applyBorder="1" applyAlignment="1">
      <alignment horizontal="right" vertical="center" wrapText="1"/>
    </xf>
    <xf numFmtId="43" fontId="8" fillId="0" borderId="2" xfId="66" applyFont="1" applyBorder="1" applyAlignment="1">
      <alignment horizontal="right" vertical="center" wrapText="1"/>
    </xf>
    <xf numFmtId="0" fontId="1" fillId="0" borderId="27" xfId="4" applyFont="1" applyBorder="1"/>
    <xf numFmtId="0" fontId="1" fillId="0" borderId="41" xfId="4" applyFont="1" applyBorder="1"/>
    <xf numFmtId="0" fontId="1" fillId="0" borderId="21" xfId="4" applyFont="1" applyBorder="1"/>
    <xf numFmtId="0" fontId="8" fillId="0" borderId="44" xfId="4" applyFont="1"/>
    <xf numFmtId="0" fontId="8" fillId="0" borderId="44" xfId="4" applyFont="1" applyAlignment="1">
      <alignment vertical="center" wrapText="1"/>
    </xf>
    <xf numFmtId="0" fontId="8" fillId="0" borderId="44" xfId="4" applyFont="1" applyAlignment="1">
      <alignment wrapText="1"/>
    </xf>
    <xf numFmtId="0" fontId="8" fillId="2" borderId="44" xfId="4" applyFont="1" applyFill="1" applyBorder="1" applyAlignment="1">
      <alignment wrapText="1"/>
    </xf>
    <xf numFmtId="0" fontId="8" fillId="2" borderId="44" xfId="4" applyFont="1" applyFill="1" applyBorder="1"/>
    <xf numFmtId="0" fontId="1" fillId="0" borderId="44" xfId="4" applyFont="1"/>
    <xf numFmtId="43" fontId="1" fillId="0" borderId="19" xfId="66" applyFont="1" applyBorder="1"/>
    <xf numFmtId="43" fontId="1" fillId="0" borderId="27" xfId="66" applyFont="1" applyBorder="1"/>
    <xf numFmtId="10" fontId="8" fillId="0" borderId="11" xfId="59" applyNumberFormat="1" applyFont="1" applyBorder="1" applyAlignment="1">
      <alignment horizontal="right" vertical="center" wrapText="1"/>
    </xf>
    <xf numFmtId="10" fontId="8" fillId="0" borderId="2" xfId="59" applyNumberFormat="1" applyFont="1" applyBorder="1" applyAlignment="1">
      <alignment horizontal="right" vertical="center" wrapText="1"/>
    </xf>
    <xf numFmtId="10" fontId="6" fillId="0" borderId="2" xfId="59" applyNumberFormat="1" applyFont="1" applyBorder="1" applyAlignment="1">
      <alignment horizontal="right"/>
    </xf>
    <xf numFmtId="10" fontId="6" fillId="0" borderId="2" xfId="59" applyNumberFormat="1" applyFont="1" applyBorder="1"/>
    <xf numFmtId="3" fontId="8" fillId="0" borderId="2" xfId="59" applyNumberFormat="1" applyFont="1" applyBorder="1" applyAlignment="1">
      <alignment vertical="center" wrapText="1"/>
    </xf>
    <xf numFmtId="9" fontId="8" fillId="0" borderId="11" xfId="59" applyNumberFormat="1" applyFont="1" applyBorder="1" applyAlignment="1">
      <alignment horizontal="right" vertical="center" wrapText="1"/>
    </xf>
    <xf numFmtId="9" fontId="8" fillId="0" borderId="2" xfId="59" applyNumberFormat="1" applyFont="1" applyBorder="1" applyAlignment="1">
      <alignment horizontal="right" vertical="center" wrapText="1"/>
    </xf>
    <xf numFmtId="168" fontId="8" fillId="0" borderId="11" xfId="59" applyNumberFormat="1" applyFont="1" applyBorder="1" applyAlignment="1">
      <alignment horizontal="right" vertical="center" wrapText="1"/>
    </xf>
    <xf numFmtId="168" fontId="8" fillId="0" borderId="2" xfId="59" applyNumberFormat="1" applyFont="1" applyBorder="1" applyAlignment="1">
      <alignment horizontal="right" vertical="center"/>
    </xf>
    <xf numFmtId="10" fontId="8" fillId="0" borderId="2" xfId="59" applyNumberFormat="1" applyFont="1" applyBorder="1" applyAlignment="1">
      <alignment horizontal="right" vertical="center"/>
    </xf>
    <xf numFmtId="37" fontId="8" fillId="0" borderId="11" xfId="59" applyNumberFormat="1" applyFont="1" applyBorder="1" applyAlignment="1">
      <alignment horizontal="right" vertical="center"/>
    </xf>
    <xf numFmtId="190" fontId="8" fillId="0" borderId="11" xfId="59" applyNumberFormat="1" applyFont="1" applyBorder="1" applyAlignment="1">
      <alignment horizontal="right" vertical="center"/>
    </xf>
    <xf numFmtId="37" fontId="8" fillId="0" borderId="2" xfId="59" applyNumberFormat="1" applyFont="1" applyBorder="1" applyAlignment="1">
      <alignment horizontal="right" vertical="center"/>
    </xf>
    <xf numFmtId="0" fontId="8" fillId="2" borderId="44" xfId="59" applyFont="1" applyFill="1" applyBorder="1" applyAlignment="1">
      <alignment vertical="center" wrapText="1"/>
    </xf>
    <xf numFmtId="0" fontId="0" fillId="0" borderId="44" xfId="59" applyFont="1"/>
    <xf numFmtId="171" fontId="0" fillId="0" borderId="44" xfId="59" applyNumberFormat="1" applyFont="1"/>
    <xf numFmtId="3" fontId="8" fillId="0" borderId="4" xfId="59" applyNumberFormat="1" applyFont="1" applyFill="1" applyBorder="1" applyAlignment="1">
      <alignment horizontal="center"/>
    </xf>
    <xf numFmtId="182" fontId="8" fillId="0" borderId="2" xfId="59" applyNumberFormat="1" applyFont="1" applyFill="1" applyBorder="1" applyAlignment="1">
      <alignment horizontal="center"/>
    </xf>
    <xf numFmtId="3" fontId="8" fillId="0" borderId="2" xfId="59" applyNumberFormat="1" applyFont="1" applyFill="1" applyBorder="1" applyAlignment="1">
      <alignment horizontal="center"/>
    </xf>
    <xf numFmtId="3" fontId="8" fillId="0" borderId="2" xfId="59" applyNumberFormat="1" applyFont="1" applyFill="1" applyBorder="1" applyAlignment="1"/>
    <xf numFmtId="3" fontId="8" fillId="0" borderId="16" xfId="59" applyNumberFormat="1" applyFont="1" applyFill="1" applyBorder="1" applyAlignment="1"/>
    <xf numFmtId="4" fontId="8" fillId="0" borderId="4" xfId="59" applyNumberFormat="1" applyFont="1" applyFill="1" applyBorder="1" applyAlignment="1">
      <alignment horizontal="center"/>
    </xf>
    <xf numFmtId="3" fontId="6" fillId="0" borderId="2" xfId="59" applyNumberFormat="1" applyFont="1" applyFill="1" applyBorder="1" applyAlignment="1"/>
    <xf numFmtId="183" fontId="6" fillId="0" borderId="2" xfId="59" applyNumberFormat="1" applyFont="1" applyFill="1" applyBorder="1" applyAlignment="1"/>
    <xf numFmtId="3" fontId="6" fillId="0" borderId="16" xfId="59" applyNumberFormat="1" applyFont="1" applyFill="1" applyBorder="1" applyAlignment="1"/>
    <xf numFmtId="183" fontId="8" fillId="0" borderId="2" xfId="59" applyNumberFormat="1" applyFont="1" applyFill="1" applyBorder="1" applyAlignment="1">
      <alignment horizontal="center"/>
    </xf>
    <xf numFmtId="171" fontId="8" fillId="0" borderId="2" xfId="59" applyNumberFormat="1" applyFont="1" applyFill="1" applyBorder="1" applyAlignment="1">
      <alignment horizontal="center"/>
    </xf>
    <xf numFmtId="4" fontId="8" fillId="0" borderId="2" xfId="59" applyNumberFormat="1" applyFont="1" applyFill="1" applyBorder="1" applyAlignment="1">
      <alignment horizontal="center"/>
    </xf>
    <xf numFmtId="4" fontId="8" fillId="0" borderId="2" xfId="59" applyNumberFormat="1" applyFont="1" applyFill="1" applyBorder="1" applyAlignment="1">
      <alignment horizontal="right"/>
    </xf>
    <xf numFmtId="4" fontId="6" fillId="0" borderId="2" xfId="59" applyNumberFormat="1" applyFont="1" applyFill="1" applyBorder="1" applyAlignment="1">
      <alignment horizontal="right"/>
    </xf>
    <xf numFmtId="171" fontId="6" fillId="0" borderId="2" xfId="59" applyNumberFormat="1" applyFont="1" applyFill="1" applyBorder="1" applyAlignment="1">
      <alignment horizontal="right"/>
    </xf>
    <xf numFmtId="171" fontId="6" fillId="0" borderId="16" xfId="59" applyNumberFormat="1" applyFont="1" applyFill="1" applyBorder="1" applyAlignment="1">
      <alignment horizontal="right"/>
    </xf>
    <xf numFmtId="3" fontId="8" fillId="0" borderId="11" xfId="59" applyNumberFormat="1" applyFont="1" applyFill="1" applyBorder="1" applyAlignment="1">
      <alignment horizontal="center" vertical="center" wrapText="1"/>
    </xf>
    <xf numFmtId="3" fontId="8" fillId="0" borderId="2" xfId="59" applyNumberFormat="1" applyFont="1" applyFill="1" applyBorder="1" applyAlignment="1">
      <alignment horizontal="center" vertical="center" wrapText="1"/>
    </xf>
    <xf numFmtId="3" fontId="6" fillId="0" borderId="2" xfId="59" applyNumberFormat="1" applyFont="1" applyFill="1" applyBorder="1"/>
    <xf numFmtId="183" fontId="6" fillId="0" borderId="2" xfId="59" applyNumberFormat="1" applyFont="1" applyFill="1" applyBorder="1"/>
    <xf numFmtId="3" fontId="6" fillId="0" borderId="3" xfId="59" applyNumberFormat="1" applyFont="1" applyFill="1" applyBorder="1"/>
    <xf numFmtId="3" fontId="6" fillId="0" borderId="2" xfId="59" applyNumberFormat="1" applyFont="1" applyFill="1" applyBorder="1" applyAlignment="1">
      <alignment horizontal="center" vertical="center" wrapText="1"/>
    </xf>
    <xf numFmtId="3" fontId="6" fillId="0" borderId="3" xfId="59" applyNumberFormat="1" applyFont="1" applyFill="1" applyBorder="1" applyAlignment="1">
      <alignment horizontal="center" vertical="center" wrapText="1"/>
    </xf>
    <xf numFmtId="3" fontId="8" fillId="0" borderId="11" xfId="4" applyNumberFormat="1" applyFont="1" applyFill="1" applyBorder="1" applyAlignment="1">
      <alignment horizontal="center" vertical="center" wrapText="1"/>
    </xf>
    <xf numFmtId="3" fontId="8" fillId="0" borderId="2" xfId="4" applyNumberFormat="1" applyFont="1" applyFill="1" applyBorder="1" applyAlignment="1">
      <alignment horizontal="center" vertical="center" wrapText="1"/>
    </xf>
    <xf numFmtId="4" fontId="8" fillId="0" borderId="2" xfId="4" applyNumberFormat="1" applyFont="1" applyFill="1" applyBorder="1" applyAlignment="1">
      <alignment horizontal="center" vertical="center" wrapText="1"/>
    </xf>
    <xf numFmtId="169" fontId="8" fillId="0" borderId="2" xfId="4" applyNumberFormat="1" applyFont="1" applyFill="1" applyBorder="1"/>
    <xf numFmtId="172" fontId="8" fillId="0" borderId="2" xfId="4" applyNumberFormat="1" applyFont="1" applyFill="1" applyBorder="1" applyAlignment="1">
      <alignment horizontal="center" vertical="center" wrapText="1"/>
    </xf>
    <xf numFmtId="43" fontId="8" fillId="0" borderId="2" xfId="4" applyNumberFormat="1" applyFont="1" applyFill="1" applyBorder="1" applyAlignment="1">
      <alignment horizontal="center" vertical="center" wrapText="1"/>
    </xf>
    <xf numFmtId="0" fontId="1" fillId="0" borderId="2" xfId="4" applyFont="1" applyFill="1" applyBorder="1"/>
    <xf numFmtId="171" fontId="8" fillId="0" borderId="2" xfId="4" applyNumberFormat="1" applyFont="1" applyFill="1" applyBorder="1" applyAlignment="1">
      <alignment horizontal="right" vertical="center" wrapText="1"/>
    </xf>
    <xf numFmtId="43" fontId="6" fillId="0" borderId="2" xfId="4" applyNumberFormat="1" applyFont="1" applyFill="1" applyBorder="1" applyAlignment="1">
      <alignment horizontal="center" vertical="center" wrapText="1"/>
    </xf>
    <xf numFmtId="3" fontId="6" fillId="0" borderId="2" xfId="4" applyNumberFormat="1" applyFont="1" applyFill="1" applyBorder="1" applyAlignment="1">
      <alignment horizontal="center" vertical="center" wrapText="1"/>
    </xf>
    <xf numFmtId="171" fontId="6" fillId="0" borderId="3" xfId="4" applyNumberFormat="1" applyFont="1" applyFill="1" applyBorder="1" applyAlignment="1">
      <alignment horizontal="right" vertical="center" wrapText="1"/>
    </xf>
    <xf numFmtId="188" fontId="8" fillId="0" borderId="2" xfId="59" applyNumberFormat="1" applyFont="1" applyFill="1" applyBorder="1" applyAlignment="1">
      <alignment horizontal="center" vertical="center" wrapText="1"/>
    </xf>
    <xf numFmtId="0" fontId="1" fillId="0" borderId="2" xfId="59" applyFont="1" applyFill="1" applyBorder="1"/>
    <xf numFmtId="43" fontId="1" fillId="0" borderId="2" xfId="66" applyFont="1" applyFill="1" applyBorder="1"/>
    <xf numFmtId="4" fontId="6" fillId="0" borderId="2" xfId="59" applyNumberFormat="1" applyFont="1" applyFill="1" applyBorder="1" applyAlignment="1">
      <alignment horizontal="right" vertical="center" wrapText="1"/>
    </xf>
    <xf numFmtId="4" fontId="6" fillId="0" borderId="3" xfId="59" applyNumberFormat="1" applyFont="1" applyFill="1" applyBorder="1" applyAlignment="1">
      <alignment horizontal="right" vertical="center" wrapText="1"/>
    </xf>
    <xf numFmtId="9" fontId="8" fillId="0" borderId="11" xfId="59" applyNumberFormat="1" applyFont="1" applyFill="1" applyBorder="1" applyAlignment="1">
      <alignment horizontal="center" vertical="center" wrapText="1"/>
    </xf>
    <xf numFmtId="4" fontId="8" fillId="0" borderId="2" xfId="59" applyNumberFormat="1" applyFont="1" applyFill="1" applyBorder="1" applyAlignment="1">
      <alignment horizontal="center" vertical="center" wrapText="1"/>
    </xf>
    <xf numFmtId="171" fontId="6" fillId="0" borderId="2" xfId="59" applyNumberFormat="1" applyFont="1" applyFill="1" applyBorder="1"/>
    <xf numFmtId="10" fontId="6" fillId="0" borderId="2" xfId="59" applyNumberFormat="1" applyFont="1" applyFill="1" applyBorder="1"/>
    <xf numFmtId="171" fontId="6" fillId="0" borderId="3" xfId="59" applyNumberFormat="1" applyFont="1" applyFill="1" applyBorder="1"/>
    <xf numFmtId="3" fontId="8" fillId="0" borderId="2" xfId="59" applyNumberFormat="1" applyFont="1" applyFill="1" applyBorder="1" applyAlignment="1">
      <alignment vertical="center" wrapText="1"/>
    </xf>
    <xf numFmtId="4" fontId="8" fillId="0" borderId="2" xfId="59" applyNumberFormat="1" applyFont="1" applyFill="1" applyBorder="1" applyAlignment="1">
      <alignment horizontal="right" vertical="center" wrapText="1"/>
    </xf>
    <xf numFmtId="43" fontId="6" fillId="0" borderId="2" xfId="59" applyNumberFormat="1" applyFont="1" applyFill="1" applyBorder="1" applyAlignment="1">
      <alignment horizontal="center" vertical="center" wrapText="1"/>
    </xf>
    <xf numFmtId="187" fontId="8" fillId="0" borderId="2" xfId="59" applyNumberFormat="1" applyFont="1" applyFill="1" applyBorder="1" applyAlignment="1">
      <alignment horizontal="center" vertical="center" wrapText="1"/>
    </xf>
    <xf numFmtId="9" fontId="8" fillId="0" borderId="2" xfId="59" applyNumberFormat="1" applyFont="1" applyFill="1" applyBorder="1" applyAlignment="1">
      <alignment horizontal="center" vertical="center" wrapText="1"/>
    </xf>
    <xf numFmtId="171" fontId="6" fillId="0" borderId="3" xfId="59" applyNumberFormat="1" applyFont="1" applyFill="1" applyBorder="1" applyAlignment="1">
      <alignment horizontal="right"/>
    </xf>
    <xf numFmtId="0" fontId="0" fillId="0" borderId="44" xfId="59" applyFont="1" applyFill="1" applyBorder="1"/>
    <xf numFmtId="4" fontId="8" fillId="0" borderId="2" xfId="59" applyNumberFormat="1" applyFont="1" applyFill="1" applyBorder="1" applyAlignment="1"/>
    <xf numFmtId="4" fontId="8" fillId="0" borderId="16" xfId="59" applyNumberFormat="1" applyFont="1" applyFill="1" applyBorder="1" applyAlignment="1"/>
    <xf numFmtId="3" fontId="8" fillId="0" borderId="2" xfId="59" applyNumberFormat="1" applyFont="1" applyFill="1" applyBorder="1"/>
    <xf numFmtId="3" fontId="8" fillId="0" borderId="3" xfId="59" applyNumberFormat="1" applyFont="1" applyFill="1" applyBorder="1"/>
    <xf numFmtId="182" fontId="8" fillId="0" borderId="2" xfId="59" applyNumberFormat="1" applyFont="1" applyFill="1" applyBorder="1" applyAlignment="1">
      <alignment horizontal="center" vertical="center" wrapText="1"/>
    </xf>
    <xf numFmtId="195" fontId="8" fillId="0" borderId="2" xfId="59" applyNumberFormat="1" applyFont="1" applyFill="1" applyBorder="1" applyAlignment="1">
      <alignment horizontal="center" vertical="center" wrapText="1"/>
    </xf>
    <xf numFmtId="3" fontId="8" fillId="0" borderId="3" xfId="59" applyNumberFormat="1" applyFont="1" applyFill="1" applyBorder="1" applyAlignment="1">
      <alignment horizontal="center" vertical="center" wrapText="1"/>
    </xf>
    <xf numFmtId="43" fontId="8" fillId="0" borderId="2" xfId="59" applyNumberFormat="1" applyFont="1" applyFill="1" applyBorder="1" applyAlignment="1">
      <alignment horizontal="center" vertical="center" wrapText="1"/>
    </xf>
    <xf numFmtId="43" fontId="8" fillId="0" borderId="11" xfId="59" applyNumberFormat="1" applyFont="1" applyFill="1" applyBorder="1" applyAlignment="1">
      <alignment horizontal="center" vertical="center" wrapText="1"/>
    </xf>
    <xf numFmtId="0" fontId="1" fillId="0" borderId="19" xfId="4" applyFont="1" applyBorder="1"/>
    <xf numFmtId="4" fontId="8" fillId="0" borderId="25" xfId="59" applyNumberFormat="1" applyFont="1" applyBorder="1" applyAlignment="1">
      <alignment horizontal="right" vertical="center" wrapText="1"/>
    </xf>
    <xf numFmtId="4" fontId="8" fillId="0" borderId="45" xfId="59" applyNumberFormat="1" applyFont="1" applyBorder="1" applyAlignment="1">
      <alignment horizontal="right" vertical="center" wrapText="1"/>
    </xf>
    <xf numFmtId="4" fontId="6" fillId="0" borderId="29" xfId="59" applyNumberFormat="1" applyFont="1" applyBorder="1" applyAlignment="1">
      <alignment horizontal="right"/>
    </xf>
    <xf numFmtId="3" fontId="6" fillId="0" borderId="29" xfId="59" applyNumberFormat="1" applyFont="1" applyFill="1" applyBorder="1"/>
    <xf numFmtId="39" fontId="8" fillId="0" borderId="25" xfId="59" applyNumberFormat="1" applyFont="1" applyBorder="1" applyAlignment="1">
      <alignment horizontal="right" vertical="center"/>
    </xf>
    <xf numFmtId="39" fontId="8" fillId="0" borderId="45" xfId="59" applyNumberFormat="1" applyFont="1" applyBorder="1" applyAlignment="1">
      <alignment horizontal="right" vertical="center"/>
    </xf>
    <xf numFmtId="39" fontId="6" fillId="0" borderId="29" xfId="59" applyNumberFormat="1" applyFont="1" applyBorder="1" applyAlignment="1">
      <alignment horizontal="right" vertical="center"/>
    </xf>
    <xf numFmtId="3" fontId="6" fillId="0" borderId="29" xfId="59" applyNumberFormat="1" applyFont="1" applyFill="1" applyBorder="1" applyAlignment="1">
      <alignment horizontal="center" vertical="center" wrapText="1"/>
    </xf>
    <xf numFmtId="39" fontId="8" fillId="0" borderId="25" xfId="59" applyNumberFormat="1" applyFont="1" applyBorder="1" applyAlignment="1">
      <alignment horizontal="right" vertical="center" wrapText="1"/>
    </xf>
    <xf numFmtId="39" fontId="8" fillId="0" borderId="45" xfId="59" applyNumberFormat="1" applyFont="1" applyBorder="1" applyAlignment="1">
      <alignment horizontal="right" vertical="center" wrapText="1"/>
    </xf>
    <xf numFmtId="4" fontId="8" fillId="0" borderId="29" xfId="59" applyNumberFormat="1" applyFont="1" applyBorder="1" applyAlignment="1">
      <alignment horizontal="right" vertical="center" wrapText="1"/>
    </xf>
    <xf numFmtId="186" fontId="8" fillId="0" borderId="29" xfId="59" applyNumberFormat="1" applyFont="1" applyBorder="1" applyAlignment="1">
      <alignment horizontal="right" vertical="center" wrapText="1"/>
    </xf>
    <xf numFmtId="4" fontId="8" fillId="0" borderId="29" xfId="4" applyNumberFormat="1" applyFont="1" applyFill="1" applyBorder="1" applyAlignment="1">
      <alignment horizontal="center" vertical="center" wrapText="1"/>
    </xf>
    <xf numFmtId="10" fontId="8" fillId="0" borderId="25" xfId="59" applyNumberFormat="1" applyFont="1" applyBorder="1" applyAlignment="1">
      <alignment horizontal="right" vertical="center" wrapText="1"/>
    </xf>
    <xf numFmtId="166" fontId="8" fillId="0" borderId="45" xfId="41" applyFont="1" applyBorder="1" applyAlignment="1">
      <alignment horizontal="right" vertical="center" wrapText="1"/>
    </xf>
    <xf numFmtId="166" fontId="8" fillId="0" borderId="2" xfId="41" applyFont="1" applyBorder="1" applyAlignment="1">
      <alignment horizontal="right" vertical="center" wrapText="1"/>
    </xf>
    <xf numFmtId="166" fontId="8" fillId="0" borderId="2" xfId="41" applyFont="1" applyFill="1" applyBorder="1" applyAlignment="1">
      <alignment horizontal="center" vertical="center" wrapText="1"/>
    </xf>
    <xf numFmtId="166" fontId="8" fillId="0" borderId="44" xfId="41" applyFont="1" applyBorder="1"/>
    <xf numFmtId="166" fontId="8" fillId="0" borderId="44" xfId="41" applyFont="1" applyBorder="1" applyAlignment="1">
      <alignment vertical="center" wrapText="1"/>
    </xf>
    <xf numFmtId="166" fontId="8" fillId="0" borderId="44" xfId="41" applyFont="1" applyBorder="1" applyAlignment="1">
      <alignment wrapText="1"/>
    </xf>
    <xf numFmtId="166" fontId="1" fillId="0" borderId="44" xfId="41" applyFont="1" applyBorder="1"/>
    <xf numFmtId="10" fontId="8" fillId="0" borderId="45" xfId="59" applyNumberFormat="1" applyFont="1" applyBorder="1" applyAlignment="1">
      <alignment horizontal="right" vertical="center" wrapText="1"/>
    </xf>
    <xf numFmtId="10" fontId="6" fillId="0" borderId="29" xfId="59" applyNumberFormat="1" applyFont="1" applyBorder="1" applyAlignment="1">
      <alignment horizontal="right"/>
    </xf>
    <xf numFmtId="10" fontId="6" fillId="0" borderId="29" xfId="59" applyNumberFormat="1" applyFont="1" applyBorder="1"/>
    <xf numFmtId="3" fontId="8" fillId="0" borderId="29" xfId="59" applyNumberFormat="1" applyFont="1" applyFill="1" applyBorder="1" applyAlignment="1">
      <alignment vertical="center" wrapText="1"/>
    </xf>
    <xf numFmtId="9" fontId="8" fillId="0" borderId="25" xfId="59" applyNumberFormat="1" applyFont="1" applyBorder="1" applyAlignment="1">
      <alignment horizontal="right" vertical="center" wrapText="1"/>
    </xf>
    <xf numFmtId="9" fontId="8" fillId="0" borderId="45" xfId="59" applyNumberFormat="1" applyFont="1" applyBorder="1" applyAlignment="1">
      <alignment horizontal="right" vertical="center" wrapText="1"/>
    </xf>
    <xf numFmtId="168" fontId="8" fillId="0" borderId="25" xfId="59" applyNumberFormat="1" applyFont="1" applyBorder="1" applyAlignment="1">
      <alignment horizontal="right" vertical="center" wrapText="1"/>
    </xf>
    <xf numFmtId="166" fontId="8" fillId="0" borderId="2" xfId="41" applyFont="1" applyBorder="1" applyAlignment="1">
      <alignment horizontal="right" vertical="center"/>
    </xf>
    <xf numFmtId="168" fontId="8" fillId="0" borderId="45" xfId="59" applyNumberFormat="1" applyFont="1" applyBorder="1" applyAlignment="1">
      <alignment horizontal="right" vertical="center" wrapText="1"/>
    </xf>
    <xf numFmtId="37" fontId="8" fillId="0" borderId="25" xfId="59" applyNumberFormat="1" applyFont="1" applyBorder="1" applyAlignment="1">
      <alignment horizontal="right" vertical="center"/>
    </xf>
    <xf numFmtId="37" fontId="8" fillId="0" borderId="45" xfId="59" applyNumberFormat="1" applyFont="1" applyBorder="1" applyAlignment="1">
      <alignment horizontal="right" vertical="center"/>
    </xf>
    <xf numFmtId="10" fontId="6" fillId="0" borderId="29" xfId="59" applyNumberFormat="1" applyFont="1" applyFill="1" applyBorder="1"/>
    <xf numFmtId="4" fontId="8" fillId="0" borderId="4" xfId="59" applyNumberFormat="1" applyFont="1" applyFill="1" applyBorder="1" applyAlignment="1">
      <alignment horizontal="right"/>
    </xf>
    <xf numFmtId="0" fontId="52" fillId="8" borderId="44" xfId="63" applyFill="1"/>
    <xf numFmtId="0" fontId="32" fillId="8" borderId="44" xfId="63" applyFont="1" applyFill="1"/>
    <xf numFmtId="0" fontId="32" fillId="7" borderId="45" xfId="63" applyFont="1" applyFill="1" applyBorder="1" applyAlignment="1">
      <alignment horizontal="center" vertical="center"/>
    </xf>
    <xf numFmtId="0" fontId="52" fillId="0" borderId="45" xfId="63" applyFill="1" applyBorder="1" applyAlignment="1">
      <alignment horizontal="center" vertical="center"/>
    </xf>
    <xf numFmtId="168" fontId="43" fillId="10" borderId="68" xfId="63" applyNumberFormat="1" applyFont="1" applyFill="1" applyBorder="1" applyAlignment="1">
      <alignment vertical="center"/>
    </xf>
    <xf numFmtId="168" fontId="43" fillId="11" borderId="45" xfId="63" applyNumberFormat="1" applyFont="1" applyFill="1" applyBorder="1" applyAlignment="1">
      <alignment vertical="center"/>
    </xf>
    <xf numFmtId="0" fontId="52" fillId="0" borderId="44" xfId="63"/>
    <xf numFmtId="0" fontId="6" fillId="10" borderId="124" xfId="28" applyFont="1" applyFill="1" applyBorder="1" applyAlignment="1">
      <alignment horizontal="center" vertical="center" wrapText="1"/>
    </xf>
    <xf numFmtId="0" fontId="6" fillId="10" borderId="77" xfId="28" applyFont="1" applyFill="1" applyBorder="1" applyAlignment="1">
      <alignment horizontal="center" vertical="center" wrapText="1"/>
    </xf>
    <xf numFmtId="0" fontId="6" fillId="10" borderId="77" xfId="28" applyFont="1" applyFill="1" applyBorder="1" applyAlignment="1">
      <alignment horizontal="center" vertical="center"/>
    </xf>
    <xf numFmtId="0" fontId="6" fillId="10" borderId="91" xfId="28" applyFont="1" applyFill="1" applyBorder="1" applyAlignment="1">
      <alignment horizontal="center" vertical="center" wrapText="1"/>
    </xf>
    <xf numFmtId="168" fontId="43" fillId="10" borderId="46" xfId="63" applyNumberFormat="1" applyFont="1" applyFill="1" applyBorder="1" applyAlignment="1">
      <alignment vertical="center"/>
    </xf>
    <xf numFmtId="0" fontId="46" fillId="10" borderId="125" xfId="28" applyFont="1" applyFill="1" applyBorder="1" applyAlignment="1">
      <alignment horizontal="left" vertical="center" wrapText="1"/>
    </xf>
    <xf numFmtId="0" fontId="46" fillId="11" borderId="126" xfId="28" applyFont="1" applyFill="1" applyBorder="1" applyAlignment="1">
      <alignment horizontal="left" vertical="center" wrapText="1"/>
    </xf>
    <xf numFmtId="0" fontId="46" fillId="10" borderId="127" xfId="28" applyFont="1" applyFill="1" applyBorder="1" applyAlignment="1">
      <alignment horizontal="left" vertical="center" wrapText="1"/>
    </xf>
    <xf numFmtId="171" fontId="8" fillId="0" borderId="2" xfId="59" applyNumberFormat="1" applyFont="1" applyFill="1" applyBorder="1" applyAlignment="1">
      <alignment horizontal="right"/>
    </xf>
    <xf numFmtId="172" fontId="8" fillId="0" borderId="2" xfId="59" applyNumberFormat="1" applyFont="1" applyFill="1" applyBorder="1" applyAlignment="1">
      <alignment horizontal="right"/>
    </xf>
    <xf numFmtId="4" fontId="8" fillId="0" borderId="25" xfId="59" applyNumberFormat="1" applyFont="1" applyFill="1" applyBorder="1" applyAlignment="1">
      <alignment horizontal="right" vertical="center" wrapText="1"/>
    </xf>
    <xf numFmtId="4" fontId="8" fillId="0" borderId="45" xfId="59" applyNumberFormat="1" applyFont="1" applyFill="1" applyBorder="1" applyAlignment="1">
      <alignment horizontal="right" vertical="center" wrapText="1"/>
    </xf>
    <xf numFmtId="4" fontId="6" fillId="0" borderId="29" xfId="59" applyNumberFormat="1" applyFont="1" applyFill="1" applyBorder="1" applyAlignment="1">
      <alignment horizontal="right"/>
    </xf>
    <xf numFmtId="39" fontId="8" fillId="0" borderId="25" xfId="59" applyNumberFormat="1" applyFont="1" applyFill="1" applyBorder="1" applyAlignment="1">
      <alignment horizontal="right" vertical="center"/>
    </xf>
    <xf numFmtId="39" fontId="8" fillId="0" borderId="45" xfId="59" applyNumberFormat="1" applyFont="1" applyFill="1" applyBorder="1" applyAlignment="1">
      <alignment horizontal="right" vertical="center"/>
    </xf>
    <xf numFmtId="39" fontId="6" fillId="0" borderId="29" xfId="59" applyNumberFormat="1" applyFont="1" applyFill="1" applyBorder="1" applyAlignment="1">
      <alignment horizontal="right" vertical="center"/>
    </xf>
    <xf numFmtId="184" fontId="6" fillId="0" borderId="2" xfId="59" applyNumberFormat="1" applyFont="1" applyFill="1" applyBorder="1" applyAlignment="1">
      <alignment horizontal="right" vertical="center"/>
    </xf>
    <xf numFmtId="39" fontId="6" fillId="0" borderId="2" xfId="59" applyNumberFormat="1" applyFont="1" applyFill="1" applyBorder="1" applyAlignment="1">
      <alignment horizontal="right" vertical="center"/>
    </xf>
    <xf numFmtId="184" fontId="6" fillId="0" borderId="3" xfId="59" applyNumberFormat="1" applyFont="1" applyFill="1" applyBorder="1" applyAlignment="1">
      <alignment horizontal="right" vertical="center" wrapText="1"/>
    </xf>
    <xf numFmtId="39" fontId="8" fillId="0" borderId="25" xfId="59" applyNumberFormat="1" applyFont="1" applyFill="1" applyBorder="1" applyAlignment="1">
      <alignment horizontal="right" vertical="center" wrapText="1"/>
    </xf>
    <xf numFmtId="39" fontId="8" fillId="0" borderId="45" xfId="59" applyNumberFormat="1" applyFont="1" applyFill="1" applyBorder="1" applyAlignment="1">
      <alignment horizontal="right" vertical="center" wrapText="1"/>
    </xf>
    <xf numFmtId="4" fontId="8" fillId="0" borderId="29" xfId="59" applyNumberFormat="1" applyFont="1" applyFill="1" applyBorder="1" applyAlignment="1">
      <alignment horizontal="right" vertical="center" wrapText="1"/>
    </xf>
    <xf numFmtId="171" fontId="8" fillId="0" borderId="2" xfId="59" applyNumberFormat="1" applyFont="1" applyFill="1" applyBorder="1" applyAlignment="1">
      <alignment horizontal="right" vertical="center" wrapText="1"/>
    </xf>
    <xf numFmtId="171" fontId="6" fillId="0" borderId="2" xfId="59" applyNumberFormat="1" applyFont="1" applyFill="1" applyBorder="1" applyAlignment="1">
      <alignment horizontal="right" vertical="center" wrapText="1"/>
    </xf>
    <xf numFmtId="171" fontId="6" fillId="0" borderId="3" xfId="59" applyNumberFormat="1" applyFont="1" applyFill="1" applyBorder="1" applyAlignment="1">
      <alignment horizontal="right" vertical="center" wrapText="1"/>
    </xf>
    <xf numFmtId="10" fontId="8" fillId="0" borderId="25" xfId="59" applyNumberFormat="1" applyFont="1" applyFill="1" applyBorder="1" applyAlignment="1">
      <alignment horizontal="right" vertical="center" wrapText="1"/>
    </xf>
    <xf numFmtId="166" fontId="8" fillId="0" borderId="45" xfId="41" applyFont="1" applyFill="1" applyBorder="1" applyAlignment="1">
      <alignment horizontal="right" vertical="center" wrapText="1"/>
    </xf>
    <xf numFmtId="10" fontId="8" fillId="0" borderId="45" xfId="59" applyNumberFormat="1" applyFont="1" applyFill="1" applyBorder="1" applyAlignment="1">
      <alignment horizontal="right" vertical="center" wrapText="1"/>
    </xf>
    <xf numFmtId="10" fontId="6" fillId="0" borderId="29" xfId="59" applyNumberFormat="1" applyFont="1" applyFill="1" applyBorder="1" applyAlignment="1">
      <alignment horizontal="right"/>
    </xf>
    <xf numFmtId="10" fontId="6" fillId="0" borderId="2" xfId="59" applyNumberFormat="1" applyFont="1" applyFill="1" applyBorder="1" applyAlignment="1">
      <alignment horizontal="right"/>
    </xf>
    <xf numFmtId="9" fontId="8" fillId="0" borderId="25" xfId="59" applyNumberFormat="1" applyFont="1" applyFill="1" applyBorder="1" applyAlignment="1">
      <alignment horizontal="right" vertical="center" wrapText="1"/>
    </xf>
    <xf numFmtId="9" fontId="8" fillId="0" borderId="45" xfId="59" applyNumberFormat="1" applyFont="1" applyFill="1" applyBorder="1" applyAlignment="1">
      <alignment horizontal="right" vertical="center" wrapText="1"/>
    </xf>
    <xf numFmtId="168" fontId="8" fillId="0" borderId="25" xfId="59" applyNumberFormat="1" applyFont="1" applyFill="1" applyBorder="1" applyAlignment="1">
      <alignment horizontal="right" vertical="center" wrapText="1"/>
    </xf>
    <xf numFmtId="168" fontId="8" fillId="0" borderId="45" xfId="59" applyNumberFormat="1" applyFont="1" applyFill="1" applyBorder="1" applyAlignment="1">
      <alignment horizontal="right" vertical="center" wrapText="1"/>
    </xf>
    <xf numFmtId="37" fontId="8" fillId="0" borderId="25" xfId="59" applyNumberFormat="1" applyFont="1" applyFill="1" applyBorder="1" applyAlignment="1">
      <alignment horizontal="right" vertical="center"/>
    </xf>
    <xf numFmtId="37" fontId="8" fillId="0" borderId="45" xfId="59" applyNumberFormat="1" applyFont="1" applyFill="1" applyBorder="1" applyAlignment="1">
      <alignment horizontal="right" vertical="center"/>
    </xf>
    <xf numFmtId="0" fontId="0" fillId="0" borderId="44" xfId="59" applyFont="1" applyFill="1"/>
    <xf numFmtId="4" fontId="8" fillId="10" borderId="29" xfId="59" applyNumberFormat="1" applyFont="1" applyFill="1" applyBorder="1" applyAlignment="1">
      <alignment horizontal="right" vertical="center"/>
    </xf>
    <xf numFmtId="4" fontId="8" fillId="13" borderId="29" xfId="59" applyNumberFormat="1" applyFont="1" applyFill="1" applyBorder="1" applyAlignment="1">
      <alignment horizontal="right" vertical="center"/>
    </xf>
    <xf numFmtId="43" fontId="8" fillId="13" borderId="44" xfId="59" applyNumberFormat="1" applyFont="1" applyFill="1" applyBorder="1"/>
    <xf numFmtId="0" fontId="8" fillId="13" borderId="44" xfId="59" applyFont="1" applyFill="1" applyBorder="1"/>
    <xf numFmtId="0" fontId="8" fillId="13" borderId="7" xfId="59" applyFont="1" applyFill="1" applyBorder="1"/>
    <xf numFmtId="171" fontId="8" fillId="10" borderId="3" xfId="59" applyNumberFormat="1" applyFont="1" applyFill="1" applyBorder="1" applyAlignment="1">
      <alignment horizontal="right" vertical="center"/>
    </xf>
    <xf numFmtId="171" fontId="8" fillId="13" borderId="3" xfId="59" applyNumberFormat="1" applyFont="1" applyFill="1" applyBorder="1" applyAlignment="1">
      <alignment horizontal="right" vertical="center"/>
    </xf>
    <xf numFmtId="0" fontId="8" fillId="13" borderId="40" xfId="59" applyFont="1" applyFill="1" applyBorder="1"/>
    <xf numFmtId="43" fontId="46" fillId="11" borderId="126" xfId="65" applyFont="1" applyFill="1" applyBorder="1" applyAlignment="1">
      <alignment horizontal="right" vertical="center" wrapText="1"/>
    </xf>
    <xf numFmtId="0" fontId="47" fillId="8" borderId="44" xfId="4" applyFont="1" applyFill="1" applyBorder="1" applyProtection="1">
      <protection locked="0"/>
    </xf>
    <xf numFmtId="0" fontId="48" fillId="8" borderId="44" xfId="4" applyFont="1" applyFill="1" applyBorder="1" applyAlignment="1" applyProtection="1">
      <alignment horizontal="center"/>
      <protection locked="0"/>
    </xf>
    <xf numFmtId="168" fontId="6" fillId="0" borderId="2" xfId="58" applyNumberFormat="1" applyFont="1" applyFill="1" applyBorder="1"/>
    <xf numFmtId="168" fontId="8" fillId="0" borderId="45" xfId="58" applyNumberFormat="1" applyFont="1" applyFill="1" applyBorder="1" applyAlignment="1">
      <alignment horizontal="right" vertical="center" wrapText="1"/>
    </xf>
    <xf numFmtId="171" fontId="8" fillId="0" borderId="4" xfId="59" applyNumberFormat="1" applyFont="1" applyBorder="1" applyAlignment="1">
      <alignment horizontal="right" vertical="center" wrapText="1"/>
    </xf>
    <xf numFmtId="4" fontId="8" fillId="0" borderId="4" xfId="59" applyNumberFormat="1" applyFont="1" applyBorder="1" applyAlignment="1">
      <alignment horizontal="right" vertical="center" wrapText="1"/>
    </xf>
    <xf numFmtId="0" fontId="0" fillId="0" borderId="45" xfId="59" applyFont="1" applyFill="1" applyBorder="1" applyAlignment="1"/>
    <xf numFmtId="4" fontId="6" fillId="8" borderId="2" xfId="59" applyNumberFormat="1" applyFont="1" applyFill="1" applyBorder="1" applyAlignment="1">
      <alignment horizontal="right" vertical="center" wrapText="1"/>
    </xf>
    <xf numFmtId="166" fontId="6" fillId="0" borderId="29" xfId="64" applyFont="1" applyFill="1" applyBorder="1" applyAlignment="1">
      <alignment horizontal="right"/>
    </xf>
    <xf numFmtId="166" fontId="8" fillId="0" borderId="4" xfId="41" applyFont="1" applyBorder="1" applyAlignment="1">
      <alignment horizontal="right" vertical="center" wrapText="1"/>
    </xf>
    <xf numFmtId="166" fontId="6" fillId="0" borderId="29" xfId="64" applyFont="1" applyFill="1" applyBorder="1"/>
    <xf numFmtId="166" fontId="8" fillId="0" borderId="4" xfId="41" applyFont="1" applyBorder="1" applyAlignment="1">
      <alignment horizontal="right" vertical="center"/>
    </xf>
    <xf numFmtId="168" fontId="8" fillId="0" borderId="4" xfId="59" applyNumberFormat="1" applyFont="1" applyBorder="1" applyAlignment="1">
      <alignment horizontal="right" vertical="center"/>
    </xf>
    <xf numFmtId="10" fontId="8" fillId="0" borderId="4" xfId="59" applyNumberFormat="1" applyFont="1" applyBorder="1" applyAlignment="1">
      <alignment horizontal="right" vertical="center" wrapText="1"/>
    </xf>
    <xf numFmtId="4" fontId="8" fillId="0" borderId="9" xfId="59" applyNumberFormat="1" applyFont="1" applyBorder="1" applyAlignment="1">
      <alignment horizontal="right" vertical="center" wrapText="1"/>
    </xf>
    <xf numFmtId="4" fontId="8" fillId="0" borderId="63" xfId="59" applyNumberFormat="1" applyFont="1" applyBorder="1" applyAlignment="1">
      <alignment horizontal="right" vertical="center" wrapText="1"/>
    </xf>
    <xf numFmtId="4" fontId="8" fillId="0" borderId="134" xfId="59" applyNumberFormat="1" applyFont="1" applyBorder="1" applyAlignment="1">
      <alignment horizontal="right" vertical="center" wrapText="1"/>
    </xf>
    <xf numFmtId="184" fontId="8" fillId="0" borderId="4" xfId="59" applyNumberFormat="1" applyFont="1" applyBorder="1" applyAlignment="1">
      <alignment horizontal="right" vertical="center" wrapText="1"/>
    </xf>
    <xf numFmtId="171" fontId="6" fillId="0" borderId="8" xfId="59" applyNumberFormat="1" applyFont="1" applyFill="1" applyBorder="1"/>
    <xf numFmtId="10" fontId="8" fillId="0" borderId="4" xfId="59" applyNumberFormat="1" applyFont="1" applyBorder="1" applyAlignment="1">
      <alignment horizontal="right" vertical="center"/>
    </xf>
    <xf numFmtId="184" fontId="8" fillId="0" borderId="4" xfId="59" applyNumberFormat="1" applyFont="1" applyBorder="1" applyAlignment="1">
      <alignment horizontal="right" vertical="center"/>
    </xf>
    <xf numFmtId="37" fontId="8" fillId="0" borderId="4" xfId="59" applyNumberFormat="1" applyFont="1" applyBorder="1" applyAlignment="1">
      <alignment horizontal="right" vertical="center"/>
    </xf>
    <xf numFmtId="37" fontId="6" fillId="0" borderId="19" xfId="59" applyNumberFormat="1" applyFont="1" applyFill="1" applyBorder="1" applyAlignment="1">
      <alignment horizontal="right" vertical="center"/>
    </xf>
    <xf numFmtId="166" fontId="6" fillId="0" borderId="45" xfId="64" applyFont="1" applyFill="1" applyBorder="1" applyAlignment="1">
      <alignment horizontal="right" vertical="center"/>
    </xf>
    <xf numFmtId="37" fontId="6" fillId="0" borderId="45" xfId="59" applyNumberFormat="1" applyFont="1" applyFill="1" applyBorder="1" applyAlignment="1">
      <alignment horizontal="right" vertical="center"/>
    </xf>
    <xf numFmtId="43" fontId="8" fillId="0" borderId="2" xfId="65" applyFont="1" applyFill="1" applyBorder="1" applyAlignment="1">
      <alignment horizontal="right"/>
    </xf>
    <xf numFmtId="171" fontId="8" fillId="0" borderId="28" xfId="59" applyNumberFormat="1" applyFont="1" applyFill="1" applyBorder="1" applyAlignment="1">
      <alignment horizontal="right"/>
    </xf>
    <xf numFmtId="171" fontId="8" fillId="0" borderId="4" xfId="59" applyNumberFormat="1" applyFont="1" applyBorder="1" applyAlignment="1">
      <alignment horizontal="right"/>
    </xf>
    <xf numFmtId="4" fontId="8" fillId="0" borderId="8" xfId="59" applyNumberFormat="1" applyFont="1" applyFill="1" applyBorder="1" applyAlignment="1">
      <alignment horizontal="right"/>
    </xf>
    <xf numFmtId="3" fontId="8" fillId="0" borderId="8" xfId="59" applyNumberFormat="1" applyFont="1" applyFill="1" applyBorder="1" applyAlignment="1">
      <alignment horizontal="center"/>
    </xf>
    <xf numFmtId="198" fontId="8" fillId="0" borderId="29" xfId="65" applyNumberFormat="1" applyFont="1" applyFill="1" applyBorder="1" applyAlignment="1">
      <alignment horizontal="right"/>
    </xf>
    <xf numFmtId="182" fontId="8" fillId="0" borderId="29" xfId="59" applyNumberFormat="1" applyFont="1" applyFill="1" applyBorder="1" applyAlignment="1">
      <alignment horizontal="center"/>
    </xf>
    <xf numFmtId="166" fontId="0" fillId="0" borderId="45" xfId="64" applyFont="1" applyFill="1" applyBorder="1" applyAlignment="1"/>
    <xf numFmtId="39" fontId="8" fillId="0" borderId="63" xfId="59" applyNumberFormat="1" applyFont="1" applyBorder="1" applyAlignment="1">
      <alignment horizontal="right" vertical="center"/>
    </xf>
    <xf numFmtId="39" fontId="8" fillId="0" borderId="4" xfId="59" applyNumberFormat="1" applyFont="1" applyBorder="1" applyAlignment="1">
      <alignment horizontal="right" vertical="center"/>
    </xf>
    <xf numFmtId="3" fontId="6" fillId="0" borderId="30" xfId="59" applyNumberFormat="1" applyFont="1" applyFill="1" applyBorder="1"/>
    <xf numFmtId="3" fontId="6" fillId="0" borderId="28" xfId="59" applyNumberFormat="1" applyFont="1" applyFill="1" applyBorder="1"/>
    <xf numFmtId="183" fontId="6" fillId="0" borderId="28" xfId="59" applyNumberFormat="1" applyFont="1" applyFill="1" applyBorder="1"/>
    <xf numFmtId="4" fontId="6" fillId="0" borderId="4" xfId="59" applyNumberFormat="1" applyFont="1" applyBorder="1" applyAlignment="1">
      <alignment horizontal="right"/>
    </xf>
    <xf numFmtId="171" fontId="6" fillId="0" borderId="4" xfId="59" applyNumberFormat="1" applyFont="1" applyBorder="1" applyAlignment="1">
      <alignment horizontal="right"/>
    </xf>
    <xf numFmtId="39" fontId="8" fillId="0" borderId="63" xfId="59" applyNumberFormat="1" applyFont="1" applyBorder="1" applyAlignment="1">
      <alignment horizontal="right" vertical="center" wrapText="1"/>
    </xf>
    <xf numFmtId="185" fontId="8" fillId="0" borderId="4" xfId="59" applyNumberFormat="1" applyFont="1" applyBorder="1" applyAlignment="1">
      <alignment horizontal="right" vertical="center" wrapText="1"/>
    </xf>
    <xf numFmtId="39" fontId="8" fillId="0" borderId="4" xfId="59" applyNumberFormat="1" applyFont="1" applyBorder="1" applyAlignment="1">
      <alignment horizontal="right" vertical="center" wrapText="1"/>
    </xf>
    <xf numFmtId="43" fontId="6" fillId="0" borderId="2" xfId="65" applyFont="1" applyBorder="1" applyAlignment="1">
      <alignment horizontal="right"/>
    </xf>
    <xf numFmtId="1" fontId="8" fillId="0" borderId="44" xfId="59" applyNumberFormat="1" applyFont="1" applyAlignment="1">
      <alignment vertical="center" wrapText="1"/>
    </xf>
    <xf numFmtId="3" fontId="8" fillId="0" borderId="44" xfId="59" applyNumberFormat="1" applyFont="1" applyAlignment="1">
      <alignment vertical="center" wrapText="1"/>
    </xf>
    <xf numFmtId="166" fontId="8" fillId="0" borderId="2" xfId="41" applyFont="1" applyFill="1" applyBorder="1" applyAlignment="1">
      <alignment horizontal="right"/>
    </xf>
    <xf numFmtId="4" fontId="6" fillId="0" borderId="45" xfId="59" applyNumberFormat="1" applyFont="1" applyFill="1" applyBorder="1" applyAlignment="1">
      <alignment horizontal="right"/>
    </xf>
    <xf numFmtId="4" fontId="6" fillId="0" borderId="45" xfId="59" applyNumberFormat="1" applyFont="1" applyFill="1" applyBorder="1" applyAlignment="1">
      <alignment horizontal="right" vertical="center" wrapText="1"/>
    </xf>
    <xf numFmtId="4" fontId="6" fillId="0" borderId="29" xfId="59" applyNumberFormat="1" applyFont="1" applyFill="1" applyBorder="1" applyAlignment="1">
      <alignment horizontal="right" vertical="center" wrapText="1"/>
    </xf>
    <xf numFmtId="39" fontId="8" fillId="0" borderId="11" xfId="59" applyNumberFormat="1" applyFont="1" applyFill="1" applyBorder="1" applyAlignment="1">
      <alignment horizontal="right" vertical="center"/>
    </xf>
    <xf numFmtId="184" fontId="8" fillId="0" borderId="4" xfId="59" applyNumberFormat="1" applyFont="1" applyFill="1" applyBorder="1" applyAlignment="1">
      <alignment horizontal="right" vertical="center"/>
    </xf>
    <xf numFmtId="10" fontId="8" fillId="0" borderId="11" xfId="59" applyNumberFormat="1" applyFont="1" applyFill="1" applyBorder="1" applyAlignment="1">
      <alignment horizontal="right" vertical="center" wrapText="1"/>
    </xf>
    <xf numFmtId="166" fontId="8" fillId="0" borderId="4" xfId="41" applyFont="1" applyFill="1" applyBorder="1" applyAlignment="1">
      <alignment horizontal="right" vertical="center" wrapText="1"/>
    </xf>
    <xf numFmtId="9" fontId="8" fillId="0" borderId="4" xfId="58" applyFont="1" applyFill="1" applyBorder="1" applyAlignment="1">
      <alignment horizontal="right" vertical="center" wrapText="1"/>
    </xf>
    <xf numFmtId="9" fontId="6" fillId="0" borderId="2" xfId="58" applyFont="1" applyFill="1" applyBorder="1"/>
    <xf numFmtId="166" fontId="8" fillId="0" borderId="45" xfId="64" applyFont="1" applyFill="1" applyBorder="1" applyAlignment="1">
      <alignment horizontal="right" vertical="center" wrapText="1"/>
    </xf>
    <xf numFmtId="9" fontId="8" fillId="0" borderId="19" xfId="59" applyNumberFormat="1" applyFont="1" applyFill="1" applyBorder="1" applyAlignment="1">
      <alignment horizontal="right" vertical="center" wrapText="1"/>
    </xf>
    <xf numFmtId="166" fontId="8" fillId="0" borderId="29" xfId="64" applyFont="1" applyFill="1" applyBorder="1" applyAlignment="1">
      <alignment horizontal="right" vertical="center" wrapText="1"/>
    </xf>
    <xf numFmtId="166" fontId="6" fillId="0" borderId="2" xfId="64" applyFont="1" applyFill="1" applyBorder="1"/>
    <xf numFmtId="10" fontId="8" fillId="0" borderId="19" xfId="59" applyNumberFormat="1" applyFont="1" applyFill="1" applyBorder="1" applyAlignment="1">
      <alignment horizontal="right" vertical="center" wrapText="1"/>
    </xf>
    <xf numFmtId="190" fontId="8" fillId="0" borderId="25" xfId="59" applyNumberFormat="1" applyFont="1" applyFill="1" applyBorder="1" applyAlignment="1">
      <alignment horizontal="right" vertical="center"/>
    </xf>
    <xf numFmtId="190" fontId="8" fillId="0" borderId="45" xfId="59" applyNumberFormat="1" applyFont="1" applyFill="1" applyBorder="1" applyAlignment="1">
      <alignment horizontal="right" vertical="center"/>
    </xf>
    <xf numFmtId="190" fontId="8" fillId="0" borderId="29" xfId="59" applyNumberFormat="1" applyFont="1" applyFill="1" applyBorder="1" applyAlignment="1">
      <alignment horizontal="right" vertical="center"/>
    </xf>
    <xf numFmtId="168" fontId="8" fillId="0" borderId="25" xfId="58" applyNumberFormat="1" applyFont="1" applyFill="1" applyBorder="1" applyAlignment="1">
      <alignment horizontal="right" vertical="center" wrapText="1"/>
    </xf>
    <xf numFmtId="1" fontId="8" fillId="0" borderId="19" xfId="59" applyNumberFormat="1" applyFont="1" applyBorder="1" applyAlignment="1">
      <alignment horizontal="center"/>
    </xf>
    <xf numFmtId="1" fontId="8" fillId="0" borderId="21" xfId="59" applyNumberFormat="1" applyFont="1" applyBorder="1" applyAlignment="1">
      <alignment horizontal="center"/>
    </xf>
    <xf numFmtId="171" fontId="8" fillId="0" borderId="29" xfId="59" applyNumberFormat="1" applyFont="1" applyFill="1" applyBorder="1" applyAlignment="1">
      <alignment horizontal="right"/>
    </xf>
    <xf numFmtId="4" fontId="8" fillId="0" borderId="134" xfId="59" applyNumberFormat="1" applyFont="1" applyBorder="1" applyAlignment="1">
      <alignment horizontal="right"/>
    </xf>
    <xf numFmtId="171" fontId="6" fillId="0" borderId="4" xfId="59" applyNumberFormat="1" applyFont="1" applyBorder="1"/>
    <xf numFmtId="4" fontId="6" fillId="0" borderId="4" xfId="59" applyNumberFormat="1" applyFont="1" applyBorder="1"/>
    <xf numFmtId="171" fontId="6" fillId="0" borderId="146" xfId="59" applyNumberFormat="1" applyFont="1" applyBorder="1"/>
    <xf numFmtId="4" fontId="6" fillId="0" borderId="8" xfId="59" applyNumberFormat="1" applyFont="1" applyFill="1" applyBorder="1" applyAlignment="1">
      <alignment horizontal="right"/>
    </xf>
    <xf numFmtId="171" fontId="6" fillId="0" borderId="41" xfId="59" applyNumberFormat="1" applyFont="1" applyFill="1" applyBorder="1" applyAlignment="1">
      <alignment horizontal="right"/>
    </xf>
    <xf numFmtId="39" fontId="8" fillId="0" borderId="19" xfId="59" applyNumberFormat="1" applyFont="1" applyFill="1" applyBorder="1" applyAlignment="1">
      <alignment horizontal="right" vertical="center"/>
    </xf>
    <xf numFmtId="39" fontId="8" fillId="0" borderId="19" xfId="59" applyNumberFormat="1" applyFont="1" applyBorder="1" applyAlignment="1">
      <alignment horizontal="right" vertical="center"/>
    </xf>
    <xf numFmtId="4" fontId="8" fillId="0" borderId="45" xfId="59" applyNumberFormat="1" applyFont="1" applyFill="1" applyBorder="1" applyAlignment="1">
      <alignment horizontal="right"/>
    </xf>
    <xf numFmtId="4" fontId="8" fillId="0" borderId="45" xfId="59" applyNumberFormat="1" applyFont="1" applyBorder="1" applyAlignment="1">
      <alignment horizontal="right"/>
    </xf>
    <xf numFmtId="4" fontId="6" fillId="0" borderId="45" xfId="59" applyNumberFormat="1" applyFont="1" applyBorder="1" applyAlignment="1">
      <alignment horizontal="right"/>
    </xf>
    <xf numFmtId="3" fontId="6" fillId="0" borderId="45" xfId="59" applyNumberFormat="1" applyFont="1" applyFill="1" applyBorder="1"/>
    <xf numFmtId="171" fontId="6" fillId="0" borderId="45" xfId="59" applyNumberFormat="1" applyFont="1" applyFill="1" applyBorder="1"/>
    <xf numFmtId="171" fontId="6" fillId="0" borderId="45" xfId="59" applyNumberFormat="1" applyFont="1" applyBorder="1"/>
    <xf numFmtId="4" fontId="6" fillId="0" borderId="45" xfId="59" applyNumberFormat="1" applyFont="1" applyFill="1" applyBorder="1"/>
    <xf numFmtId="4" fontId="6" fillId="0" borderId="45" xfId="59" applyNumberFormat="1" applyFont="1" applyBorder="1"/>
    <xf numFmtId="183" fontId="6" fillId="0" borderId="45" xfId="59" applyNumberFormat="1" applyFont="1" applyFill="1" applyBorder="1"/>
    <xf numFmtId="4" fontId="8" fillId="0" borderId="63" xfId="59" applyNumberFormat="1" applyFont="1" applyFill="1" applyBorder="1" applyAlignment="1">
      <alignment horizontal="right" vertical="center" wrapText="1"/>
    </xf>
    <xf numFmtId="4" fontId="8" fillId="0" borderId="30" xfId="59" applyNumberFormat="1" applyFont="1" applyFill="1" applyBorder="1" applyAlignment="1">
      <alignment horizontal="right" vertical="center" wrapText="1"/>
    </xf>
    <xf numFmtId="184" fontId="8" fillId="0" borderId="28" xfId="59" applyNumberFormat="1" applyFont="1" applyFill="1" applyBorder="1" applyAlignment="1">
      <alignment horizontal="right" vertical="center" wrapText="1"/>
    </xf>
    <xf numFmtId="4" fontId="8" fillId="0" borderId="28" xfId="59" applyNumberFormat="1" applyFont="1" applyFill="1" applyBorder="1" applyAlignment="1">
      <alignment horizontal="right" vertical="center" wrapText="1"/>
    </xf>
    <xf numFmtId="184" fontId="8" fillId="0" borderId="28" xfId="4" applyNumberFormat="1" applyFont="1" applyFill="1" applyBorder="1" applyAlignment="1">
      <alignment horizontal="right" vertical="center" wrapText="1"/>
    </xf>
    <xf numFmtId="43" fontId="8" fillId="0" borderId="28" xfId="66" applyFont="1" applyFill="1" applyBorder="1" applyAlignment="1">
      <alignment horizontal="right" vertical="center" wrapText="1"/>
    </xf>
    <xf numFmtId="4" fontId="6" fillId="0" borderId="28" xfId="59" applyNumberFormat="1" applyFont="1" applyFill="1" applyBorder="1" applyAlignment="1">
      <alignment horizontal="right" vertical="center" wrapText="1"/>
    </xf>
    <xf numFmtId="184" fontId="8" fillId="0" borderId="4" xfId="4" applyNumberFormat="1" applyFont="1" applyBorder="1" applyAlignment="1">
      <alignment horizontal="right" vertical="center" wrapText="1"/>
    </xf>
    <xf numFmtId="43" fontId="8" fillId="0" borderId="4" xfId="66" applyFont="1" applyBorder="1" applyAlignment="1">
      <alignment horizontal="right" vertical="center" wrapText="1"/>
    </xf>
    <xf numFmtId="4" fontId="6" fillId="0" borderId="4" xfId="59" applyNumberFormat="1" applyFont="1" applyBorder="1" applyAlignment="1">
      <alignment horizontal="right" vertical="center" wrapText="1"/>
    </xf>
    <xf numFmtId="171" fontId="6" fillId="0" borderId="29" xfId="59" applyNumberFormat="1" applyFont="1" applyFill="1" applyBorder="1" applyAlignment="1">
      <alignment horizontal="right" vertical="center" wrapText="1"/>
    </xf>
    <xf numFmtId="171" fontId="6" fillId="0" borderId="29" xfId="59" applyNumberFormat="1" applyFont="1" applyBorder="1" applyAlignment="1">
      <alignment horizontal="right" vertical="center" wrapText="1"/>
    </xf>
    <xf numFmtId="3" fontId="8" fillId="0" borderId="45" xfId="59" applyNumberFormat="1" applyFont="1" applyFill="1" applyBorder="1" applyAlignment="1">
      <alignment horizontal="center" vertical="center" wrapText="1"/>
    </xf>
    <xf numFmtId="184" fontId="8" fillId="0" borderId="45" xfId="59" applyNumberFormat="1" applyFont="1" applyFill="1" applyBorder="1" applyAlignment="1">
      <alignment horizontal="right" vertical="center" wrapText="1"/>
    </xf>
    <xf numFmtId="184" fontId="8" fillId="0" borderId="45" xfId="59" applyNumberFormat="1" applyFont="1" applyBorder="1" applyAlignment="1">
      <alignment horizontal="right" vertical="center" wrapText="1"/>
    </xf>
    <xf numFmtId="188" fontId="8" fillId="0" borderId="45" xfId="59" applyNumberFormat="1" applyFont="1" applyFill="1" applyBorder="1" applyAlignment="1">
      <alignment horizontal="center" vertical="center" wrapText="1"/>
    </xf>
    <xf numFmtId="0" fontId="1" fillId="0" borderId="45" xfId="59" applyFont="1" applyFill="1" applyBorder="1"/>
    <xf numFmtId="184" fontId="8" fillId="0" borderId="45" xfId="4" applyNumberFormat="1" applyFont="1" applyFill="1" applyBorder="1" applyAlignment="1">
      <alignment horizontal="right" vertical="center" wrapText="1"/>
    </xf>
    <xf numFmtId="184" fontId="8" fillId="0" borderId="45" xfId="4" applyNumberFormat="1" applyFont="1" applyBorder="1" applyAlignment="1">
      <alignment horizontal="right" vertical="center" wrapText="1"/>
    </xf>
    <xf numFmtId="43" fontId="1" fillId="0" borderId="45" xfId="66" applyFont="1" applyFill="1" applyBorder="1"/>
    <xf numFmtId="0" fontId="1" fillId="0" borderId="45" xfId="4" applyFont="1" applyFill="1" applyBorder="1"/>
    <xf numFmtId="43" fontId="8" fillId="0" borderId="45" xfId="66" applyFont="1" applyFill="1" applyBorder="1" applyAlignment="1">
      <alignment horizontal="right" vertical="center" wrapText="1"/>
    </xf>
    <xf numFmtId="43" fontId="8" fillId="0" borderId="45" xfId="66" applyFont="1" applyBorder="1" applyAlignment="1">
      <alignment horizontal="right" vertical="center" wrapText="1"/>
    </xf>
    <xf numFmtId="43" fontId="1" fillId="0" borderId="45" xfId="4" applyNumberFormat="1" applyFont="1" applyFill="1" applyBorder="1"/>
    <xf numFmtId="4" fontId="6" fillId="0" borderId="45" xfId="59" applyNumberFormat="1" applyFont="1" applyBorder="1" applyAlignment="1">
      <alignment horizontal="right" vertical="center" wrapText="1"/>
    </xf>
    <xf numFmtId="4" fontId="6" fillId="0" borderId="4" xfId="59" applyNumberFormat="1" applyFont="1" applyFill="1" applyBorder="1" applyAlignment="1">
      <alignment horizontal="right"/>
    </xf>
    <xf numFmtId="166" fontId="8" fillId="0" borderId="63" xfId="41" applyFont="1" applyBorder="1" applyAlignment="1">
      <alignment horizontal="right" vertical="center" wrapText="1"/>
    </xf>
    <xf numFmtId="10" fontId="8" fillId="0" borderId="63" xfId="59" applyNumberFormat="1" applyFont="1" applyBorder="1" applyAlignment="1">
      <alignment horizontal="right" vertical="center" wrapText="1"/>
    </xf>
    <xf numFmtId="171" fontId="6" fillId="0" borderId="28" xfId="59" applyNumberFormat="1" applyFont="1" applyFill="1" applyBorder="1"/>
    <xf numFmtId="10" fontId="6" fillId="0" borderId="4" xfId="59" applyNumberFormat="1" applyFont="1" applyFill="1" applyBorder="1"/>
    <xf numFmtId="171" fontId="6" fillId="0" borderId="4" xfId="59" applyNumberFormat="1" applyFont="1" applyFill="1" applyBorder="1"/>
    <xf numFmtId="4" fontId="8" fillId="0" borderId="16" xfId="59" applyNumberFormat="1" applyFont="1" applyBorder="1" applyAlignment="1">
      <alignment horizontal="right" vertical="center" wrapText="1"/>
    </xf>
    <xf numFmtId="171" fontId="8" fillId="0" borderId="45" xfId="59" applyNumberFormat="1" applyFont="1" applyFill="1" applyBorder="1" applyAlignment="1">
      <alignment horizontal="right" vertical="center" wrapText="1"/>
    </xf>
    <xf numFmtId="171" fontId="8" fillId="0" borderId="29" xfId="59" applyNumberFormat="1" applyFont="1" applyFill="1" applyBorder="1" applyAlignment="1">
      <alignment horizontal="right" vertical="center" wrapText="1"/>
    </xf>
    <xf numFmtId="4" fontId="8" fillId="0" borderId="44" xfId="59" applyNumberFormat="1" applyFont="1" applyFill="1" applyBorder="1" applyAlignment="1">
      <alignment horizontal="right" vertical="center"/>
    </xf>
    <xf numFmtId="43" fontId="46" fillId="0" borderId="44" xfId="65" applyFont="1" applyFill="1" applyBorder="1" applyAlignment="1">
      <alignment horizontal="right" vertical="center" wrapText="1"/>
    </xf>
    <xf numFmtId="171" fontId="8" fillId="0" borderId="44" xfId="59" applyNumberFormat="1" applyFont="1" applyFill="1" applyBorder="1" applyAlignment="1">
      <alignment horizontal="right" vertical="center"/>
    </xf>
    <xf numFmtId="0" fontId="52" fillId="0" borderId="44" xfId="63" applyFill="1" applyBorder="1"/>
    <xf numFmtId="200" fontId="46" fillId="11" borderId="126" xfId="28" applyNumberFormat="1" applyFont="1" applyFill="1" applyBorder="1" applyAlignment="1">
      <alignment horizontal="left" vertical="center" wrapText="1"/>
    </xf>
    <xf numFmtId="0" fontId="4" fillId="2" borderId="19" xfId="0" applyFont="1" applyFill="1" applyBorder="1" applyAlignment="1">
      <alignment horizontal="center" vertical="center"/>
    </xf>
    <xf numFmtId="0" fontId="2" fillId="0" borderId="17" xfId="0" applyFont="1" applyBorder="1"/>
    <xf numFmtId="0" fontId="2" fillId="0" borderId="18" xfId="0" applyFont="1" applyBorder="1"/>
    <xf numFmtId="0" fontId="4" fillId="2" borderId="6" xfId="0" applyFont="1" applyFill="1" applyBorder="1" applyAlignment="1">
      <alignment horizontal="center" vertical="center" wrapText="1"/>
    </xf>
    <xf numFmtId="0" fontId="33" fillId="0" borderId="97" xfId="0" applyFont="1" applyFill="1" applyBorder="1" applyAlignment="1">
      <alignment horizontal="center"/>
    </xf>
    <xf numFmtId="0" fontId="33" fillId="0" borderId="69" xfId="0" applyFont="1" applyFill="1" applyBorder="1" applyAlignment="1">
      <alignment horizontal="center"/>
    </xf>
    <xf numFmtId="0" fontId="33" fillId="0" borderId="98" xfId="0" applyFont="1" applyFill="1" applyBorder="1" applyAlignment="1">
      <alignment horizontal="center"/>
    </xf>
    <xf numFmtId="0" fontId="33" fillId="0" borderId="102" xfId="0" applyFont="1" applyFill="1" applyBorder="1" applyAlignment="1">
      <alignment horizontal="center"/>
    </xf>
    <xf numFmtId="0" fontId="33" fillId="0" borderId="44" xfId="0" applyFont="1" applyFill="1" applyBorder="1" applyAlignment="1">
      <alignment horizontal="center"/>
    </xf>
    <xf numFmtId="0" fontId="33" fillId="0" borderId="103" xfId="0" applyFont="1" applyFill="1" applyBorder="1" applyAlignment="1">
      <alignment horizontal="center"/>
    </xf>
    <xf numFmtId="0" fontId="33" fillId="0" borderId="105" xfId="0" applyFont="1" applyFill="1" applyBorder="1" applyAlignment="1">
      <alignment horizontal="center"/>
    </xf>
    <xf numFmtId="0" fontId="33" fillId="0" borderId="79" xfId="0" applyFont="1" applyFill="1" applyBorder="1" applyAlignment="1">
      <alignment horizontal="center"/>
    </xf>
    <xf numFmtId="0" fontId="33" fillId="0" borderId="106" xfId="0" applyFont="1" applyFill="1" applyBorder="1" applyAlignment="1">
      <alignment horizontal="center"/>
    </xf>
    <xf numFmtId="0" fontId="34" fillId="0" borderId="99" xfId="0" applyFont="1" applyFill="1" applyBorder="1" applyAlignment="1">
      <alignment horizontal="center" vertical="center" wrapText="1"/>
    </xf>
    <xf numFmtId="0" fontId="34" fillId="0" borderId="100" xfId="0" applyFont="1" applyFill="1" applyBorder="1" applyAlignment="1">
      <alignment horizontal="center" vertical="center" wrapText="1"/>
    </xf>
    <xf numFmtId="0" fontId="34" fillId="0" borderId="101"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104" xfId="0" applyFont="1" applyFill="1" applyBorder="1" applyAlignment="1">
      <alignment horizontal="center" vertical="center" wrapText="1"/>
    </xf>
    <xf numFmtId="0" fontId="21" fillId="0" borderId="87" xfId="0" applyFont="1" applyFill="1" applyBorder="1" applyAlignment="1">
      <alignment horizontal="center" vertical="center" wrapText="1"/>
    </xf>
    <xf numFmtId="0" fontId="35" fillId="8" borderId="107" xfId="0" applyFont="1" applyFill="1" applyBorder="1" applyAlignment="1">
      <alignment horizontal="left" vertical="center" wrapText="1"/>
    </xf>
    <xf numFmtId="0" fontId="35" fillId="8" borderId="108" xfId="0" applyFont="1" applyFill="1" applyBorder="1" applyAlignment="1">
      <alignment horizontal="left" vertical="center" wrapText="1"/>
    </xf>
    <xf numFmtId="0" fontId="35" fillId="8" borderId="109" xfId="0" applyFont="1" applyFill="1" applyBorder="1" applyAlignment="1">
      <alignment horizontal="left" vertical="center" wrapText="1"/>
    </xf>
    <xf numFmtId="0" fontId="35" fillId="8" borderId="88" xfId="0" applyFont="1" applyFill="1" applyBorder="1" applyAlignment="1">
      <alignment horizontal="left" vertical="center" wrapText="1"/>
    </xf>
    <xf numFmtId="0" fontId="3" fillId="10" borderId="110" xfId="0" applyFont="1" applyFill="1" applyBorder="1" applyAlignment="1">
      <alignment horizontal="right" vertical="center" wrapText="1"/>
    </xf>
    <xf numFmtId="0" fontId="3" fillId="10" borderId="100" xfId="0" applyFont="1" applyFill="1" applyBorder="1" applyAlignment="1">
      <alignment horizontal="right" vertical="center" wrapText="1"/>
    </xf>
    <xf numFmtId="0" fontId="3" fillId="10" borderId="111" xfId="0" applyFont="1" applyFill="1" applyBorder="1" applyAlignment="1">
      <alignment horizontal="right" vertical="center" wrapText="1"/>
    </xf>
    <xf numFmtId="0" fontId="3" fillId="0" borderId="99"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3" fillId="0" borderId="101" xfId="0" applyFont="1" applyFill="1" applyBorder="1" applyAlignment="1">
      <alignment horizontal="left" vertical="center" wrapText="1"/>
    </xf>
    <xf numFmtId="0" fontId="3" fillId="10" borderId="112" xfId="0" applyFont="1" applyFill="1" applyBorder="1" applyAlignment="1">
      <alignment horizontal="right" vertical="center" wrapText="1"/>
    </xf>
    <xf numFmtId="0" fontId="3" fillId="10" borderId="104" xfId="0" applyFont="1" applyFill="1" applyBorder="1" applyAlignment="1">
      <alignment horizontal="right" vertical="center" wrapText="1"/>
    </xf>
    <xf numFmtId="0" fontId="3" fillId="10" borderId="113" xfId="0" applyFont="1" applyFill="1" applyBorder="1" applyAlignment="1">
      <alignment horizontal="right" vertical="center" wrapText="1"/>
    </xf>
    <xf numFmtId="0" fontId="3" fillId="0" borderId="63" xfId="0" applyFont="1" applyFill="1" applyBorder="1" applyAlignment="1">
      <alignment horizontal="left" vertical="center" wrapText="1"/>
    </xf>
    <xf numFmtId="0" fontId="3" fillId="0" borderId="104" xfId="0" applyFont="1" applyFill="1" applyBorder="1" applyAlignment="1">
      <alignment horizontal="left" vertical="center" wrapText="1"/>
    </xf>
    <xf numFmtId="0" fontId="3" fillId="0" borderId="87" xfId="0" applyFont="1" applyFill="1" applyBorder="1" applyAlignment="1">
      <alignment horizontal="left" vertical="center" wrapText="1"/>
    </xf>
    <xf numFmtId="0" fontId="3" fillId="10" borderId="114" xfId="0" applyFont="1" applyFill="1" applyBorder="1" applyAlignment="1">
      <alignment horizontal="right" vertical="center" wrapText="1"/>
    </xf>
    <xf numFmtId="0" fontId="3" fillId="10" borderId="45" xfId="0" applyFont="1" applyFill="1" applyBorder="1" applyAlignment="1">
      <alignment horizontal="right" vertical="center" wrapText="1"/>
    </xf>
    <xf numFmtId="0" fontId="51" fillId="0" borderId="63" xfId="0" applyFont="1" applyFill="1" applyBorder="1" applyAlignment="1">
      <alignment horizontal="left" vertical="center" wrapText="1"/>
    </xf>
    <xf numFmtId="0" fontId="51" fillId="0" borderId="104" xfId="0" applyFont="1" applyFill="1" applyBorder="1" applyAlignment="1">
      <alignment horizontal="left" vertical="center" wrapText="1"/>
    </xf>
    <xf numFmtId="0" fontId="51" fillId="0" borderId="87" xfId="0" applyFont="1" applyFill="1" applyBorder="1" applyAlignment="1">
      <alignment horizontal="left" vertical="center" wrapText="1"/>
    </xf>
    <xf numFmtId="0" fontId="51" fillId="0" borderId="107" xfId="0" applyFont="1" applyFill="1" applyBorder="1" applyAlignment="1">
      <alignment horizontal="left" vertical="center" wrapText="1"/>
    </xf>
    <xf numFmtId="0" fontId="51" fillId="0" borderId="108" xfId="0" applyFont="1" applyFill="1" applyBorder="1" applyAlignment="1">
      <alignment horizontal="left" vertical="center" wrapText="1"/>
    </xf>
    <xf numFmtId="0" fontId="51" fillId="0" borderId="88" xfId="0" applyFont="1" applyFill="1" applyBorder="1" applyAlignment="1">
      <alignment horizontal="left" vertical="center" wrapText="1"/>
    </xf>
    <xf numFmtId="0" fontId="0" fillId="0" borderId="102" xfId="0" applyFill="1" applyBorder="1" applyAlignment="1">
      <alignment horizontal="center"/>
    </xf>
    <xf numFmtId="0" fontId="0" fillId="0" borderId="44" xfId="0" applyFill="1" applyBorder="1" applyAlignment="1">
      <alignment horizontal="center"/>
    </xf>
    <xf numFmtId="0" fontId="4" fillId="10" borderId="115" xfId="0" applyFont="1" applyFill="1" applyBorder="1" applyAlignment="1">
      <alignment horizontal="center" vertical="center" wrapText="1"/>
    </xf>
    <xf numFmtId="0" fontId="4" fillId="10" borderId="68" xfId="0" applyFont="1" applyFill="1" applyBorder="1" applyAlignment="1">
      <alignment horizontal="center" vertical="center" wrapText="1"/>
    </xf>
    <xf numFmtId="0" fontId="4" fillId="10" borderId="45" xfId="0" applyFont="1" applyFill="1" applyBorder="1" applyAlignment="1">
      <alignment horizontal="center" vertical="center" wrapText="1"/>
    </xf>
    <xf numFmtId="0" fontId="4" fillId="10" borderId="77" xfId="0" applyFont="1" applyFill="1" applyBorder="1" applyAlignment="1">
      <alignment horizontal="center" vertical="center" wrapText="1"/>
    </xf>
    <xf numFmtId="0" fontId="4" fillId="10" borderId="114" xfId="0" applyFont="1" applyFill="1" applyBorder="1" applyAlignment="1">
      <alignment horizontal="center" vertical="center" wrapText="1"/>
    </xf>
    <xf numFmtId="0" fontId="4" fillId="10" borderId="116" xfId="0" applyFont="1" applyFill="1" applyBorder="1" applyAlignment="1">
      <alignment horizontal="center" vertical="center" wrapText="1"/>
    </xf>
    <xf numFmtId="0" fontId="4" fillId="10" borderId="113" xfId="0" applyFont="1" applyFill="1" applyBorder="1" applyAlignment="1">
      <alignment horizontal="center" vertical="center" wrapText="1"/>
    </xf>
    <xf numFmtId="0" fontId="4" fillId="10" borderId="109" xfId="0" applyFont="1" applyFill="1" applyBorder="1" applyAlignment="1">
      <alignment horizontal="center" vertical="center" wrapText="1"/>
    </xf>
    <xf numFmtId="0" fontId="4" fillId="10" borderId="63" xfId="0" applyFont="1" applyFill="1" applyBorder="1" applyAlignment="1">
      <alignment horizontal="center" vertical="center"/>
    </xf>
    <xf numFmtId="0" fontId="4" fillId="10" borderId="104" xfId="0" applyFont="1" applyFill="1" applyBorder="1" applyAlignment="1">
      <alignment horizontal="center" vertical="center"/>
    </xf>
    <xf numFmtId="0" fontId="4" fillId="10" borderId="113" xfId="0" applyFont="1" applyFill="1" applyBorder="1" applyAlignment="1">
      <alignment horizontal="center" vertical="center"/>
    </xf>
    <xf numFmtId="0" fontId="4" fillId="10" borderId="45" xfId="0" applyFont="1" applyFill="1" applyBorder="1" applyAlignment="1">
      <alignment horizontal="center" vertical="center"/>
    </xf>
    <xf numFmtId="0" fontId="4" fillId="10" borderId="68" xfId="0" applyFont="1" applyFill="1" applyBorder="1" applyAlignment="1" applyProtection="1">
      <alignment horizontal="center" vertical="center" wrapText="1"/>
      <protection locked="0"/>
    </xf>
    <xf numFmtId="0" fontId="4" fillId="10" borderId="45" xfId="0" applyFont="1" applyFill="1" applyBorder="1" applyAlignment="1" applyProtection="1">
      <alignment horizontal="center" vertical="center" wrapText="1"/>
      <protection locked="0"/>
    </xf>
    <xf numFmtId="0" fontId="4" fillId="10" borderId="77" xfId="0" applyFont="1" applyFill="1" applyBorder="1" applyAlignment="1" applyProtection="1">
      <alignment horizontal="center" vertical="center" wrapText="1"/>
      <protection locked="0"/>
    </xf>
    <xf numFmtId="0" fontId="4" fillId="10" borderId="82" xfId="0" applyFont="1" applyFill="1" applyBorder="1" applyAlignment="1" applyProtection="1">
      <alignment horizontal="center" vertical="center" wrapText="1"/>
      <protection locked="0"/>
    </xf>
    <xf numFmtId="0" fontId="4" fillId="10" borderId="83" xfId="0" applyFont="1" applyFill="1" applyBorder="1" applyAlignment="1" applyProtection="1">
      <alignment horizontal="center" vertical="center" wrapText="1"/>
      <protection locked="0"/>
    </xf>
    <xf numFmtId="0" fontId="4" fillId="10" borderId="91" xfId="0" applyFont="1" applyFill="1" applyBorder="1" applyAlignment="1" applyProtection="1">
      <alignment horizontal="center" vertical="center" wrapText="1"/>
      <protection locked="0"/>
    </xf>
    <xf numFmtId="0" fontId="39" fillId="7" borderId="45" xfId="0" applyFont="1" applyFill="1" applyBorder="1" applyAlignment="1">
      <alignment horizontal="center" vertical="center"/>
    </xf>
    <xf numFmtId="0" fontId="39" fillId="7" borderId="45" xfId="0" applyFont="1" applyFill="1" applyBorder="1" applyAlignment="1">
      <alignment horizontal="center" vertical="center" wrapText="1"/>
    </xf>
    <xf numFmtId="0" fontId="40" fillId="0" borderId="45" xfId="0" applyFont="1" applyFill="1" applyBorder="1" applyAlignment="1">
      <alignment horizontal="left" vertical="center"/>
    </xf>
    <xf numFmtId="0" fontId="40" fillId="0" borderId="45" xfId="0" applyFont="1" applyFill="1" applyBorder="1" applyAlignment="1">
      <alignment horizontal="left"/>
    </xf>
    <xf numFmtId="0" fontId="4" fillId="2" borderId="6" xfId="0" applyFont="1" applyFill="1" applyBorder="1" applyAlignment="1">
      <alignment horizontal="center" vertical="center"/>
    </xf>
    <xf numFmtId="0" fontId="10" fillId="0" borderId="19" xfId="0" applyFont="1" applyFill="1" applyBorder="1" applyAlignment="1">
      <alignment horizontal="center" vertical="center" wrapText="1"/>
    </xf>
    <xf numFmtId="0" fontId="2" fillId="0" borderId="19" xfId="0" applyFont="1" applyFill="1" applyBorder="1"/>
    <xf numFmtId="0" fontId="2" fillId="0" borderId="80" xfId="0" applyFont="1" applyFill="1" applyBorder="1"/>
    <xf numFmtId="0" fontId="2" fillId="0" borderId="19" xfId="0" applyFont="1" applyFill="1" applyBorder="1" applyAlignment="1">
      <alignment vertical="center"/>
    </xf>
    <xf numFmtId="0" fontId="10" fillId="0" borderId="41" xfId="0" applyFont="1" applyFill="1" applyBorder="1" applyAlignment="1">
      <alignment horizontal="justify" vertical="top" wrapText="1"/>
    </xf>
    <xf numFmtId="0" fontId="2" fillId="0" borderId="41" xfId="0" applyFont="1" applyFill="1" applyBorder="1" applyAlignment="1">
      <alignment horizontal="justify"/>
    </xf>
    <xf numFmtId="0" fontId="2" fillId="0" borderId="78" xfId="0" applyFont="1" applyFill="1" applyBorder="1" applyAlignment="1">
      <alignment horizontal="justify"/>
    </xf>
    <xf numFmtId="0" fontId="10" fillId="0" borderId="70" xfId="0" applyFont="1" applyFill="1" applyBorder="1" applyAlignment="1">
      <alignment horizontal="center" vertical="center" wrapText="1"/>
    </xf>
    <xf numFmtId="0" fontId="2" fillId="0" borderId="80" xfId="0" applyFont="1" applyFill="1" applyBorder="1" applyAlignment="1">
      <alignment vertical="center"/>
    </xf>
    <xf numFmtId="0" fontId="4" fillId="0" borderId="6" xfId="0" applyFont="1" applyFill="1" applyBorder="1" applyAlignment="1">
      <alignment horizontal="center" vertical="center" wrapText="1"/>
    </xf>
    <xf numFmtId="0" fontId="2" fillId="0" borderId="17" xfId="0" applyFont="1" applyFill="1" applyBorder="1"/>
    <xf numFmtId="0" fontId="2" fillId="0" borderId="18" xfId="0" applyFont="1" applyFill="1" applyBorder="1"/>
    <xf numFmtId="0" fontId="11" fillId="10" borderId="102" xfId="0" applyFont="1" applyFill="1" applyBorder="1" applyAlignment="1" applyProtection="1">
      <alignment horizontal="center" vertical="center" wrapText="1"/>
      <protection locked="0"/>
    </xf>
    <xf numFmtId="0" fontId="11" fillId="10" borderId="44" xfId="0" applyFont="1" applyFill="1" applyBorder="1" applyAlignment="1" applyProtection="1">
      <alignment horizontal="center" vertical="center" wrapText="1"/>
      <protection locked="0"/>
    </xf>
    <xf numFmtId="0" fontId="11" fillId="10" borderId="103" xfId="0" applyFont="1" applyFill="1" applyBorder="1" applyAlignment="1" applyProtection="1">
      <alignment horizontal="center" vertical="center" wrapText="1"/>
      <protection locked="0"/>
    </xf>
    <xf numFmtId="0" fontId="11" fillId="10" borderId="105" xfId="0" applyFont="1" applyFill="1" applyBorder="1" applyAlignment="1" applyProtection="1">
      <alignment horizontal="center" vertical="center" wrapText="1"/>
      <protection locked="0"/>
    </xf>
    <xf numFmtId="0" fontId="11" fillId="10" borderId="79" xfId="0" applyFont="1" applyFill="1" applyBorder="1" applyAlignment="1" applyProtection="1">
      <alignment horizontal="center" vertical="center" wrapText="1"/>
      <protection locked="0"/>
    </xf>
    <xf numFmtId="0" fontId="11" fillId="10" borderId="10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4" fillId="0" borderId="6" xfId="0" applyFont="1" applyFill="1" applyBorder="1" applyAlignment="1">
      <alignment horizontal="center" vertical="center" wrapText="1"/>
    </xf>
    <xf numFmtId="0" fontId="1" fillId="0" borderId="8" xfId="0" applyFont="1" applyFill="1" applyBorder="1" applyAlignment="1">
      <alignment horizontal="center" vertical="center"/>
    </xf>
    <xf numFmtId="0" fontId="2" fillId="0" borderId="36" xfId="0" applyFont="1" applyFill="1" applyBorder="1" applyAlignment="1">
      <alignment vertical="center"/>
    </xf>
    <xf numFmtId="0" fontId="0" fillId="0" borderId="25" xfId="0" applyFont="1" applyFill="1" applyBorder="1" applyAlignment="1">
      <alignment horizontal="left" vertical="center" wrapText="1"/>
    </xf>
    <xf numFmtId="49" fontId="13" fillId="0" borderId="70" xfId="0" applyNumberFormat="1" applyFont="1" applyFill="1" applyBorder="1" applyAlignment="1">
      <alignment horizontal="left" vertical="center" wrapText="1"/>
    </xf>
    <xf numFmtId="0" fontId="10" fillId="0" borderId="25" xfId="0" applyFont="1" applyFill="1" applyBorder="1" applyAlignment="1">
      <alignment horizontal="left" vertical="center" wrapText="1"/>
    </xf>
    <xf numFmtId="0" fontId="2" fillId="0" borderId="36" xfId="0" applyFont="1" applyFill="1" applyBorder="1"/>
    <xf numFmtId="0" fontId="1" fillId="0" borderId="26" xfId="0" applyFont="1" applyFill="1" applyBorder="1" applyAlignment="1">
      <alignment horizontal="left" vertical="top" wrapText="1"/>
    </xf>
    <xf numFmtId="0" fontId="2" fillId="0" borderId="41" xfId="0" applyFont="1" applyFill="1" applyBorder="1" applyAlignment="1">
      <alignment wrapText="1"/>
    </xf>
    <xf numFmtId="0" fontId="2" fillId="0" borderId="35" xfId="0" applyFont="1" applyFill="1" applyBorder="1" applyAlignment="1">
      <alignment wrapText="1"/>
    </xf>
    <xf numFmtId="0" fontId="11" fillId="0" borderId="33" xfId="0" applyFont="1" applyFill="1" applyBorder="1" applyAlignment="1">
      <alignment horizontal="left" vertical="top" wrapText="1"/>
    </xf>
    <xf numFmtId="0" fontId="11" fillId="0" borderId="41" xfId="0" applyFont="1" applyFill="1" applyBorder="1" applyAlignment="1">
      <alignment horizontal="left" vertical="top" wrapText="1"/>
    </xf>
    <xf numFmtId="0" fontId="11" fillId="0" borderId="16" xfId="0" applyFont="1" applyFill="1" applyBorder="1" applyAlignment="1">
      <alignment horizontal="left" vertical="top" wrapText="1"/>
    </xf>
    <xf numFmtId="0" fontId="10" fillId="0" borderId="132" xfId="0" applyFont="1" applyFill="1" applyBorder="1" applyAlignment="1">
      <alignment horizontal="left" vertical="top" wrapText="1"/>
    </xf>
    <xf numFmtId="0" fontId="2" fillId="0" borderId="41" xfId="0" applyFont="1" applyFill="1" applyBorder="1"/>
    <xf numFmtId="0" fontId="2" fillId="0" borderId="78" xfId="0" applyFont="1" applyFill="1" applyBorder="1"/>
    <xf numFmtId="0" fontId="10" fillId="0" borderId="41" xfId="0" applyFont="1" applyFill="1" applyBorder="1" applyAlignment="1">
      <alignment horizontal="center" vertical="center" wrapText="1"/>
    </xf>
    <xf numFmtId="0" fontId="2" fillId="0" borderId="41" xfId="0" applyFont="1" applyFill="1" applyBorder="1" applyAlignment="1">
      <alignment horizontal="center" vertical="center"/>
    </xf>
    <xf numFmtId="0" fontId="2" fillId="0" borderId="35" xfId="0" applyFont="1" applyFill="1" applyBorder="1" applyAlignment="1">
      <alignment horizontal="center" vertical="center"/>
    </xf>
    <xf numFmtId="0" fontId="1" fillId="0" borderId="19" xfId="0" applyFont="1" applyFill="1" applyBorder="1" applyAlignment="1">
      <alignment horizontal="center" vertical="center" wrapText="1"/>
    </xf>
    <xf numFmtId="0" fontId="2" fillId="0" borderId="19" xfId="0" applyFont="1" applyFill="1" applyBorder="1" applyAlignment="1">
      <alignment vertical="center" wrapText="1"/>
    </xf>
    <xf numFmtId="0" fontId="2" fillId="0" borderId="36" xfId="0" applyFont="1" applyFill="1" applyBorder="1" applyAlignment="1">
      <alignment vertical="center" wrapText="1"/>
    </xf>
    <xf numFmtId="0" fontId="1" fillId="0" borderId="19" xfId="0" applyFont="1" applyFill="1" applyBorder="1" applyAlignment="1">
      <alignment vertical="center"/>
    </xf>
    <xf numFmtId="0" fontId="1" fillId="0" borderId="80" xfId="0" applyFont="1" applyFill="1" applyBorder="1" applyAlignment="1">
      <alignment vertical="center"/>
    </xf>
    <xf numFmtId="0" fontId="10" fillId="0" borderId="33" xfId="0" applyFont="1" applyFill="1" applyBorder="1" applyAlignment="1">
      <alignment horizontal="center" vertical="center" wrapText="1"/>
    </xf>
    <xf numFmtId="0" fontId="1" fillId="0" borderId="41" xfId="0" applyFont="1" applyFill="1" applyBorder="1" applyAlignment="1">
      <alignment horizontal="center" vertical="center"/>
    </xf>
    <xf numFmtId="0" fontId="10" fillId="0" borderId="33" xfId="0" applyFont="1" applyFill="1" applyBorder="1" applyAlignment="1">
      <alignment horizontal="left" vertical="center" wrapText="1"/>
    </xf>
    <xf numFmtId="0" fontId="1" fillId="0" borderId="41" xfId="0" applyFont="1" applyFill="1" applyBorder="1" applyAlignment="1">
      <alignment vertical="center"/>
    </xf>
    <xf numFmtId="0" fontId="10" fillId="0" borderId="41" xfId="0" applyFont="1" applyFill="1" applyBorder="1" applyAlignment="1">
      <alignment horizontal="left" vertical="top" wrapText="1"/>
    </xf>
    <xf numFmtId="0" fontId="1" fillId="0" borderId="41" xfId="0" applyFont="1" applyFill="1" applyBorder="1"/>
    <xf numFmtId="0" fontId="1" fillId="0" borderId="35" xfId="0" applyFont="1" applyFill="1" applyBorder="1"/>
    <xf numFmtId="0" fontId="10" fillId="0" borderId="33" xfId="0" applyFont="1" applyFill="1" applyBorder="1" applyAlignment="1">
      <alignment horizontal="left" vertical="top" wrapText="1"/>
    </xf>
    <xf numFmtId="0" fontId="10" fillId="0" borderId="132" xfId="0" applyFont="1" applyFill="1" applyBorder="1" applyAlignment="1">
      <alignment horizontal="center" vertical="center" wrapText="1"/>
    </xf>
    <xf numFmtId="0" fontId="1" fillId="0" borderId="78" xfId="0" applyFont="1" applyFill="1" applyBorder="1" applyAlignment="1">
      <alignment horizontal="center" vertical="center"/>
    </xf>
    <xf numFmtId="0" fontId="2" fillId="0" borderId="35" xfId="0" applyFont="1" applyFill="1" applyBorder="1"/>
    <xf numFmtId="0" fontId="1" fillId="0" borderId="41" xfId="0" applyFont="1" applyFill="1" applyBorder="1" applyAlignment="1">
      <alignment horizontal="justify"/>
    </xf>
    <xf numFmtId="0" fontId="10" fillId="0" borderId="132" xfId="0" applyFont="1" applyFill="1" applyBorder="1" applyAlignment="1">
      <alignment horizontal="justify" vertical="top" wrapText="1"/>
    </xf>
    <xf numFmtId="0" fontId="10" fillId="0" borderId="95" xfId="0" applyFont="1" applyFill="1" applyBorder="1" applyAlignment="1">
      <alignment horizontal="left" vertical="center" wrapText="1"/>
    </xf>
    <xf numFmtId="0" fontId="2" fillId="0" borderId="73" xfId="0" applyFont="1" applyFill="1" applyBorder="1"/>
    <xf numFmtId="0" fontId="2" fillId="0" borderId="94" xfId="0" applyFont="1" applyFill="1" applyBorder="1"/>
    <xf numFmtId="0" fontId="17" fillId="0" borderId="73" xfId="0" applyFont="1" applyFill="1" applyBorder="1" applyAlignment="1">
      <alignment horizontal="center" vertical="center" wrapText="1"/>
    </xf>
    <xf numFmtId="0" fontId="1" fillId="0" borderId="78" xfId="0" applyFont="1" applyFill="1" applyBorder="1"/>
    <xf numFmtId="0" fontId="10" fillId="0" borderId="102" xfId="0" applyFont="1" applyFill="1" applyBorder="1" applyAlignment="1">
      <alignment horizontal="left" vertical="top" wrapText="1"/>
    </xf>
    <xf numFmtId="0" fontId="10" fillId="0" borderId="130" xfId="0" applyFont="1" applyFill="1" applyBorder="1" applyAlignment="1">
      <alignment horizontal="left" vertical="top" wrapText="1"/>
    </xf>
    <xf numFmtId="0" fontId="10" fillId="0" borderId="7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71" xfId="0" applyFont="1" applyFill="1" applyBorder="1" applyAlignment="1">
      <alignment horizontal="center" vertical="center" wrapText="1"/>
    </xf>
    <xf numFmtId="0" fontId="2" fillId="0" borderId="81" xfId="0" applyFont="1" applyFill="1" applyBorder="1"/>
    <xf numFmtId="49" fontId="13" fillId="0" borderId="71" xfId="0" applyNumberFormat="1" applyFont="1" applyFill="1" applyBorder="1" applyAlignment="1">
      <alignment horizontal="left" vertical="center" wrapText="1"/>
    </xf>
    <xf numFmtId="0" fontId="10" fillId="0" borderId="73" xfId="0" applyFont="1" applyFill="1" applyBorder="1" applyAlignment="1">
      <alignment horizontal="center" vertical="center" wrapText="1"/>
    </xf>
    <xf numFmtId="0" fontId="2" fillId="0" borderId="85" xfId="0" applyFont="1" applyFill="1" applyBorder="1"/>
    <xf numFmtId="0" fontId="10" fillId="0" borderId="95"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4" fillId="0" borderId="22" xfId="0" applyFont="1" applyBorder="1" applyAlignment="1">
      <alignment horizontal="center" vertical="center" wrapText="1"/>
    </xf>
    <xf numFmtId="0" fontId="2" fillId="0" borderId="27" xfId="0" applyFont="1" applyBorder="1"/>
    <xf numFmtId="0" fontId="2" fillId="0" borderId="13" xfId="0" applyFont="1" applyBorder="1"/>
    <xf numFmtId="0" fontId="4" fillId="0" borderId="6" xfId="0" applyFont="1" applyFill="1" applyBorder="1" applyAlignment="1">
      <alignment horizontal="left" vertical="center" wrapText="1"/>
    </xf>
    <xf numFmtId="0" fontId="1" fillId="0" borderId="17" xfId="0" applyFont="1" applyFill="1" applyBorder="1"/>
    <xf numFmtId="0" fontId="1" fillId="0" borderId="18" xfId="0" applyFont="1" applyFill="1" applyBorder="1"/>
    <xf numFmtId="0" fontId="10" fillId="0" borderId="71"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 fillId="0" borderId="19" xfId="0" applyFont="1" applyFill="1" applyBorder="1" applyAlignment="1">
      <alignment vertical="center" wrapText="1"/>
    </xf>
    <xf numFmtId="0" fontId="1" fillId="0" borderId="36" xfId="0" applyFont="1" applyFill="1" applyBorder="1" applyAlignment="1">
      <alignment vertical="center" wrapText="1"/>
    </xf>
    <xf numFmtId="0" fontId="10" fillId="0" borderId="93" xfId="0" applyFont="1" applyFill="1" applyBorder="1" applyAlignment="1">
      <alignment horizontal="left" vertical="top" wrapText="1"/>
    </xf>
    <xf numFmtId="0" fontId="2" fillId="0" borderId="93" xfId="0" applyFont="1" applyFill="1" applyBorder="1"/>
    <xf numFmtId="0" fontId="2" fillId="0" borderId="96" xfId="0" applyFont="1" applyFill="1" applyBorder="1"/>
    <xf numFmtId="0" fontId="1" fillId="0" borderId="78" xfId="0" applyFont="1" applyFill="1" applyBorder="1" applyAlignment="1">
      <alignment horizontal="justify"/>
    </xf>
    <xf numFmtId="0" fontId="3" fillId="10" borderId="117" xfId="0" applyFont="1" applyFill="1" applyBorder="1" applyAlignment="1">
      <alignment horizontal="right" vertical="center" wrapText="1"/>
    </xf>
    <xf numFmtId="0" fontId="3" fillId="10" borderId="118" xfId="0" applyFont="1" applyFill="1" applyBorder="1" applyAlignment="1">
      <alignment horizontal="right" vertical="center" wrapText="1"/>
    </xf>
    <xf numFmtId="0" fontId="3" fillId="10" borderId="119" xfId="0" applyFont="1" applyFill="1" applyBorder="1" applyAlignment="1">
      <alignment horizontal="right" vertical="center" wrapText="1"/>
    </xf>
    <xf numFmtId="0" fontId="3" fillId="0" borderId="120" xfId="0" applyFont="1" applyFill="1" applyBorder="1" applyAlignment="1">
      <alignment horizontal="left" vertical="center" wrapText="1"/>
    </xf>
    <xf numFmtId="0" fontId="3" fillId="0" borderId="118" xfId="0" applyFont="1" applyFill="1" applyBorder="1" applyAlignment="1">
      <alignment horizontal="left" vertical="center" wrapText="1"/>
    </xf>
    <xf numFmtId="0" fontId="3" fillId="0" borderId="121" xfId="0" applyFont="1" applyFill="1" applyBorder="1" applyAlignment="1">
      <alignment horizontal="left" vertical="center" wrapText="1"/>
    </xf>
    <xf numFmtId="0" fontId="0" fillId="0" borderId="97" xfId="0" applyFill="1" applyBorder="1" applyAlignment="1">
      <alignment horizontal="center"/>
    </xf>
    <xf numFmtId="0" fontId="0" fillId="0" borderId="69" xfId="0" applyFill="1" applyBorder="1" applyAlignment="1">
      <alignment horizontal="center"/>
    </xf>
    <xf numFmtId="0" fontId="0" fillId="0" borderId="98" xfId="0" applyFill="1" applyBorder="1" applyAlignment="1">
      <alignment horizontal="center"/>
    </xf>
    <xf numFmtId="0" fontId="0" fillId="0" borderId="103" xfId="0" applyFill="1" applyBorder="1" applyAlignment="1">
      <alignment horizontal="center"/>
    </xf>
    <xf numFmtId="0" fontId="0" fillId="0" borderId="105" xfId="0" applyFill="1" applyBorder="1" applyAlignment="1">
      <alignment horizontal="center"/>
    </xf>
    <xf numFmtId="0" fontId="0" fillId="0" borderId="79" xfId="0" applyFill="1" applyBorder="1" applyAlignment="1">
      <alignment horizontal="center"/>
    </xf>
    <xf numFmtId="0" fontId="0" fillId="0" borderId="106" xfId="0" applyFill="1" applyBorder="1" applyAlignment="1">
      <alignment horizontal="center"/>
    </xf>
    <xf numFmtId="0" fontId="21" fillId="8" borderId="63" xfId="0" applyFont="1" applyFill="1" applyBorder="1" applyAlignment="1">
      <alignment horizontal="center" vertical="center" wrapText="1"/>
    </xf>
    <xf numFmtId="0" fontId="21" fillId="8" borderId="104" xfId="0" applyFont="1" applyFill="1" applyBorder="1" applyAlignment="1">
      <alignment horizontal="center" vertical="center" wrapText="1"/>
    </xf>
    <xf numFmtId="0" fontId="32" fillId="7" borderId="45" xfId="0" applyFont="1" applyFill="1" applyBorder="1" applyAlignment="1">
      <alignment horizontal="center" vertical="center"/>
    </xf>
    <xf numFmtId="0" fontId="32" fillId="7" borderId="45" xfId="0" applyFont="1" applyFill="1" applyBorder="1" applyAlignment="1">
      <alignment horizontal="center" vertical="center" wrapText="1"/>
    </xf>
    <xf numFmtId="0" fontId="0" fillId="0" borderId="45" xfId="0" applyFill="1" applyBorder="1" applyAlignment="1">
      <alignment horizontal="center" vertical="center"/>
    </xf>
    <xf numFmtId="0" fontId="0" fillId="0" borderId="45" xfId="0" applyFill="1" applyBorder="1" applyAlignment="1">
      <alignment horizontal="left" vertical="center"/>
    </xf>
    <xf numFmtId="0" fontId="3" fillId="10" borderId="122" xfId="0" applyFont="1" applyFill="1" applyBorder="1" applyAlignment="1">
      <alignment horizontal="right" vertical="center" wrapText="1"/>
    </xf>
    <xf numFmtId="0" fontId="3" fillId="10" borderId="108" xfId="0" applyFont="1" applyFill="1" applyBorder="1" applyAlignment="1">
      <alignment horizontal="right" vertical="center" wrapText="1"/>
    </xf>
    <xf numFmtId="0" fontId="3" fillId="10" borderId="109" xfId="0" applyFont="1" applyFill="1" applyBorder="1" applyAlignment="1">
      <alignment horizontal="right" vertical="center" wrapTex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88" xfId="0" applyFont="1" applyFill="1" applyBorder="1" applyAlignment="1">
      <alignment horizontal="left" vertical="center" wrapText="1"/>
    </xf>
    <xf numFmtId="0" fontId="4" fillId="10" borderId="77" xfId="0" applyFont="1" applyFill="1" applyBorder="1" applyAlignment="1">
      <alignment horizontal="center"/>
    </xf>
    <xf numFmtId="0" fontId="4" fillId="10" borderId="99" xfId="0" applyFont="1" applyFill="1" applyBorder="1" applyAlignment="1">
      <alignment horizontal="center" vertical="center"/>
    </xf>
    <xf numFmtId="0" fontId="4" fillId="10" borderId="100" xfId="0" applyFont="1" applyFill="1" applyBorder="1" applyAlignment="1">
      <alignment horizontal="center" vertical="center"/>
    </xf>
    <xf numFmtId="0" fontId="4" fillId="10" borderId="111" xfId="0" applyFont="1" applyFill="1" applyBorder="1" applyAlignment="1">
      <alignment horizontal="center" vertical="center"/>
    </xf>
    <xf numFmtId="0" fontId="4" fillId="10" borderId="82" xfId="0" applyFont="1" applyFill="1" applyBorder="1" applyAlignment="1">
      <alignment horizontal="center" vertical="center" wrapText="1"/>
    </xf>
    <xf numFmtId="0" fontId="4" fillId="10" borderId="83" xfId="0" applyFont="1" applyFill="1" applyBorder="1" applyAlignment="1">
      <alignment horizontal="center" vertical="center" wrapText="1"/>
    </xf>
    <xf numFmtId="0" fontId="4" fillId="10" borderId="91" xfId="0" applyFont="1" applyFill="1" applyBorder="1" applyAlignment="1">
      <alignment horizontal="center" vertical="center" wrapText="1"/>
    </xf>
    <xf numFmtId="0" fontId="10" fillId="0" borderId="10" xfId="38" applyFont="1" applyFill="1" applyBorder="1" applyAlignment="1">
      <alignment horizontal="center" vertical="top" wrapText="1"/>
    </xf>
    <xf numFmtId="0" fontId="10" fillId="0" borderId="20" xfId="38" applyFont="1" applyFill="1" applyBorder="1" applyAlignment="1">
      <alignment horizontal="center" vertical="top" wrapText="1"/>
    </xf>
    <xf numFmtId="0" fontId="8" fillId="2" borderId="39" xfId="38" applyFont="1" applyFill="1" applyBorder="1" applyAlignment="1">
      <alignment horizontal="center" vertical="center" wrapText="1"/>
    </xf>
    <xf numFmtId="0" fontId="1" fillId="0" borderId="43" xfId="38" applyFont="1" applyBorder="1"/>
    <xf numFmtId="0" fontId="1" fillId="0" borderId="34" xfId="38" applyFont="1" applyBorder="1"/>
    <xf numFmtId="0" fontId="8" fillId="0" borderId="5" xfId="38" applyFont="1" applyFill="1" applyBorder="1" applyAlignment="1">
      <alignment horizontal="center" vertical="center" wrapText="1"/>
    </xf>
    <xf numFmtId="0" fontId="22" fillId="0" borderId="23" xfId="38" applyFont="1" applyFill="1" applyBorder="1" applyAlignment="1">
      <alignment vertical="center"/>
    </xf>
    <xf numFmtId="0" fontId="22" fillId="0" borderId="15" xfId="38" applyFont="1" applyFill="1" applyBorder="1" applyAlignment="1">
      <alignment vertical="center"/>
    </xf>
    <xf numFmtId="0" fontId="9" fillId="0" borderId="25" xfId="38" applyFont="1" applyFill="1" applyBorder="1" applyAlignment="1">
      <alignment horizontal="left" vertical="center" wrapText="1"/>
    </xf>
    <xf numFmtId="0" fontId="1" fillId="0" borderId="29" xfId="38" applyFont="1" applyFill="1" applyBorder="1"/>
    <xf numFmtId="0" fontId="5" fillId="0" borderId="10" xfId="38" applyFont="1" applyFill="1" applyBorder="1" applyAlignment="1">
      <alignment horizontal="center" vertical="top" wrapText="1"/>
    </xf>
    <xf numFmtId="0" fontId="5" fillId="0" borderId="21" xfId="38" applyFont="1" applyFill="1" applyBorder="1" applyAlignment="1">
      <alignment horizontal="center" vertical="top" wrapText="1"/>
    </xf>
    <xf numFmtId="0" fontId="10" fillId="0" borderId="24" xfId="38" applyFont="1" applyFill="1" applyBorder="1" applyAlignment="1">
      <alignment vertical="top"/>
    </xf>
    <xf numFmtId="0" fontId="5" fillId="0" borderId="12" xfId="38" applyFont="1" applyFill="1" applyBorder="1" applyAlignment="1">
      <alignment horizontal="center" vertical="center" wrapText="1"/>
    </xf>
    <xf numFmtId="0" fontId="10" fillId="0" borderId="20" xfId="38" applyFont="1" applyFill="1" applyBorder="1" applyAlignment="1">
      <alignment vertical="center"/>
    </xf>
    <xf numFmtId="0" fontId="8" fillId="0" borderId="58" xfId="38" applyFont="1" applyFill="1" applyBorder="1" applyAlignment="1">
      <alignment horizontal="center" vertical="center" wrapText="1"/>
    </xf>
    <xf numFmtId="0" fontId="8" fillId="0" borderId="59" xfId="38" applyFont="1" applyFill="1" applyBorder="1" applyAlignment="1">
      <alignment horizontal="center" vertical="center" wrapText="1"/>
    </xf>
    <xf numFmtId="0" fontId="8" fillId="0" borderId="60" xfId="38" applyFont="1" applyFill="1" applyBorder="1" applyAlignment="1">
      <alignment horizontal="center" vertical="center" wrapText="1"/>
    </xf>
    <xf numFmtId="0" fontId="9" fillId="0" borderId="45" xfId="38" applyFont="1" applyFill="1" applyBorder="1" applyAlignment="1">
      <alignment horizontal="left" vertical="center" wrapText="1"/>
    </xf>
    <xf numFmtId="0" fontId="1" fillId="0" borderId="45" xfId="38" applyFont="1" applyFill="1" applyBorder="1" applyAlignment="1">
      <alignment vertical="center"/>
    </xf>
    <xf numFmtId="0" fontId="0" fillId="0" borderId="45" xfId="38" applyFont="1" applyBorder="1" applyAlignment="1">
      <alignment horizontal="center" vertical="center" wrapText="1"/>
    </xf>
    <xf numFmtId="0" fontId="1" fillId="0" borderId="45" xfId="38" applyFont="1" applyBorder="1"/>
    <xf numFmtId="10" fontId="14" fillId="0" borderId="33" xfId="38" applyNumberFormat="1" applyFont="1" applyBorder="1" applyAlignment="1">
      <alignment horizontal="center" vertical="center" wrapText="1"/>
    </xf>
    <xf numFmtId="10" fontId="14" fillId="0" borderId="41" xfId="38" applyNumberFormat="1" applyFont="1" applyBorder="1" applyAlignment="1">
      <alignment horizontal="center" vertical="center" wrapText="1"/>
    </xf>
    <xf numFmtId="10" fontId="14" fillId="0" borderId="35" xfId="38" applyNumberFormat="1" applyFont="1" applyBorder="1" applyAlignment="1">
      <alignment horizontal="center" vertical="center" wrapText="1"/>
    </xf>
    <xf numFmtId="10" fontId="4" fillId="0" borderId="25" xfId="38" applyNumberFormat="1" applyFont="1" applyBorder="1" applyAlignment="1">
      <alignment horizontal="center" vertical="center" wrapText="1"/>
    </xf>
    <xf numFmtId="0" fontId="1" fillId="0" borderId="36" xfId="38" applyFont="1" applyBorder="1"/>
    <xf numFmtId="0" fontId="0" fillId="0" borderId="8" xfId="38" applyFont="1" applyBorder="1" applyAlignment="1">
      <alignment horizontal="center" vertical="center" wrapText="1"/>
    </xf>
    <xf numFmtId="0" fontId="1" fillId="0" borderId="29" xfId="38" applyFont="1" applyBorder="1"/>
    <xf numFmtId="0" fontId="10" fillId="0" borderId="10" xfId="38" applyFont="1" applyFill="1" applyBorder="1" applyAlignment="1">
      <alignment horizontal="left" vertical="top" wrapText="1"/>
    </xf>
    <xf numFmtId="0" fontId="10" fillId="0" borderId="20" xfId="38" applyFont="1" applyFill="1" applyBorder="1" applyAlignment="1">
      <alignment horizontal="left" vertical="top" wrapText="1"/>
    </xf>
    <xf numFmtId="0" fontId="5" fillId="0" borderId="10" xfId="38" applyFont="1" applyFill="1" applyBorder="1" applyAlignment="1">
      <alignment horizontal="left" vertical="top" wrapText="1"/>
    </xf>
    <xf numFmtId="0" fontId="10" fillId="0" borderId="20" xfId="38" applyFont="1" applyFill="1" applyBorder="1" applyAlignment="1">
      <alignment vertical="top"/>
    </xf>
    <xf numFmtId="10" fontId="14" fillId="0" borderId="25" xfId="38" applyNumberFormat="1" applyFont="1" applyBorder="1" applyAlignment="1">
      <alignment horizontal="center" vertical="center" wrapText="1"/>
    </xf>
    <xf numFmtId="0" fontId="1" fillId="0" borderId="19" xfId="38" applyFont="1" applyBorder="1"/>
    <xf numFmtId="0" fontId="9" fillId="0" borderId="8" xfId="38" applyFont="1" applyFill="1" applyBorder="1" applyAlignment="1">
      <alignment horizontal="left" vertical="center" wrapText="1"/>
    </xf>
    <xf numFmtId="0" fontId="5" fillId="0" borderId="12" xfId="38" applyFont="1" applyFill="1" applyBorder="1" applyAlignment="1">
      <alignment horizontal="left" vertical="top" wrapText="1"/>
    </xf>
    <xf numFmtId="0" fontId="1" fillId="0" borderId="36" xfId="38" applyFont="1" applyFill="1" applyBorder="1"/>
    <xf numFmtId="10" fontId="4" fillId="2" borderId="25" xfId="38" applyNumberFormat="1" applyFont="1" applyFill="1" applyBorder="1" applyAlignment="1">
      <alignment horizontal="center" vertical="center" wrapText="1"/>
    </xf>
    <xf numFmtId="0" fontId="1" fillId="0" borderId="45" xfId="38" applyFont="1" applyFill="1" applyBorder="1"/>
    <xf numFmtId="0" fontId="1" fillId="0" borderId="45" xfId="38" applyFont="1" applyBorder="1" applyAlignment="1">
      <alignment horizontal="center"/>
    </xf>
    <xf numFmtId="10" fontId="4" fillId="0" borderId="8" xfId="38" applyNumberFormat="1" applyFont="1" applyBorder="1" applyAlignment="1">
      <alignment horizontal="center" vertical="center" wrapText="1"/>
    </xf>
    <xf numFmtId="0" fontId="0" fillId="0" borderId="25" xfId="38" applyFont="1" applyBorder="1" applyAlignment="1">
      <alignment horizontal="center" vertical="center" wrapText="1"/>
    </xf>
    <xf numFmtId="0" fontId="1" fillId="0" borderId="41" xfId="38" applyFont="1" applyBorder="1"/>
    <xf numFmtId="0" fontId="1" fillId="0" borderId="35" xfId="38" applyFont="1" applyBorder="1"/>
    <xf numFmtId="0" fontId="5" fillId="0" borderId="24" xfId="38" applyFont="1" applyFill="1" applyBorder="1" applyAlignment="1">
      <alignment horizontal="left" vertical="top" wrapText="1"/>
    </xf>
    <xf numFmtId="0" fontId="1" fillId="0" borderId="29" xfId="38" applyFont="1" applyFill="1" applyBorder="1" applyAlignment="1">
      <alignment vertical="center"/>
    </xf>
    <xf numFmtId="0" fontId="8" fillId="0" borderId="47" xfId="38" applyFont="1" applyBorder="1" applyAlignment="1">
      <alignment horizontal="center" vertical="center" wrapText="1"/>
    </xf>
    <xf numFmtId="0" fontId="8" fillId="0" borderId="49" xfId="38" applyFont="1" applyBorder="1" applyAlignment="1">
      <alignment horizontal="center" vertical="center" wrapText="1"/>
    </xf>
    <xf numFmtId="0" fontId="8" fillId="0" borderId="54" xfId="38" applyFont="1" applyBorder="1" applyAlignment="1">
      <alignment horizontal="center" vertical="center" wrapText="1"/>
    </xf>
    <xf numFmtId="0" fontId="0" fillId="0" borderId="19" xfId="38" applyFont="1" applyBorder="1" applyAlignment="1">
      <alignment horizontal="center" vertical="center" wrapText="1"/>
    </xf>
    <xf numFmtId="10" fontId="14" fillId="2" borderId="19" xfId="38" applyNumberFormat="1" applyFont="1" applyFill="1" applyBorder="1" applyAlignment="1">
      <alignment horizontal="center" vertical="center" wrapText="1"/>
    </xf>
    <xf numFmtId="0" fontId="9" fillId="0" borderId="8" xfId="38" applyFont="1" applyFill="1" applyBorder="1" applyAlignment="1">
      <alignment horizontal="left" vertical="top" wrapText="1"/>
    </xf>
    <xf numFmtId="0" fontId="1" fillId="0" borderId="19" xfId="38" applyFont="1" applyFill="1" applyBorder="1" applyAlignment="1">
      <alignment vertical="top"/>
    </xf>
    <xf numFmtId="0" fontId="8" fillId="0" borderId="23" xfId="38" applyFont="1" applyFill="1" applyBorder="1" applyAlignment="1">
      <alignment horizontal="center" vertical="center" wrapText="1"/>
    </xf>
    <xf numFmtId="0" fontId="8" fillId="0" borderId="15" xfId="38" applyFont="1" applyFill="1" applyBorder="1" applyAlignment="1">
      <alignment horizontal="center" vertical="center" wrapText="1"/>
    </xf>
    <xf numFmtId="0" fontId="1" fillId="0" borderId="36" xfId="38" applyFont="1" applyFill="1" applyBorder="1" applyAlignment="1">
      <alignment vertical="center"/>
    </xf>
    <xf numFmtId="0" fontId="23" fillId="0" borderId="25" xfId="38" applyFont="1" applyBorder="1" applyAlignment="1">
      <alignment horizontal="center" vertical="center" wrapText="1"/>
    </xf>
    <xf numFmtId="10" fontId="14" fillId="2" borderId="45" xfId="38" applyNumberFormat="1" applyFont="1" applyFill="1" applyBorder="1" applyAlignment="1">
      <alignment horizontal="center" vertical="center" wrapText="1"/>
    </xf>
    <xf numFmtId="10" fontId="14" fillId="2" borderId="25" xfId="38" applyNumberFormat="1" applyFont="1" applyFill="1" applyBorder="1" applyAlignment="1">
      <alignment horizontal="center" vertical="center" wrapText="1"/>
    </xf>
    <xf numFmtId="10" fontId="14" fillId="2" borderId="36" xfId="38" applyNumberFormat="1" applyFont="1" applyFill="1" applyBorder="1" applyAlignment="1">
      <alignment horizontal="center" vertical="center" wrapText="1"/>
    </xf>
    <xf numFmtId="0" fontId="5" fillId="0" borderId="20" xfId="38" applyFont="1" applyFill="1" applyBorder="1" applyAlignment="1">
      <alignment horizontal="left" vertical="top" wrapText="1"/>
    </xf>
    <xf numFmtId="0" fontId="9" fillId="0" borderId="9" xfId="38" applyFont="1" applyFill="1" applyBorder="1" applyAlignment="1">
      <alignment horizontal="left" vertical="center" wrapText="1"/>
    </xf>
    <xf numFmtId="0" fontId="1" fillId="0" borderId="32" xfId="38" applyFont="1" applyFill="1" applyBorder="1"/>
    <xf numFmtId="0" fontId="1" fillId="0" borderId="55" xfId="38" applyFont="1" applyBorder="1" applyAlignment="1">
      <alignment horizontal="center"/>
    </xf>
    <xf numFmtId="0" fontId="1" fillId="0" borderId="46" xfId="38" applyFont="1" applyBorder="1" applyAlignment="1">
      <alignment horizontal="center"/>
    </xf>
    <xf numFmtId="10" fontId="4" fillId="2" borderId="8" xfId="38" applyNumberFormat="1" applyFont="1" applyFill="1" applyBorder="1" applyAlignment="1">
      <alignment horizontal="center" vertical="center" wrapText="1"/>
    </xf>
    <xf numFmtId="0" fontId="1" fillId="0" borderId="56" xfId="38" applyFont="1" applyBorder="1" applyAlignment="1">
      <alignment horizontal="center" vertical="center"/>
    </xf>
    <xf numFmtId="0" fontId="1" fillId="0" borderId="57" xfId="38" applyFont="1" applyBorder="1" applyAlignment="1">
      <alignment horizontal="center" vertical="center"/>
    </xf>
    <xf numFmtId="0" fontId="5" fillId="0" borderId="12" xfId="38" applyFont="1" applyFill="1" applyBorder="1" applyAlignment="1">
      <alignment horizontal="center" vertical="top" wrapText="1"/>
    </xf>
    <xf numFmtId="0" fontId="1" fillId="0" borderId="25" xfId="38" applyFont="1" applyBorder="1" applyAlignment="1">
      <alignment horizontal="center" vertical="center"/>
    </xf>
    <xf numFmtId="0" fontId="1" fillId="0" borderId="36" xfId="38" applyFont="1" applyBorder="1" applyAlignment="1">
      <alignment horizontal="center" vertical="center"/>
    </xf>
    <xf numFmtId="10" fontId="4" fillId="2" borderId="52" xfId="38" applyNumberFormat="1" applyFont="1" applyFill="1" applyBorder="1" applyAlignment="1">
      <alignment horizontal="center" vertical="center" wrapText="1"/>
    </xf>
    <xf numFmtId="10" fontId="4" fillId="2" borderId="53" xfId="38" applyNumberFormat="1" applyFont="1" applyFill="1" applyBorder="1" applyAlignment="1">
      <alignment horizontal="center" vertical="center" wrapText="1"/>
    </xf>
    <xf numFmtId="10" fontId="14" fillId="0" borderId="48" xfId="38" applyNumberFormat="1" applyFont="1" applyBorder="1" applyAlignment="1">
      <alignment horizontal="center" vertical="center" wrapText="1"/>
    </xf>
    <xf numFmtId="10" fontId="14" fillId="0" borderId="50" xfId="38" applyNumberFormat="1" applyFont="1" applyBorder="1" applyAlignment="1">
      <alignment horizontal="center" vertical="center" wrapText="1"/>
    </xf>
    <xf numFmtId="10" fontId="14" fillId="0" borderId="51" xfId="38" applyNumberFormat="1" applyFont="1" applyBorder="1" applyAlignment="1">
      <alignment horizontal="center" vertical="center" wrapText="1"/>
    </xf>
    <xf numFmtId="0" fontId="10" fillId="0" borderId="10" xfId="38" applyFont="1" applyFill="1" applyBorder="1" applyAlignment="1">
      <alignment horizontal="center" vertical="top"/>
    </xf>
    <xf numFmtId="0" fontId="10" fillId="0" borderId="20" xfId="38" applyFont="1" applyFill="1" applyBorder="1" applyAlignment="1">
      <alignment horizontal="center" vertical="top"/>
    </xf>
    <xf numFmtId="0" fontId="5" fillId="2" borderId="44" xfId="38" applyFont="1" applyFill="1" applyBorder="1" applyAlignment="1">
      <alignment horizontal="left" vertical="center" wrapText="1"/>
    </xf>
    <xf numFmtId="0" fontId="1" fillId="0" borderId="44" xfId="38" applyFont="1" applyBorder="1"/>
    <xf numFmtId="0" fontId="5" fillId="0" borderId="10" xfId="38" applyFont="1" applyFill="1" applyBorder="1" applyAlignment="1">
      <alignment horizontal="justify" vertical="top" wrapText="1"/>
    </xf>
    <xf numFmtId="0" fontId="10" fillId="0" borderId="20" xfId="38" applyFont="1" applyFill="1" applyBorder="1" applyAlignment="1">
      <alignment horizontal="justify" vertical="top"/>
    </xf>
    <xf numFmtId="10" fontId="14" fillId="2" borderId="48" xfId="38" applyNumberFormat="1" applyFont="1" applyFill="1" applyBorder="1" applyAlignment="1">
      <alignment horizontal="center" vertical="center" wrapText="1"/>
    </xf>
    <xf numFmtId="10" fontId="14" fillId="2" borderId="50" xfId="38" applyNumberFormat="1" applyFont="1" applyFill="1" applyBorder="1" applyAlignment="1">
      <alignment horizontal="center" vertical="center" wrapText="1"/>
    </xf>
    <xf numFmtId="10" fontId="14" fillId="2" borderId="51" xfId="38" applyNumberFormat="1" applyFont="1" applyFill="1" applyBorder="1" applyAlignment="1">
      <alignment horizontal="center" vertical="center" wrapText="1"/>
    </xf>
    <xf numFmtId="0" fontId="9" fillId="0" borderId="22" xfId="38" applyFont="1" applyFill="1" applyBorder="1" applyAlignment="1">
      <alignment horizontal="left" vertical="center" wrapText="1"/>
    </xf>
    <xf numFmtId="0" fontId="9" fillId="0" borderId="29" xfId="38" applyFont="1" applyFill="1" applyBorder="1" applyAlignment="1">
      <alignment horizontal="left" vertical="center" wrapText="1"/>
    </xf>
    <xf numFmtId="0" fontId="19" fillId="0" borderId="50" xfId="38" applyFont="1" applyBorder="1"/>
    <xf numFmtId="0" fontId="19" fillId="0" borderId="51" xfId="38" applyFont="1" applyBorder="1"/>
    <xf numFmtId="0" fontId="8" fillId="0" borderId="39" xfId="38" applyFont="1" applyBorder="1" applyAlignment="1">
      <alignment horizontal="center" vertical="center" wrapText="1"/>
    </xf>
    <xf numFmtId="0" fontId="1" fillId="0" borderId="38" xfId="38" applyFont="1" applyBorder="1"/>
    <xf numFmtId="0" fontId="8" fillId="0" borderId="5" xfId="38" applyFont="1" applyFill="1" applyBorder="1" applyAlignment="1">
      <alignment horizontal="center" vertical="top" wrapText="1"/>
    </xf>
    <xf numFmtId="0" fontId="22" fillId="0" borderId="15" xfId="38" applyFont="1" applyFill="1" applyBorder="1" applyAlignment="1">
      <alignment vertical="top"/>
    </xf>
    <xf numFmtId="0" fontId="7" fillId="10" borderId="128" xfId="4" applyFont="1" applyFill="1" applyBorder="1" applyAlignment="1">
      <alignment horizontal="center" vertical="center" wrapText="1"/>
    </xf>
    <xf numFmtId="0" fontId="7" fillId="10" borderId="124" xfId="4" applyFont="1" applyFill="1" applyBorder="1" applyAlignment="1">
      <alignment horizontal="center" vertical="center" wrapText="1"/>
    </xf>
    <xf numFmtId="0" fontId="34" fillId="0" borderId="115" xfId="0" applyFont="1" applyFill="1" applyBorder="1" applyAlignment="1">
      <alignment horizontal="center" vertical="center" wrapText="1"/>
    </xf>
    <xf numFmtId="0" fontId="34" fillId="0" borderId="68" xfId="0" applyFont="1" applyFill="1" applyBorder="1" applyAlignment="1">
      <alignment horizontal="center" vertical="center" wrapText="1"/>
    </xf>
    <xf numFmtId="0" fontId="34" fillId="0" borderId="82" xfId="0" applyFont="1" applyFill="1" applyBorder="1" applyAlignment="1">
      <alignment horizontal="center" vertical="center" wrapText="1"/>
    </xf>
    <xf numFmtId="0" fontId="21" fillId="8" borderId="114"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1" fillId="8" borderId="83" xfId="0" applyFont="1" applyFill="1" applyBorder="1" applyAlignment="1">
      <alignment horizontal="center" vertical="center" wrapText="1"/>
    </xf>
    <xf numFmtId="0" fontId="35" fillId="8" borderId="135" xfId="0" applyFont="1" applyFill="1" applyBorder="1" applyAlignment="1">
      <alignment horizontal="left" vertical="center" wrapText="1"/>
    </xf>
    <xf numFmtId="0" fontId="35" fillId="8" borderId="136" xfId="0" applyFont="1" applyFill="1" applyBorder="1" applyAlignment="1">
      <alignment horizontal="left" vertical="center" wrapText="1"/>
    </xf>
    <xf numFmtId="0" fontId="35" fillId="8" borderId="137" xfId="0" applyFont="1" applyFill="1" applyBorder="1" applyAlignment="1">
      <alignment horizontal="left" vertical="center" wrapText="1"/>
    </xf>
    <xf numFmtId="0" fontId="3" fillId="0" borderId="140" xfId="0" applyFont="1" applyFill="1" applyBorder="1" applyAlignment="1">
      <alignment horizontal="left" vertical="center" wrapText="1"/>
    </xf>
    <xf numFmtId="0" fontId="3" fillId="0" borderId="136" xfId="0" applyFont="1" applyFill="1" applyBorder="1" applyAlignment="1">
      <alignment horizontal="left" vertical="center" wrapText="1"/>
    </xf>
    <xf numFmtId="0" fontId="3" fillId="0" borderId="137"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7" fillId="10" borderId="97" xfId="4" applyFont="1" applyFill="1" applyBorder="1" applyAlignment="1">
      <alignment horizontal="center" vertical="center" wrapText="1"/>
    </xf>
    <xf numFmtId="0" fontId="7" fillId="10" borderId="105" xfId="4" applyFont="1" applyFill="1" applyBorder="1" applyAlignment="1">
      <alignment horizontal="center" vertical="center" wrapText="1"/>
    </xf>
    <xf numFmtId="0" fontId="7" fillId="10" borderId="68" xfId="4" applyFont="1" applyFill="1" applyBorder="1" applyAlignment="1">
      <alignment horizontal="center" vertical="center" wrapText="1"/>
    </xf>
    <xf numFmtId="0" fontId="7" fillId="10" borderId="77" xfId="4" applyFont="1" applyFill="1" applyBorder="1" applyAlignment="1">
      <alignment horizontal="center" vertical="center" wrapText="1"/>
    </xf>
    <xf numFmtId="0" fontId="7" fillId="10" borderId="123" xfId="4" applyFont="1" applyFill="1" applyBorder="1" applyAlignment="1">
      <alignment horizontal="center" vertical="center" wrapText="1"/>
    </xf>
    <xf numFmtId="0" fontId="6" fillId="10" borderId="120" xfId="4" applyFont="1" applyFill="1" applyBorder="1" applyAlignment="1">
      <alignment horizontal="center" vertical="center" wrapText="1"/>
    </xf>
    <xf numFmtId="0" fontId="6" fillId="10" borderId="119" xfId="4" applyFont="1" applyFill="1" applyBorder="1" applyAlignment="1">
      <alignment horizontal="center" vertical="center" wrapText="1"/>
    </xf>
    <xf numFmtId="0" fontId="7" fillId="10" borderId="46" xfId="4" applyFont="1" applyFill="1" applyBorder="1" applyAlignment="1">
      <alignment horizontal="center" vertical="center" wrapText="1"/>
    </xf>
    <xf numFmtId="0" fontId="7" fillId="10" borderId="139" xfId="4" applyFont="1" applyFill="1" applyBorder="1" applyAlignment="1">
      <alignment horizontal="center" vertical="center" wrapText="1"/>
    </xf>
    <xf numFmtId="0" fontId="7" fillId="10" borderId="91" xfId="4" applyFont="1" applyFill="1" applyBorder="1" applyAlignment="1">
      <alignment horizontal="center" vertical="center" wrapText="1"/>
    </xf>
    <xf numFmtId="0" fontId="1" fillId="0" borderId="19" xfId="59" applyFont="1" applyBorder="1" applyAlignment="1">
      <alignment horizontal="center" vertical="center"/>
    </xf>
    <xf numFmtId="0" fontId="1" fillId="0" borderId="143" xfId="59" applyFont="1" applyBorder="1" applyAlignment="1">
      <alignment vertical="center"/>
    </xf>
    <xf numFmtId="0" fontId="1" fillId="0" borderId="144" xfId="59" applyFont="1" applyBorder="1" applyAlignment="1">
      <alignment vertical="center"/>
    </xf>
    <xf numFmtId="0" fontId="1" fillId="0" borderId="145" xfId="59" applyFont="1" applyBorder="1" applyAlignment="1">
      <alignment vertical="center"/>
    </xf>
    <xf numFmtId="0" fontId="8" fillId="0" borderId="19" xfId="59" applyFont="1" applyBorder="1" applyAlignment="1">
      <alignment horizontal="center" vertical="center" wrapText="1"/>
    </xf>
    <xf numFmtId="0" fontId="1" fillId="0" borderId="70" xfId="59" applyFont="1" applyBorder="1" applyAlignment="1">
      <alignment vertical="center" wrapText="1"/>
    </xf>
    <xf numFmtId="0" fontId="1" fillId="0" borderId="19" xfId="59" applyFont="1" applyBorder="1" applyAlignment="1">
      <alignment vertical="center" wrapText="1"/>
    </xf>
    <xf numFmtId="0" fontId="1" fillId="0" borderId="29" xfId="59" applyFont="1" applyBorder="1" applyAlignment="1">
      <alignment vertical="center" wrapText="1"/>
    </xf>
    <xf numFmtId="3" fontId="8" fillId="0" borderId="19" xfId="59" applyNumberFormat="1" applyFont="1" applyBorder="1" applyAlignment="1">
      <alignment horizontal="center" vertical="center" wrapText="1"/>
    </xf>
    <xf numFmtId="1" fontId="8" fillId="0" borderId="19" xfId="59" applyNumberFormat="1" applyFont="1" applyBorder="1" applyAlignment="1">
      <alignment horizontal="center" vertical="center" wrapText="1"/>
    </xf>
    <xf numFmtId="0" fontId="8" fillId="0" borderId="22" xfId="59" applyFont="1" applyBorder="1" applyAlignment="1">
      <alignment horizontal="center"/>
    </xf>
    <xf numFmtId="0" fontId="1" fillId="0" borderId="26" xfId="59" applyFont="1" applyBorder="1"/>
    <xf numFmtId="0" fontId="1" fillId="0" borderId="142" xfId="59" applyFont="1" applyBorder="1"/>
    <xf numFmtId="0" fontId="1" fillId="0" borderId="132" xfId="59" applyFont="1" applyBorder="1"/>
    <xf numFmtId="0" fontId="1" fillId="0" borderId="27" xfId="59" applyFont="1" applyBorder="1"/>
    <xf numFmtId="0" fontId="1" fillId="0" borderId="41" xfId="59" applyFont="1" applyBorder="1"/>
    <xf numFmtId="0" fontId="1" fillId="0" borderId="30" xfId="59" applyFont="1" applyBorder="1"/>
    <xf numFmtId="0" fontId="1" fillId="0" borderId="16" xfId="59" applyFont="1" applyBorder="1"/>
    <xf numFmtId="1" fontId="8" fillId="0" borderId="19" xfId="59" applyNumberFormat="1" applyFont="1" applyBorder="1" applyAlignment="1">
      <alignment horizontal="center"/>
    </xf>
    <xf numFmtId="0" fontId="1" fillId="0" borderId="70" xfId="59" applyFont="1" applyBorder="1"/>
    <xf numFmtId="0" fontId="1" fillId="0" borderId="19" xfId="59" applyFont="1" applyBorder="1"/>
    <xf numFmtId="0" fontId="1" fillId="0" borderId="29" xfId="59" applyFont="1" applyBorder="1"/>
    <xf numFmtId="0" fontId="20" fillId="0" borderId="5" xfId="59" applyFont="1" applyFill="1" applyBorder="1" applyAlignment="1">
      <alignment horizontal="center" vertical="center" wrapText="1"/>
    </xf>
    <xf numFmtId="0" fontId="20" fillId="0" borderId="23" xfId="59" applyFont="1" applyFill="1" applyBorder="1" applyAlignment="1">
      <alignment horizontal="center" vertical="center" wrapText="1"/>
    </xf>
    <xf numFmtId="0" fontId="8" fillId="0" borderId="25" xfId="59" applyFont="1" applyBorder="1" applyAlignment="1">
      <alignment horizontal="center" vertical="center" wrapText="1"/>
    </xf>
    <xf numFmtId="1" fontId="8" fillId="0" borderId="8" xfId="59" applyNumberFormat="1" applyFont="1" applyBorder="1" applyAlignment="1">
      <alignment horizontal="center" vertical="center" wrapText="1"/>
    </xf>
    <xf numFmtId="0" fontId="1" fillId="0" borderId="36" xfId="59" applyFont="1" applyBorder="1" applyAlignment="1">
      <alignment vertical="center" wrapText="1"/>
    </xf>
    <xf numFmtId="3" fontId="8" fillId="0" borderId="12" xfId="59" applyNumberFormat="1" applyFont="1" applyBorder="1" applyAlignment="1">
      <alignment horizontal="center" vertical="center" wrapText="1"/>
    </xf>
    <xf numFmtId="0" fontId="1" fillId="0" borderId="21" xfId="59" applyFont="1" applyBorder="1" applyAlignment="1">
      <alignment vertical="center" wrapText="1"/>
    </xf>
    <xf numFmtId="0" fontId="1" fillId="0" borderId="20" xfId="59" applyFont="1" applyBorder="1" applyAlignment="1">
      <alignment vertical="center" wrapText="1"/>
    </xf>
    <xf numFmtId="0" fontId="6" fillId="0" borderId="19" xfId="59" applyFont="1" applyBorder="1" applyAlignment="1">
      <alignment horizontal="center" vertical="center" wrapText="1"/>
    </xf>
    <xf numFmtId="0" fontId="8" fillId="0" borderId="8" xfId="59" applyFont="1" applyBorder="1" applyAlignment="1">
      <alignment horizontal="center" wrapText="1"/>
    </xf>
    <xf numFmtId="0" fontId="1" fillId="0" borderId="19" xfId="59" applyFont="1" applyBorder="1" applyAlignment="1">
      <alignment wrapText="1"/>
    </xf>
    <xf numFmtId="0" fontId="1" fillId="0" borderId="29" xfId="59" applyFont="1" applyBorder="1" applyAlignment="1">
      <alignment wrapText="1"/>
    </xf>
    <xf numFmtId="0" fontId="8" fillId="0" borderId="8" xfId="59" applyFont="1" applyBorder="1" applyAlignment="1">
      <alignment horizontal="center"/>
    </xf>
    <xf numFmtId="3" fontId="8" fillId="0" borderId="8" xfId="59" applyNumberFormat="1" applyFont="1" applyBorder="1" applyAlignment="1">
      <alignment horizontal="center"/>
    </xf>
    <xf numFmtId="1" fontId="1" fillId="0" borderId="8" xfId="59" applyNumberFormat="1" applyFont="1" applyBorder="1" applyAlignment="1">
      <alignment horizontal="center" vertical="center" wrapText="1"/>
    </xf>
    <xf numFmtId="0" fontId="8" fillId="0" borderId="8" xfId="59" applyFont="1" applyBorder="1" applyAlignment="1">
      <alignment horizontal="center" vertical="center" wrapText="1"/>
    </xf>
    <xf numFmtId="3" fontId="8" fillId="0" borderId="8" xfId="59" applyNumberFormat="1" applyFont="1" applyBorder="1" applyAlignment="1">
      <alignment horizontal="center" vertical="center" wrapText="1"/>
    </xf>
    <xf numFmtId="0" fontId="20" fillId="0" borderId="8" xfId="59" applyFont="1" applyFill="1" applyBorder="1" applyAlignment="1">
      <alignment horizontal="center"/>
    </xf>
    <xf numFmtId="0" fontId="1" fillId="0" borderId="19" xfId="59" applyFont="1" applyFill="1" applyBorder="1"/>
    <xf numFmtId="0" fontId="1" fillId="0" borderId="36" xfId="59" applyFont="1" applyFill="1" applyBorder="1"/>
    <xf numFmtId="0" fontId="8" fillId="0" borderId="8" xfId="59" applyFont="1" applyFill="1" applyBorder="1" applyAlignment="1">
      <alignment horizontal="center" vertical="center" wrapText="1"/>
    </xf>
    <xf numFmtId="0" fontId="1" fillId="0" borderId="19" xfId="59" applyFont="1" applyFill="1" applyBorder="1" applyAlignment="1">
      <alignment vertical="center" wrapText="1"/>
    </xf>
    <xf numFmtId="0" fontId="1" fillId="0" borderId="36" xfId="59" applyFont="1" applyFill="1" applyBorder="1" applyAlignment="1">
      <alignment vertical="center" wrapText="1"/>
    </xf>
    <xf numFmtId="0" fontId="8" fillId="0" borderId="8" xfId="59" applyFont="1" applyBorder="1" applyAlignment="1">
      <alignment horizontal="left" wrapText="1"/>
    </xf>
    <xf numFmtId="0" fontId="1" fillId="0" borderId="8" xfId="59" applyFont="1" applyBorder="1" applyAlignment="1">
      <alignment horizontal="center" vertical="center" wrapText="1"/>
    </xf>
    <xf numFmtId="3" fontId="8" fillId="0" borderId="19" xfId="59" applyNumberFormat="1" applyFont="1" applyBorder="1" applyAlignment="1">
      <alignment horizontal="center"/>
    </xf>
    <xf numFmtId="0" fontId="8" fillId="0" borderId="19" xfId="59" applyFont="1" applyBorder="1" applyAlignment="1">
      <alignment horizontal="center"/>
    </xf>
    <xf numFmtId="1" fontId="8" fillId="0" borderId="8" xfId="59" applyNumberFormat="1" applyFont="1" applyBorder="1" applyAlignment="1">
      <alignment horizontal="center"/>
    </xf>
    <xf numFmtId="1" fontId="8" fillId="0" borderId="12" xfId="59" applyNumberFormat="1" applyFont="1" applyBorder="1" applyAlignment="1">
      <alignment horizontal="center"/>
    </xf>
    <xf numFmtId="0" fontId="1" fillId="0" borderId="21" xfId="59" applyFont="1" applyBorder="1"/>
    <xf numFmtId="0" fontId="1" fillId="0" borderId="24" xfId="59" applyFont="1" applyBorder="1"/>
    <xf numFmtId="1" fontId="8" fillId="0" borderId="21" xfId="59" applyNumberFormat="1" applyFont="1" applyBorder="1" applyAlignment="1">
      <alignment horizontal="center"/>
    </xf>
    <xf numFmtId="0" fontId="8" fillId="0" borderId="19" xfId="59" applyFont="1" applyFill="1" applyBorder="1" applyAlignment="1">
      <alignment horizontal="center"/>
    </xf>
    <xf numFmtId="0" fontId="1" fillId="0" borderId="29" xfId="59" applyFont="1" applyFill="1" applyBorder="1"/>
    <xf numFmtId="3" fontId="8" fillId="0" borderId="21" xfId="59" applyNumberFormat="1" applyFont="1" applyBorder="1" applyAlignment="1">
      <alignment horizontal="center"/>
    </xf>
    <xf numFmtId="3" fontId="8" fillId="0" borderId="22" xfId="59" applyNumberFormat="1" applyFont="1" applyBorder="1" applyAlignment="1">
      <alignment horizontal="center"/>
    </xf>
    <xf numFmtId="0" fontId="8" fillId="0" borderId="12" xfId="59" applyFont="1" applyBorder="1" applyAlignment="1">
      <alignment horizontal="center"/>
    </xf>
    <xf numFmtId="0" fontId="1" fillId="0" borderId="19" xfId="59" applyFont="1" applyFill="1" applyBorder="1" applyAlignment="1">
      <alignment horizontal="center"/>
    </xf>
    <xf numFmtId="1" fontId="8" fillId="0" borderId="25" xfId="59" applyNumberFormat="1" applyFont="1" applyBorder="1" applyAlignment="1">
      <alignment horizontal="center" vertical="center" wrapText="1"/>
    </xf>
    <xf numFmtId="0" fontId="1" fillId="0" borderId="36" xfId="59" applyFont="1" applyBorder="1"/>
    <xf numFmtId="1" fontId="8" fillId="0" borderId="10" xfId="59" applyNumberFormat="1" applyFont="1" applyBorder="1" applyAlignment="1">
      <alignment horizontal="center" vertical="center" wrapText="1"/>
    </xf>
    <xf numFmtId="0" fontId="1" fillId="0" borderId="20" xfId="59" applyFont="1" applyBorder="1"/>
    <xf numFmtId="0" fontId="6" fillId="0" borderId="8" xfId="59" applyFont="1" applyBorder="1" applyAlignment="1">
      <alignment horizontal="center" vertical="center" wrapText="1"/>
    </xf>
    <xf numFmtId="0" fontId="1" fillId="0" borderId="23" xfId="59" applyFont="1" applyFill="1" applyBorder="1"/>
    <xf numFmtId="0" fontId="1" fillId="0" borderId="15" xfId="59" applyFont="1" applyFill="1" applyBorder="1"/>
    <xf numFmtId="3" fontId="8" fillId="0" borderId="25" xfId="59" applyNumberFormat="1" applyFont="1" applyBorder="1" applyAlignment="1">
      <alignment horizontal="center" vertical="center" wrapText="1"/>
    </xf>
    <xf numFmtId="1" fontId="8" fillId="0" borderId="9" xfId="59" applyNumberFormat="1" applyFont="1" applyBorder="1" applyAlignment="1">
      <alignment horizontal="center" vertical="center" wrapText="1"/>
    </xf>
    <xf numFmtId="0" fontId="1" fillId="0" borderId="33" xfId="59" applyFont="1" applyBorder="1"/>
    <xf numFmtId="0" fontId="1" fillId="0" borderId="32" xfId="59" applyFont="1" applyBorder="1"/>
    <xf numFmtId="0" fontId="1" fillId="0" borderId="35" xfId="59" applyFont="1" applyBorder="1"/>
    <xf numFmtId="0" fontId="8" fillId="0" borderId="21" xfId="59" applyFont="1" applyBorder="1" applyAlignment="1">
      <alignment horizontal="center"/>
    </xf>
    <xf numFmtId="0" fontId="6" fillId="0" borderId="19" xfId="59" applyFont="1" applyFill="1" applyBorder="1" applyAlignment="1">
      <alignment horizontal="center" vertical="center" wrapText="1"/>
    </xf>
    <xf numFmtId="4" fontId="6" fillId="0" borderId="42" xfId="59" applyNumberFormat="1" applyFont="1" applyBorder="1" applyAlignment="1">
      <alignment horizontal="right"/>
    </xf>
    <xf numFmtId="0" fontId="1" fillId="0" borderId="42" xfId="59" applyFont="1" applyBorder="1"/>
    <xf numFmtId="0" fontId="1" fillId="0" borderId="62" xfId="59" applyFont="1" applyBorder="1"/>
    <xf numFmtId="0" fontId="0" fillId="0" borderId="44" xfId="59" applyFont="1" applyAlignment="1"/>
    <xf numFmtId="0" fontId="1" fillId="0" borderId="7" xfId="59" applyFont="1" applyBorder="1"/>
    <xf numFmtId="0" fontId="1" fillId="0" borderId="40" xfId="59" applyFont="1" applyBorder="1"/>
    <xf numFmtId="0" fontId="1" fillId="0" borderId="37" xfId="59" applyFont="1" applyBorder="1"/>
    <xf numFmtId="0" fontId="21" fillId="0" borderId="5" xfId="59" applyFont="1" applyFill="1" applyBorder="1" applyAlignment="1">
      <alignment horizontal="center" vertical="center" wrapText="1"/>
    </xf>
    <xf numFmtId="0" fontId="6" fillId="0" borderId="25" xfId="59" applyFont="1" applyBorder="1" applyAlignment="1">
      <alignment horizontal="center" vertical="center" wrapText="1"/>
    </xf>
    <xf numFmtId="3" fontId="8" fillId="0" borderId="22" xfId="59" applyNumberFormat="1" applyFont="1" applyBorder="1" applyAlignment="1">
      <alignment horizontal="center" vertical="center"/>
    </xf>
    <xf numFmtId="1" fontId="8" fillId="0" borderId="12" xfId="59" applyNumberFormat="1" applyFont="1" applyBorder="1" applyAlignment="1">
      <alignment horizontal="center" vertical="center" wrapText="1"/>
    </xf>
    <xf numFmtId="3" fontId="8" fillId="0" borderId="22" xfId="59" applyNumberFormat="1" applyFont="1" applyBorder="1" applyAlignment="1">
      <alignment horizontal="center" vertical="center" wrapText="1"/>
    </xf>
    <xf numFmtId="0" fontId="8" fillId="0" borderId="22" xfId="59" applyFont="1" applyBorder="1" applyAlignment="1">
      <alignment horizontal="center" vertical="center" wrapText="1"/>
    </xf>
    <xf numFmtId="1" fontId="8" fillId="0" borderId="22" xfId="59" applyNumberFormat="1" applyFont="1" applyBorder="1" applyAlignment="1">
      <alignment horizontal="center" vertical="center" wrapText="1"/>
    </xf>
    <xf numFmtId="0" fontId="1" fillId="0" borderId="8" xfId="59" applyFont="1" applyBorder="1" applyAlignment="1">
      <alignment horizontal="center" vertical="center"/>
    </xf>
    <xf numFmtId="0" fontId="19" fillId="0" borderId="19" xfId="59" applyFont="1" applyBorder="1"/>
    <xf numFmtId="0" fontId="19" fillId="0" borderId="36" xfId="59" applyFont="1" applyBorder="1"/>
    <xf numFmtId="0" fontId="8" fillId="0" borderId="8" xfId="4" applyFont="1" applyBorder="1" applyAlignment="1">
      <alignment horizontal="center" vertical="center" wrapText="1"/>
    </xf>
    <xf numFmtId="0" fontId="1" fillId="0" borderId="19" xfId="4" applyFont="1" applyBorder="1"/>
    <xf numFmtId="0" fontId="1" fillId="0" borderId="29" xfId="4" applyFont="1" applyBorder="1"/>
    <xf numFmtId="0" fontId="6" fillId="0" borderId="8" xfId="59" applyFont="1" applyFill="1" applyBorder="1" applyAlignment="1">
      <alignment horizontal="center" vertical="center" wrapText="1"/>
    </xf>
    <xf numFmtId="0" fontId="55" fillId="0" borderId="23" xfId="59" applyFont="1" applyFill="1" applyBorder="1" applyAlignment="1">
      <alignment horizontal="center" vertical="center"/>
    </xf>
    <xf numFmtId="0" fontId="55" fillId="0" borderId="15" xfId="59" applyFont="1" applyFill="1" applyBorder="1" applyAlignment="1">
      <alignment horizontal="center" vertical="center"/>
    </xf>
    <xf numFmtId="0" fontId="1" fillId="0" borderId="19" xfId="59" applyFont="1" applyFill="1" applyBorder="1" applyAlignment="1">
      <alignment horizontal="center" vertical="center" wrapText="1"/>
    </xf>
    <xf numFmtId="0" fontId="1" fillId="0" borderId="36" xfId="59" applyFont="1" applyFill="1" applyBorder="1" applyAlignment="1">
      <alignment horizontal="center" vertical="center" wrapText="1"/>
    </xf>
    <xf numFmtId="0" fontId="20" fillId="0" borderId="5" xfId="59" applyFont="1" applyBorder="1" applyAlignment="1">
      <alignment horizontal="center" vertical="center" wrapText="1"/>
    </xf>
    <xf numFmtId="0" fontId="1" fillId="0" borderId="23" xfId="59" applyFont="1" applyBorder="1"/>
    <xf numFmtId="0" fontId="1" fillId="0" borderId="15" xfId="59" applyFont="1" applyBorder="1"/>
    <xf numFmtId="0" fontId="20" fillId="0" borderId="25" xfId="59" applyFont="1" applyFill="1" applyBorder="1" applyAlignment="1">
      <alignment horizontal="center" vertical="center"/>
    </xf>
    <xf numFmtId="0" fontId="20" fillId="0" borderId="19" xfId="59" applyFont="1" applyFill="1" applyBorder="1" applyAlignment="1">
      <alignment horizontal="center" vertical="center"/>
    </xf>
    <xf numFmtId="0" fontId="20" fillId="0" borderId="36" xfId="59" applyFont="1" applyFill="1" applyBorder="1" applyAlignment="1">
      <alignment horizontal="center" vertical="center"/>
    </xf>
    <xf numFmtId="0" fontId="8" fillId="8" borderId="25" xfId="59" applyFont="1" applyFill="1" applyBorder="1" applyAlignment="1">
      <alignment horizontal="center" vertical="center" wrapText="1"/>
    </xf>
    <xf numFmtId="0" fontId="8" fillId="8" borderId="19" xfId="59" applyFont="1" applyFill="1" applyBorder="1" applyAlignment="1">
      <alignment horizontal="center" vertical="center" wrapText="1"/>
    </xf>
    <xf numFmtId="0" fontId="8" fillId="8" borderId="36" xfId="59" applyFont="1" applyFill="1" applyBorder="1" applyAlignment="1">
      <alignment horizontal="center" vertical="center" wrapText="1"/>
    </xf>
    <xf numFmtId="0" fontId="6" fillId="10" borderId="115" xfId="28" applyFont="1" applyFill="1" applyBorder="1" applyAlignment="1">
      <alignment horizontal="center" vertical="center" wrapText="1"/>
    </xf>
    <xf numFmtId="0" fontId="6" fillId="10" borderId="68" xfId="28" applyFont="1" applyFill="1" applyBorder="1" applyAlignment="1">
      <alignment horizontal="center" vertical="center" wrapText="1"/>
    </xf>
    <xf numFmtId="0" fontId="6" fillId="10" borderId="82" xfId="28" applyFont="1" applyFill="1" applyBorder="1" applyAlignment="1">
      <alignment horizontal="center" vertical="center" wrapText="1"/>
    </xf>
    <xf numFmtId="0" fontId="6" fillId="10" borderId="114" xfId="28" applyFont="1" applyFill="1" applyBorder="1" applyAlignment="1">
      <alignment horizontal="center" vertical="center" wrapText="1"/>
    </xf>
    <xf numFmtId="0" fontId="6" fillId="10" borderId="45" xfId="28" applyFont="1" applyFill="1" applyBorder="1" applyAlignment="1">
      <alignment horizontal="center" vertical="center" wrapText="1"/>
    </xf>
    <xf numFmtId="0" fontId="6" fillId="10" borderId="83" xfId="28" applyFont="1" applyFill="1" applyBorder="1" applyAlignment="1">
      <alignment horizontal="center" vertical="center" wrapText="1"/>
    </xf>
    <xf numFmtId="0" fontId="6" fillId="10" borderId="116" xfId="28" applyFont="1" applyFill="1" applyBorder="1" applyAlignment="1">
      <alignment horizontal="center" vertical="center" wrapText="1"/>
    </xf>
    <xf numFmtId="0" fontId="6" fillId="10" borderId="77" xfId="28" applyFont="1" applyFill="1" applyBorder="1" applyAlignment="1">
      <alignment horizontal="center" vertical="center" wrapText="1"/>
    </xf>
    <xf numFmtId="0" fontId="6" fillId="10" borderId="91" xfId="28" applyFont="1" applyFill="1" applyBorder="1" applyAlignment="1">
      <alignment horizontal="center" vertical="center" wrapText="1"/>
    </xf>
    <xf numFmtId="0" fontId="6" fillId="13" borderId="40" xfId="59" applyFont="1" applyFill="1" applyBorder="1" applyAlignment="1">
      <alignment horizontal="right"/>
    </xf>
    <xf numFmtId="0" fontId="1" fillId="10" borderId="40" xfId="59" applyFont="1" applyFill="1" applyBorder="1"/>
    <xf numFmtId="0" fontId="1" fillId="10" borderId="37" xfId="59" applyFont="1" applyFill="1" applyBorder="1"/>
    <xf numFmtId="0" fontId="6" fillId="0" borderId="25" xfId="59" applyFont="1" applyFill="1" applyBorder="1" applyAlignment="1">
      <alignment horizontal="center" vertical="center" wrapText="1"/>
    </xf>
    <xf numFmtId="0" fontId="8" fillId="0" borderId="19" xfId="59" applyFont="1" applyFill="1" applyBorder="1" applyAlignment="1">
      <alignment horizontal="center" vertical="center" wrapText="1"/>
    </xf>
    <xf numFmtId="0" fontId="8" fillId="0" borderId="36" xfId="59" applyFont="1" applyFill="1" applyBorder="1" applyAlignment="1">
      <alignment horizontal="center" vertical="center" wrapText="1"/>
    </xf>
    <xf numFmtId="0" fontId="1" fillId="0" borderId="141" xfId="59" applyFont="1" applyBorder="1"/>
    <xf numFmtId="0" fontId="53" fillId="0" borderId="70" xfId="59" applyFont="1" applyFill="1" applyBorder="1" applyAlignment="1">
      <alignment horizontal="center" vertical="center"/>
    </xf>
    <xf numFmtId="0" fontId="53" fillId="0" borderId="19" xfId="59" applyFont="1" applyFill="1" applyBorder="1" applyAlignment="1">
      <alignment horizontal="center" vertical="center"/>
    </xf>
    <xf numFmtId="0" fontId="53" fillId="0" borderId="29" xfId="59" applyFont="1" applyFill="1" applyBorder="1" applyAlignment="1">
      <alignment horizontal="center" vertical="center"/>
    </xf>
    <xf numFmtId="0" fontId="32" fillId="7" borderId="45" xfId="63" applyFont="1" applyFill="1" applyBorder="1" applyAlignment="1">
      <alignment horizontal="center" vertical="center"/>
    </xf>
    <xf numFmtId="0" fontId="32" fillId="7" borderId="45" xfId="63" applyFont="1" applyFill="1" applyBorder="1" applyAlignment="1">
      <alignment horizontal="center" vertical="center" wrapText="1"/>
    </xf>
    <xf numFmtId="0" fontId="52" fillId="0" borderId="45" xfId="63" applyFill="1" applyBorder="1" applyAlignment="1">
      <alignment horizontal="center" vertical="center"/>
    </xf>
    <xf numFmtId="0" fontId="52" fillId="0" borderId="97" xfId="63" applyFill="1" applyBorder="1" applyAlignment="1">
      <alignment horizontal="center"/>
    </xf>
    <xf numFmtId="0" fontId="52" fillId="0" borderId="69" xfId="63" applyFill="1" applyBorder="1" applyAlignment="1">
      <alignment horizontal="center"/>
    </xf>
    <xf numFmtId="0" fontId="52" fillId="0" borderId="102" xfId="63" applyFill="1" applyBorder="1" applyAlignment="1">
      <alignment horizontal="center"/>
    </xf>
    <xf numFmtId="0" fontId="52" fillId="0" borderId="44" xfId="63" applyFill="1" applyBorder="1" applyAlignment="1">
      <alignment horizontal="center"/>
    </xf>
    <xf numFmtId="0" fontId="52" fillId="0" borderId="105" xfId="63" applyFill="1" applyBorder="1" applyAlignment="1">
      <alignment horizontal="center"/>
    </xf>
    <xf numFmtId="0" fontId="52" fillId="0" borderId="79" xfId="63" applyFill="1" applyBorder="1" applyAlignment="1">
      <alignment horizontal="center"/>
    </xf>
    <xf numFmtId="0" fontId="51" fillId="0" borderId="115" xfId="63" applyFont="1" applyFill="1" applyBorder="1" applyAlignment="1">
      <alignment horizontal="center" vertical="center" wrapText="1"/>
    </xf>
    <xf numFmtId="0" fontId="51" fillId="0" borderId="68" xfId="63" applyFont="1" applyFill="1" applyBorder="1" applyAlignment="1">
      <alignment horizontal="center" vertical="center" wrapText="1"/>
    </xf>
    <xf numFmtId="0" fontId="51" fillId="0" borderId="82" xfId="63" applyFont="1" applyFill="1" applyBorder="1" applyAlignment="1">
      <alignment horizontal="center" vertical="center" wrapText="1"/>
    </xf>
    <xf numFmtId="0" fontId="54" fillId="8" borderId="114" xfId="63" applyFont="1" applyFill="1" applyBorder="1" applyAlignment="1">
      <alignment horizontal="center" vertical="center" wrapText="1"/>
    </xf>
    <xf numFmtId="0" fontId="54" fillId="8" borderId="45" xfId="63" applyFont="1" applyFill="1" applyBorder="1" applyAlignment="1">
      <alignment horizontal="center" vertical="center" wrapText="1"/>
    </xf>
    <xf numFmtId="0" fontId="54" fillId="8" borderId="83" xfId="63" applyFont="1" applyFill="1" applyBorder="1" applyAlignment="1">
      <alignment horizontal="center" vertical="center" wrapText="1"/>
    </xf>
    <xf numFmtId="0" fontId="51" fillId="8" borderId="116" xfId="63" applyFont="1" applyFill="1" applyBorder="1" applyAlignment="1">
      <alignment horizontal="left" vertical="center" wrapText="1"/>
    </xf>
    <xf numFmtId="0" fontId="51" fillId="8" borderId="77" xfId="63" applyFont="1" applyFill="1" applyBorder="1" applyAlignment="1">
      <alignment horizontal="left" vertical="center" wrapText="1"/>
    </xf>
    <xf numFmtId="0" fontId="51" fillId="8" borderId="77" xfId="63" applyFont="1" applyFill="1" applyBorder="1" applyAlignment="1">
      <alignment horizontal="center" vertical="center" wrapText="1"/>
    </xf>
    <xf numFmtId="0" fontId="51" fillId="8" borderId="91" xfId="63" applyFont="1" applyFill="1" applyBorder="1" applyAlignment="1">
      <alignment horizontal="center" vertical="center" wrapText="1"/>
    </xf>
    <xf numFmtId="0" fontId="44" fillId="10" borderId="110" xfId="28" applyFont="1" applyFill="1" applyBorder="1" applyAlignment="1">
      <alignment horizontal="right" vertical="center" wrapText="1"/>
    </xf>
    <xf numFmtId="0" fontId="44" fillId="10" borderId="100" xfId="28" applyFont="1" applyFill="1" applyBorder="1" applyAlignment="1">
      <alignment horizontal="right" vertical="center" wrapText="1"/>
    </xf>
    <xf numFmtId="0" fontId="44" fillId="10" borderId="111" xfId="28" applyFont="1" applyFill="1" applyBorder="1" applyAlignment="1">
      <alignment horizontal="right" vertical="center" wrapText="1"/>
    </xf>
    <xf numFmtId="0" fontId="45" fillId="8" borderId="120" xfId="28" applyFont="1" applyFill="1" applyBorder="1" applyAlignment="1">
      <alignment vertical="center" wrapText="1"/>
    </xf>
    <xf numFmtId="0" fontId="45" fillId="8" borderId="118" xfId="28" applyFont="1" applyFill="1" applyBorder="1" applyAlignment="1">
      <alignment vertical="center" wrapText="1"/>
    </xf>
    <xf numFmtId="0" fontId="45" fillId="8" borderId="121" xfId="28" applyFont="1" applyFill="1" applyBorder="1" applyAlignment="1">
      <alignment vertical="center" wrapText="1"/>
    </xf>
    <xf numFmtId="0" fontId="44" fillId="10" borderId="122" xfId="28" applyFont="1" applyFill="1" applyBorder="1" applyAlignment="1">
      <alignment horizontal="right" vertical="center" wrapText="1"/>
    </xf>
    <xf numFmtId="0" fontId="44" fillId="10" borderId="108" xfId="28" applyFont="1" applyFill="1" applyBorder="1" applyAlignment="1">
      <alignment horizontal="right" vertical="center" wrapText="1"/>
    </xf>
    <xf numFmtId="0" fontId="44" fillId="10" borderId="109" xfId="28" applyFont="1" applyFill="1" applyBorder="1" applyAlignment="1">
      <alignment horizontal="right" vertical="center" wrapText="1"/>
    </xf>
    <xf numFmtId="0" fontId="45" fillId="8" borderId="107" xfId="28" applyFont="1" applyFill="1" applyBorder="1" applyAlignment="1">
      <alignment vertical="center" wrapText="1"/>
    </xf>
    <xf numFmtId="0" fontId="45" fillId="8" borderId="108" xfId="28" applyFont="1" applyFill="1" applyBorder="1" applyAlignment="1">
      <alignment vertical="center" wrapText="1"/>
    </xf>
    <xf numFmtId="0" fontId="45" fillId="8" borderId="88" xfId="28" applyFont="1" applyFill="1" applyBorder="1" applyAlignment="1">
      <alignment vertical="center" wrapText="1"/>
    </xf>
    <xf numFmtId="0" fontId="6" fillId="10" borderId="99" xfId="28" applyFont="1" applyFill="1" applyBorder="1" applyAlignment="1">
      <alignment horizontal="center" vertical="center" wrapText="1"/>
    </xf>
    <xf numFmtId="0" fontId="6" fillId="10" borderId="100" xfId="28" applyFont="1" applyFill="1" applyBorder="1" applyAlignment="1">
      <alignment horizontal="center" vertical="center" wrapText="1"/>
    </xf>
    <xf numFmtId="10" fontId="4" fillId="0" borderId="88" xfId="0" applyNumberFormat="1" applyFont="1" applyBorder="1" applyAlignment="1">
      <alignment horizontal="center" vertical="center"/>
    </xf>
    <xf numFmtId="10" fontId="4" fillId="0" borderId="41" xfId="0" applyNumberFormat="1" applyFont="1" applyFill="1" applyBorder="1" applyAlignment="1">
      <alignment horizontal="center" vertical="center"/>
    </xf>
  </cellXfs>
  <cellStyles count="73">
    <cellStyle name="Millares" xfId="2" builtinId="3"/>
    <cellStyle name="Millares [0] 2" xfId="6" xr:uid="{00000000-0005-0000-0000-000001000000}"/>
    <cellStyle name="Millares [0] 2 2" xfId="51" xr:uid="{00000000-0005-0000-0000-000001000000}"/>
    <cellStyle name="Millares [0] 2 3" xfId="67" xr:uid="{00000000-0005-0000-0000-000001000000}"/>
    <cellStyle name="Millares [0] 3 2" xfId="7" xr:uid="{00000000-0005-0000-0000-000002000000}"/>
    <cellStyle name="Millares [0] 3 2 2" xfId="52" xr:uid="{00000000-0005-0000-0000-000002000000}"/>
    <cellStyle name="Millares [0] 3 4 4" xfId="8" xr:uid="{00000000-0005-0000-0000-000003000000}"/>
    <cellStyle name="Millares [0] 3 4 4 2" xfId="53" xr:uid="{00000000-0005-0000-0000-000003000000}"/>
    <cellStyle name="Millares 10" xfId="9" xr:uid="{00000000-0005-0000-0000-000004000000}"/>
    <cellStyle name="Millares 2" xfId="5" xr:uid="{00000000-0005-0000-0000-000005000000}"/>
    <cellStyle name="Millares 2 2" xfId="10" xr:uid="{00000000-0005-0000-0000-000006000000}"/>
    <cellStyle name="Millares 2 2 2" xfId="11" xr:uid="{00000000-0005-0000-0000-000007000000}"/>
    <cellStyle name="Millares 2 3" xfId="12" xr:uid="{00000000-0005-0000-0000-000008000000}"/>
    <cellStyle name="Millares 2 3 2" xfId="54" xr:uid="{00000000-0005-0000-0000-000008000000}"/>
    <cellStyle name="Millares 2 3 3" xfId="68" xr:uid="{00000000-0005-0000-0000-000008000000}"/>
    <cellStyle name="Millares 2 4" xfId="46" xr:uid="{00000000-0005-0000-0000-000009000000}"/>
    <cellStyle name="Millares 2 4 2" xfId="62" xr:uid="{00000000-0005-0000-0000-000009000000}"/>
    <cellStyle name="Millares 2 4 3" xfId="72" xr:uid="{00000000-0005-0000-0000-000009000000}"/>
    <cellStyle name="Millares 2 5" xfId="13" xr:uid="{00000000-0005-0000-0000-00000A000000}"/>
    <cellStyle name="Millares 2 5 2" xfId="14" xr:uid="{00000000-0005-0000-0000-00000B000000}"/>
    <cellStyle name="Millares 2 5 2 2" xfId="55" xr:uid="{00000000-0005-0000-0000-00000B000000}"/>
    <cellStyle name="Millares 2 5 2 3" xfId="69" xr:uid="{00000000-0005-0000-0000-00000B000000}"/>
    <cellStyle name="Millares 2 6" xfId="50" xr:uid="{00000000-0005-0000-0000-000005000000}"/>
    <cellStyle name="Millares 2 7" xfId="66" xr:uid="{00000000-0005-0000-0000-000005000000}"/>
    <cellStyle name="Millares 2_Hoja1" xfId="36" xr:uid="{00000000-0005-0000-0000-00000C000000}"/>
    <cellStyle name="Millares 3" xfId="15" xr:uid="{00000000-0005-0000-0000-00000D000000}"/>
    <cellStyle name="Millares 3 2" xfId="56" xr:uid="{00000000-0005-0000-0000-00000D000000}"/>
    <cellStyle name="Millares 3 3" xfId="70" xr:uid="{00000000-0005-0000-0000-00000D000000}"/>
    <cellStyle name="Millares 4" xfId="44" xr:uid="{00000000-0005-0000-0000-00000E000000}"/>
    <cellStyle name="Millares 4 2" xfId="61" xr:uid="{00000000-0005-0000-0000-00000E000000}"/>
    <cellStyle name="Millares 4 3" xfId="71" xr:uid="{00000000-0005-0000-0000-00000E000000}"/>
    <cellStyle name="Millares 5" xfId="49" xr:uid="{00000000-0005-0000-0000-00005A000000}"/>
    <cellStyle name="Millares 6" xfId="65" xr:uid="{00000000-0005-0000-0000-00006A000000}"/>
    <cellStyle name="Moneda" xfId="1" builtinId="4"/>
    <cellStyle name="Moneda [0] 2" xfId="16" xr:uid="{00000000-0005-0000-0000-000010000000}"/>
    <cellStyle name="Moneda [0] 3" xfId="17" xr:uid="{00000000-0005-0000-0000-000011000000}"/>
    <cellStyle name="Moneda [0] 4" xfId="18" xr:uid="{00000000-0005-0000-0000-000012000000}"/>
    <cellStyle name="Moneda 11" xfId="19" xr:uid="{00000000-0005-0000-0000-000013000000}"/>
    <cellStyle name="Moneda 2" xfId="20" xr:uid="{00000000-0005-0000-0000-000014000000}"/>
    <cellStyle name="Moneda 2 3" xfId="21" xr:uid="{00000000-0005-0000-0000-000015000000}"/>
    <cellStyle name="Moneda 2 3 2 2 2" xfId="22" xr:uid="{00000000-0005-0000-0000-000016000000}"/>
    <cellStyle name="Moneda 2 4" xfId="23" xr:uid="{00000000-0005-0000-0000-000017000000}"/>
    <cellStyle name="Moneda 3" xfId="24" xr:uid="{00000000-0005-0000-0000-000018000000}"/>
    <cellStyle name="Moneda 4" xfId="41" xr:uid="{00000000-0005-0000-0000-000019000000}"/>
    <cellStyle name="Moneda 5" xfId="25" xr:uid="{00000000-0005-0000-0000-00001A000000}"/>
    <cellStyle name="Moneda 6" xfId="43" xr:uid="{00000000-0005-0000-0000-00001B000000}"/>
    <cellStyle name="Moneda 7" xfId="48" xr:uid="{00000000-0005-0000-0000-000065000000}"/>
    <cellStyle name="Moneda 8" xfId="64" xr:uid="{00000000-0005-0000-0000-000073000000}"/>
    <cellStyle name="Normal" xfId="0" builtinId="0"/>
    <cellStyle name="Normal 2" xfId="4" xr:uid="{00000000-0005-0000-0000-00001D000000}"/>
    <cellStyle name="Normal 2 2" xfId="26" xr:uid="{00000000-0005-0000-0000-00001E000000}"/>
    <cellStyle name="Normal 2_Hoja1" xfId="37" xr:uid="{00000000-0005-0000-0000-00001F000000}"/>
    <cellStyle name="Normal 3" xfId="27" xr:uid="{00000000-0005-0000-0000-000020000000}"/>
    <cellStyle name="Normal 3 2" xfId="28" xr:uid="{00000000-0005-0000-0000-000021000000}"/>
    <cellStyle name="Normal 4" xfId="29" xr:uid="{00000000-0005-0000-0000-000022000000}"/>
    <cellStyle name="Normal 5" xfId="38" xr:uid="{00000000-0005-0000-0000-000023000000}"/>
    <cellStyle name="Normal 5 2" xfId="57" xr:uid="{00000000-0005-0000-0000-000023000000}"/>
    <cellStyle name="Normal 6" xfId="40" xr:uid="{00000000-0005-0000-0000-000024000000}"/>
    <cellStyle name="Normal 6 2" xfId="59" xr:uid="{00000000-0005-0000-0000-000024000000}"/>
    <cellStyle name="Normal 7" xfId="42" xr:uid="{00000000-0005-0000-0000-000025000000}"/>
    <cellStyle name="Normal 7 2" xfId="60" xr:uid="{00000000-0005-0000-0000-000025000000}"/>
    <cellStyle name="Normal 8" xfId="47" xr:uid="{00000000-0005-0000-0000-000066000000}"/>
    <cellStyle name="Normal 9" xfId="63" xr:uid="{00000000-0005-0000-0000-000074000000}"/>
    <cellStyle name="Porcentaje" xfId="3" builtinId="5"/>
    <cellStyle name="Porcentaje 2" xfId="30" xr:uid="{00000000-0005-0000-0000-000027000000}"/>
    <cellStyle name="Porcentaje 2 2" xfId="31" xr:uid="{00000000-0005-0000-0000-000028000000}"/>
    <cellStyle name="Porcentaje 2 3" xfId="32" xr:uid="{00000000-0005-0000-0000-000029000000}"/>
    <cellStyle name="Porcentaje 3" xfId="33" xr:uid="{00000000-0005-0000-0000-00002A000000}"/>
    <cellStyle name="Porcentaje 4" xfId="34" xr:uid="{00000000-0005-0000-0000-00002B000000}"/>
    <cellStyle name="Porcentaje 5" xfId="39" xr:uid="{00000000-0005-0000-0000-00002C000000}"/>
    <cellStyle name="Porcentaje 5 2" xfId="58" xr:uid="{00000000-0005-0000-0000-00002C000000}"/>
    <cellStyle name="Porcentaje 6" xfId="45" xr:uid="{00000000-0005-0000-0000-00002D000000}"/>
    <cellStyle name="Porcentual 2" xfId="35" xr:uid="{00000000-0005-0000-0000-00002E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4"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24575" cy="2086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1</xdr:row>
      <xdr:rowOff>109537</xdr:rowOff>
    </xdr:from>
    <xdr:to>
      <xdr:col>4</xdr:col>
      <xdr:colOff>985837</xdr:colOff>
      <xdr:row>3</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33924" cy="193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1</xdr:row>
      <xdr:rowOff>204787</xdr:rowOff>
    </xdr:from>
    <xdr:to>
      <xdr:col>2</xdr:col>
      <xdr:colOff>2222500</xdr:colOff>
      <xdr:row>3</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204787"/>
          <a:ext cx="4899024" cy="1566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4"/>
  <sheetViews>
    <sheetView topLeftCell="Y15" zoomScale="64" zoomScaleNormal="64" workbookViewId="0">
      <selection activeCell="AG19" sqref="AG19"/>
    </sheetView>
  </sheetViews>
  <sheetFormatPr baseColWidth="10" defaultColWidth="14.42578125" defaultRowHeight="59.25" customHeight="1" x14ac:dyDescent="0.25"/>
  <cols>
    <col min="1" max="1" width="15.5703125" hidden="1" customWidth="1"/>
    <col min="2" max="2" width="10.28515625" customWidth="1"/>
    <col min="3" max="3" width="9.85546875" customWidth="1"/>
    <col min="4" max="4" width="9.140625" customWidth="1"/>
    <col min="5" max="5" width="34.7109375" customWidth="1"/>
    <col min="6" max="6" width="18.5703125" customWidth="1"/>
    <col min="7" max="7" width="34" customWidth="1"/>
    <col min="8" max="8" width="25.5703125" customWidth="1"/>
    <col min="9" max="9" width="16.5703125" customWidth="1"/>
    <col min="10" max="10" width="25" customWidth="1"/>
    <col min="11" max="11" width="19.42578125" hidden="1" customWidth="1"/>
    <col min="12" max="12" width="18.85546875" hidden="1" customWidth="1"/>
    <col min="13" max="13" width="20.42578125" customWidth="1"/>
    <col min="14" max="14" width="21.140625" customWidth="1"/>
    <col min="15" max="15" width="14.85546875" hidden="1" customWidth="1"/>
    <col min="16" max="16" width="13.28515625" hidden="1" customWidth="1"/>
    <col min="17" max="17" width="14.85546875" hidden="1" customWidth="1"/>
    <col min="18" max="18" width="13.28515625" hidden="1" customWidth="1"/>
    <col min="19" max="19" width="22.28515625" customWidth="1"/>
    <col min="20" max="20" width="19.85546875" customWidth="1"/>
    <col min="21" max="21" width="13.7109375" hidden="1" customWidth="1"/>
    <col min="22" max="22" width="14" hidden="1" customWidth="1"/>
    <col min="23" max="24" width="13.5703125" hidden="1" customWidth="1"/>
    <col min="25" max="25" width="20.28515625" style="103" customWidth="1"/>
    <col min="26" max="26" width="22.5703125" style="103" customWidth="1"/>
    <col min="27" max="27" width="18.85546875" customWidth="1"/>
    <col min="28" max="28" width="17.5703125" customWidth="1"/>
    <col min="29" max="29" width="16.42578125" hidden="1" customWidth="1"/>
    <col min="30" max="30" width="16.85546875" hidden="1" customWidth="1"/>
    <col min="31" max="31" width="16.42578125" hidden="1" customWidth="1"/>
    <col min="32" max="32" width="17.5703125" customWidth="1"/>
    <col min="33" max="33" width="15.85546875" customWidth="1"/>
    <col min="34" max="38" width="10.7109375" hidden="1" customWidth="1"/>
    <col min="39" max="39" width="23.28515625" customWidth="1"/>
    <col min="40" max="40" width="19.140625" hidden="1" customWidth="1"/>
    <col min="41" max="41" width="18.7109375" hidden="1" customWidth="1"/>
    <col min="42" max="42" width="15.5703125" style="103" hidden="1" customWidth="1"/>
    <col min="43" max="43" width="14.140625" customWidth="1"/>
    <col min="44" max="44" width="12.85546875" customWidth="1"/>
    <col min="45" max="45" width="93.42578125" style="103" customWidth="1"/>
    <col min="46" max="46" width="14.140625" style="103" customWidth="1"/>
    <col min="47" max="47" width="18.5703125" style="103" customWidth="1"/>
    <col min="48" max="48" width="38.7109375" customWidth="1"/>
    <col min="49" max="49" width="36.42578125" customWidth="1"/>
    <col min="50" max="50" width="13.5703125" style="103" customWidth="1"/>
    <col min="51" max="51" width="49.42578125" style="103" customWidth="1"/>
  </cols>
  <sheetData>
    <row r="1" spans="1:51" s="339" customFormat="1" ht="59.25" customHeight="1" thickBot="1" x14ac:dyDescent="0.3">
      <c r="Y1" s="103"/>
      <c r="Z1" s="103"/>
      <c r="AP1" s="103"/>
      <c r="AS1" s="103"/>
      <c r="AT1" s="103"/>
      <c r="AU1" s="103"/>
      <c r="AX1" s="103"/>
      <c r="AY1" s="103"/>
    </row>
    <row r="2" spans="1:51" s="342" customFormat="1" ht="59.25" customHeight="1" x14ac:dyDescent="0.5">
      <c r="A2" s="931"/>
      <c r="B2" s="932"/>
      <c r="C2" s="932"/>
      <c r="D2" s="932"/>
      <c r="E2" s="932"/>
      <c r="F2" s="932"/>
      <c r="G2" s="933"/>
      <c r="H2" s="940" t="s">
        <v>412</v>
      </c>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c r="AH2" s="941"/>
      <c r="AI2" s="941"/>
      <c r="AJ2" s="941"/>
      <c r="AK2" s="941"/>
      <c r="AL2" s="941"/>
      <c r="AM2" s="941"/>
      <c r="AN2" s="941"/>
      <c r="AO2" s="941"/>
      <c r="AP2" s="941"/>
      <c r="AQ2" s="941"/>
      <c r="AR2" s="941"/>
      <c r="AS2" s="941"/>
      <c r="AT2" s="941"/>
      <c r="AU2" s="941"/>
      <c r="AV2" s="941"/>
      <c r="AW2" s="942"/>
    </row>
    <row r="3" spans="1:51" s="342" customFormat="1" ht="59.25" customHeight="1" x14ac:dyDescent="0.5">
      <c r="A3" s="934"/>
      <c r="B3" s="935"/>
      <c r="C3" s="935"/>
      <c r="D3" s="935"/>
      <c r="E3" s="935"/>
      <c r="F3" s="935"/>
      <c r="G3" s="936"/>
      <c r="H3" s="943" t="s">
        <v>413</v>
      </c>
      <c r="I3" s="944"/>
      <c r="J3" s="944"/>
      <c r="K3" s="944"/>
      <c r="L3" s="944"/>
      <c r="M3" s="944"/>
      <c r="N3" s="944"/>
      <c r="O3" s="944"/>
      <c r="P3" s="944"/>
      <c r="Q3" s="944"/>
      <c r="R3" s="944"/>
      <c r="S3" s="944"/>
      <c r="T3" s="944"/>
      <c r="U3" s="944"/>
      <c r="V3" s="944"/>
      <c r="W3" s="944"/>
      <c r="X3" s="944"/>
      <c r="Y3" s="944"/>
      <c r="Z3" s="944"/>
      <c r="AA3" s="944"/>
      <c r="AB3" s="944"/>
      <c r="AC3" s="944"/>
      <c r="AD3" s="944"/>
      <c r="AE3" s="944"/>
      <c r="AF3" s="944"/>
      <c r="AG3" s="944"/>
      <c r="AH3" s="944"/>
      <c r="AI3" s="944"/>
      <c r="AJ3" s="944"/>
      <c r="AK3" s="944"/>
      <c r="AL3" s="944"/>
      <c r="AM3" s="944"/>
      <c r="AN3" s="944"/>
      <c r="AO3" s="944"/>
      <c r="AP3" s="944"/>
      <c r="AQ3" s="944"/>
      <c r="AR3" s="944"/>
      <c r="AS3" s="944"/>
      <c r="AT3" s="944"/>
      <c r="AU3" s="944"/>
      <c r="AV3" s="944"/>
      <c r="AW3" s="945"/>
    </row>
    <row r="4" spans="1:51" s="343" customFormat="1" ht="59.25" customHeight="1" thickBot="1" x14ac:dyDescent="0.45">
      <c r="A4" s="937"/>
      <c r="B4" s="938"/>
      <c r="C4" s="938"/>
      <c r="D4" s="938"/>
      <c r="E4" s="938"/>
      <c r="F4" s="938"/>
      <c r="G4" s="939"/>
      <c r="H4" s="946" t="s">
        <v>414</v>
      </c>
      <c r="I4" s="947"/>
      <c r="J4" s="947"/>
      <c r="K4" s="947"/>
      <c r="L4" s="947"/>
      <c r="M4" s="947"/>
      <c r="N4" s="947"/>
      <c r="O4" s="947"/>
      <c r="P4" s="947"/>
      <c r="Q4" s="947"/>
      <c r="R4" s="947"/>
      <c r="S4" s="947"/>
      <c r="T4" s="947"/>
      <c r="U4" s="947"/>
      <c r="V4" s="947"/>
      <c r="W4" s="947"/>
      <c r="X4" s="947"/>
      <c r="Y4" s="947"/>
      <c r="Z4" s="947"/>
      <c r="AA4" s="947"/>
      <c r="AB4" s="947"/>
      <c r="AC4" s="947"/>
      <c r="AD4" s="947"/>
      <c r="AE4" s="947"/>
      <c r="AF4" s="947"/>
      <c r="AG4" s="947"/>
      <c r="AH4" s="947"/>
      <c r="AI4" s="947"/>
      <c r="AJ4" s="947"/>
      <c r="AK4" s="947"/>
      <c r="AL4" s="948"/>
      <c r="AM4" s="946" t="s">
        <v>415</v>
      </c>
      <c r="AN4" s="947"/>
      <c r="AO4" s="947"/>
      <c r="AP4" s="947"/>
      <c r="AQ4" s="947"/>
      <c r="AR4" s="947"/>
      <c r="AS4" s="947"/>
      <c r="AT4" s="947"/>
      <c r="AU4" s="947"/>
      <c r="AV4" s="947"/>
      <c r="AW4" s="949"/>
    </row>
    <row r="5" spans="1:51" s="344" customFormat="1" ht="59.25" customHeight="1" x14ac:dyDescent="0.25">
      <c r="A5" s="950" t="s">
        <v>0</v>
      </c>
      <c r="B5" s="951"/>
      <c r="C5" s="951"/>
      <c r="D5" s="951"/>
      <c r="E5" s="951"/>
      <c r="F5" s="951"/>
      <c r="G5" s="951"/>
      <c r="H5" s="951"/>
      <c r="I5" s="951"/>
      <c r="J5" s="951"/>
      <c r="K5" s="951"/>
      <c r="L5" s="951"/>
      <c r="M5" s="951"/>
      <c r="N5" s="951"/>
      <c r="O5" s="951"/>
      <c r="P5" s="951"/>
      <c r="Q5" s="951"/>
      <c r="R5" s="952"/>
      <c r="S5" s="953" t="s">
        <v>552</v>
      </c>
      <c r="T5" s="954"/>
      <c r="U5" s="954"/>
      <c r="V5" s="954"/>
      <c r="W5" s="954"/>
      <c r="X5" s="954"/>
      <c r="Y5" s="954"/>
      <c r="Z5" s="954"/>
      <c r="AA5" s="954"/>
      <c r="AB5" s="954"/>
      <c r="AC5" s="954"/>
      <c r="AD5" s="954"/>
      <c r="AE5" s="954"/>
      <c r="AF5" s="954"/>
      <c r="AG5" s="954"/>
      <c r="AH5" s="954"/>
      <c r="AI5" s="954"/>
      <c r="AJ5" s="954"/>
      <c r="AK5" s="954"/>
      <c r="AL5" s="954"/>
      <c r="AM5" s="954"/>
      <c r="AN5" s="954"/>
      <c r="AO5" s="954"/>
      <c r="AP5" s="954"/>
      <c r="AQ5" s="954"/>
      <c r="AR5" s="954"/>
      <c r="AS5" s="954"/>
      <c r="AT5" s="954"/>
      <c r="AU5" s="954"/>
      <c r="AV5" s="954"/>
      <c r="AW5" s="955"/>
    </row>
    <row r="6" spans="1:51" s="344" customFormat="1" ht="59.25" customHeight="1" x14ac:dyDescent="0.25">
      <c r="A6" s="956" t="s">
        <v>1</v>
      </c>
      <c r="B6" s="957"/>
      <c r="C6" s="957"/>
      <c r="D6" s="957"/>
      <c r="E6" s="957"/>
      <c r="F6" s="957"/>
      <c r="G6" s="957"/>
      <c r="H6" s="957"/>
      <c r="I6" s="957"/>
      <c r="J6" s="957"/>
      <c r="K6" s="957"/>
      <c r="L6" s="957"/>
      <c r="M6" s="957"/>
      <c r="N6" s="957"/>
      <c r="O6" s="957"/>
      <c r="P6" s="957"/>
      <c r="Q6" s="957"/>
      <c r="R6" s="958"/>
      <c r="S6" s="959" t="s">
        <v>553</v>
      </c>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1"/>
    </row>
    <row r="7" spans="1:51" s="344" customFormat="1" ht="59.25" customHeight="1" x14ac:dyDescent="0.25">
      <c r="A7" s="962" t="s">
        <v>9</v>
      </c>
      <c r="B7" s="963"/>
      <c r="C7" s="963"/>
      <c r="D7" s="963"/>
      <c r="E7" s="963"/>
      <c r="F7" s="963"/>
      <c r="G7" s="963"/>
      <c r="H7" s="963"/>
      <c r="I7" s="963"/>
      <c r="J7" s="963"/>
      <c r="K7" s="963"/>
      <c r="L7" s="963"/>
      <c r="M7" s="963"/>
      <c r="N7" s="963"/>
      <c r="O7" s="963"/>
      <c r="P7" s="963"/>
      <c r="Q7" s="963"/>
      <c r="R7" s="963"/>
      <c r="S7" s="964" t="s">
        <v>554</v>
      </c>
      <c r="T7" s="965"/>
      <c r="U7" s="965"/>
      <c r="V7" s="965"/>
      <c r="W7" s="965"/>
      <c r="X7" s="965"/>
      <c r="Y7" s="965"/>
      <c r="Z7" s="965"/>
      <c r="AA7" s="965"/>
      <c r="AB7" s="965"/>
      <c r="AC7" s="965"/>
      <c r="AD7" s="965"/>
      <c r="AE7" s="965"/>
      <c r="AF7" s="965"/>
      <c r="AG7" s="965"/>
      <c r="AH7" s="965"/>
      <c r="AI7" s="965"/>
      <c r="AJ7" s="965"/>
      <c r="AK7" s="965"/>
      <c r="AL7" s="965"/>
      <c r="AM7" s="965"/>
      <c r="AN7" s="965"/>
      <c r="AO7" s="965"/>
      <c r="AP7" s="965"/>
      <c r="AQ7" s="965"/>
      <c r="AR7" s="965"/>
      <c r="AS7" s="965"/>
      <c r="AT7" s="965"/>
      <c r="AU7" s="965"/>
      <c r="AV7" s="965"/>
      <c r="AW7" s="966"/>
    </row>
    <row r="8" spans="1:51" s="344" customFormat="1" ht="59.25" customHeight="1" thickBot="1" x14ac:dyDescent="0.3">
      <c r="A8" s="962" t="s">
        <v>28</v>
      </c>
      <c r="B8" s="963"/>
      <c r="C8" s="963"/>
      <c r="D8" s="963"/>
      <c r="E8" s="963"/>
      <c r="F8" s="963"/>
      <c r="G8" s="963"/>
      <c r="H8" s="963"/>
      <c r="I8" s="963"/>
      <c r="J8" s="963"/>
      <c r="K8" s="963"/>
      <c r="L8" s="963"/>
      <c r="M8" s="963"/>
      <c r="N8" s="963"/>
      <c r="O8" s="963"/>
      <c r="P8" s="963"/>
      <c r="Q8" s="963"/>
      <c r="R8" s="963"/>
      <c r="S8" s="967" t="s">
        <v>555</v>
      </c>
      <c r="T8" s="968"/>
      <c r="U8" s="968"/>
      <c r="V8" s="968"/>
      <c r="W8" s="968"/>
      <c r="X8" s="968"/>
      <c r="Y8" s="968"/>
      <c r="Z8" s="968"/>
      <c r="AA8" s="968"/>
      <c r="AB8" s="968"/>
      <c r="AC8" s="968"/>
      <c r="AD8" s="968"/>
      <c r="AE8" s="968"/>
      <c r="AF8" s="968"/>
      <c r="AG8" s="968"/>
      <c r="AH8" s="968"/>
      <c r="AI8" s="968"/>
      <c r="AJ8" s="968"/>
      <c r="AK8" s="968"/>
      <c r="AL8" s="968"/>
      <c r="AM8" s="968"/>
      <c r="AN8" s="968"/>
      <c r="AO8" s="968"/>
      <c r="AP8" s="968"/>
      <c r="AQ8" s="968"/>
      <c r="AR8" s="968"/>
      <c r="AS8" s="968"/>
      <c r="AT8" s="968"/>
      <c r="AU8" s="968"/>
      <c r="AV8" s="968"/>
      <c r="AW8" s="969"/>
    </row>
    <row r="9" spans="1:51" s="344" customFormat="1" ht="59.25" customHeight="1" thickBot="1" x14ac:dyDescent="0.3">
      <c r="A9" s="970"/>
      <c r="B9" s="971"/>
      <c r="C9" s="971"/>
      <c r="D9" s="971"/>
      <c r="E9" s="971"/>
      <c r="F9" s="971"/>
      <c r="G9" s="971"/>
      <c r="H9" s="971"/>
      <c r="I9" s="971"/>
      <c r="J9" s="971"/>
      <c r="K9" s="971"/>
      <c r="L9" s="971"/>
      <c r="M9" s="971"/>
      <c r="N9" s="971"/>
      <c r="O9" s="971"/>
      <c r="P9" s="971"/>
      <c r="Q9" s="971"/>
      <c r="R9" s="345"/>
      <c r="S9" s="345"/>
      <c r="T9" s="345"/>
      <c r="U9" s="345"/>
      <c r="V9" s="345"/>
      <c r="W9" s="345"/>
      <c r="X9" s="345"/>
      <c r="Y9" s="345"/>
      <c r="Z9" s="345"/>
      <c r="AA9" s="345"/>
      <c r="AB9" s="345"/>
      <c r="AC9" s="345"/>
      <c r="AD9" s="345"/>
      <c r="AE9" s="345"/>
      <c r="AF9" s="345"/>
      <c r="AG9" s="345"/>
      <c r="AH9" s="345"/>
      <c r="AI9" s="345"/>
      <c r="AJ9" s="345"/>
      <c r="AK9" s="345"/>
      <c r="AL9" s="345"/>
      <c r="AM9" s="346"/>
      <c r="AN9" s="346"/>
      <c r="AO9" s="346"/>
      <c r="AP9" s="346"/>
      <c r="AQ9" s="346"/>
      <c r="AR9" s="346"/>
      <c r="AS9" s="346"/>
      <c r="AT9" s="346"/>
      <c r="AU9" s="346"/>
      <c r="AV9" s="346"/>
      <c r="AW9" s="347"/>
    </row>
    <row r="10" spans="1:51" s="348" customFormat="1" ht="59.25" customHeight="1" x14ac:dyDescent="0.25">
      <c r="A10" s="972" t="s">
        <v>416</v>
      </c>
      <c r="B10" s="973"/>
      <c r="C10" s="973"/>
      <c r="D10" s="973" t="s">
        <v>42</v>
      </c>
      <c r="E10" s="973"/>
      <c r="F10" s="973" t="s">
        <v>43</v>
      </c>
      <c r="G10" s="973"/>
      <c r="H10" s="973"/>
      <c r="I10" s="973"/>
      <c r="J10" s="973"/>
      <c r="K10" s="973"/>
      <c r="L10" s="973"/>
      <c r="M10" s="973"/>
      <c r="N10" s="973"/>
      <c r="O10" s="973"/>
      <c r="P10" s="973"/>
      <c r="Q10" s="973"/>
      <c r="R10" s="973"/>
      <c r="S10" s="973"/>
      <c r="T10" s="973"/>
      <c r="U10" s="973"/>
      <c r="V10" s="973"/>
      <c r="W10" s="973"/>
      <c r="X10" s="973"/>
      <c r="Y10" s="973"/>
      <c r="Z10" s="973"/>
      <c r="AA10" s="973"/>
      <c r="AB10" s="973"/>
      <c r="AC10" s="973"/>
      <c r="AD10" s="973"/>
      <c r="AE10" s="973"/>
      <c r="AF10" s="973"/>
      <c r="AG10" s="973"/>
      <c r="AH10" s="973"/>
      <c r="AI10" s="973"/>
      <c r="AJ10" s="973"/>
      <c r="AK10" s="973"/>
      <c r="AL10" s="973"/>
      <c r="AM10" s="973"/>
      <c r="AN10" s="973"/>
      <c r="AO10" s="973"/>
      <c r="AP10" s="973"/>
      <c r="AQ10" s="973" t="s">
        <v>44</v>
      </c>
      <c r="AR10" s="973" t="s">
        <v>46</v>
      </c>
      <c r="AS10" s="984" t="s">
        <v>417</v>
      </c>
      <c r="AT10" s="984" t="s">
        <v>418</v>
      </c>
      <c r="AU10" s="984" t="s">
        <v>419</v>
      </c>
      <c r="AV10" s="984" t="s">
        <v>420</v>
      </c>
      <c r="AW10" s="987" t="s">
        <v>47</v>
      </c>
      <c r="AX10" s="457"/>
      <c r="AY10" s="457"/>
    </row>
    <row r="11" spans="1:51" s="350" customFormat="1" ht="59.25" customHeight="1" x14ac:dyDescent="0.2">
      <c r="A11" s="976" t="s">
        <v>421</v>
      </c>
      <c r="B11" s="978" t="s">
        <v>48</v>
      </c>
      <c r="C11" s="974" t="s">
        <v>422</v>
      </c>
      <c r="D11" s="974" t="s">
        <v>49</v>
      </c>
      <c r="E11" s="974" t="s">
        <v>50</v>
      </c>
      <c r="F11" s="974" t="s">
        <v>423</v>
      </c>
      <c r="G11" s="974" t="s">
        <v>53</v>
      </c>
      <c r="H11" s="974" t="s">
        <v>54</v>
      </c>
      <c r="I11" s="974" t="s">
        <v>55</v>
      </c>
      <c r="J11" s="974" t="s">
        <v>56</v>
      </c>
      <c r="K11" s="349"/>
      <c r="L11" s="980" t="s">
        <v>57</v>
      </c>
      <c r="M11" s="981"/>
      <c r="N11" s="981"/>
      <c r="O11" s="981"/>
      <c r="P11" s="981"/>
      <c r="Q11" s="981"/>
      <c r="R11" s="981"/>
      <c r="S11" s="981"/>
      <c r="T11" s="981"/>
      <c r="U11" s="981"/>
      <c r="V11" s="981"/>
      <c r="W11" s="981"/>
      <c r="X11" s="981"/>
      <c r="Y11" s="981"/>
      <c r="Z11" s="981"/>
      <c r="AA11" s="981"/>
      <c r="AB11" s="981"/>
      <c r="AC11" s="981"/>
      <c r="AD11" s="981"/>
      <c r="AE11" s="981"/>
      <c r="AF11" s="981"/>
      <c r="AG11" s="981"/>
      <c r="AH11" s="981"/>
      <c r="AI11" s="981"/>
      <c r="AJ11" s="981"/>
      <c r="AK11" s="981"/>
      <c r="AL11" s="982"/>
      <c r="AM11" s="983" t="s">
        <v>63</v>
      </c>
      <c r="AN11" s="983"/>
      <c r="AO11" s="983"/>
      <c r="AP11" s="983"/>
      <c r="AQ11" s="974"/>
      <c r="AR11" s="974"/>
      <c r="AS11" s="985"/>
      <c r="AT11" s="985"/>
      <c r="AU11" s="985"/>
      <c r="AV11" s="985"/>
      <c r="AW11" s="988"/>
      <c r="AX11" s="458"/>
      <c r="AY11" s="458"/>
    </row>
    <row r="12" spans="1:51" s="350" customFormat="1" ht="59.25" customHeight="1" x14ac:dyDescent="0.2">
      <c r="A12" s="976"/>
      <c r="B12" s="978"/>
      <c r="C12" s="974"/>
      <c r="D12" s="974"/>
      <c r="E12" s="974"/>
      <c r="F12" s="974"/>
      <c r="G12" s="974"/>
      <c r="H12" s="974"/>
      <c r="I12" s="974"/>
      <c r="J12" s="974"/>
      <c r="K12" s="453"/>
      <c r="L12" s="983">
        <v>2016</v>
      </c>
      <c r="M12" s="983"/>
      <c r="N12" s="983"/>
      <c r="O12" s="980">
        <v>2017</v>
      </c>
      <c r="P12" s="981"/>
      <c r="Q12" s="981"/>
      <c r="R12" s="981"/>
      <c r="S12" s="981"/>
      <c r="T12" s="982"/>
      <c r="U12" s="980">
        <v>2018</v>
      </c>
      <c r="V12" s="981"/>
      <c r="W12" s="981"/>
      <c r="X12" s="981"/>
      <c r="Y12" s="981"/>
      <c r="Z12" s="982"/>
      <c r="AA12" s="980">
        <v>2019</v>
      </c>
      <c r="AB12" s="981"/>
      <c r="AC12" s="981"/>
      <c r="AD12" s="981"/>
      <c r="AE12" s="981"/>
      <c r="AF12" s="982"/>
      <c r="AG12" s="980">
        <v>2020</v>
      </c>
      <c r="AH12" s="981"/>
      <c r="AI12" s="981"/>
      <c r="AJ12" s="981"/>
      <c r="AK12" s="981"/>
      <c r="AL12" s="982"/>
      <c r="AM12" s="974" t="s">
        <v>76</v>
      </c>
      <c r="AN12" s="974" t="s">
        <v>73</v>
      </c>
      <c r="AO12" s="974" t="s">
        <v>74</v>
      </c>
      <c r="AP12" s="974" t="s">
        <v>75</v>
      </c>
      <c r="AQ12" s="974"/>
      <c r="AR12" s="974"/>
      <c r="AS12" s="985"/>
      <c r="AT12" s="985"/>
      <c r="AU12" s="985"/>
      <c r="AV12" s="985"/>
      <c r="AW12" s="988"/>
      <c r="AX12" s="458"/>
      <c r="AY12" s="458"/>
    </row>
    <row r="13" spans="1:51" s="350" customFormat="1" ht="59.25" customHeight="1" thickBot="1" x14ac:dyDescent="0.25">
      <c r="A13" s="977"/>
      <c r="B13" s="979"/>
      <c r="C13" s="975"/>
      <c r="D13" s="975"/>
      <c r="E13" s="975"/>
      <c r="F13" s="975"/>
      <c r="G13" s="975"/>
      <c r="H13" s="975"/>
      <c r="I13" s="975"/>
      <c r="J13" s="975"/>
      <c r="K13" s="351" t="s">
        <v>65</v>
      </c>
      <c r="L13" s="351" t="s">
        <v>66</v>
      </c>
      <c r="M13" s="351" t="s">
        <v>67</v>
      </c>
      <c r="N13" s="351" t="s">
        <v>69</v>
      </c>
      <c r="O13" s="351" t="s">
        <v>70</v>
      </c>
      <c r="P13" s="351" t="s">
        <v>71</v>
      </c>
      <c r="Q13" s="351" t="s">
        <v>72</v>
      </c>
      <c r="R13" s="351" t="s">
        <v>66</v>
      </c>
      <c r="S13" s="351" t="s">
        <v>67</v>
      </c>
      <c r="T13" s="351" t="s">
        <v>69</v>
      </c>
      <c r="U13" s="351" t="s">
        <v>70</v>
      </c>
      <c r="V13" s="351" t="s">
        <v>71</v>
      </c>
      <c r="W13" s="351" t="s">
        <v>72</v>
      </c>
      <c r="X13" s="351" t="s">
        <v>66</v>
      </c>
      <c r="Y13" s="351" t="s">
        <v>67</v>
      </c>
      <c r="Z13" s="351" t="s">
        <v>69</v>
      </c>
      <c r="AA13" s="351" t="s">
        <v>70</v>
      </c>
      <c r="AB13" s="351" t="s">
        <v>71</v>
      </c>
      <c r="AC13" s="351" t="s">
        <v>72</v>
      </c>
      <c r="AD13" s="351" t="s">
        <v>66</v>
      </c>
      <c r="AE13" s="351" t="s">
        <v>67</v>
      </c>
      <c r="AF13" s="351" t="s">
        <v>69</v>
      </c>
      <c r="AG13" s="351" t="s">
        <v>70</v>
      </c>
      <c r="AH13" s="351" t="s">
        <v>71</v>
      </c>
      <c r="AI13" s="351" t="s">
        <v>72</v>
      </c>
      <c r="AJ13" s="351" t="s">
        <v>66</v>
      </c>
      <c r="AK13" s="351" t="s">
        <v>67</v>
      </c>
      <c r="AL13" s="351" t="s">
        <v>69</v>
      </c>
      <c r="AM13" s="975"/>
      <c r="AN13" s="975"/>
      <c r="AO13" s="975"/>
      <c r="AP13" s="975"/>
      <c r="AQ13" s="975"/>
      <c r="AR13" s="975"/>
      <c r="AS13" s="986"/>
      <c r="AT13" s="986"/>
      <c r="AU13" s="986"/>
      <c r="AV13" s="986"/>
      <c r="AW13" s="989"/>
      <c r="AX13" s="458"/>
      <c r="AY13" s="458"/>
    </row>
    <row r="14" spans="1:51" ht="69.95" customHeight="1" x14ac:dyDescent="0.25">
      <c r="A14" s="927">
        <v>40</v>
      </c>
      <c r="B14" s="994">
        <v>181</v>
      </c>
      <c r="C14" s="930" t="s">
        <v>82</v>
      </c>
      <c r="D14" s="141">
        <v>429</v>
      </c>
      <c r="E14" s="491" t="s">
        <v>83</v>
      </c>
      <c r="F14" s="141">
        <v>366</v>
      </c>
      <c r="G14" s="142" t="s">
        <v>84</v>
      </c>
      <c r="H14" s="141" t="s">
        <v>85</v>
      </c>
      <c r="I14" s="141" t="s">
        <v>86</v>
      </c>
      <c r="J14" s="128">
        <f>N14+T14+X14</f>
        <v>1700</v>
      </c>
      <c r="K14" s="128">
        <v>255</v>
      </c>
      <c r="L14" s="128">
        <v>100</v>
      </c>
      <c r="M14" s="128">
        <v>394</v>
      </c>
      <c r="N14" s="128">
        <v>394</v>
      </c>
      <c r="O14" s="128">
        <v>340</v>
      </c>
      <c r="P14" s="128">
        <v>340</v>
      </c>
      <c r="Q14" s="128">
        <v>340</v>
      </c>
      <c r="R14" s="128">
        <v>340</v>
      </c>
      <c r="S14" s="128">
        <v>421</v>
      </c>
      <c r="T14" s="128">
        <v>421</v>
      </c>
      <c r="U14" s="128">
        <v>286</v>
      </c>
      <c r="V14" s="128">
        <v>286</v>
      </c>
      <c r="W14" s="128">
        <f>286+425+174</f>
        <v>885</v>
      </c>
      <c r="X14" s="128">
        <v>885</v>
      </c>
      <c r="Y14" s="128">
        <v>885</v>
      </c>
      <c r="Z14" s="128">
        <v>911</v>
      </c>
      <c r="AA14" s="492"/>
      <c r="AB14" s="492"/>
      <c r="AC14" s="492"/>
      <c r="AD14" s="492"/>
      <c r="AE14" s="492"/>
      <c r="AF14" s="492"/>
      <c r="AG14" s="492"/>
      <c r="AH14" s="492"/>
      <c r="AI14" s="492"/>
      <c r="AJ14" s="492"/>
      <c r="AK14" s="492"/>
      <c r="AL14" s="492"/>
      <c r="AM14" s="493"/>
      <c r="AN14" s="335"/>
      <c r="AO14" s="335"/>
      <c r="AP14" s="334"/>
      <c r="AQ14" s="143">
        <f>Z14/Y14</f>
        <v>1.0293785310734462</v>
      </c>
      <c r="AR14" s="143">
        <f>(N14+T14+Z14)/J14</f>
        <v>1.0152941176470589</v>
      </c>
      <c r="AS14" s="504"/>
      <c r="AT14" s="341"/>
      <c r="AU14" s="341"/>
      <c r="AV14" s="171" t="s">
        <v>91</v>
      </c>
      <c r="AW14" s="171" t="s">
        <v>93</v>
      </c>
      <c r="AX14" s="456"/>
      <c r="AY14" s="456"/>
    </row>
    <row r="15" spans="1:51" ht="69.95" customHeight="1" x14ac:dyDescent="0.25">
      <c r="A15" s="928"/>
      <c r="B15" s="928"/>
      <c r="C15" s="928"/>
      <c r="D15" s="141">
        <v>469</v>
      </c>
      <c r="E15" s="491" t="s">
        <v>94</v>
      </c>
      <c r="F15" s="141">
        <v>368</v>
      </c>
      <c r="G15" s="142" t="s">
        <v>95</v>
      </c>
      <c r="H15" s="141" t="s">
        <v>96</v>
      </c>
      <c r="I15" s="141" t="s">
        <v>77</v>
      </c>
      <c r="J15" s="144">
        <f>+N15+T15+Z15+AA15+AG15</f>
        <v>25000</v>
      </c>
      <c r="K15" s="145">
        <v>1000</v>
      </c>
      <c r="L15" s="129">
        <v>1000</v>
      </c>
      <c r="M15" s="129">
        <v>1390</v>
      </c>
      <c r="N15" s="130">
        <v>1390</v>
      </c>
      <c r="O15" s="129">
        <v>7000</v>
      </c>
      <c r="P15" s="129">
        <v>7000</v>
      </c>
      <c r="Q15" s="129">
        <v>7000</v>
      </c>
      <c r="R15" s="129">
        <v>7000</v>
      </c>
      <c r="S15" s="130">
        <v>7911</v>
      </c>
      <c r="T15" s="130">
        <v>7911</v>
      </c>
      <c r="U15" s="129">
        <v>6610</v>
      </c>
      <c r="V15" s="129">
        <f>+U15</f>
        <v>6610</v>
      </c>
      <c r="W15" s="129">
        <f>+V15</f>
        <v>6610</v>
      </c>
      <c r="X15" s="129">
        <v>6610</v>
      </c>
      <c r="Y15" s="129">
        <v>6610</v>
      </c>
      <c r="Z15" s="130">
        <v>6578.76</v>
      </c>
      <c r="AA15" s="130">
        <v>6120.24</v>
      </c>
      <c r="AB15" s="130">
        <f>+AA15</f>
        <v>6120.24</v>
      </c>
      <c r="AC15" s="130"/>
      <c r="AD15" s="130"/>
      <c r="AE15" s="130"/>
      <c r="AF15" s="130">
        <v>1231.5999999999999</v>
      </c>
      <c r="AG15" s="130">
        <v>3000</v>
      </c>
      <c r="AH15" s="130"/>
      <c r="AI15" s="130"/>
      <c r="AJ15" s="130"/>
      <c r="AK15" s="130"/>
      <c r="AL15" s="130"/>
      <c r="AM15" s="130">
        <v>1231.5999999999999</v>
      </c>
      <c r="AN15" s="130"/>
      <c r="AO15" s="130"/>
      <c r="AP15" s="134"/>
      <c r="AQ15" s="143">
        <f>AF15/AB15</f>
        <v>0.20123393853835797</v>
      </c>
      <c r="AR15" s="143">
        <f>(N15+T15+AP15+Z15+AF15)/J15</f>
        <v>0.68445440000000002</v>
      </c>
      <c r="AS15" s="485" t="s">
        <v>551</v>
      </c>
      <c r="AT15" s="360" t="s">
        <v>89</v>
      </c>
      <c r="AU15" s="360" t="s">
        <v>89</v>
      </c>
      <c r="AV15" s="149" t="s">
        <v>104</v>
      </c>
      <c r="AW15" s="149" t="s">
        <v>106</v>
      </c>
      <c r="AX15" s="456"/>
      <c r="AY15" s="456"/>
    </row>
    <row r="16" spans="1:51" ht="69.95" customHeight="1" x14ac:dyDescent="0.25">
      <c r="A16" s="928"/>
      <c r="B16" s="928"/>
      <c r="C16" s="928"/>
      <c r="D16" s="141">
        <v>470</v>
      </c>
      <c r="E16" s="491" t="s">
        <v>107</v>
      </c>
      <c r="F16" s="141">
        <v>546</v>
      </c>
      <c r="G16" s="146" t="s">
        <v>108</v>
      </c>
      <c r="H16" s="141" t="s">
        <v>85</v>
      </c>
      <c r="I16" s="142" t="s">
        <v>109</v>
      </c>
      <c r="J16" s="147">
        <v>0.25</v>
      </c>
      <c r="K16" s="145"/>
      <c r="L16" s="129"/>
      <c r="M16" s="494"/>
      <c r="N16" s="495"/>
      <c r="O16" s="106">
        <v>25</v>
      </c>
      <c r="P16" s="113">
        <v>0.25</v>
      </c>
      <c r="Q16" s="113">
        <v>0.25</v>
      </c>
      <c r="R16" s="113">
        <v>0.25</v>
      </c>
      <c r="S16" s="113">
        <v>0.25</v>
      </c>
      <c r="T16" s="113">
        <v>0.25</v>
      </c>
      <c r="U16" s="113">
        <v>0.25</v>
      </c>
      <c r="V16" s="113">
        <v>0.25</v>
      </c>
      <c r="W16" s="113">
        <v>0.25</v>
      </c>
      <c r="X16" s="113">
        <v>0.25</v>
      </c>
      <c r="Y16" s="113">
        <v>0.25</v>
      </c>
      <c r="Z16" s="131">
        <v>0.48259999999999997</v>
      </c>
      <c r="AA16" s="148">
        <v>0.25</v>
      </c>
      <c r="AB16" s="148">
        <v>0.25</v>
      </c>
      <c r="AC16" s="148"/>
      <c r="AD16" s="148"/>
      <c r="AE16" s="148"/>
      <c r="AF16" s="131">
        <v>2.2499999999999999E-2</v>
      </c>
      <c r="AG16" s="148">
        <v>0.25</v>
      </c>
      <c r="AH16" s="148"/>
      <c r="AI16" s="148"/>
      <c r="AJ16" s="148"/>
      <c r="AK16" s="148"/>
      <c r="AL16" s="148"/>
      <c r="AM16" s="131">
        <v>2.2499999999999999E-2</v>
      </c>
      <c r="AN16" s="131"/>
      <c r="AO16" s="141"/>
      <c r="AP16" s="120"/>
      <c r="AQ16" s="143">
        <f>AF16/AB16</f>
        <v>0.09</v>
      </c>
      <c r="AR16" s="143">
        <v>0.75509999999999999</v>
      </c>
      <c r="AS16" s="485" t="s">
        <v>506</v>
      </c>
      <c r="AT16" s="360" t="s">
        <v>89</v>
      </c>
      <c r="AU16" s="360" t="s">
        <v>89</v>
      </c>
      <c r="AV16" s="149" t="s">
        <v>112</v>
      </c>
      <c r="AW16" s="149" t="s">
        <v>115</v>
      </c>
      <c r="AX16" s="456"/>
      <c r="AY16" s="456"/>
    </row>
    <row r="17" spans="1:51" ht="69.95" customHeight="1" x14ac:dyDescent="0.25">
      <c r="A17" s="928"/>
      <c r="B17" s="928"/>
      <c r="C17" s="928"/>
      <c r="D17" s="141">
        <v>471</v>
      </c>
      <c r="E17" s="491" t="s">
        <v>116</v>
      </c>
      <c r="F17" s="141">
        <v>370</v>
      </c>
      <c r="G17" s="146" t="s">
        <v>117</v>
      </c>
      <c r="H17" s="142" t="s">
        <v>118</v>
      </c>
      <c r="I17" s="142" t="s">
        <v>119</v>
      </c>
      <c r="J17" s="147">
        <f>T17</f>
        <v>1</v>
      </c>
      <c r="K17" s="147">
        <v>0.04</v>
      </c>
      <c r="L17" s="147">
        <v>0.04</v>
      </c>
      <c r="M17" s="113">
        <v>0.1</v>
      </c>
      <c r="N17" s="113">
        <v>0.1</v>
      </c>
      <c r="O17" s="113">
        <v>0.3</v>
      </c>
      <c r="P17" s="113">
        <v>0.3</v>
      </c>
      <c r="Q17" s="113">
        <v>1</v>
      </c>
      <c r="R17" s="148">
        <v>1</v>
      </c>
      <c r="S17" s="148">
        <v>1</v>
      </c>
      <c r="T17" s="148">
        <v>1</v>
      </c>
      <c r="U17" s="129">
        <v>0</v>
      </c>
      <c r="V17" s="113">
        <v>0</v>
      </c>
      <c r="W17" s="113">
        <v>0</v>
      </c>
      <c r="X17" s="113">
        <v>0</v>
      </c>
      <c r="Y17" s="496"/>
      <c r="Z17" s="496"/>
      <c r="AA17" s="496"/>
      <c r="AB17" s="496"/>
      <c r="AC17" s="496"/>
      <c r="AD17" s="496"/>
      <c r="AE17" s="496"/>
      <c r="AF17" s="496"/>
      <c r="AG17" s="496"/>
      <c r="AH17" s="496"/>
      <c r="AI17" s="501"/>
      <c r="AJ17" s="501"/>
      <c r="AK17" s="501"/>
      <c r="AL17" s="501"/>
      <c r="AM17" s="496"/>
      <c r="AN17" s="496"/>
      <c r="AO17" s="496"/>
      <c r="AP17" s="496"/>
      <c r="AQ17" s="502">
        <f>T17/S17</f>
        <v>1</v>
      </c>
      <c r="AR17" s="503">
        <v>1</v>
      </c>
      <c r="AS17" s="504"/>
      <c r="AT17" s="505"/>
      <c r="AU17" s="505"/>
      <c r="AV17" s="486" t="s">
        <v>122</v>
      </c>
      <c r="AW17" s="172" t="s">
        <v>123</v>
      </c>
      <c r="AX17" s="456"/>
      <c r="AY17" s="456"/>
    </row>
    <row r="18" spans="1:51" ht="69.95" customHeight="1" x14ac:dyDescent="0.25">
      <c r="A18" s="928"/>
      <c r="B18" s="928"/>
      <c r="C18" s="928"/>
      <c r="D18" s="141">
        <v>472</v>
      </c>
      <c r="E18" s="497" t="s">
        <v>383</v>
      </c>
      <c r="F18" s="141">
        <v>371</v>
      </c>
      <c r="G18" s="146" t="s">
        <v>126</v>
      </c>
      <c r="H18" s="142" t="s">
        <v>96</v>
      </c>
      <c r="I18" s="141" t="s">
        <v>77</v>
      </c>
      <c r="J18" s="145">
        <f>+N18+T18+Y18+AA18+AG18</f>
        <v>1100000</v>
      </c>
      <c r="K18" s="145">
        <v>1000</v>
      </c>
      <c r="L18" s="141">
        <v>1000</v>
      </c>
      <c r="M18" s="150">
        <v>106549</v>
      </c>
      <c r="N18" s="106">
        <f>+INVERSIÓN!L119</f>
        <v>106549</v>
      </c>
      <c r="O18" s="106">
        <v>350000</v>
      </c>
      <c r="P18" s="106">
        <v>350000</v>
      </c>
      <c r="Q18" s="129">
        <v>350000</v>
      </c>
      <c r="R18" s="106">
        <v>350000</v>
      </c>
      <c r="S18" s="129">
        <f>+INVERSIÓN!Q119</f>
        <v>355398</v>
      </c>
      <c r="T18" s="129">
        <f>+INVERSIÓN!R119</f>
        <v>355398</v>
      </c>
      <c r="U18" s="129">
        <v>120000</v>
      </c>
      <c r="V18" s="129">
        <f>+U18</f>
        <v>120000</v>
      </c>
      <c r="W18" s="129">
        <f>+V18</f>
        <v>120000</v>
      </c>
      <c r="X18" s="129">
        <v>150000</v>
      </c>
      <c r="Y18" s="150">
        <f>Z18</f>
        <v>270953</v>
      </c>
      <c r="Z18" s="130">
        <v>270953</v>
      </c>
      <c r="AA18" s="129">
        <v>244300</v>
      </c>
      <c r="AB18" s="129">
        <v>244300</v>
      </c>
      <c r="AC18" s="129"/>
      <c r="AD18" s="129"/>
      <c r="AE18" s="129"/>
      <c r="AF18" s="130">
        <v>76875.990000000005</v>
      </c>
      <c r="AG18" s="129">
        <v>122800</v>
      </c>
      <c r="AH18" s="129"/>
      <c r="AI18" s="141"/>
      <c r="AJ18" s="141"/>
      <c r="AK18" s="141"/>
      <c r="AL18" s="141"/>
      <c r="AM18" s="130">
        <v>76875.990000000005</v>
      </c>
      <c r="AN18" s="151"/>
      <c r="AO18" s="130"/>
      <c r="AP18" s="116"/>
      <c r="AQ18" s="143">
        <f>AF18/AB18</f>
        <v>0.31467863282848957</v>
      </c>
      <c r="AR18" s="143">
        <f>(N18+T18+AP18+Z18+AF18)/J18</f>
        <v>0.7361599909090909</v>
      </c>
      <c r="AS18" s="487" t="s">
        <v>507</v>
      </c>
      <c r="AT18" s="360" t="s">
        <v>89</v>
      </c>
      <c r="AU18" s="360" t="s">
        <v>89</v>
      </c>
      <c r="AV18" s="488" t="s">
        <v>129</v>
      </c>
      <c r="AW18" s="173" t="s">
        <v>130</v>
      </c>
      <c r="AX18" s="456"/>
      <c r="AY18" s="456"/>
    </row>
    <row r="19" spans="1:51" ht="69.95" customHeight="1" x14ac:dyDescent="0.25">
      <c r="A19" s="928"/>
      <c r="B19" s="928"/>
      <c r="C19" s="928"/>
      <c r="D19" s="141">
        <v>473</v>
      </c>
      <c r="E19" s="497" t="s">
        <v>131</v>
      </c>
      <c r="F19" s="141">
        <v>372</v>
      </c>
      <c r="G19" s="142" t="s">
        <v>133</v>
      </c>
      <c r="H19" s="141" t="s">
        <v>85</v>
      </c>
      <c r="I19" s="141" t="s">
        <v>77</v>
      </c>
      <c r="J19" s="143">
        <f>+N19+T19+V19+Z19+AG19</f>
        <v>1</v>
      </c>
      <c r="K19" s="141">
        <v>0.1</v>
      </c>
      <c r="L19" s="141">
        <v>0.1</v>
      </c>
      <c r="M19" s="141">
        <v>13.3</v>
      </c>
      <c r="N19" s="131">
        <v>0.13300000000000001</v>
      </c>
      <c r="O19" s="131">
        <v>6.0999999999999999E-2</v>
      </c>
      <c r="P19" s="131">
        <v>6.0999999999999999E-2</v>
      </c>
      <c r="Q19" s="131">
        <v>6.0999999999999999E-2</v>
      </c>
      <c r="R19" s="131">
        <v>6.0999999999999999E-2</v>
      </c>
      <c r="S19" s="131">
        <v>6.0999999999999999E-2</v>
      </c>
      <c r="T19" s="131">
        <v>6.0999999999999999E-2</v>
      </c>
      <c r="U19" s="141">
        <v>37.5</v>
      </c>
      <c r="V19" s="131">
        <v>0.375</v>
      </c>
      <c r="W19" s="131">
        <v>0.375</v>
      </c>
      <c r="X19" s="131">
        <v>0.375</v>
      </c>
      <c r="Y19" s="131">
        <v>0.375</v>
      </c>
      <c r="Z19" s="131">
        <v>0.37480000000000002</v>
      </c>
      <c r="AA19" s="131">
        <v>0.375</v>
      </c>
      <c r="AB19" s="131">
        <v>0.375</v>
      </c>
      <c r="AC19" s="131"/>
      <c r="AD19" s="131"/>
      <c r="AE19" s="131"/>
      <c r="AF19" s="131">
        <v>9.3700000000000006E-2</v>
      </c>
      <c r="AG19" s="131">
        <v>5.62E-2</v>
      </c>
      <c r="AH19" s="131"/>
      <c r="AI19" s="131"/>
      <c r="AJ19" s="131"/>
      <c r="AK19" s="131"/>
      <c r="AL19" s="131"/>
      <c r="AM19" s="131">
        <v>9.3700000000000006E-2</v>
      </c>
      <c r="AN19" s="131"/>
      <c r="AO19" s="131"/>
      <c r="AP19" s="131"/>
      <c r="AQ19" s="143">
        <f>AF19/AB19</f>
        <v>0.24986666666666668</v>
      </c>
      <c r="AR19" s="143">
        <f>(N19+T19+Z19+AF19)/J19</f>
        <v>0.66249999999999998</v>
      </c>
      <c r="AS19" s="487" t="s">
        <v>508</v>
      </c>
      <c r="AT19" s="360" t="s">
        <v>89</v>
      </c>
      <c r="AU19" s="360" t="s">
        <v>89</v>
      </c>
      <c r="AV19" s="488" t="s">
        <v>135</v>
      </c>
      <c r="AW19" s="173" t="s">
        <v>136</v>
      </c>
      <c r="AX19" s="456"/>
      <c r="AY19" s="456"/>
    </row>
    <row r="20" spans="1:51" ht="69.95" customHeight="1" x14ac:dyDescent="0.25">
      <c r="A20" s="928"/>
      <c r="B20" s="928"/>
      <c r="C20" s="928"/>
      <c r="D20" s="141">
        <v>474</v>
      </c>
      <c r="E20" s="497" t="s">
        <v>138</v>
      </c>
      <c r="F20" s="141">
        <v>373</v>
      </c>
      <c r="G20" s="146" t="s">
        <v>139</v>
      </c>
      <c r="H20" s="141" t="s">
        <v>85</v>
      </c>
      <c r="I20" s="141" t="s">
        <v>119</v>
      </c>
      <c r="J20" s="147">
        <v>1</v>
      </c>
      <c r="K20" s="152">
        <v>0.125</v>
      </c>
      <c r="L20" s="141">
        <v>10</v>
      </c>
      <c r="M20" s="113">
        <v>0.1</v>
      </c>
      <c r="N20" s="113">
        <v>0.1</v>
      </c>
      <c r="O20" s="113">
        <v>0.35</v>
      </c>
      <c r="P20" s="113">
        <v>0.35</v>
      </c>
      <c r="Q20" s="113">
        <v>0.35</v>
      </c>
      <c r="R20" s="131">
        <v>0.35</v>
      </c>
      <c r="S20" s="113">
        <v>0.35</v>
      </c>
      <c r="T20" s="113">
        <v>0.35</v>
      </c>
      <c r="U20" s="113">
        <v>0.57999999999999996</v>
      </c>
      <c r="V20" s="113">
        <v>0.57999999999999996</v>
      </c>
      <c r="W20" s="113">
        <v>0.57999999999999996</v>
      </c>
      <c r="X20" s="113">
        <v>0.57999999999999996</v>
      </c>
      <c r="Y20" s="131">
        <v>0.62680000000000002</v>
      </c>
      <c r="Z20" s="131">
        <v>0.62680000000000002</v>
      </c>
      <c r="AA20" s="113">
        <v>0.83</v>
      </c>
      <c r="AB20" s="113">
        <v>0.83</v>
      </c>
      <c r="AC20" s="113"/>
      <c r="AD20" s="113"/>
      <c r="AE20" s="113"/>
      <c r="AF20" s="131">
        <v>0.70720000000000005</v>
      </c>
      <c r="AG20" s="141">
        <v>100</v>
      </c>
      <c r="AH20" s="113"/>
      <c r="AI20" s="141"/>
      <c r="AJ20" s="141"/>
      <c r="AK20" s="141"/>
      <c r="AL20" s="141"/>
      <c r="AM20" s="131">
        <v>0.70720000000000005</v>
      </c>
      <c r="AN20" s="131"/>
      <c r="AO20" s="131"/>
      <c r="AP20" s="131"/>
      <c r="AQ20" s="143">
        <f t="shared" ref="AQ20:AQ31" si="0">AF20/AB20</f>
        <v>0.85204819277108446</v>
      </c>
      <c r="AR20" s="143">
        <f>AF20/J20</f>
        <v>0.70720000000000005</v>
      </c>
      <c r="AS20" s="489" t="s">
        <v>509</v>
      </c>
      <c r="AT20" s="360" t="s">
        <v>89</v>
      </c>
      <c r="AU20" s="360" t="s">
        <v>89</v>
      </c>
      <c r="AV20" s="149" t="s">
        <v>142</v>
      </c>
      <c r="AW20" s="149" t="s">
        <v>143</v>
      </c>
      <c r="AX20" s="456"/>
      <c r="AY20" s="456"/>
    </row>
    <row r="21" spans="1:51" ht="69.95" customHeight="1" x14ac:dyDescent="0.25">
      <c r="A21" s="928"/>
      <c r="B21" s="928"/>
      <c r="C21" s="928"/>
      <c r="D21" s="153">
        <v>475</v>
      </c>
      <c r="E21" s="497" t="s">
        <v>144</v>
      </c>
      <c r="F21" s="153">
        <v>374</v>
      </c>
      <c r="G21" s="142" t="s">
        <v>145</v>
      </c>
      <c r="H21" s="153" t="s">
        <v>146</v>
      </c>
      <c r="I21" s="153" t="s">
        <v>77</v>
      </c>
      <c r="J21" s="154">
        <v>1</v>
      </c>
      <c r="K21" s="155"/>
      <c r="L21" s="156"/>
      <c r="M21" s="498"/>
      <c r="N21" s="499"/>
      <c r="O21" s="156">
        <v>25</v>
      </c>
      <c r="P21" s="156">
        <v>25</v>
      </c>
      <c r="Q21" s="156">
        <v>25</v>
      </c>
      <c r="R21" s="156">
        <v>25</v>
      </c>
      <c r="S21" s="148">
        <v>0.25</v>
      </c>
      <c r="T21" s="148">
        <v>0.25</v>
      </c>
      <c r="U21" s="156">
        <v>25</v>
      </c>
      <c r="V21" s="154">
        <v>0.25</v>
      </c>
      <c r="W21" s="154">
        <v>0.25</v>
      </c>
      <c r="X21" s="157">
        <v>0.25</v>
      </c>
      <c r="Y21" s="148">
        <v>0.25</v>
      </c>
      <c r="Z21" s="148">
        <v>0.25</v>
      </c>
      <c r="AA21" s="148">
        <v>0.25</v>
      </c>
      <c r="AB21" s="148">
        <v>0.25</v>
      </c>
      <c r="AC21" s="154"/>
      <c r="AD21" s="154"/>
      <c r="AE21" s="154"/>
      <c r="AF21" s="131">
        <v>6.25E-2</v>
      </c>
      <c r="AG21" s="148">
        <v>0.25</v>
      </c>
      <c r="AH21" s="156"/>
      <c r="AI21" s="156"/>
      <c r="AJ21" s="156"/>
      <c r="AK21" s="155"/>
      <c r="AL21" s="155"/>
      <c r="AM21" s="131">
        <v>6.25E-2</v>
      </c>
      <c r="AN21" s="158"/>
      <c r="AO21" s="158"/>
      <c r="AP21" s="155"/>
      <c r="AQ21" s="143">
        <f t="shared" si="0"/>
        <v>0.25</v>
      </c>
      <c r="AR21" s="143">
        <f>(N21+T21+Z21+AF21)/J21</f>
        <v>0.5625</v>
      </c>
      <c r="AS21" s="485" t="s">
        <v>510</v>
      </c>
      <c r="AT21" s="360" t="s">
        <v>89</v>
      </c>
      <c r="AU21" s="360" t="s">
        <v>89</v>
      </c>
      <c r="AV21" s="490" t="s">
        <v>150</v>
      </c>
      <c r="AW21" s="163" t="s">
        <v>153</v>
      </c>
      <c r="AX21" s="456"/>
      <c r="AY21" s="456"/>
    </row>
    <row r="22" spans="1:51" ht="69.95" customHeight="1" x14ac:dyDescent="0.25">
      <c r="A22" s="928"/>
      <c r="B22" s="928"/>
      <c r="C22" s="928"/>
      <c r="D22" s="153">
        <v>476</v>
      </c>
      <c r="E22" s="497" t="s">
        <v>154</v>
      </c>
      <c r="F22" s="153">
        <v>375</v>
      </c>
      <c r="G22" s="142" t="s">
        <v>155</v>
      </c>
      <c r="H22" s="153" t="s">
        <v>156</v>
      </c>
      <c r="I22" s="153" t="s">
        <v>119</v>
      </c>
      <c r="J22" s="155">
        <v>1</v>
      </c>
      <c r="K22" s="155"/>
      <c r="L22" s="156"/>
      <c r="M22" s="498"/>
      <c r="N22" s="499"/>
      <c r="O22" s="132">
        <v>0.2</v>
      </c>
      <c r="P22" s="159">
        <v>0.2</v>
      </c>
      <c r="Q22" s="159">
        <v>0.2</v>
      </c>
      <c r="R22" s="159">
        <v>0.2</v>
      </c>
      <c r="S22" s="160">
        <v>0.2</v>
      </c>
      <c r="T22" s="160">
        <v>0.12</v>
      </c>
      <c r="U22" s="132">
        <v>1</v>
      </c>
      <c r="V22" s="161">
        <v>1</v>
      </c>
      <c r="W22" s="161">
        <v>1</v>
      </c>
      <c r="X22" s="162">
        <v>1</v>
      </c>
      <c r="Y22" s="160">
        <v>0.21</v>
      </c>
      <c r="Z22" s="160">
        <v>0.12</v>
      </c>
      <c r="AA22" s="132">
        <v>1</v>
      </c>
      <c r="AB22" s="132">
        <v>1</v>
      </c>
      <c r="AC22" s="483"/>
      <c r="AD22" s="483"/>
      <c r="AE22" s="483"/>
      <c r="AF22" s="160">
        <v>0.12</v>
      </c>
      <c r="AG22" s="155">
        <v>1</v>
      </c>
      <c r="AH22" s="156"/>
      <c r="AI22" s="156"/>
      <c r="AJ22" s="156"/>
      <c r="AK22" s="155"/>
      <c r="AL22" s="155"/>
      <c r="AM22" s="160" t="s">
        <v>511</v>
      </c>
      <c r="AN22" s="160"/>
      <c r="AO22" s="160"/>
      <c r="AP22" s="160"/>
      <c r="AQ22" s="143">
        <f t="shared" si="0"/>
        <v>0.12</v>
      </c>
      <c r="AR22" s="143">
        <f>AF22/J22</f>
        <v>0.12</v>
      </c>
      <c r="AS22" s="489" t="s">
        <v>384</v>
      </c>
      <c r="AT22" s="360" t="s">
        <v>89</v>
      </c>
      <c r="AU22" s="360" t="s">
        <v>89</v>
      </c>
      <c r="AV22" s="163" t="s">
        <v>151</v>
      </c>
      <c r="AW22" s="149" t="s">
        <v>152</v>
      </c>
      <c r="AX22" s="456"/>
      <c r="AY22" s="456"/>
    </row>
    <row r="23" spans="1:51" ht="69.95" customHeight="1" x14ac:dyDescent="0.25">
      <c r="A23" s="928"/>
      <c r="B23" s="928"/>
      <c r="C23" s="928"/>
      <c r="D23" s="153">
        <v>477</v>
      </c>
      <c r="E23" s="497" t="s">
        <v>158</v>
      </c>
      <c r="F23" s="153">
        <v>376</v>
      </c>
      <c r="G23" s="142" t="s">
        <v>159</v>
      </c>
      <c r="H23" s="153" t="s">
        <v>160</v>
      </c>
      <c r="I23" s="153" t="s">
        <v>77</v>
      </c>
      <c r="J23" s="155">
        <f>+N23+T23+Z23+AA23+AG23</f>
        <v>20000</v>
      </c>
      <c r="K23" s="155">
        <v>2500</v>
      </c>
      <c r="L23" s="153">
        <v>2500</v>
      </c>
      <c r="M23" s="153">
        <v>2500</v>
      </c>
      <c r="N23" s="153">
        <v>2591</v>
      </c>
      <c r="O23" s="153">
        <v>5000</v>
      </c>
      <c r="P23" s="153">
        <v>5000</v>
      </c>
      <c r="Q23" s="153">
        <v>5000</v>
      </c>
      <c r="R23" s="153">
        <v>5000</v>
      </c>
      <c r="S23" s="164">
        <v>5000</v>
      </c>
      <c r="T23" s="164">
        <v>5000</v>
      </c>
      <c r="U23" s="153">
        <v>4909</v>
      </c>
      <c r="V23" s="153">
        <v>4909</v>
      </c>
      <c r="W23" s="153">
        <v>4909</v>
      </c>
      <c r="X23" s="153">
        <v>4909</v>
      </c>
      <c r="Y23" s="153">
        <f>4909+600</f>
        <v>5509</v>
      </c>
      <c r="Z23" s="133">
        <f>+INVERSIÓN!X23</f>
        <v>5429</v>
      </c>
      <c r="AA23" s="153">
        <v>5080</v>
      </c>
      <c r="AB23" s="153">
        <v>5080</v>
      </c>
      <c r="AC23" s="153"/>
      <c r="AD23" s="153"/>
      <c r="AE23" s="153"/>
      <c r="AF23" s="153">
        <v>1331</v>
      </c>
      <c r="AG23" s="153">
        <f>2500-600</f>
        <v>1900</v>
      </c>
      <c r="AH23" s="153"/>
      <c r="AI23" s="153"/>
      <c r="AJ23" s="153"/>
      <c r="AK23" s="153"/>
      <c r="AL23" s="153"/>
      <c r="AM23" s="133">
        <v>1331</v>
      </c>
      <c r="AN23" s="133"/>
      <c r="AO23" s="174"/>
      <c r="AP23" s="164"/>
      <c r="AQ23" s="143">
        <f t="shared" si="0"/>
        <v>0.26200787401574804</v>
      </c>
      <c r="AR23" s="336">
        <f>(N23+T23+Z23+AM23)/J23</f>
        <v>0.71755000000000002</v>
      </c>
      <c r="AS23" s="485" t="s">
        <v>512</v>
      </c>
      <c r="AT23" s="360" t="s">
        <v>89</v>
      </c>
      <c r="AU23" s="360" t="s">
        <v>89</v>
      </c>
      <c r="AV23" s="490" t="s">
        <v>161</v>
      </c>
      <c r="AW23" s="149" t="s">
        <v>162</v>
      </c>
      <c r="AX23" s="456"/>
      <c r="AY23" s="456"/>
    </row>
    <row r="24" spans="1:51" ht="69.95" customHeight="1" x14ac:dyDescent="0.25">
      <c r="A24" s="928"/>
      <c r="B24" s="928"/>
      <c r="C24" s="928"/>
      <c r="D24" s="141">
        <v>478</v>
      </c>
      <c r="E24" s="491" t="s">
        <v>163</v>
      </c>
      <c r="F24" s="141">
        <v>377</v>
      </c>
      <c r="G24" s="142" t="s">
        <v>164</v>
      </c>
      <c r="H24" s="142" t="s">
        <v>165</v>
      </c>
      <c r="I24" s="141" t="s">
        <v>77</v>
      </c>
      <c r="J24" s="145">
        <f>+N24+T24+Z24+AA24+AG24</f>
        <v>500</v>
      </c>
      <c r="K24" s="145">
        <v>60</v>
      </c>
      <c r="L24" s="145">
        <v>60</v>
      </c>
      <c r="M24" s="141">
        <v>60</v>
      </c>
      <c r="N24" s="141">
        <v>13</v>
      </c>
      <c r="O24" s="141">
        <v>167</v>
      </c>
      <c r="P24" s="141">
        <v>167</v>
      </c>
      <c r="Q24" s="141">
        <v>167</v>
      </c>
      <c r="R24" s="141">
        <v>167</v>
      </c>
      <c r="S24" s="108">
        <f>+INVERSIÓN!Q33</f>
        <v>167</v>
      </c>
      <c r="T24" s="108">
        <v>150</v>
      </c>
      <c r="U24" s="108">
        <f>+INVERSIÓN!S29</f>
        <v>130</v>
      </c>
      <c r="V24" s="108">
        <f>+U24</f>
        <v>130</v>
      </c>
      <c r="W24" s="108">
        <v>130</v>
      </c>
      <c r="X24" s="108">
        <v>130</v>
      </c>
      <c r="Y24" s="108">
        <v>147</v>
      </c>
      <c r="Z24" s="129">
        <v>130</v>
      </c>
      <c r="AA24" s="337">
        <v>147</v>
      </c>
      <c r="AB24" s="337">
        <v>147</v>
      </c>
      <c r="AC24" s="337"/>
      <c r="AD24" s="337"/>
      <c r="AE24" s="337"/>
      <c r="AF24" s="337">
        <v>17</v>
      </c>
      <c r="AG24" s="141">
        <f>77-17</f>
        <v>60</v>
      </c>
      <c r="AH24" s="141"/>
      <c r="AI24" s="141"/>
      <c r="AJ24" s="141"/>
      <c r="AK24" s="141"/>
      <c r="AL24" s="141"/>
      <c r="AM24" s="129">
        <v>17</v>
      </c>
      <c r="AN24" s="130"/>
      <c r="AO24" s="130"/>
      <c r="AP24" s="141"/>
      <c r="AQ24" s="143">
        <f t="shared" si="0"/>
        <v>0.11564625850340136</v>
      </c>
      <c r="AR24" s="336">
        <f>(N24+T24+Z24+AM24)/J24</f>
        <v>0.62</v>
      </c>
      <c r="AS24" s="485" t="s">
        <v>548</v>
      </c>
      <c r="AT24" s="360" t="s">
        <v>89</v>
      </c>
      <c r="AU24" s="360" t="s">
        <v>89</v>
      </c>
      <c r="AV24" s="171" t="s">
        <v>196</v>
      </c>
      <c r="AW24" s="175" t="str">
        <f>INVERSIÓN!AU29</f>
        <v>Archivo de Gestión SEGAE</v>
      </c>
      <c r="AX24" s="456"/>
      <c r="AY24" s="456"/>
    </row>
    <row r="25" spans="1:51" ht="69.95" customHeight="1" x14ac:dyDescent="0.25">
      <c r="A25" s="928"/>
      <c r="B25" s="928"/>
      <c r="C25" s="928"/>
      <c r="D25" s="141">
        <v>479</v>
      </c>
      <c r="E25" s="491" t="s">
        <v>167</v>
      </c>
      <c r="F25" s="141">
        <v>378</v>
      </c>
      <c r="G25" s="142" t="s">
        <v>168</v>
      </c>
      <c r="H25" s="142" t="s">
        <v>169</v>
      </c>
      <c r="I25" s="141" t="s">
        <v>170</v>
      </c>
      <c r="J25" s="128">
        <v>1</v>
      </c>
      <c r="K25" s="134">
        <v>0.1</v>
      </c>
      <c r="L25" s="134">
        <v>0.1</v>
      </c>
      <c r="M25" s="134">
        <v>0.1</v>
      </c>
      <c r="N25" s="134">
        <v>0.1</v>
      </c>
      <c r="O25" s="134">
        <v>0.25</v>
      </c>
      <c r="P25" s="134">
        <v>0.25</v>
      </c>
      <c r="Q25" s="141">
        <v>0.25</v>
      </c>
      <c r="R25" s="134">
        <v>0.25</v>
      </c>
      <c r="S25" s="134">
        <v>0.25</v>
      </c>
      <c r="T25" s="134">
        <v>0.25</v>
      </c>
      <c r="U25" s="134">
        <v>0.5</v>
      </c>
      <c r="V25" s="134">
        <f>+U25</f>
        <v>0.5</v>
      </c>
      <c r="W25" s="134">
        <v>0.5</v>
      </c>
      <c r="X25" s="141" t="s">
        <v>171</v>
      </c>
      <c r="Y25" s="141">
        <v>0.5</v>
      </c>
      <c r="Z25" s="500">
        <v>0.5</v>
      </c>
      <c r="AA25" s="338">
        <v>0.75</v>
      </c>
      <c r="AB25" s="338">
        <v>0.75</v>
      </c>
      <c r="AC25" s="338"/>
      <c r="AD25" s="338"/>
      <c r="AE25" s="338"/>
      <c r="AF25" s="141">
        <v>0.56000000000000005</v>
      </c>
      <c r="AG25" s="141">
        <v>1</v>
      </c>
      <c r="AH25" s="165"/>
      <c r="AI25" s="141"/>
      <c r="AJ25" s="141"/>
      <c r="AK25" s="141"/>
      <c r="AL25" s="141"/>
      <c r="AM25" s="141">
        <v>0.56000000000000005</v>
      </c>
      <c r="AN25" s="130"/>
      <c r="AO25" s="130"/>
      <c r="AP25" s="134"/>
      <c r="AQ25" s="143">
        <f t="shared" si="0"/>
        <v>0.7466666666666667</v>
      </c>
      <c r="AR25" s="143">
        <f>AF25/J25</f>
        <v>0.56000000000000005</v>
      </c>
      <c r="AS25" s="489" t="s">
        <v>504</v>
      </c>
      <c r="AT25" s="360" t="s">
        <v>89</v>
      </c>
      <c r="AU25" s="360" t="s">
        <v>89</v>
      </c>
      <c r="AV25" s="149" t="s">
        <v>173</v>
      </c>
      <c r="AW25" s="149" t="s">
        <v>152</v>
      </c>
      <c r="AX25" s="456"/>
      <c r="AY25" s="456"/>
    </row>
    <row r="26" spans="1:51" ht="69.95" customHeight="1" x14ac:dyDescent="0.25">
      <c r="A26" s="928"/>
      <c r="B26" s="928"/>
      <c r="C26" s="928"/>
      <c r="D26" s="141">
        <v>480</v>
      </c>
      <c r="E26" s="491" t="s">
        <v>479</v>
      </c>
      <c r="F26" s="141">
        <v>379</v>
      </c>
      <c r="G26" s="146" t="s">
        <v>174</v>
      </c>
      <c r="H26" s="141" t="s">
        <v>96</v>
      </c>
      <c r="I26" s="141" t="s">
        <v>77</v>
      </c>
      <c r="J26" s="145">
        <f>N26+T26+Z26+AB26+AG26</f>
        <v>42287802</v>
      </c>
      <c r="K26" s="129">
        <v>4000000</v>
      </c>
      <c r="L26" s="129">
        <v>4000000</v>
      </c>
      <c r="M26" s="129">
        <v>4112722</v>
      </c>
      <c r="N26" s="106">
        <f>+INVERSIÓN!L71</f>
        <v>4112722</v>
      </c>
      <c r="O26" s="106">
        <v>8000000</v>
      </c>
      <c r="P26" s="106">
        <v>8000000</v>
      </c>
      <c r="Q26" s="141">
        <v>8000000</v>
      </c>
      <c r="R26" s="106">
        <v>8000000</v>
      </c>
      <c r="S26" s="108">
        <f>+INVERSIÓN!Q71</f>
        <v>11375079.609999999</v>
      </c>
      <c r="T26" s="151">
        <v>11375080</v>
      </c>
      <c r="U26" s="108">
        <v>7887278</v>
      </c>
      <c r="V26" s="108">
        <f>+U26</f>
        <v>7887278</v>
      </c>
      <c r="W26" s="108">
        <v>7887278</v>
      </c>
      <c r="X26" s="108">
        <f>7887278+2000000</f>
        <v>9887278</v>
      </c>
      <c r="Y26" s="108">
        <v>11500000</v>
      </c>
      <c r="Z26" s="130">
        <v>11097105</v>
      </c>
      <c r="AA26" s="112">
        <v>11122895</v>
      </c>
      <c r="AB26" s="112">
        <f>+AA26</f>
        <v>11122895</v>
      </c>
      <c r="AC26" s="112"/>
      <c r="AD26" s="112"/>
      <c r="AE26" s="112"/>
      <c r="AF26" s="108">
        <v>1935113</v>
      </c>
      <c r="AG26" s="108">
        <v>4580000</v>
      </c>
      <c r="AH26" s="106"/>
      <c r="AI26" s="141"/>
      <c r="AJ26" s="141"/>
      <c r="AK26" s="141"/>
      <c r="AL26" s="141"/>
      <c r="AM26" s="130">
        <v>1935113</v>
      </c>
      <c r="AN26" s="130"/>
      <c r="AO26" s="130"/>
      <c r="AP26" s="106"/>
      <c r="AQ26" s="143">
        <f t="shared" si="0"/>
        <v>0.17397566011366644</v>
      </c>
      <c r="AR26" s="336">
        <f>(N26+T26+Z26+AM26)/J26</f>
        <v>0.67442663489580279</v>
      </c>
      <c r="AS26" s="485" t="s">
        <v>513</v>
      </c>
      <c r="AT26" s="360" t="s">
        <v>89</v>
      </c>
      <c r="AU26" s="360" t="s">
        <v>89</v>
      </c>
      <c r="AV26" s="149" t="s">
        <v>175</v>
      </c>
      <c r="AW26" s="149" t="s">
        <v>176</v>
      </c>
      <c r="AX26" s="456"/>
      <c r="AY26" s="456"/>
    </row>
    <row r="27" spans="1:51" ht="69.95" customHeight="1" x14ac:dyDescent="0.25">
      <c r="A27" s="928"/>
      <c r="B27" s="928"/>
      <c r="C27" s="928"/>
      <c r="D27" s="141">
        <v>481</v>
      </c>
      <c r="E27" s="491" t="s">
        <v>177</v>
      </c>
      <c r="F27" s="141">
        <v>481</v>
      </c>
      <c r="G27" s="146" t="s">
        <v>178</v>
      </c>
      <c r="H27" s="141" t="s">
        <v>85</v>
      </c>
      <c r="I27" s="141" t="s">
        <v>170</v>
      </c>
      <c r="J27" s="147">
        <v>0.25</v>
      </c>
      <c r="K27" s="145">
        <v>15</v>
      </c>
      <c r="L27" s="129">
        <v>15</v>
      </c>
      <c r="M27" s="141">
        <v>15.13</v>
      </c>
      <c r="N27" s="131">
        <v>0.15129999999999999</v>
      </c>
      <c r="O27" s="141">
        <v>20</v>
      </c>
      <c r="P27" s="113">
        <v>0.2</v>
      </c>
      <c r="Q27" s="113">
        <v>0.2</v>
      </c>
      <c r="R27" s="113">
        <v>0.2</v>
      </c>
      <c r="S27" s="113">
        <f>+INVERSIÓN!Q89</f>
        <v>0.25</v>
      </c>
      <c r="T27" s="131">
        <v>0.3034</v>
      </c>
      <c r="U27" s="113">
        <v>0.25</v>
      </c>
      <c r="V27" s="113">
        <v>0.25</v>
      </c>
      <c r="W27" s="113">
        <v>0.25</v>
      </c>
      <c r="X27" s="141">
        <v>25</v>
      </c>
      <c r="Y27" s="141">
        <v>25</v>
      </c>
      <c r="Z27" s="141">
        <v>26.43</v>
      </c>
      <c r="AA27" s="113">
        <v>0.25</v>
      </c>
      <c r="AB27" s="113">
        <v>0.25</v>
      </c>
      <c r="AC27" s="113"/>
      <c r="AD27" s="113"/>
      <c r="AE27" s="113"/>
      <c r="AF27" s="131">
        <v>0.26429999999999998</v>
      </c>
      <c r="AG27" s="113">
        <v>0.25</v>
      </c>
      <c r="AH27" s="106"/>
      <c r="AI27" s="141"/>
      <c r="AJ27" s="141"/>
      <c r="AK27" s="141"/>
      <c r="AL27" s="141"/>
      <c r="AM27" s="131">
        <v>0.26429999999999998</v>
      </c>
      <c r="AN27" s="131"/>
      <c r="AO27" s="131"/>
      <c r="AP27" s="141"/>
      <c r="AQ27" s="143">
        <f t="shared" si="0"/>
        <v>1.0571999999999999</v>
      </c>
      <c r="AR27" s="143">
        <f>AF27/J27</f>
        <v>1.0571999999999999</v>
      </c>
      <c r="AS27" s="487" t="s">
        <v>515</v>
      </c>
      <c r="AT27" s="360" t="s">
        <v>89</v>
      </c>
      <c r="AU27" s="360" t="s">
        <v>89</v>
      </c>
      <c r="AV27" s="149" t="s">
        <v>179</v>
      </c>
      <c r="AW27" s="149" t="s">
        <v>180</v>
      </c>
      <c r="AX27" s="456"/>
      <c r="AY27" s="456"/>
    </row>
    <row r="28" spans="1:51" ht="69.95" customHeight="1" x14ac:dyDescent="0.25">
      <c r="A28" s="928"/>
      <c r="B28" s="928"/>
      <c r="C28" s="928"/>
      <c r="D28" s="141">
        <v>520</v>
      </c>
      <c r="E28" s="491" t="s">
        <v>181</v>
      </c>
      <c r="F28" s="141">
        <v>527</v>
      </c>
      <c r="G28" s="142" t="s">
        <v>182</v>
      </c>
      <c r="H28" s="141" t="s">
        <v>96</v>
      </c>
      <c r="I28" s="141" t="s">
        <v>77</v>
      </c>
      <c r="J28" s="145">
        <f>+N28+T28+Z28+AA28+AG28</f>
        <v>15000</v>
      </c>
      <c r="K28" s="145">
        <v>1028</v>
      </c>
      <c r="L28" s="129">
        <v>1000</v>
      </c>
      <c r="M28" s="129">
        <v>1028</v>
      </c>
      <c r="N28" s="128">
        <v>1028</v>
      </c>
      <c r="O28" s="165">
        <v>2250</v>
      </c>
      <c r="P28" s="129">
        <v>2250</v>
      </c>
      <c r="Q28" s="129">
        <v>2250</v>
      </c>
      <c r="R28" s="129">
        <v>2250</v>
      </c>
      <c r="S28" s="129">
        <f>+INVERSIÓN!Q47</f>
        <v>2627</v>
      </c>
      <c r="T28" s="129">
        <f>+INVERSIÓN!R47</f>
        <v>2427</v>
      </c>
      <c r="U28" s="129">
        <v>4700</v>
      </c>
      <c r="V28" s="129">
        <f>+U28</f>
        <v>4700</v>
      </c>
      <c r="W28" s="129">
        <v>4700</v>
      </c>
      <c r="X28" s="129">
        <v>4700</v>
      </c>
      <c r="Y28" s="166">
        <v>5152.37</v>
      </c>
      <c r="Z28" s="166">
        <v>5152.37</v>
      </c>
      <c r="AA28" s="129">
        <v>4595</v>
      </c>
      <c r="AB28" s="129">
        <v>4595</v>
      </c>
      <c r="AC28" s="129"/>
      <c r="AD28" s="129"/>
      <c r="AE28" s="129"/>
      <c r="AF28" s="151">
        <v>929.01021629000002</v>
      </c>
      <c r="AG28" s="130">
        <v>1797.63</v>
      </c>
      <c r="AH28" s="108"/>
      <c r="AI28" s="141"/>
      <c r="AJ28" s="141"/>
      <c r="AK28" s="141"/>
      <c r="AL28" s="141"/>
      <c r="AM28" s="151">
        <v>929.01021629000002</v>
      </c>
      <c r="AN28" s="130"/>
      <c r="AO28" s="130"/>
      <c r="AP28" s="166"/>
      <c r="AQ28" s="143">
        <f>AF28/AB28</f>
        <v>0.20217850191294887</v>
      </c>
      <c r="AR28" s="336">
        <f>(N28+T28+Z28+AM28)/J28</f>
        <v>0.63575868108599998</v>
      </c>
      <c r="AS28" s="485" t="s">
        <v>550</v>
      </c>
      <c r="AT28" s="361" t="s">
        <v>89</v>
      </c>
      <c r="AU28" s="361" t="s">
        <v>89</v>
      </c>
      <c r="AV28" s="176" t="s">
        <v>184</v>
      </c>
      <c r="AW28" s="176" t="s">
        <v>185</v>
      </c>
      <c r="AX28" s="456"/>
      <c r="AY28" s="456"/>
    </row>
    <row r="29" spans="1:51" ht="69.95" customHeight="1" x14ac:dyDescent="0.25">
      <c r="A29" s="928"/>
      <c r="B29" s="928"/>
      <c r="C29" s="928"/>
      <c r="D29" s="141">
        <v>521</v>
      </c>
      <c r="E29" s="491" t="s">
        <v>186</v>
      </c>
      <c r="F29" s="141">
        <v>528</v>
      </c>
      <c r="G29" s="146" t="s">
        <v>187</v>
      </c>
      <c r="H29" s="142" t="s">
        <v>96</v>
      </c>
      <c r="I29" s="142" t="s">
        <v>77</v>
      </c>
      <c r="J29" s="145">
        <f>+N29+T29+Z29+AB29+AG29</f>
        <v>32000</v>
      </c>
      <c r="K29" s="145">
        <v>4000</v>
      </c>
      <c r="L29" s="129">
        <v>4000</v>
      </c>
      <c r="M29" s="129">
        <v>4667</v>
      </c>
      <c r="N29" s="106">
        <f>+INVERSIÓN!L101</f>
        <v>4667</v>
      </c>
      <c r="O29" s="129">
        <v>8000</v>
      </c>
      <c r="P29" s="129">
        <v>8000</v>
      </c>
      <c r="Q29" s="129">
        <v>8000</v>
      </c>
      <c r="R29" s="129">
        <v>8000</v>
      </c>
      <c r="S29" s="129">
        <f>+INVERSIÓN!Q101</f>
        <v>8028</v>
      </c>
      <c r="T29" s="129">
        <f>+INVERSIÓN!R101</f>
        <v>8028</v>
      </c>
      <c r="U29" s="129">
        <v>7333</v>
      </c>
      <c r="V29" s="129">
        <f>+INVERSIÓN!T101</f>
        <v>7333</v>
      </c>
      <c r="W29" s="129">
        <v>7333</v>
      </c>
      <c r="X29" s="129">
        <v>7333</v>
      </c>
      <c r="Y29" s="129">
        <v>8204</v>
      </c>
      <c r="Z29" s="129">
        <v>7363</v>
      </c>
      <c r="AA29" s="129">
        <v>8841</v>
      </c>
      <c r="AB29" s="129">
        <v>8841</v>
      </c>
      <c r="AC29" s="129"/>
      <c r="AD29" s="129"/>
      <c r="AE29" s="129"/>
      <c r="AF29" s="129">
        <v>2573.067376</v>
      </c>
      <c r="AG29" s="129">
        <v>3101</v>
      </c>
      <c r="AH29" s="129"/>
      <c r="AI29" s="141"/>
      <c r="AJ29" s="141"/>
      <c r="AK29" s="141"/>
      <c r="AL29" s="141"/>
      <c r="AM29" s="130">
        <v>2573</v>
      </c>
      <c r="AN29" s="130"/>
      <c r="AO29" s="130"/>
      <c r="AP29" s="150"/>
      <c r="AQ29" s="143">
        <f t="shared" si="0"/>
        <v>0.29103804727971949</v>
      </c>
      <c r="AR29" s="336">
        <f>(N29+T29+Z29+AM29)/J29</f>
        <v>0.70721875000000001</v>
      </c>
      <c r="AS29" s="485" t="s">
        <v>549</v>
      </c>
      <c r="AT29" s="361" t="s">
        <v>89</v>
      </c>
      <c r="AU29" s="361" t="s">
        <v>89</v>
      </c>
      <c r="AV29" s="149" t="s">
        <v>188</v>
      </c>
      <c r="AW29" s="149" t="s">
        <v>143</v>
      </c>
      <c r="AX29" s="456"/>
      <c r="AY29" s="456"/>
    </row>
    <row r="30" spans="1:51" ht="69.95" customHeight="1" x14ac:dyDescent="0.25">
      <c r="A30" s="928"/>
      <c r="B30" s="928"/>
      <c r="C30" s="928"/>
      <c r="D30" s="141">
        <v>522</v>
      </c>
      <c r="E30" s="491" t="s">
        <v>189</v>
      </c>
      <c r="F30" s="153">
        <v>529</v>
      </c>
      <c r="G30" s="359" t="s">
        <v>190</v>
      </c>
      <c r="H30" s="153" t="s">
        <v>156</v>
      </c>
      <c r="I30" s="153" t="s">
        <v>77</v>
      </c>
      <c r="J30" s="155">
        <v>800</v>
      </c>
      <c r="K30" s="155">
        <v>100</v>
      </c>
      <c r="L30" s="156">
        <v>100</v>
      </c>
      <c r="M30" s="155">
        <v>100</v>
      </c>
      <c r="N30" s="155">
        <v>100</v>
      </c>
      <c r="O30" s="155">
        <v>200</v>
      </c>
      <c r="P30" s="156">
        <v>200</v>
      </c>
      <c r="Q30" s="156">
        <v>200</v>
      </c>
      <c r="R30" s="156">
        <v>200</v>
      </c>
      <c r="S30" s="155">
        <v>211</v>
      </c>
      <c r="T30" s="155">
        <v>211</v>
      </c>
      <c r="U30" s="156">
        <v>200</v>
      </c>
      <c r="V30" s="156">
        <v>200</v>
      </c>
      <c r="W30" s="156">
        <v>200</v>
      </c>
      <c r="X30" s="133">
        <v>200</v>
      </c>
      <c r="Y30" s="155">
        <f>200+20</f>
        <v>220</v>
      </c>
      <c r="Z30" s="133">
        <v>200</v>
      </c>
      <c r="AA30" s="167">
        <v>220</v>
      </c>
      <c r="AB30" s="167">
        <v>220</v>
      </c>
      <c r="AC30" s="167"/>
      <c r="AD30" s="167"/>
      <c r="AE30" s="167"/>
      <c r="AF30" s="167">
        <v>60</v>
      </c>
      <c r="AG30" s="167">
        <f>89-20</f>
        <v>69</v>
      </c>
      <c r="AH30" s="167"/>
      <c r="AI30" s="167"/>
      <c r="AJ30" s="167"/>
      <c r="AK30" s="167"/>
      <c r="AL30" s="167"/>
      <c r="AM30" s="133">
        <v>60</v>
      </c>
      <c r="AN30" s="155"/>
      <c r="AO30" s="160"/>
      <c r="AP30" s="155"/>
      <c r="AQ30" s="143">
        <f t="shared" si="0"/>
        <v>0.27272727272727271</v>
      </c>
      <c r="AR30" s="336">
        <f>(N30+T30+Z30+AM30)/J30</f>
        <v>0.71375</v>
      </c>
      <c r="AS30" s="485" t="s">
        <v>514</v>
      </c>
      <c r="AT30" s="361" t="s">
        <v>89</v>
      </c>
      <c r="AU30" s="361" t="s">
        <v>89</v>
      </c>
      <c r="AV30" s="163" t="s">
        <v>191</v>
      </c>
      <c r="AW30" s="163" t="s">
        <v>98</v>
      </c>
      <c r="AX30" s="456"/>
      <c r="AY30" s="456"/>
    </row>
    <row r="31" spans="1:51" ht="69.95" customHeight="1" x14ac:dyDescent="0.25">
      <c r="A31" s="929"/>
      <c r="B31" s="929"/>
      <c r="C31" s="929"/>
      <c r="D31" s="141">
        <v>523</v>
      </c>
      <c r="E31" s="491" t="s">
        <v>192</v>
      </c>
      <c r="F31" s="141">
        <v>530</v>
      </c>
      <c r="G31" s="142" t="s">
        <v>193</v>
      </c>
      <c r="H31" s="142" t="s">
        <v>156</v>
      </c>
      <c r="I31" s="141" t="s">
        <v>119</v>
      </c>
      <c r="J31" s="145">
        <v>1</v>
      </c>
      <c r="K31" s="145"/>
      <c r="L31" s="168"/>
      <c r="M31" s="145"/>
      <c r="N31" s="145">
        <v>0</v>
      </c>
      <c r="O31" s="145"/>
      <c r="P31" s="169"/>
      <c r="Q31" s="169"/>
      <c r="R31" s="169"/>
      <c r="S31" s="135"/>
      <c r="T31" s="135">
        <v>0</v>
      </c>
      <c r="U31" s="135">
        <v>0</v>
      </c>
      <c r="V31" s="169">
        <v>0</v>
      </c>
      <c r="W31" s="169">
        <v>0</v>
      </c>
      <c r="X31" s="170">
        <v>0</v>
      </c>
      <c r="Y31" s="170">
        <v>0</v>
      </c>
      <c r="Z31" s="135">
        <v>0</v>
      </c>
      <c r="AA31" s="135">
        <v>0.6</v>
      </c>
      <c r="AB31" s="135">
        <v>0.6</v>
      </c>
      <c r="AC31" s="135"/>
      <c r="AD31" s="135"/>
      <c r="AE31" s="135"/>
      <c r="AF31" s="145">
        <v>0</v>
      </c>
      <c r="AG31" s="145">
        <v>1</v>
      </c>
      <c r="AH31" s="169"/>
      <c r="AI31" s="168"/>
      <c r="AJ31" s="168"/>
      <c r="AK31" s="145"/>
      <c r="AL31" s="145"/>
      <c r="AM31" s="144">
        <v>0</v>
      </c>
      <c r="AN31" s="144"/>
      <c r="AO31" s="144"/>
      <c r="AP31" s="144"/>
      <c r="AQ31" s="143">
        <f t="shared" si="0"/>
        <v>0</v>
      </c>
      <c r="AR31" s="143">
        <f>AO31/J31</f>
        <v>0</v>
      </c>
      <c r="AS31" s="489" t="s">
        <v>385</v>
      </c>
      <c r="AT31" s="361" t="s">
        <v>89</v>
      </c>
      <c r="AU31" s="361" t="s">
        <v>89</v>
      </c>
      <c r="AV31" s="171" t="s">
        <v>151</v>
      </c>
      <c r="AW31" s="149" t="s">
        <v>152</v>
      </c>
      <c r="AX31" s="456"/>
      <c r="AY31" s="212"/>
    </row>
    <row r="32" spans="1:51" ht="59.25" customHeight="1" x14ac:dyDescent="0.25">
      <c r="A32" s="1"/>
      <c r="B32" s="1"/>
      <c r="C32" s="1"/>
      <c r="D32" s="1"/>
      <c r="E32" s="1"/>
      <c r="F32" s="1"/>
      <c r="G32" s="1"/>
      <c r="H32" s="1"/>
      <c r="I32" s="1"/>
      <c r="J32" s="2"/>
      <c r="K32" s="2"/>
      <c r="L32" s="2"/>
      <c r="M32" s="2"/>
      <c r="N32" s="2"/>
      <c r="O32" s="2"/>
      <c r="P32" s="2"/>
      <c r="Q32" s="2"/>
      <c r="R32" s="2"/>
      <c r="S32" s="2"/>
      <c r="T32" s="2"/>
      <c r="U32" s="2"/>
      <c r="V32" s="2"/>
      <c r="W32" s="2"/>
      <c r="X32" s="2"/>
      <c r="Y32" s="127"/>
      <c r="Z32" s="127"/>
      <c r="AA32" s="2"/>
      <c r="AB32" s="454"/>
      <c r="AC32" s="454">
        <f>32000-AB32</f>
        <v>32000</v>
      </c>
      <c r="AD32" s="2"/>
      <c r="AE32" s="2"/>
      <c r="AF32" s="2"/>
      <c r="AG32" s="2"/>
      <c r="AH32" s="2"/>
      <c r="AI32" s="2"/>
      <c r="AJ32" s="2"/>
      <c r="AK32" s="2"/>
      <c r="AL32" s="2"/>
      <c r="AM32" s="1"/>
      <c r="AN32" s="1"/>
      <c r="AO32" s="1"/>
      <c r="AP32" s="136"/>
      <c r="AQ32" s="1"/>
      <c r="AR32" s="1"/>
      <c r="AS32" s="136"/>
      <c r="AT32" s="136"/>
      <c r="AU32" s="136"/>
      <c r="AV32" s="1"/>
      <c r="AW32" s="1"/>
      <c r="AX32" s="459"/>
      <c r="AY32" s="459"/>
    </row>
    <row r="33" spans="1:51" s="344" customFormat="1" ht="59.25" customHeight="1" x14ac:dyDescent="0.25">
      <c r="A33" s="353"/>
      <c r="B33" s="353"/>
      <c r="C33" s="353"/>
      <c r="D33" s="353"/>
      <c r="E33" s="353"/>
      <c r="F33" s="353"/>
      <c r="G33" s="353"/>
      <c r="H33" s="353"/>
      <c r="I33" s="353"/>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3"/>
      <c r="AN33" s="353"/>
      <c r="AO33" s="353"/>
      <c r="AP33" s="353"/>
      <c r="AQ33" s="353"/>
      <c r="AR33" s="353"/>
      <c r="AS33" s="353"/>
      <c r="AT33" s="353"/>
      <c r="AU33" s="353"/>
      <c r="AV33" s="353"/>
      <c r="AW33" s="353"/>
    </row>
    <row r="34" spans="1:51" s="344" customFormat="1" ht="59.25" customHeight="1" x14ac:dyDescent="0.25">
      <c r="A34" s="355" t="s">
        <v>425</v>
      </c>
      <c r="B34" s="353"/>
      <c r="C34" s="353"/>
      <c r="D34" s="353"/>
      <c r="E34" s="353"/>
      <c r="F34" s="353"/>
      <c r="G34" s="353"/>
      <c r="H34" s="353"/>
      <c r="I34" s="353"/>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3"/>
      <c r="AN34" s="353"/>
      <c r="AO34" s="353"/>
      <c r="AP34" s="353"/>
      <c r="AQ34" s="353"/>
      <c r="AR34" s="353"/>
      <c r="AS34" s="353"/>
      <c r="AT34" s="353"/>
      <c r="AU34" s="353"/>
      <c r="AV34" s="353"/>
      <c r="AW34" s="353"/>
    </row>
    <row r="35" spans="1:51" s="344" customFormat="1" ht="59.25" customHeight="1" x14ac:dyDescent="0.25">
      <c r="A35" s="356" t="s">
        <v>426</v>
      </c>
      <c r="B35" s="990" t="s">
        <v>427</v>
      </c>
      <c r="C35" s="990"/>
      <c r="D35" s="990"/>
      <c r="E35" s="990"/>
      <c r="F35" s="990"/>
      <c r="G35" s="990"/>
      <c r="H35" s="991" t="s">
        <v>428</v>
      </c>
      <c r="I35" s="991"/>
      <c r="J35" s="991"/>
      <c r="K35" s="991"/>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3"/>
      <c r="AN35" s="353"/>
      <c r="AO35" s="353"/>
      <c r="AP35" s="353"/>
      <c r="AQ35" s="353"/>
      <c r="AR35" s="353"/>
      <c r="AS35" s="353"/>
      <c r="AT35" s="353"/>
      <c r="AU35" s="353"/>
      <c r="AV35" s="353"/>
      <c r="AW35" s="353"/>
    </row>
    <row r="36" spans="1:51" s="344" customFormat="1" ht="59.25" customHeight="1" x14ac:dyDescent="0.25">
      <c r="A36" s="357">
        <v>11</v>
      </c>
      <c r="B36" s="992" t="s">
        <v>429</v>
      </c>
      <c r="C36" s="992"/>
      <c r="D36" s="992"/>
      <c r="E36" s="992"/>
      <c r="F36" s="992"/>
      <c r="G36" s="992"/>
      <c r="H36" s="993" t="s">
        <v>430</v>
      </c>
      <c r="I36" s="993"/>
      <c r="J36" s="993"/>
      <c r="K36" s="993"/>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3"/>
      <c r="AN36" s="353"/>
      <c r="AO36" s="353"/>
      <c r="AP36" s="353"/>
      <c r="AQ36" s="353"/>
      <c r="AR36" s="353"/>
      <c r="AS36" s="353"/>
      <c r="AT36" s="353"/>
      <c r="AU36" s="353"/>
      <c r="AV36" s="353"/>
      <c r="AW36" s="353"/>
    </row>
    <row r="37" spans="1:51" s="344" customFormat="1" ht="59.25" customHeight="1" x14ac:dyDescent="0.25">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row>
    <row r="38" spans="1:51" ht="59.25" customHeight="1" x14ac:dyDescent="0.25">
      <c r="A38" s="1"/>
      <c r="B38" s="1"/>
      <c r="C38" s="1"/>
      <c r="D38" s="1"/>
      <c r="E38" s="1"/>
      <c r="F38" s="1"/>
      <c r="G38" s="1"/>
      <c r="H38" s="1"/>
      <c r="I38" s="1"/>
      <c r="J38" s="2"/>
      <c r="K38" s="2"/>
      <c r="L38" s="2"/>
      <c r="M38" s="2"/>
      <c r="N38" s="2"/>
      <c r="O38" s="2"/>
      <c r="P38" s="2"/>
      <c r="Q38" s="2"/>
      <c r="R38" s="2"/>
      <c r="S38" s="2"/>
      <c r="T38" s="2"/>
      <c r="U38" s="2"/>
      <c r="V38" s="2"/>
      <c r="W38" s="2"/>
      <c r="X38" s="2"/>
      <c r="Y38" s="127"/>
      <c r="Z38" s="127"/>
      <c r="AA38" s="2"/>
      <c r="AB38" s="2"/>
      <c r="AC38" s="2"/>
      <c r="AD38" s="2"/>
      <c r="AE38" s="2"/>
      <c r="AF38" s="2"/>
      <c r="AG38" s="2"/>
      <c r="AH38" s="2"/>
      <c r="AI38" s="2"/>
      <c r="AJ38" s="2"/>
      <c r="AK38" s="2"/>
      <c r="AL38" s="2"/>
      <c r="AM38" s="1"/>
      <c r="AN38" s="1"/>
      <c r="AO38" s="1"/>
      <c r="AP38" s="136"/>
      <c r="AQ38" s="1"/>
      <c r="AR38" s="1"/>
      <c r="AS38" s="136"/>
      <c r="AT38" s="136"/>
      <c r="AU38" s="136"/>
      <c r="AV38" s="1"/>
      <c r="AW38" s="1"/>
      <c r="AX38" s="459"/>
      <c r="AY38" s="459"/>
    </row>
    <row r="39" spans="1:51" ht="59.25" customHeight="1" x14ac:dyDescent="0.25">
      <c r="A39" s="1"/>
      <c r="B39" s="1"/>
      <c r="C39" s="1"/>
      <c r="D39" s="1"/>
      <c r="E39" s="1"/>
      <c r="F39" s="1"/>
      <c r="G39" s="1"/>
      <c r="H39" s="1"/>
      <c r="I39" s="1"/>
      <c r="J39" s="2"/>
      <c r="K39" s="2"/>
      <c r="L39" s="2"/>
      <c r="M39" s="2"/>
      <c r="N39" s="2"/>
      <c r="O39" s="2"/>
      <c r="P39" s="2"/>
      <c r="Q39" s="2"/>
      <c r="R39" s="2"/>
      <c r="S39" s="2"/>
      <c r="T39" s="2"/>
      <c r="U39" s="2"/>
      <c r="V39" s="2"/>
      <c r="W39" s="2"/>
      <c r="X39" s="2"/>
      <c r="Y39" s="127"/>
      <c r="Z39" s="127"/>
      <c r="AA39" s="2"/>
      <c r="AB39" s="2"/>
      <c r="AC39" s="2"/>
      <c r="AD39" s="2"/>
      <c r="AE39" s="2"/>
      <c r="AF39" s="2"/>
      <c r="AG39" s="2"/>
      <c r="AH39" s="2"/>
      <c r="AI39" s="2"/>
      <c r="AJ39" s="2"/>
      <c r="AK39" s="2"/>
      <c r="AL39" s="2"/>
      <c r="AM39" s="1"/>
      <c r="AN39" s="1"/>
      <c r="AO39" s="1"/>
      <c r="AP39" s="136"/>
      <c r="AQ39" s="1"/>
      <c r="AR39" s="1"/>
      <c r="AS39" s="136"/>
      <c r="AT39" s="136"/>
      <c r="AU39" s="136"/>
      <c r="AV39" s="1"/>
      <c r="AW39" s="1"/>
      <c r="AX39" s="459"/>
      <c r="AY39" s="459"/>
    </row>
    <row r="40" spans="1:51" ht="59.25" customHeight="1" x14ac:dyDescent="0.25">
      <c r="A40" s="1"/>
      <c r="B40" s="1"/>
      <c r="C40" s="1"/>
      <c r="D40" s="1"/>
      <c r="E40" s="1"/>
      <c r="F40" s="1"/>
      <c r="G40" s="1"/>
      <c r="H40" s="1"/>
      <c r="I40" s="1"/>
      <c r="J40" s="2"/>
      <c r="K40" s="2"/>
      <c r="L40" s="2"/>
      <c r="M40" s="2"/>
      <c r="N40" s="2"/>
      <c r="O40" s="2"/>
      <c r="P40" s="2"/>
      <c r="Q40" s="2"/>
      <c r="R40" s="2"/>
      <c r="S40" s="2"/>
      <c r="T40" s="2"/>
      <c r="U40" s="2"/>
      <c r="V40" s="2"/>
      <c r="W40" s="2"/>
      <c r="X40" s="2"/>
      <c r="Y40" s="127"/>
      <c r="Z40" s="127"/>
      <c r="AA40" s="2"/>
      <c r="AB40" s="2"/>
      <c r="AC40" s="2"/>
      <c r="AD40" s="2"/>
      <c r="AE40" s="2"/>
      <c r="AF40" s="2"/>
      <c r="AG40" s="2"/>
      <c r="AH40" s="2"/>
      <c r="AI40" s="2"/>
      <c r="AJ40" s="2"/>
      <c r="AK40" s="2"/>
      <c r="AL40" s="2"/>
      <c r="AM40" s="1"/>
      <c r="AN40" s="1"/>
      <c r="AO40" s="1"/>
      <c r="AP40" s="136"/>
      <c r="AQ40" s="1"/>
      <c r="AR40" s="1"/>
      <c r="AS40" s="136"/>
      <c r="AT40" s="136"/>
      <c r="AU40" s="136"/>
      <c r="AV40" s="1"/>
      <c r="AW40" s="1"/>
      <c r="AX40" s="459"/>
      <c r="AY40" s="459"/>
    </row>
    <row r="41" spans="1:51" ht="59.25" customHeight="1" x14ac:dyDescent="0.25">
      <c r="A41" s="1"/>
      <c r="B41" s="1"/>
      <c r="C41" s="1"/>
      <c r="D41" s="1"/>
      <c r="E41" s="1"/>
      <c r="F41" s="1"/>
      <c r="G41" s="1"/>
      <c r="H41" s="1"/>
      <c r="I41" s="1"/>
      <c r="J41" s="2"/>
      <c r="K41" s="2"/>
      <c r="L41" s="2"/>
      <c r="M41" s="2"/>
      <c r="N41" s="2"/>
      <c r="O41" s="2"/>
      <c r="P41" s="2"/>
      <c r="Q41" s="2"/>
      <c r="R41" s="2"/>
      <c r="S41" s="2"/>
      <c r="T41" s="2"/>
      <c r="U41" s="2"/>
      <c r="V41" s="2"/>
      <c r="W41" s="2"/>
      <c r="X41" s="2"/>
      <c r="Y41" s="127"/>
      <c r="Z41" s="127"/>
      <c r="AA41" s="2"/>
      <c r="AB41" s="2"/>
      <c r="AC41" s="2"/>
      <c r="AD41" s="2"/>
      <c r="AE41" s="2"/>
      <c r="AF41" s="2"/>
      <c r="AG41" s="2"/>
      <c r="AH41" s="2"/>
      <c r="AI41" s="2"/>
      <c r="AJ41" s="2"/>
      <c r="AK41" s="2"/>
      <c r="AL41" s="2"/>
      <c r="AM41" s="1"/>
      <c r="AN41" s="1"/>
      <c r="AO41" s="1"/>
      <c r="AP41" s="136"/>
      <c r="AQ41" s="1"/>
      <c r="AR41" s="1"/>
      <c r="AS41" s="136"/>
      <c r="AT41" s="136"/>
      <c r="AU41" s="136"/>
      <c r="AV41" s="1"/>
      <c r="AW41" s="1"/>
      <c r="AX41" s="459"/>
      <c r="AY41" s="459"/>
    </row>
    <row r="42" spans="1:51" ht="59.25" customHeight="1" x14ac:dyDescent="0.25">
      <c r="A42" s="1"/>
      <c r="B42" s="1"/>
      <c r="C42" s="1"/>
      <c r="D42" s="1"/>
      <c r="E42" s="1"/>
      <c r="F42" s="1"/>
      <c r="G42" s="1"/>
      <c r="H42" s="1"/>
      <c r="I42" s="1"/>
      <c r="J42" s="2"/>
      <c r="K42" s="2"/>
      <c r="L42" s="2"/>
      <c r="M42" s="2"/>
      <c r="N42" s="2"/>
      <c r="O42" s="2"/>
      <c r="P42" s="2"/>
      <c r="Q42" s="2"/>
      <c r="R42" s="2"/>
      <c r="S42" s="2"/>
      <c r="T42" s="2"/>
      <c r="U42" s="2"/>
      <c r="V42" s="2"/>
      <c r="W42" s="2"/>
      <c r="X42" s="2"/>
      <c r="Y42" s="127"/>
      <c r="Z42" s="127"/>
      <c r="AA42" s="2"/>
      <c r="AB42" s="2"/>
      <c r="AC42" s="2"/>
      <c r="AD42" s="2"/>
      <c r="AE42" s="2"/>
      <c r="AF42" s="2"/>
      <c r="AG42" s="2"/>
      <c r="AH42" s="2"/>
      <c r="AI42" s="2"/>
      <c r="AJ42" s="2"/>
      <c r="AK42" s="2"/>
      <c r="AL42" s="2"/>
      <c r="AM42" s="1"/>
      <c r="AN42" s="1"/>
      <c r="AO42" s="1"/>
      <c r="AP42" s="136"/>
      <c r="AQ42" s="1"/>
      <c r="AR42" s="1"/>
      <c r="AS42" s="136"/>
      <c r="AT42" s="136"/>
      <c r="AU42" s="136"/>
      <c r="AV42" s="1"/>
      <c r="AW42" s="1"/>
      <c r="AX42" s="459"/>
      <c r="AY42" s="459"/>
    </row>
    <row r="43" spans="1:51" ht="59.25" customHeight="1" x14ac:dyDescent="0.25">
      <c r="A43" s="1"/>
      <c r="B43" s="1"/>
      <c r="C43" s="1"/>
      <c r="D43" s="1"/>
      <c r="E43" s="1"/>
      <c r="F43" s="1"/>
      <c r="G43" s="1"/>
      <c r="H43" s="1"/>
      <c r="I43" s="1"/>
      <c r="J43" s="2"/>
      <c r="K43" s="2"/>
      <c r="L43" s="2"/>
      <c r="M43" s="2"/>
      <c r="N43" s="2"/>
      <c r="O43" s="2"/>
      <c r="P43" s="2"/>
      <c r="Q43" s="2"/>
      <c r="R43" s="2"/>
      <c r="S43" s="2"/>
      <c r="T43" s="2"/>
      <c r="U43" s="2"/>
      <c r="V43" s="50"/>
      <c r="W43" s="2"/>
      <c r="X43" s="2"/>
      <c r="Y43" s="127"/>
      <c r="Z43" s="127"/>
      <c r="AA43" s="2"/>
      <c r="AB43" s="2"/>
      <c r="AC43" s="2"/>
      <c r="AD43" s="2"/>
      <c r="AE43" s="2"/>
      <c r="AF43" s="2"/>
      <c r="AG43" s="2"/>
      <c r="AH43" s="2"/>
      <c r="AI43" s="2"/>
      <c r="AJ43" s="2"/>
      <c r="AK43" s="2"/>
      <c r="AL43" s="2"/>
      <c r="AM43" s="1"/>
      <c r="AN43" s="1"/>
      <c r="AO43" s="1"/>
      <c r="AP43" s="136"/>
      <c r="AQ43" s="1"/>
      <c r="AR43" s="1"/>
      <c r="AS43" s="136"/>
      <c r="AT43" s="136"/>
      <c r="AU43" s="136"/>
      <c r="AV43" s="1"/>
      <c r="AW43" s="1"/>
      <c r="AX43" s="459"/>
      <c r="AY43" s="459"/>
    </row>
    <row r="44" spans="1:51" ht="59.25" customHeight="1" x14ac:dyDescent="0.25">
      <c r="A44" s="1"/>
      <c r="B44" s="1"/>
      <c r="C44" s="1"/>
      <c r="D44" s="1"/>
      <c r="E44" s="1"/>
      <c r="F44" s="1"/>
      <c r="G44" s="1"/>
      <c r="H44" s="1"/>
      <c r="I44" s="1"/>
      <c r="J44" s="2"/>
      <c r="K44" s="2"/>
      <c r="L44" s="2"/>
      <c r="M44" s="2"/>
      <c r="N44" s="2"/>
      <c r="O44" s="2"/>
      <c r="P44" s="2"/>
      <c r="Q44" s="2"/>
      <c r="R44" s="2"/>
      <c r="S44" s="2"/>
      <c r="T44" s="2"/>
      <c r="U44" s="2"/>
      <c r="V44" s="2"/>
      <c r="W44" s="2"/>
      <c r="X44" s="2"/>
      <c r="Y44" s="127"/>
      <c r="Z44" s="127"/>
      <c r="AA44" s="2"/>
      <c r="AB44" s="2"/>
      <c r="AC44" s="2"/>
      <c r="AD44" s="2"/>
      <c r="AE44" s="2"/>
      <c r="AF44" s="2"/>
      <c r="AG44" s="2"/>
      <c r="AH44" s="2"/>
      <c r="AI44" s="2"/>
      <c r="AJ44" s="2"/>
      <c r="AK44" s="2"/>
      <c r="AL44" s="2"/>
      <c r="AM44" s="1"/>
      <c r="AN44" s="1"/>
      <c r="AO44" s="1"/>
      <c r="AP44" s="136"/>
      <c r="AQ44" s="1"/>
      <c r="AR44" s="1"/>
      <c r="AS44" s="136"/>
      <c r="AT44" s="136"/>
      <c r="AU44" s="136"/>
      <c r="AV44" s="1"/>
      <c r="AW44" s="1"/>
      <c r="AX44" s="459"/>
      <c r="AY44" s="459"/>
    </row>
    <row r="45" spans="1:51" ht="59.25" customHeight="1" x14ac:dyDescent="0.25">
      <c r="A45" s="1"/>
      <c r="B45" s="1"/>
      <c r="C45" s="1"/>
      <c r="D45" s="1"/>
      <c r="E45" s="1"/>
      <c r="F45" s="1"/>
      <c r="G45" s="1"/>
      <c r="H45" s="1"/>
      <c r="I45" s="1"/>
      <c r="J45" s="2"/>
      <c r="K45" s="2"/>
      <c r="L45" s="2"/>
      <c r="M45" s="2"/>
      <c r="N45" s="2"/>
      <c r="O45" s="2"/>
      <c r="P45" s="2"/>
      <c r="Q45" s="2"/>
      <c r="R45" s="2"/>
      <c r="S45" s="2"/>
      <c r="T45" s="2"/>
      <c r="U45" s="2"/>
      <c r="V45" s="2"/>
      <c r="W45" s="2"/>
      <c r="X45" s="2"/>
      <c r="Y45" s="127"/>
      <c r="Z45" s="127"/>
      <c r="AA45" s="2"/>
      <c r="AB45" s="2"/>
      <c r="AC45" s="2"/>
      <c r="AD45" s="2"/>
      <c r="AE45" s="2"/>
      <c r="AF45" s="2"/>
      <c r="AG45" s="2"/>
      <c r="AH45" s="2"/>
      <c r="AI45" s="2"/>
      <c r="AJ45" s="2"/>
      <c r="AK45" s="2"/>
      <c r="AL45" s="2"/>
      <c r="AM45" s="1"/>
      <c r="AN45" s="1"/>
      <c r="AO45" s="1"/>
      <c r="AP45" s="136"/>
      <c r="AQ45" s="1"/>
      <c r="AR45" s="1"/>
      <c r="AS45" s="136"/>
      <c r="AT45" s="136"/>
      <c r="AU45" s="136"/>
      <c r="AV45" s="1"/>
      <c r="AW45" s="1"/>
      <c r="AX45" s="459"/>
      <c r="AY45" s="459"/>
    </row>
    <row r="46" spans="1:51" ht="59.25" customHeight="1" x14ac:dyDescent="0.25">
      <c r="A46" s="1"/>
      <c r="B46" s="1"/>
      <c r="C46" s="1"/>
      <c r="D46" s="1"/>
      <c r="E46" s="1"/>
      <c r="F46" s="1"/>
      <c r="G46" s="1"/>
      <c r="H46" s="1"/>
      <c r="I46" s="1"/>
      <c r="J46" s="2"/>
      <c r="K46" s="2"/>
      <c r="L46" s="2"/>
      <c r="M46" s="2"/>
      <c r="N46" s="2"/>
      <c r="O46" s="2"/>
      <c r="P46" s="2"/>
      <c r="Q46" s="2"/>
      <c r="R46" s="2"/>
      <c r="S46" s="2"/>
      <c r="T46" s="2"/>
      <c r="U46" s="2"/>
      <c r="V46" s="2"/>
      <c r="W46" s="2"/>
      <c r="X46" s="2"/>
      <c r="Y46" s="127"/>
      <c r="Z46" s="127"/>
      <c r="AA46" s="2"/>
      <c r="AB46" s="2"/>
      <c r="AC46" s="2"/>
      <c r="AD46" s="2"/>
      <c r="AE46" s="2"/>
      <c r="AF46" s="2"/>
      <c r="AG46" s="2"/>
      <c r="AH46" s="2"/>
      <c r="AI46" s="2"/>
      <c r="AJ46" s="2"/>
      <c r="AK46" s="2"/>
      <c r="AL46" s="2"/>
      <c r="AM46" s="1"/>
      <c r="AN46" s="1"/>
      <c r="AO46" s="1"/>
      <c r="AP46" s="136"/>
      <c r="AQ46" s="1"/>
      <c r="AR46" s="1"/>
      <c r="AS46" s="136"/>
      <c r="AT46" s="136"/>
      <c r="AU46" s="136"/>
      <c r="AV46" s="1"/>
      <c r="AW46" s="1"/>
      <c r="AX46" s="459"/>
      <c r="AY46" s="459"/>
    </row>
    <row r="47" spans="1:51" ht="59.25" customHeight="1" x14ac:dyDescent="0.25">
      <c r="A47" s="1"/>
      <c r="B47" s="1"/>
      <c r="C47" s="1"/>
      <c r="D47" s="1"/>
      <c r="E47" s="1"/>
      <c r="F47" s="1"/>
      <c r="G47" s="1"/>
      <c r="H47" s="1"/>
      <c r="I47" s="1"/>
      <c r="J47" s="2"/>
      <c r="K47" s="2"/>
      <c r="L47" s="2"/>
      <c r="M47" s="2"/>
      <c r="N47" s="2"/>
      <c r="O47" s="2"/>
      <c r="P47" s="2"/>
      <c r="Q47" s="2"/>
      <c r="R47" s="2"/>
      <c r="S47" s="2"/>
      <c r="T47" s="2"/>
      <c r="U47" s="2"/>
      <c r="V47" s="2"/>
      <c r="W47" s="2"/>
      <c r="X47" s="2"/>
      <c r="Y47" s="127"/>
      <c r="Z47" s="127"/>
      <c r="AA47" s="2"/>
      <c r="AB47" s="2"/>
      <c r="AC47" s="2"/>
      <c r="AD47" s="2"/>
      <c r="AE47" s="2"/>
      <c r="AF47" s="2"/>
      <c r="AG47" s="2"/>
      <c r="AH47" s="2"/>
      <c r="AI47" s="2"/>
      <c r="AJ47" s="2"/>
      <c r="AK47" s="2"/>
      <c r="AL47" s="2"/>
      <c r="AM47" s="1"/>
      <c r="AN47" s="1"/>
      <c r="AO47" s="1"/>
      <c r="AP47" s="136"/>
      <c r="AQ47" s="1"/>
      <c r="AR47" s="1"/>
      <c r="AS47" s="136"/>
      <c r="AT47" s="136"/>
      <c r="AU47" s="136"/>
      <c r="AV47" s="1"/>
      <c r="AW47" s="1"/>
      <c r="AX47" s="459"/>
      <c r="AY47" s="459"/>
    </row>
    <row r="48" spans="1:51" ht="59.25" customHeight="1" x14ac:dyDescent="0.25">
      <c r="A48" s="1"/>
      <c r="B48" s="1"/>
      <c r="C48" s="1"/>
      <c r="D48" s="1"/>
      <c r="E48" s="1"/>
      <c r="F48" s="1"/>
      <c r="G48" s="1"/>
      <c r="H48" s="1"/>
      <c r="I48" s="1"/>
      <c r="J48" s="2"/>
      <c r="K48" s="2"/>
      <c r="L48" s="2"/>
      <c r="M48" s="2"/>
      <c r="N48" s="2"/>
      <c r="O48" s="2"/>
      <c r="P48" s="2"/>
      <c r="Q48" s="2"/>
      <c r="R48" s="2"/>
      <c r="S48" s="2"/>
      <c r="T48" s="2"/>
      <c r="U48" s="2"/>
      <c r="V48" s="2"/>
      <c r="W48" s="2"/>
      <c r="X48" s="2"/>
      <c r="Y48" s="127"/>
      <c r="Z48" s="127"/>
      <c r="AA48" s="2"/>
      <c r="AB48" s="2"/>
      <c r="AC48" s="2"/>
      <c r="AD48" s="2"/>
      <c r="AE48" s="2"/>
      <c r="AF48" s="2"/>
      <c r="AG48" s="2"/>
      <c r="AH48" s="2"/>
      <c r="AI48" s="2"/>
      <c r="AJ48" s="2"/>
      <c r="AK48" s="2"/>
      <c r="AL48" s="2"/>
      <c r="AM48" s="1"/>
      <c r="AN48" s="1"/>
      <c r="AO48" s="1"/>
      <c r="AP48" s="136"/>
      <c r="AQ48" s="1"/>
      <c r="AR48" s="1"/>
      <c r="AS48" s="136"/>
      <c r="AT48" s="136"/>
      <c r="AU48" s="136"/>
      <c r="AV48" s="1"/>
      <c r="AW48" s="1"/>
      <c r="AX48" s="459"/>
      <c r="AY48" s="459"/>
    </row>
    <row r="49" spans="1:51" ht="59.25" customHeight="1" x14ac:dyDescent="0.25">
      <c r="A49" s="1"/>
      <c r="B49" s="1"/>
      <c r="C49" s="1"/>
      <c r="D49" s="1"/>
      <c r="E49" s="1"/>
      <c r="F49" s="1"/>
      <c r="G49" s="1"/>
      <c r="H49" s="1"/>
      <c r="I49" s="1"/>
      <c r="J49" s="2"/>
      <c r="K49" s="2"/>
      <c r="L49" s="2"/>
      <c r="M49" s="2"/>
      <c r="N49" s="2"/>
      <c r="O49" s="2"/>
      <c r="P49" s="2"/>
      <c r="Q49" s="2"/>
      <c r="R49" s="2"/>
      <c r="S49" s="2"/>
      <c r="T49" s="2"/>
      <c r="U49" s="2"/>
      <c r="V49" s="2"/>
      <c r="W49" s="2"/>
      <c r="X49" s="2"/>
      <c r="Y49" s="127"/>
      <c r="Z49" s="127"/>
      <c r="AA49" s="2"/>
      <c r="AB49" s="2"/>
      <c r="AC49" s="2"/>
      <c r="AD49" s="2"/>
      <c r="AE49" s="2"/>
      <c r="AF49" s="2"/>
      <c r="AG49" s="2"/>
      <c r="AH49" s="2"/>
      <c r="AI49" s="2"/>
      <c r="AJ49" s="2"/>
      <c r="AK49" s="2"/>
      <c r="AL49" s="2"/>
      <c r="AM49" s="1"/>
      <c r="AN49" s="1"/>
      <c r="AO49" s="1"/>
      <c r="AP49" s="136"/>
      <c r="AQ49" s="1"/>
      <c r="AR49" s="1"/>
      <c r="AS49" s="136"/>
      <c r="AT49" s="136"/>
      <c r="AU49" s="136"/>
      <c r="AV49" s="1"/>
      <c r="AW49" s="1"/>
      <c r="AX49" s="459"/>
      <c r="AY49" s="459"/>
    </row>
    <row r="50" spans="1:51" ht="59.25" customHeight="1" x14ac:dyDescent="0.25">
      <c r="A50" s="1"/>
      <c r="B50" s="1"/>
      <c r="C50" s="1"/>
      <c r="D50" s="1"/>
      <c r="E50" s="1"/>
      <c r="F50" s="1"/>
      <c r="G50" s="1"/>
      <c r="H50" s="1"/>
      <c r="I50" s="1"/>
      <c r="J50" s="2"/>
      <c r="K50" s="2"/>
      <c r="L50" s="2"/>
      <c r="M50" s="2"/>
      <c r="N50" s="2"/>
      <c r="O50" s="2"/>
      <c r="P50" s="2"/>
      <c r="Q50" s="2"/>
      <c r="R50" s="2"/>
      <c r="S50" s="2"/>
      <c r="T50" s="2"/>
      <c r="U50" s="2"/>
      <c r="V50" s="2"/>
      <c r="W50" s="2"/>
      <c r="X50" s="2"/>
      <c r="Y50" s="127"/>
      <c r="Z50" s="127"/>
      <c r="AA50" s="2"/>
      <c r="AB50" s="2"/>
      <c r="AC50" s="2"/>
      <c r="AD50" s="2"/>
      <c r="AE50" s="2"/>
      <c r="AF50" s="2"/>
      <c r="AG50" s="2"/>
      <c r="AH50" s="2"/>
      <c r="AI50" s="2"/>
      <c r="AJ50" s="2"/>
      <c r="AK50" s="2"/>
      <c r="AL50" s="2"/>
      <c r="AM50" s="1"/>
      <c r="AN50" s="1"/>
      <c r="AO50" s="1"/>
      <c r="AP50" s="136"/>
      <c r="AQ50" s="1"/>
      <c r="AR50" s="1"/>
      <c r="AS50" s="136"/>
      <c r="AT50" s="136"/>
      <c r="AU50" s="136"/>
      <c r="AV50" s="1"/>
      <c r="AW50" s="1"/>
      <c r="AX50" s="459"/>
      <c r="AY50" s="459"/>
    </row>
    <row r="51" spans="1:51" ht="59.25" customHeight="1" x14ac:dyDescent="0.25">
      <c r="A51" s="1"/>
      <c r="B51" s="1"/>
      <c r="C51" s="1"/>
      <c r="D51" s="1"/>
      <c r="E51" s="1"/>
      <c r="F51" s="1"/>
      <c r="G51" s="1"/>
      <c r="H51" s="1"/>
      <c r="I51" s="1"/>
      <c r="J51" s="2"/>
      <c r="K51" s="2"/>
      <c r="L51" s="2"/>
      <c r="M51" s="2"/>
      <c r="N51" s="2"/>
      <c r="O51" s="2"/>
      <c r="P51" s="2"/>
      <c r="Q51" s="2"/>
      <c r="R51" s="2"/>
      <c r="S51" s="2"/>
      <c r="T51" s="2"/>
      <c r="U51" s="2"/>
      <c r="V51" s="2"/>
      <c r="W51" s="2"/>
      <c r="X51" s="2"/>
      <c r="Y51" s="127"/>
      <c r="Z51" s="127"/>
      <c r="AA51" s="2"/>
      <c r="AB51" s="2"/>
      <c r="AC51" s="2"/>
      <c r="AD51" s="2"/>
      <c r="AE51" s="2"/>
      <c r="AF51" s="2"/>
      <c r="AG51" s="2"/>
      <c r="AH51" s="2"/>
      <c r="AI51" s="2"/>
      <c r="AJ51" s="2"/>
      <c r="AK51" s="2"/>
      <c r="AL51" s="2"/>
      <c r="AM51" s="1"/>
      <c r="AN51" s="1"/>
      <c r="AO51" s="1"/>
      <c r="AP51" s="136"/>
      <c r="AQ51" s="1"/>
      <c r="AR51" s="1"/>
      <c r="AS51" s="136"/>
      <c r="AT51" s="136"/>
      <c r="AU51" s="136"/>
      <c r="AV51" s="1"/>
      <c r="AW51" s="1"/>
      <c r="AX51" s="459"/>
      <c r="AY51" s="459"/>
    </row>
    <row r="52" spans="1:51" ht="59.25" customHeight="1" x14ac:dyDescent="0.25">
      <c r="A52" s="1"/>
      <c r="B52" s="1"/>
      <c r="C52" s="1"/>
      <c r="D52" s="1"/>
      <c r="E52" s="1"/>
      <c r="F52" s="1"/>
      <c r="G52" s="1"/>
      <c r="H52" s="1"/>
      <c r="I52" s="1"/>
      <c r="J52" s="2"/>
      <c r="K52" s="2"/>
      <c r="L52" s="2"/>
      <c r="M52" s="2"/>
      <c r="N52" s="2"/>
      <c r="O52" s="2"/>
      <c r="P52" s="2"/>
      <c r="Q52" s="2"/>
      <c r="R52" s="2"/>
      <c r="S52" s="2"/>
      <c r="T52" s="2"/>
      <c r="U52" s="2"/>
      <c r="V52" s="2"/>
      <c r="W52" s="2"/>
      <c r="X52" s="2"/>
      <c r="Y52" s="127"/>
      <c r="Z52" s="127"/>
      <c r="AA52" s="2"/>
      <c r="AB52" s="2"/>
      <c r="AC52" s="2"/>
      <c r="AD52" s="2"/>
      <c r="AE52" s="2"/>
      <c r="AF52" s="2"/>
      <c r="AG52" s="2"/>
      <c r="AH52" s="2"/>
      <c r="AI52" s="2"/>
      <c r="AJ52" s="2"/>
      <c r="AK52" s="2"/>
      <c r="AL52" s="2"/>
      <c r="AM52" s="1"/>
      <c r="AN52" s="1"/>
      <c r="AO52" s="1"/>
      <c r="AP52" s="136"/>
      <c r="AQ52" s="1"/>
      <c r="AR52" s="1"/>
      <c r="AS52" s="136"/>
      <c r="AT52" s="136"/>
      <c r="AU52" s="136"/>
      <c r="AV52" s="1"/>
      <c r="AW52" s="1"/>
      <c r="AX52" s="459"/>
      <c r="AY52" s="459"/>
    </row>
    <row r="53" spans="1:51" ht="59.25" customHeight="1" x14ac:dyDescent="0.25">
      <c r="A53" s="1"/>
      <c r="B53" s="1"/>
      <c r="C53" s="1"/>
      <c r="D53" s="1"/>
      <c r="E53" s="1"/>
      <c r="F53" s="1"/>
      <c r="G53" s="1"/>
      <c r="H53" s="1"/>
      <c r="I53" s="1"/>
      <c r="J53" s="2"/>
      <c r="K53" s="2"/>
      <c r="L53" s="2"/>
      <c r="M53" s="2"/>
      <c r="N53" s="2"/>
      <c r="O53" s="2"/>
      <c r="P53" s="2"/>
      <c r="Q53" s="2"/>
      <c r="R53" s="2"/>
      <c r="S53" s="2"/>
      <c r="T53" s="2"/>
      <c r="U53" s="2"/>
      <c r="V53" s="2"/>
      <c r="W53" s="2"/>
      <c r="X53" s="2"/>
      <c r="Y53" s="127"/>
      <c r="Z53" s="127"/>
      <c r="AA53" s="2"/>
      <c r="AB53" s="2"/>
      <c r="AC53" s="2"/>
      <c r="AD53" s="2"/>
      <c r="AE53" s="2"/>
      <c r="AF53" s="2"/>
      <c r="AG53" s="2"/>
      <c r="AH53" s="2"/>
      <c r="AI53" s="2"/>
      <c r="AJ53" s="2"/>
      <c r="AK53" s="2"/>
      <c r="AL53" s="2"/>
      <c r="AM53" s="1"/>
      <c r="AN53" s="1"/>
      <c r="AO53" s="1"/>
      <c r="AP53" s="136"/>
      <c r="AQ53" s="1"/>
      <c r="AR53" s="1"/>
      <c r="AS53" s="136"/>
      <c r="AT53" s="136"/>
      <c r="AU53" s="136"/>
      <c r="AV53" s="1"/>
      <c r="AW53" s="1"/>
      <c r="AX53" s="459"/>
      <c r="AY53" s="459"/>
    </row>
    <row r="54" spans="1:51" ht="59.25" customHeight="1" x14ac:dyDescent="0.25">
      <c r="A54" s="1"/>
      <c r="B54" s="1"/>
      <c r="C54" s="1"/>
      <c r="D54" s="1"/>
      <c r="E54" s="1"/>
      <c r="F54" s="1"/>
      <c r="G54" s="1"/>
      <c r="H54" s="1"/>
      <c r="I54" s="1"/>
      <c r="J54" s="2"/>
      <c r="K54" s="2"/>
      <c r="L54" s="2"/>
      <c r="M54" s="2"/>
      <c r="N54" s="2"/>
      <c r="O54" s="2"/>
      <c r="P54" s="2"/>
      <c r="Q54" s="2"/>
      <c r="R54" s="2"/>
      <c r="S54" s="2"/>
      <c r="T54" s="2"/>
      <c r="U54" s="2"/>
      <c r="V54" s="2"/>
      <c r="W54" s="2"/>
      <c r="X54" s="2"/>
      <c r="Y54" s="127"/>
      <c r="Z54" s="127"/>
      <c r="AA54" s="2"/>
      <c r="AB54" s="2"/>
      <c r="AC54" s="2"/>
      <c r="AD54" s="2"/>
      <c r="AE54" s="2"/>
      <c r="AF54" s="2"/>
      <c r="AG54" s="2"/>
      <c r="AH54" s="2"/>
      <c r="AI54" s="2"/>
      <c r="AJ54" s="2"/>
      <c r="AK54" s="2"/>
      <c r="AL54" s="2"/>
      <c r="AM54" s="1"/>
      <c r="AN54" s="1"/>
      <c r="AO54" s="1"/>
      <c r="AP54" s="136"/>
      <c r="AQ54" s="1"/>
      <c r="AR54" s="1"/>
      <c r="AS54" s="136"/>
      <c r="AT54" s="136"/>
      <c r="AU54" s="136"/>
      <c r="AV54" s="1"/>
      <c r="AW54" s="1"/>
      <c r="AX54" s="459"/>
      <c r="AY54" s="459"/>
    </row>
    <row r="55" spans="1:51" ht="59.25" customHeight="1" x14ac:dyDescent="0.25">
      <c r="A55" s="1"/>
      <c r="B55" s="1"/>
      <c r="C55" s="1"/>
      <c r="D55" s="1"/>
      <c r="E55" s="1"/>
      <c r="F55" s="1"/>
      <c r="G55" s="1"/>
      <c r="H55" s="1"/>
      <c r="I55" s="1"/>
      <c r="J55" s="2"/>
      <c r="K55" s="2"/>
      <c r="L55" s="2"/>
      <c r="M55" s="2"/>
      <c r="N55" s="2"/>
      <c r="O55" s="2"/>
      <c r="P55" s="2"/>
      <c r="Q55" s="2"/>
      <c r="R55" s="2"/>
      <c r="S55" s="2"/>
      <c r="T55" s="2"/>
      <c r="U55" s="2"/>
      <c r="V55" s="2"/>
      <c r="W55" s="2"/>
      <c r="X55" s="2"/>
      <c r="Y55" s="127"/>
      <c r="Z55" s="127"/>
      <c r="AA55" s="2"/>
      <c r="AB55" s="2"/>
      <c r="AC55" s="2"/>
      <c r="AD55" s="2"/>
      <c r="AE55" s="2"/>
      <c r="AF55" s="2"/>
      <c r="AG55" s="2"/>
      <c r="AH55" s="2"/>
      <c r="AI55" s="2"/>
      <c r="AJ55" s="2"/>
      <c r="AK55" s="2"/>
      <c r="AL55" s="2"/>
      <c r="AM55" s="1"/>
      <c r="AN55" s="1"/>
      <c r="AO55" s="1"/>
      <c r="AP55" s="136"/>
      <c r="AQ55" s="1"/>
      <c r="AR55" s="1"/>
      <c r="AS55" s="136"/>
      <c r="AT55" s="136"/>
      <c r="AU55" s="136"/>
      <c r="AV55" s="1"/>
      <c r="AW55" s="1"/>
      <c r="AX55" s="459"/>
      <c r="AY55" s="459"/>
    </row>
    <row r="56" spans="1:51" ht="59.25" customHeight="1" x14ac:dyDescent="0.25">
      <c r="A56" s="1"/>
      <c r="B56" s="1"/>
      <c r="C56" s="1"/>
      <c r="D56" s="1"/>
      <c r="E56" s="1"/>
      <c r="F56" s="1"/>
      <c r="G56" s="1"/>
      <c r="H56" s="1"/>
      <c r="I56" s="1"/>
      <c r="J56" s="2"/>
      <c r="K56" s="2"/>
      <c r="L56" s="2"/>
      <c r="M56" s="2"/>
      <c r="N56" s="2"/>
      <c r="O56" s="2"/>
      <c r="P56" s="2"/>
      <c r="Q56" s="2"/>
      <c r="R56" s="2"/>
      <c r="S56" s="2"/>
      <c r="T56" s="2"/>
      <c r="U56" s="2"/>
      <c r="V56" s="2"/>
      <c r="W56" s="2"/>
      <c r="X56" s="2"/>
      <c r="Y56" s="127"/>
      <c r="Z56" s="127"/>
      <c r="AA56" s="2"/>
      <c r="AB56" s="2"/>
      <c r="AC56" s="2"/>
      <c r="AD56" s="2"/>
      <c r="AE56" s="2"/>
      <c r="AF56" s="2"/>
      <c r="AG56" s="2"/>
      <c r="AH56" s="2"/>
      <c r="AI56" s="2"/>
      <c r="AJ56" s="2"/>
      <c r="AK56" s="2"/>
      <c r="AL56" s="2"/>
      <c r="AM56" s="1"/>
      <c r="AN56" s="1"/>
      <c r="AO56" s="1"/>
      <c r="AP56" s="136"/>
      <c r="AQ56" s="1"/>
      <c r="AR56" s="1"/>
      <c r="AS56" s="136"/>
      <c r="AT56" s="136"/>
      <c r="AU56" s="136"/>
      <c r="AV56" s="1"/>
      <c r="AW56" s="1"/>
      <c r="AX56" s="459"/>
      <c r="AY56" s="459"/>
    </row>
    <row r="57" spans="1:51" ht="59.25" customHeight="1" x14ac:dyDescent="0.25">
      <c r="A57" s="1"/>
      <c r="B57" s="1"/>
      <c r="C57" s="1"/>
      <c r="D57" s="1"/>
      <c r="E57" s="1"/>
      <c r="F57" s="1"/>
      <c r="G57" s="1"/>
      <c r="H57" s="1"/>
      <c r="I57" s="1"/>
      <c r="J57" s="2"/>
      <c r="K57" s="2"/>
      <c r="L57" s="2"/>
      <c r="M57" s="2"/>
      <c r="N57" s="2"/>
      <c r="O57" s="2"/>
      <c r="P57" s="2"/>
      <c r="Q57" s="2"/>
      <c r="R57" s="2"/>
      <c r="S57" s="2"/>
      <c r="T57" s="2"/>
      <c r="U57" s="2"/>
      <c r="V57" s="2"/>
      <c r="W57" s="2"/>
      <c r="X57" s="2"/>
      <c r="Y57" s="127"/>
      <c r="Z57" s="127"/>
      <c r="AA57" s="2"/>
      <c r="AB57" s="2"/>
      <c r="AC57" s="2"/>
      <c r="AD57" s="2"/>
      <c r="AE57" s="2"/>
      <c r="AF57" s="2"/>
      <c r="AG57" s="2"/>
      <c r="AH57" s="2"/>
      <c r="AI57" s="2"/>
      <c r="AJ57" s="2"/>
      <c r="AK57" s="2"/>
      <c r="AL57" s="2"/>
      <c r="AM57" s="1"/>
      <c r="AN57" s="1"/>
      <c r="AO57" s="1"/>
      <c r="AP57" s="136"/>
      <c r="AQ57" s="1"/>
      <c r="AR57" s="1"/>
      <c r="AS57" s="136"/>
      <c r="AT57" s="136"/>
      <c r="AU57" s="136"/>
      <c r="AV57" s="1"/>
      <c r="AW57" s="1"/>
      <c r="AX57" s="459"/>
      <c r="AY57" s="459"/>
    </row>
    <row r="58" spans="1:51" ht="59.25" customHeight="1" x14ac:dyDescent="0.25">
      <c r="A58" s="1"/>
      <c r="B58" s="1"/>
      <c r="C58" s="1"/>
      <c r="D58" s="1"/>
      <c r="E58" s="1"/>
      <c r="F58" s="1"/>
      <c r="G58" s="1"/>
      <c r="H58" s="1"/>
      <c r="I58" s="1"/>
      <c r="J58" s="2"/>
      <c r="K58" s="2"/>
      <c r="L58" s="2"/>
      <c r="M58" s="2"/>
      <c r="N58" s="2"/>
      <c r="O58" s="2"/>
      <c r="P58" s="2"/>
      <c r="Q58" s="2"/>
      <c r="R58" s="2"/>
      <c r="S58" s="2"/>
      <c r="T58" s="2"/>
      <c r="U58" s="2"/>
      <c r="V58" s="2"/>
      <c r="W58" s="2"/>
      <c r="X58" s="2"/>
      <c r="Y58" s="127"/>
      <c r="Z58" s="127"/>
      <c r="AA58" s="2"/>
      <c r="AB58" s="2"/>
      <c r="AC58" s="2"/>
      <c r="AD58" s="2"/>
      <c r="AE58" s="2"/>
      <c r="AF58" s="2"/>
      <c r="AG58" s="2"/>
      <c r="AH58" s="2"/>
      <c r="AI58" s="2"/>
      <c r="AJ58" s="2"/>
      <c r="AK58" s="2"/>
      <c r="AL58" s="2"/>
      <c r="AM58" s="1"/>
      <c r="AN58" s="1"/>
      <c r="AO58" s="1"/>
      <c r="AP58" s="136"/>
      <c r="AQ58" s="1"/>
      <c r="AR58" s="1"/>
      <c r="AS58" s="136"/>
      <c r="AT58" s="136"/>
      <c r="AU58" s="136"/>
      <c r="AV58" s="1"/>
      <c r="AW58" s="1"/>
      <c r="AX58" s="459"/>
      <c r="AY58" s="459"/>
    </row>
    <row r="59" spans="1:51" ht="59.25" customHeight="1" x14ac:dyDescent="0.25">
      <c r="A59" s="1"/>
      <c r="B59" s="1"/>
      <c r="C59" s="1"/>
      <c r="D59" s="1"/>
      <c r="E59" s="1"/>
      <c r="F59" s="1"/>
      <c r="G59" s="1"/>
      <c r="H59" s="1"/>
      <c r="I59" s="1"/>
      <c r="J59" s="2"/>
      <c r="K59" s="2"/>
      <c r="L59" s="2"/>
      <c r="M59" s="2"/>
      <c r="N59" s="2"/>
      <c r="O59" s="2"/>
      <c r="P59" s="2"/>
      <c r="Q59" s="2"/>
      <c r="R59" s="2"/>
      <c r="S59" s="2"/>
      <c r="T59" s="2"/>
      <c r="U59" s="2"/>
      <c r="V59" s="2"/>
      <c r="W59" s="2"/>
      <c r="X59" s="2"/>
      <c r="Y59" s="127"/>
      <c r="Z59" s="127"/>
      <c r="AA59" s="2"/>
      <c r="AB59" s="2"/>
      <c r="AC59" s="2"/>
      <c r="AD59" s="2"/>
      <c r="AE59" s="2"/>
      <c r="AF59" s="2"/>
      <c r="AG59" s="2"/>
      <c r="AH59" s="2"/>
      <c r="AI59" s="2"/>
      <c r="AJ59" s="2"/>
      <c r="AK59" s="2"/>
      <c r="AL59" s="2"/>
      <c r="AM59" s="1"/>
      <c r="AN59" s="1"/>
      <c r="AO59" s="1"/>
      <c r="AP59" s="136"/>
      <c r="AQ59" s="1"/>
      <c r="AR59" s="1"/>
      <c r="AS59" s="136"/>
      <c r="AT59" s="136"/>
      <c r="AU59" s="136"/>
      <c r="AV59" s="1"/>
      <c r="AW59" s="1"/>
      <c r="AX59" s="459"/>
      <c r="AY59" s="459"/>
    </row>
    <row r="60" spans="1:51" ht="59.25" customHeight="1" x14ac:dyDescent="0.25">
      <c r="A60" s="1"/>
      <c r="B60" s="1"/>
      <c r="C60" s="1"/>
      <c r="D60" s="1"/>
      <c r="E60" s="1"/>
      <c r="F60" s="1"/>
      <c r="G60" s="1"/>
      <c r="H60" s="1"/>
      <c r="I60" s="1"/>
      <c r="J60" s="2"/>
      <c r="K60" s="2"/>
      <c r="L60" s="2"/>
      <c r="M60" s="2"/>
      <c r="N60" s="2"/>
      <c r="O60" s="2"/>
      <c r="P60" s="2"/>
      <c r="Q60" s="2"/>
      <c r="R60" s="2"/>
      <c r="S60" s="2"/>
      <c r="T60" s="2"/>
      <c r="U60" s="2"/>
      <c r="V60" s="2"/>
      <c r="W60" s="2"/>
      <c r="X60" s="2"/>
      <c r="Y60" s="127"/>
      <c r="Z60" s="127"/>
      <c r="AA60" s="2"/>
      <c r="AB60" s="2"/>
      <c r="AC60" s="2"/>
      <c r="AD60" s="2"/>
      <c r="AE60" s="2"/>
      <c r="AF60" s="2"/>
      <c r="AG60" s="2"/>
      <c r="AH60" s="2"/>
      <c r="AI60" s="2"/>
      <c r="AJ60" s="2"/>
      <c r="AK60" s="2"/>
      <c r="AL60" s="2"/>
      <c r="AM60" s="1"/>
      <c r="AN60" s="1"/>
      <c r="AO60" s="1"/>
      <c r="AP60" s="136"/>
      <c r="AQ60" s="1"/>
      <c r="AR60" s="1"/>
      <c r="AS60" s="136"/>
      <c r="AT60" s="136"/>
      <c r="AU60" s="136"/>
      <c r="AV60" s="1"/>
      <c r="AW60" s="1"/>
      <c r="AX60" s="459"/>
      <c r="AY60" s="459"/>
    </row>
    <row r="61" spans="1:51" ht="59.25" customHeight="1" x14ac:dyDescent="0.25">
      <c r="A61" s="1"/>
      <c r="B61" s="1"/>
      <c r="C61" s="1"/>
      <c r="D61" s="1"/>
      <c r="E61" s="1"/>
      <c r="F61" s="1"/>
      <c r="G61" s="1"/>
      <c r="H61" s="1"/>
      <c r="I61" s="1"/>
      <c r="J61" s="2"/>
      <c r="K61" s="2"/>
      <c r="L61" s="2"/>
      <c r="M61" s="2"/>
      <c r="N61" s="2"/>
      <c r="O61" s="2"/>
      <c r="P61" s="2"/>
      <c r="Q61" s="2"/>
      <c r="R61" s="2"/>
      <c r="S61" s="2"/>
      <c r="T61" s="2"/>
      <c r="U61" s="2"/>
      <c r="V61" s="2"/>
      <c r="W61" s="2"/>
      <c r="X61" s="2"/>
      <c r="Y61" s="127"/>
      <c r="Z61" s="127"/>
      <c r="AA61" s="2"/>
      <c r="AB61" s="2"/>
      <c r="AC61" s="2"/>
      <c r="AD61" s="2"/>
      <c r="AE61" s="2"/>
      <c r="AF61" s="2"/>
      <c r="AG61" s="2"/>
      <c r="AH61" s="2"/>
      <c r="AI61" s="2"/>
      <c r="AJ61" s="2"/>
      <c r="AK61" s="2"/>
      <c r="AL61" s="2"/>
      <c r="AM61" s="1"/>
      <c r="AN61" s="1"/>
      <c r="AO61" s="1"/>
      <c r="AP61" s="136"/>
      <c r="AQ61" s="1"/>
      <c r="AR61" s="1"/>
      <c r="AS61" s="136"/>
      <c r="AT61" s="136"/>
      <c r="AU61" s="136"/>
      <c r="AV61" s="1"/>
      <c r="AW61" s="1"/>
      <c r="AX61" s="459"/>
      <c r="AY61" s="459"/>
    </row>
    <row r="62" spans="1:51" ht="59.25" customHeight="1" x14ac:dyDescent="0.25">
      <c r="A62" s="1"/>
      <c r="B62" s="1"/>
      <c r="C62" s="1"/>
      <c r="D62" s="1"/>
      <c r="E62" s="1"/>
      <c r="F62" s="1"/>
      <c r="G62" s="1"/>
      <c r="H62" s="1"/>
      <c r="I62" s="1"/>
      <c r="J62" s="2"/>
      <c r="K62" s="2"/>
      <c r="L62" s="2"/>
      <c r="M62" s="2"/>
      <c r="N62" s="2"/>
      <c r="O62" s="2"/>
      <c r="P62" s="2"/>
      <c r="Q62" s="2"/>
      <c r="R62" s="2"/>
      <c r="S62" s="2"/>
      <c r="T62" s="2"/>
      <c r="U62" s="2"/>
      <c r="V62" s="2"/>
      <c r="W62" s="2"/>
      <c r="X62" s="2"/>
      <c r="Y62" s="127"/>
      <c r="Z62" s="127"/>
      <c r="AA62" s="2"/>
      <c r="AB62" s="2"/>
      <c r="AC62" s="2"/>
      <c r="AD62" s="2"/>
      <c r="AE62" s="2"/>
      <c r="AF62" s="2"/>
      <c r="AG62" s="2"/>
      <c r="AH62" s="2"/>
      <c r="AI62" s="2"/>
      <c r="AJ62" s="2"/>
      <c r="AK62" s="2"/>
      <c r="AL62" s="2"/>
      <c r="AM62" s="1"/>
      <c r="AN62" s="1"/>
      <c r="AO62" s="1"/>
      <c r="AP62" s="136"/>
      <c r="AQ62" s="1"/>
      <c r="AR62" s="1"/>
      <c r="AS62" s="136"/>
      <c r="AT62" s="136"/>
      <c r="AU62" s="136"/>
      <c r="AV62" s="1"/>
      <c r="AW62" s="1"/>
      <c r="AX62" s="459"/>
      <c r="AY62" s="459"/>
    </row>
    <row r="63" spans="1:51" ht="59.25" customHeight="1" x14ac:dyDescent="0.25">
      <c r="A63" s="1"/>
      <c r="B63" s="1"/>
      <c r="C63" s="1"/>
      <c r="D63" s="1"/>
      <c r="E63" s="1"/>
      <c r="F63" s="1"/>
      <c r="G63" s="1"/>
      <c r="H63" s="1"/>
      <c r="I63" s="1"/>
      <c r="J63" s="2"/>
      <c r="K63" s="2"/>
      <c r="L63" s="2"/>
      <c r="M63" s="2"/>
      <c r="N63" s="2"/>
      <c r="O63" s="2"/>
      <c r="P63" s="2"/>
      <c r="Q63" s="2"/>
      <c r="R63" s="2"/>
      <c r="S63" s="2"/>
      <c r="T63" s="2"/>
      <c r="U63" s="2"/>
      <c r="V63" s="2"/>
      <c r="W63" s="2"/>
      <c r="X63" s="2"/>
      <c r="Y63" s="127"/>
      <c r="Z63" s="127"/>
      <c r="AA63" s="2"/>
      <c r="AB63" s="2"/>
      <c r="AC63" s="2"/>
      <c r="AD63" s="2"/>
      <c r="AE63" s="2"/>
      <c r="AF63" s="2"/>
      <c r="AG63" s="2"/>
      <c r="AH63" s="2"/>
      <c r="AI63" s="2"/>
      <c r="AJ63" s="2"/>
      <c r="AK63" s="2"/>
      <c r="AL63" s="2"/>
      <c r="AM63" s="1"/>
      <c r="AN63" s="1"/>
      <c r="AO63" s="1"/>
      <c r="AP63" s="136"/>
      <c r="AQ63" s="1"/>
      <c r="AR63" s="1"/>
      <c r="AS63" s="136"/>
      <c r="AT63" s="136"/>
      <c r="AU63" s="136"/>
      <c r="AV63" s="1"/>
      <c r="AW63" s="1"/>
      <c r="AX63" s="459"/>
      <c r="AY63" s="459"/>
    </row>
    <row r="64" spans="1:51" ht="59.25" customHeight="1" x14ac:dyDescent="0.25">
      <c r="A64" s="1"/>
      <c r="B64" s="1"/>
      <c r="C64" s="1"/>
      <c r="D64" s="1"/>
      <c r="E64" s="1"/>
      <c r="F64" s="1"/>
      <c r="G64" s="1"/>
      <c r="H64" s="1"/>
      <c r="I64" s="1"/>
      <c r="J64" s="2"/>
      <c r="K64" s="2"/>
      <c r="L64" s="2"/>
      <c r="M64" s="2"/>
      <c r="N64" s="2"/>
      <c r="O64" s="2"/>
      <c r="P64" s="2"/>
      <c r="Q64" s="2"/>
      <c r="R64" s="2"/>
      <c r="S64" s="2"/>
      <c r="T64" s="2"/>
      <c r="U64" s="2"/>
      <c r="V64" s="2"/>
      <c r="W64" s="2"/>
      <c r="X64" s="2"/>
      <c r="Y64" s="127"/>
      <c r="Z64" s="127"/>
      <c r="AA64" s="2"/>
      <c r="AB64" s="2"/>
      <c r="AC64" s="2"/>
      <c r="AD64" s="2"/>
      <c r="AE64" s="2"/>
      <c r="AF64" s="2"/>
      <c r="AG64" s="2"/>
      <c r="AH64" s="2"/>
      <c r="AI64" s="2"/>
      <c r="AJ64" s="2"/>
      <c r="AK64" s="2"/>
      <c r="AL64" s="2"/>
      <c r="AM64" s="1"/>
      <c r="AN64" s="1"/>
      <c r="AO64" s="1"/>
      <c r="AP64" s="136"/>
      <c r="AQ64" s="1"/>
      <c r="AR64" s="1"/>
      <c r="AS64" s="136"/>
      <c r="AT64" s="136"/>
      <c r="AU64" s="136"/>
      <c r="AV64" s="1"/>
      <c r="AW64" s="1"/>
      <c r="AX64" s="459"/>
      <c r="AY64" s="459"/>
    </row>
    <row r="65" spans="1:51" ht="59.25" customHeight="1" x14ac:dyDescent="0.25">
      <c r="A65" s="1"/>
      <c r="B65" s="1"/>
      <c r="C65" s="1"/>
      <c r="D65" s="1"/>
      <c r="E65" s="1"/>
      <c r="F65" s="1"/>
      <c r="G65" s="1"/>
      <c r="H65" s="1"/>
      <c r="I65" s="1"/>
      <c r="J65" s="2"/>
      <c r="K65" s="2"/>
      <c r="L65" s="2"/>
      <c r="M65" s="2"/>
      <c r="N65" s="2"/>
      <c r="O65" s="2"/>
      <c r="P65" s="2"/>
      <c r="Q65" s="2"/>
      <c r="R65" s="2"/>
      <c r="S65" s="2"/>
      <c r="T65" s="2"/>
      <c r="U65" s="2"/>
      <c r="V65" s="2"/>
      <c r="W65" s="2"/>
      <c r="X65" s="2"/>
      <c r="Y65" s="127"/>
      <c r="Z65" s="127"/>
      <c r="AA65" s="2"/>
      <c r="AB65" s="2"/>
      <c r="AC65" s="2"/>
      <c r="AD65" s="2"/>
      <c r="AE65" s="2"/>
      <c r="AF65" s="2"/>
      <c r="AG65" s="2"/>
      <c r="AH65" s="2"/>
      <c r="AI65" s="2"/>
      <c r="AJ65" s="2"/>
      <c r="AK65" s="2"/>
      <c r="AL65" s="2"/>
      <c r="AM65" s="1"/>
      <c r="AN65" s="1"/>
      <c r="AO65" s="1"/>
      <c r="AP65" s="136"/>
      <c r="AQ65" s="1"/>
      <c r="AR65" s="1"/>
      <c r="AS65" s="136"/>
      <c r="AT65" s="136"/>
      <c r="AU65" s="136"/>
      <c r="AV65" s="1"/>
      <c r="AW65" s="1"/>
      <c r="AX65" s="459"/>
      <c r="AY65" s="459"/>
    </row>
    <row r="66" spans="1:51" ht="59.25" customHeight="1" x14ac:dyDescent="0.25">
      <c r="A66" s="1"/>
      <c r="B66" s="1"/>
      <c r="C66" s="1"/>
      <c r="D66" s="1"/>
      <c r="E66" s="1"/>
      <c r="F66" s="1"/>
      <c r="G66" s="1"/>
      <c r="H66" s="1"/>
      <c r="I66" s="1"/>
      <c r="J66" s="2"/>
      <c r="K66" s="2"/>
      <c r="L66" s="2"/>
      <c r="M66" s="2"/>
      <c r="N66" s="2"/>
      <c r="O66" s="2"/>
      <c r="P66" s="2"/>
      <c r="Q66" s="2"/>
      <c r="R66" s="2"/>
      <c r="S66" s="2"/>
      <c r="T66" s="2"/>
      <c r="U66" s="2"/>
      <c r="V66" s="2"/>
      <c r="W66" s="2"/>
      <c r="X66" s="2"/>
      <c r="Y66" s="127"/>
      <c r="Z66" s="127"/>
      <c r="AA66" s="2"/>
      <c r="AB66" s="2"/>
      <c r="AC66" s="2"/>
      <c r="AD66" s="2"/>
      <c r="AE66" s="2"/>
      <c r="AF66" s="2"/>
      <c r="AG66" s="2"/>
      <c r="AH66" s="2"/>
      <c r="AI66" s="2"/>
      <c r="AJ66" s="2"/>
      <c r="AK66" s="2"/>
      <c r="AL66" s="2"/>
      <c r="AM66" s="1"/>
      <c r="AN66" s="1"/>
      <c r="AO66" s="1"/>
      <c r="AP66" s="136"/>
      <c r="AQ66" s="1"/>
      <c r="AR66" s="1"/>
      <c r="AS66" s="136"/>
      <c r="AT66" s="136"/>
      <c r="AU66" s="136"/>
      <c r="AV66" s="1"/>
      <c r="AW66" s="1"/>
      <c r="AX66" s="459"/>
      <c r="AY66" s="459"/>
    </row>
    <row r="67" spans="1:51" ht="59.25" customHeight="1" x14ac:dyDescent="0.25">
      <c r="A67" s="1"/>
      <c r="B67" s="1"/>
      <c r="C67" s="1"/>
      <c r="D67" s="1"/>
      <c r="E67" s="1"/>
      <c r="F67" s="1"/>
      <c r="G67" s="1"/>
      <c r="H67" s="1"/>
      <c r="I67" s="1"/>
      <c r="J67" s="2"/>
      <c r="K67" s="2"/>
      <c r="L67" s="2"/>
      <c r="M67" s="2"/>
      <c r="N67" s="2"/>
      <c r="O67" s="2"/>
      <c r="P67" s="2"/>
      <c r="Q67" s="2"/>
      <c r="R67" s="2"/>
      <c r="S67" s="2"/>
      <c r="T67" s="2"/>
      <c r="U67" s="2"/>
      <c r="V67" s="2"/>
      <c r="W67" s="2"/>
      <c r="X67" s="2"/>
      <c r="Y67" s="127"/>
      <c r="Z67" s="127"/>
      <c r="AA67" s="2"/>
      <c r="AB67" s="2"/>
      <c r="AC67" s="2"/>
      <c r="AD67" s="2"/>
      <c r="AE67" s="2"/>
      <c r="AF67" s="2"/>
      <c r="AG67" s="2"/>
      <c r="AH67" s="2"/>
      <c r="AI67" s="2"/>
      <c r="AJ67" s="2"/>
      <c r="AK67" s="2"/>
      <c r="AL67" s="2"/>
      <c r="AM67" s="1"/>
      <c r="AN67" s="1"/>
      <c r="AO67" s="1"/>
      <c r="AP67" s="136"/>
      <c r="AQ67" s="1"/>
      <c r="AR67" s="1"/>
      <c r="AS67" s="136"/>
      <c r="AT67" s="136"/>
      <c r="AU67" s="136"/>
      <c r="AV67" s="1"/>
      <c r="AW67" s="1"/>
      <c r="AX67" s="459"/>
      <c r="AY67" s="459"/>
    </row>
    <row r="68" spans="1:51" ht="59.25" customHeight="1" x14ac:dyDescent="0.25">
      <c r="A68" s="1"/>
      <c r="B68" s="1"/>
      <c r="C68" s="1"/>
      <c r="D68" s="1"/>
      <c r="E68" s="1"/>
      <c r="F68" s="1"/>
      <c r="G68" s="1"/>
      <c r="H68" s="1"/>
      <c r="I68" s="1"/>
      <c r="J68" s="2"/>
      <c r="K68" s="2"/>
      <c r="L68" s="2"/>
      <c r="M68" s="2"/>
      <c r="N68" s="2"/>
      <c r="O68" s="2"/>
      <c r="P68" s="2"/>
      <c r="Q68" s="2"/>
      <c r="R68" s="2"/>
      <c r="S68" s="2"/>
      <c r="T68" s="2"/>
      <c r="U68" s="2"/>
      <c r="V68" s="2"/>
      <c r="W68" s="2"/>
      <c r="X68" s="2"/>
      <c r="Y68" s="127"/>
      <c r="Z68" s="127"/>
      <c r="AA68" s="2"/>
      <c r="AB68" s="2"/>
      <c r="AC68" s="2"/>
      <c r="AD68" s="2"/>
      <c r="AE68" s="2"/>
      <c r="AF68" s="2"/>
      <c r="AG68" s="2"/>
      <c r="AH68" s="2"/>
      <c r="AI68" s="2"/>
      <c r="AJ68" s="2"/>
      <c r="AK68" s="2"/>
      <c r="AL68" s="2"/>
      <c r="AM68" s="1"/>
      <c r="AN68" s="1"/>
      <c r="AO68" s="1"/>
      <c r="AP68" s="136"/>
      <c r="AQ68" s="1"/>
      <c r="AR68" s="1"/>
      <c r="AS68" s="136"/>
      <c r="AT68" s="136"/>
      <c r="AU68" s="136"/>
      <c r="AV68" s="1"/>
      <c r="AW68" s="1"/>
      <c r="AX68" s="459"/>
      <c r="AY68" s="459"/>
    </row>
    <row r="69" spans="1:51" ht="59.25" customHeight="1" x14ac:dyDescent="0.25">
      <c r="A69" s="1"/>
      <c r="B69" s="1"/>
      <c r="C69" s="1"/>
      <c r="D69" s="1"/>
      <c r="E69" s="1"/>
      <c r="F69" s="1"/>
      <c r="G69" s="1"/>
      <c r="H69" s="1"/>
      <c r="I69" s="1"/>
      <c r="J69" s="2"/>
      <c r="K69" s="2"/>
      <c r="L69" s="2"/>
      <c r="M69" s="2"/>
      <c r="N69" s="2"/>
      <c r="O69" s="2"/>
      <c r="P69" s="2"/>
      <c r="Q69" s="2"/>
      <c r="R69" s="2"/>
      <c r="S69" s="2"/>
      <c r="T69" s="2"/>
      <c r="U69" s="2"/>
      <c r="V69" s="2"/>
      <c r="W69" s="2"/>
      <c r="X69" s="2"/>
      <c r="Y69" s="127"/>
      <c r="Z69" s="127"/>
      <c r="AA69" s="2"/>
      <c r="AB69" s="2"/>
      <c r="AC69" s="2"/>
      <c r="AD69" s="2"/>
      <c r="AE69" s="2"/>
      <c r="AF69" s="2"/>
      <c r="AG69" s="2"/>
      <c r="AH69" s="2"/>
      <c r="AI69" s="2"/>
      <c r="AJ69" s="2"/>
      <c r="AK69" s="2"/>
      <c r="AL69" s="2"/>
      <c r="AM69" s="1"/>
      <c r="AN69" s="1"/>
      <c r="AO69" s="1"/>
      <c r="AP69" s="136"/>
      <c r="AQ69" s="1"/>
      <c r="AR69" s="1"/>
      <c r="AS69" s="136"/>
      <c r="AT69" s="136"/>
      <c r="AU69" s="136"/>
      <c r="AV69" s="1"/>
      <c r="AW69" s="1"/>
      <c r="AX69" s="459"/>
      <c r="AY69" s="459"/>
    </row>
    <row r="70" spans="1:51" ht="59.25" customHeight="1" x14ac:dyDescent="0.25">
      <c r="A70" s="1"/>
      <c r="B70" s="1"/>
      <c r="C70" s="1"/>
      <c r="D70" s="1"/>
      <c r="E70" s="1"/>
      <c r="F70" s="1"/>
      <c r="G70" s="1"/>
      <c r="H70" s="1"/>
      <c r="I70" s="1"/>
      <c r="J70" s="2"/>
      <c r="K70" s="2"/>
      <c r="L70" s="2"/>
      <c r="M70" s="2"/>
      <c r="N70" s="2"/>
      <c r="O70" s="2"/>
      <c r="P70" s="2"/>
      <c r="Q70" s="2"/>
      <c r="R70" s="2"/>
      <c r="S70" s="2"/>
      <c r="T70" s="2"/>
      <c r="U70" s="2"/>
      <c r="V70" s="2"/>
      <c r="W70" s="2"/>
      <c r="X70" s="2"/>
      <c r="Y70" s="127"/>
      <c r="Z70" s="127"/>
      <c r="AA70" s="2"/>
      <c r="AB70" s="2"/>
      <c r="AC70" s="2"/>
      <c r="AD70" s="2"/>
      <c r="AE70" s="2"/>
      <c r="AF70" s="2"/>
      <c r="AG70" s="2"/>
      <c r="AH70" s="2"/>
      <c r="AI70" s="2"/>
      <c r="AJ70" s="2"/>
      <c r="AK70" s="2"/>
      <c r="AL70" s="2"/>
      <c r="AM70" s="1"/>
      <c r="AN70" s="1"/>
      <c r="AO70" s="1"/>
      <c r="AP70" s="136"/>
      <c r="AQ70" s="1"/>
      <c r="AR70" s="1"/>
      <c r="AS70" s="136"/>
      <c r="AT70" s="136"/>
      <c r="AU70" s="136"/>
      <c r="AV70" s="1"/>
      <c r="AW70" s="1"/>
      <c r="AX70" s="459"/>
      <c r="AY70" s="459"/>
    </row>
    <row r="71" spans="1:51" ht="59.25" customHeight="1" x14ac:dyDescent="0.25">
      <c r="A71" s="1"/>
      <c r="B71" s="1"/>
      <c r="C71" s="1"/>
      <c r="D71" s="1"/>
      <c r="E71" s="1"/>
      <c r="F71" s="1"/>
      <c r="G71" s="1"/>
      <c r="H71" s="1"/>
      <c r="I71" s="1"/>
      <c r="J71" s="2"/>
      <c r="K71" s="2"/>
      <c r="L71" s="2"/>
      <c r="M71" s="2"/>
      <c r="N71" s="2"/>
      <c r="O71" s="2"/>
      <c r="P71" s="2"/>
      <c r="Q71" s="2"/>
      <c r="R71" s="2"/>
      <c r="S71" s="2"/>
      <c r="T71" s="2"/>
      <c r="U71" s="2"/>
      <c r="V71" s="2"/>
      <c r="W71" s="2"/>
      <c r="X71" s="2"/>
      <c r="Y71" s="127"/>
      <c r="Z71" s="127"/>
      <c r="AA71" s="2"/>
      <c r="AB71" s="2"/>
      <c r="AC71" s="2"/>
      <c r="AD71" s="2"/>
      <c r="AE71" s="2"/>
      <c r="AF71" s="2"/>
      <c r="AG71" s="2"/>
      <c r="AH71" s="2"/>
      <c r="AI71" s="2"/>
      <c r="AJ71" s="2"/>
      <c r="AK71" s="2"/>
      <c r="AL71" s="2"/>
      <c r="AM71" s="1"/>
      <c r="AN71" s="1"/>
      <c r="AO71" s="1"/>
      <c r="AP71" s="136"/>
      <c r="AQ71" s="1"/>
      <c r="AR71" s="1"/>
      <c r="AS71" s="136"/>
      <c r="AT71" s="136"/>
      <c r="AU71" s="136"/>
      <c r="AV71" s="1"/>
      <c r="AW71" s="1"/>
      <c r="AX71" s="459"/>
      <c r="AY71" s="459"/>
    </row>
    <row r="72" spans="1:51" ht="59.25" customHeight="1" x14ac:dyDescent="0.25">
      <c r="A72" s="1"/>
      <c r="B72" s="1"/>
      <c r="C72" s="1"/>
      <c r="D72" s="1"/>
      <c r="E72" s="1"/>
      <c r="F72" s="1"/>
      <c r="G72" s="1"/>
      <c r="H72" s="1"/>
      <c r="I72" s="1"/>
      <c r="J72" s="2"/>
      <c r="K72" s="2"/>
      <c r="L72" s="2"/>
      <c r="M72" s="2"/>
      <c r="N72" s="2"/>
      <c r="O72" s="2"/>
      <c r="P72" s="2"/>
      <c r="Q72" s="2"/>
      <c r="R72" s="2"/>
      <c r="S72" s="2"/>
      <c r="T72" s="2"/>
      <c r="U72" s="2"/>
      <c r="V72" s="2"/>
      <c r="W72" s="2"/>
      <c r="X72" s="2"/>
      <c r="Y72" s="127"/>
      <c r="Z72" s="127"/>
      <c r="AA72" s="2"/>
      <c r="AB72" s="2"/>
      <c r="AC72" s="2"/>
      <c r="AD72" s="2"/>
      <c r="AE72" s="2"/>
      <c r="AF72" s="2"/>
      <c r="AG72" s="2"/>
      <c r="AH72" s="2"/>
      <c r="AI72" s="2"/>
      <c r="AJ72" s="2"/>
      <c r="AK72" s="2"/>
      <c r="AL72" s="2"/>
      <c r="AM72" s="1"/>
      <c r="AN72" s="1"/>
      <c r="AO72" s="1"/>
      <c r="AP72" s="136"/>
      <c r="AQ72" s="1"/>
      <c r="AR72" s="1"/>
      <c r="AS72" s="136"/>
      <c r="AT72" s="136"/>
      <c r="AU72" s="136"/>
      <c r="AV72" s="1"/>
      <c r="AW72" s="1"/>
      <c r="AX72" s="459"/>
      <c r="AY72" s="459"/>
    </row>
    <row r="73" spans="1:51" ht="59.25" customHeight="1" x14ac:dyDescent="0.25">
      <c r="A73" s="1"/>
      <c r="B73" s="1"/>
      <c r="C73" s="1"/>
      <c r="D73" s="1"/>
      <c r="E73" s="1"/>
      <c r="F73" s="1"/>
      <c r="G73" s="1"/>
      <c r="H73" s="1"/>
      <c r="I73" s="1"/>
      <c r="J73" s="2"/>
      <c r="K73" s="2"/>
      <c r="L73" s="2"/>
      <c r="M73" s="2"/>
      <c r="N73" s="2"/>
      <c r="O73" s="2"/>
      <c r="P73" s="2"/>
      <c r="Q73" s="2"/>
      <c r="R73" s="2"/>
      <c r="S73" s="2"/>
      <c r="T73" s="2"/>
      <c r="U73" s="2"/>
      <c r="V73" s="2"/>
      <c r="W73" s="2"/>
      <c r="X73" s="2"/>
      <c r="Y73" s="127"/>
      <c r="Z73" s="127"/>
      <c r="AA73" s="2"/>
      <c r="AB73" s="2"/>
      <c r="AC73" s="2"/>
      <c r="AD73" s="2"/>
      <c r="AE73" s="2"/>
      <c r="AF73" s="2"/>
      <c r="AG73" s="2"/>
      <c r="AH73" s="2"/>
      <c r="AI73" s="2"/>
      <c r="AJ73" s="2"/>
      <c r="AK73" s="2"/>
      <c r="AL73" s="2"/>
      <c r="AM73" s="1"/>
      <c r="AN73" s="1"/>
      <c r="AO73" s="1"/>
      <c r="AP73" s="136"/>
      <c r="AQ73" s="1"/>
      <c r="AR73" s="1"/>
      <c r="AS73" s="136"/>
      <c r="AT73" s="136"/>
      <c r="AU73" s="136"/>
      <c r="AV73" s="1"/>
      <c r="AW73" s="1"/>
      <c r="AX73" s="459"/>
      <c r="AY73" s="459"/>
    </row>
    <row r="74" spans="1:51" ht="59.25" customHeight="1" x14ac:dyDescent="0.25">
      <c r="A74" s="1"/>
      <c r="B74" s="1"/>
      <c r="C74" s="1"/>
      <c r="D74" s="1"/>
      <c r="E74" s="1"/>
      <c r="F74" s="1"/>
      <c r="G74" s="1"/>
      <c r="H74" s="1"/>
      <c r="I74" s="1"/>
      <c r="J74" s="2"/>
      <c r="K74" s="2"/>
      <c r="L74" s="2"/>
      <c r="M74" s="2"/>
      <c r="N74" s="2"/>
      <c r="O74" s="2"/>
      <c r="P74" s="2"/>
      <c r="Q74" s="2"/>
      <c r="R74" s="2"/>
      <c r="S74" s="2"/>
      <c r="T74" s="2"/>
      <c r="U74" s="2"/>
      <c r="V74" s="2"/>
      <c r="W74" s="2"/>
      <c r="X74" s="2"/>
      <c r="Y74" s="127"/>
      <c r="Z74" s="127"/>
      <c r="AA74" s="2"/>
      <c r="AB74" s="2"/>
      <c r="AC74" s="2"/>
      <c r="AD74" s="2"/>
      <c r="AE74" s="2"/>
      <c r="AF74" s="2"/>
      <c r="AG74" s="2"/>
      <c r="AH74" s="2"/>
      <c r="AI74" s="2"/>
      <c r="AJ74" s="2"/>
      <c r="AK74" s="2"/>
      <c r="AL74" s="2"/>
      <c r="AM74" s="1"/>
      <c r="AN74" s="1"/>
      <c r="AO74" s="1"/>
      <c r="AP74" s="136"/>
      <c r="AQ74" s="1"/>
      <c r="AR74" s="1"/>
      <c r="AS74" s="136"/>
      <c r="AT74" s="136"/>
      <c r="AU74" s="136"/>
      <c r="AV74" s="1"/>
      <c r="AW74" s="1"/>
      <c r="AX74" s="459"/>
      <c r="AY74" s="459"/>
    </row>
    <row r="75" spans="1:51" ht="59.25" customHeight="1" x14ac:dyDescent="0.25">
      <c r="A75" s="1"/>
      <c r="B75" s="1"/>
      <c r="C75" s="1"/>
      <c r="D75" s="1"/>
      <c r="E75" s="1"/>
      <c r="F75" s="1"/>
      <c r="G75" s="1"/>
      <c r="H75" s="1"/>
      <c r="I75" s="1"/>
      <c r="J75" s="2"/>
      <c r="K75" s="2"/>
      <c r="L75" s="2"/>
      <c r="M75" s="2"/>
      <c r="N75" s="2"/>
      <c r="O75" s="2"/>
      <c r="P75" s="2"/>
      <c r="Q75" s="2"/>
      <c r="R75" s="2"/>
      <c r="S75" s="2"/>
      <c r="T75" s="2"/>
      <c r="U75" s="2"/>
      <c r="V75" s="2"/>
      <c r="W75" s="2"/>
      <c r="X75" s="2"/>
      <c r="Y75" s="127"/>
      <c r="Z75" s="127"/>
      <c r="AA75" s="2"/>
      <c r="AB75" s="2"/>
      <c r="AC75" s="2"/>
      <c r="AD75" s="2"/>
      <c r="AE75" s="2"/>
      <c r="AF75" s="2"/>
      <c r="AG75" s="2"/>
      <c r="AH75" s="2"/>
      <c r="AI75" s="2"/>
      <c r="AJ75" s="2"/>
      <c r="AK75" s="2"/>
      <c r="AL75" s="2"/>
      <c r="AM75" s="1"/>
      <c r="AN75" s="1"/>
      <c r="AO75" s="1"/>
      <c r="AP75" s="136"/>
      <c r="AQ75" s="1"/>
      <c r="AR75" s="1"/>
      <c r="AS75" s="136"/>
      <c r="AT75" s="136"/>
      <c r="AU75" s="136"/>
      <c r="AV75" s="1"/>
      <c r="AW75" s="1"/>
      <c r="AX75" s="459"/>
      <c r="AY75" s="459"/>
    </row>
    <row r="76" spans="1:51" ht="59.25" customHeight="1" x14ac:dyDescent="0.25">
      <c r="A76" s="1"/>
      <c r="B76" s="1"/>
      <c r="C76" s="1"/>
      <c r="D76" s="1"/>
      <c r="E76" s="1"/>
      <c r="F76" s="1"/>
      <c r="G76" s="1"/>
      <c r="H76" s="1"/>
      <c r="I76" s="1"/>
      <c r="J76" s="2"/>
      <c r="K76" s="2"/>
      <c r="L76" s="2"/>
      <c r="M76" s="2"/>
      <c r="N76" s="2"/>
      <c r="O76" s="2"/>
      <c r="P76" s="2"/>
      <c r="Q76" s="2"/>
      <c r="R76" s="2"/>
      <c r="S76" s="2"/>
      <c r="T76" s="2"/>
      <c r="U76" s="2"/>
      <c r="V76" s="2"/>
      <c r="W76" s="2"/>
      <c r="X76" s="2"/>
      <c r="Y76" s="127"/>
      <c r="Z76" s="127"/>
      <c r="AA76" s="2"/>
      <c r="AB76" s="2"/>
      <c r="AC76" s="2"/>
      <c r="AD76" s="2"/>
      <c r="AE76" s="2"/>
      <c r="AF76" s="2"/>
      <c r="AG76" s="2"/>
      <c r="AH76" s="2"/>
      <c r="AI76" s="2"/>
      <c r="AJ76" s="2"/>
      <c r="AK76" s="2"/>
      <c r="AL76" s="2"/>
      <c r="AM76" s="1"/>
      <c r="AN76" s="1"/>
      <c r="AO76" s="1"/>
      <c r="AP76" s="136"/>
      <c r="AQ76" s="1"/>
      <c r="AR76" s="1"/>
      <c r="AS76" s="136"/>
      <c r="AT76" s="136"/>
      <c r="AU76" s="136"/>
      <c r="AV76" s="1"/>
      <c r="AW76" s="1"/>
      <c r="AX76" s="459"/>
      <c r="AY76" s="459"/>
    </row>
    <row r="77" spans="1:51" ht="59.25" customHeight="1" x14ac:dyDescent="0.25">
      <c r="A77" s="1"/>
      <c r="B77" s="1"/>
      <c r="C77" s="1"/>
      <c r="D77" s="1"/>
      <c r="E77" s="1"/>
      <c r="F77" s="1"/>
      <c r="G77" s="1"/>
      <c r="H77" s="1"/>
      <c r="I77" s="1"/>
      <c r="J77" s="2"/>
      <c r="K77" s="2"/>
      <c r="L77" s="2"/>
      <c r="M77" s="2"/>
      <c r="N77" s="2"/>
      <c r="O77" s="2"/>
      <c r="P77" s="2"/>
      <c r="Q77" s="2"/>
      <c r="R77" s="2"/>
      <c r="S77" s="2"/>
      <c r="T77" s="2"/>
      <c r="U77" s="2"/>
      <c r="V77" s="2"/>
      <c r="W77" s="2"/>
      <c r="X77" s="2"/>
      <c r="Y77" s="127"/>
      <c r="Z77" s="127"/>
      <c r="AA77" s="2"/>
      <c r="AB77" s="2"/>
      <c r="AC77" s="2"/>
      <c r="AD77" s="2"/>
      <c r="AE77" s="2"/>
      <c r="AF77" s="2"/>
      <c r="AG77" s="2"/>
      <c r="AH77" s="2"/>
      <c r="AI77" s="2"/>
      <c r="AJ77" s="2"/>
      <c r="AK77" s="2"/>
      <c r="AL77" s="2"/>
      <c r="AM77" s="1"/>
      <c r="AN77" s="1"/>
      <c r="AO77" s="1"/>
      <c r="AP77" s="136"/>
      <c r="AQ77" s="1"/>
      <c r="AR77" s="1"/>
      <c r="AS77" s="136"/>
      <c r="AT77" s="136"/>
      <c r="AU77" s="136"/>
      <c r="AV77" s="1"/>
      <c r="AW77" s="1"/>
      <c r="AX77" s="459"/>
      <c r="AY77" s="459"/>
    </row>
    <row r="78" spans="1:51" ht="59.25" customHeight="1" x14ac:dyDescent="0.25">
      <c r="A78" s="1"/>
      <c r="B78" s="1"/>
      <c r="C78" s="1"/>
      <c r="D78" s="1"/>
      <c r="E78" s="1"/>
      <c r="F78" s="1"/>
      <c r="G78" s="1"/>
      <c r="H78" s="1"/>
      <c r="I78" s="1"/>
      <c r="J78" s="2"/>
      <c r="K78" s="2"/>
      <c r="L78" s="2"/>
      <c r="M78" s="2"/>
      <c r="N78" s="2"/>
      <c r="O78" s="2"/>
      <c r="P78" s="2"/>
      <c r="Q78" s="2"/>
      <c r="R78" s="2"/>
      <c r="S78" s="2"/>
      <c r="T78" s="2"/>
      <c r="U78" s="2"/>
      <c r="V78" s="2"/>
      <c r="W78" s="2"/>
      <c r="X78" s="2"/>
      <c r="Y78" s="127"/>
      <c r="Z78" s="127"/>
      <c r="AA78" s="2"/>
      <c r="AB78" s="2"/>
      <c r="AC78" s="2"/>
      <c r="AD78" s="2"/>
      <c r="AE78" s="2"/>
      <c r="AF78" s="2"/>
      <c r="AG78" s="2"/>
      <c r="AH78" s="2"/>
      <c r="AI78" s="2"/>
      <c r="AJ78" s="2"/>
      <c r="AK78" s="2"/>
      <c r="AL78" s="2"/>
      <c r="AM78" s="1"/>
      <c r="AN78" s="1"/>
      <c r="AO78" s="1"/>
      <c r="AP78" s="136"/>
      <c r="AQ78" s="1"/>
      <c r="AR78" s="1"/>
      <c r="AS78" s="136"/>
      <c r="AT78" s="136"/>
      <c r="AU78" s="136"/>
      <c r="AV78" s="1"/>
      <c r="AW78" s="1"/>
      <c r="AX78" s="459"/>
      <c r="AY78" s="459"/>
    </row>
    <row r="79" spans="1:51" ht="59.25" customHeight="1" x14ac:dyDescent="0.25">
      <c r="A79" s="1"/>
      <c r="B79" s="1"/>
      <c r="C79" s="1"/>
      <c r="D79" s="1"/>
      <c r="E79" s="1"/>
      <c r="F79" s="1"/>
      <c r="G79" s="1"/>
      <c r="H79" s="1"/>
      <c r="I79" s="1"/>
      <c r="J79" s="2"/>
      <c r="K79" s="2"/>
      <c r="L79" s="2"/>
      <c r="M79" s="2"/>
      <c r="N79" s="2"/>
      <c r="O79" s="2"/>
      <c r="P79" s="2"/>
      <c r="Q79" s="2"/>
      <c r="R79" s="2"/>
      <c r="S79" s="2"/>
      <c r="T79" s="2"/>
      <c r="U79" s="2"/>
      <c r="V79" s="2"/>
      <c r="W79" s="2"/>
      <c r="X79" s="2"/>
      <c r="Y79" s="127"/>
      <c r="Z79" s="127"/>
      <c r="AA79" s="2"/>
      <c r="AB79" s="2"/>
      <c r="AC79" s="2"/>
      <c r="AD79" s="2"/>
      <c r="AE79" s="2"/>
      <c r="AF79" s="2"/>
      <c r="AG79" s="2"/>
      <c r="AH79" s="2"/>
      <c r="AI79" s="2"/>
      <c r="AJ79" s="2"/>
      <c r="AK79" s="2"/>
      <c r="AL79" s="2"/>
      <c r="AM79" s="1"/>
      <c r="AN79" s="1"/>
      <c r="AO79" s="1"/>
      <c r="AP79" s="136"/>
      <c r="AQ79" s="1"/>
      <c r="AR79" s="1"/>
      <c r="AS79" s="136"/>
      <c r="AT79" s="136"/>
      <c r="AU79" s="136"/>
      <c r="AV79" s="1"/>
      <c r="AW79" s="1"/>
      <c r="AX79" s="459"/>
      <c r="AY79" s="459"/>
    </row>
    <row r="80" spans="1:51" ht="59.25" customHeight="1" x14ac:dyDescent="0.25">
      <c r="A80" s="1"/>
      <c r="B80" s="1"/>
      <c r="C80" s="1"/>
      <c r="D80" s="1"/>
      <c r="E80" s="1"/>
      <c r="F80" s="1"/>
      <c r="G80" s="1"/>
      <c r="H80" s="1"/>
      <c r="I80" s="1"/>
      <c r="J80" s="2"/>
      <c r="K80" s="2"/>
      <c r="L80" s="2"/>
      <c r="M80" s="2"/>
      <c r="N80" s="2"/>
      <c r="O80" s="2"/>
      <c r="P80" s="2"/>
      <c r="Q80" s="2"/>
      <c r="R80" s="2"/>
      <c r="S80" s="2"/>
      <c r="T80" s="2"/>
      <c r="U80" s="2"/>
      <c r="V80" s="2"/>
      <c r="W80" s="2"/>
      <c r="X80" s="2"/>
      <c r="Y80" s="127"/>
      <c r="Z80" s="127"/>
      <c r="AA80" s="2"/>
      <c r="AB80" s="2"/>
      <c r="AC80" s="2"/>
      <c r="AD80" s="2"/>
      <c r="AE80" s="2"/>
      <c r="AF80" s="2"/>
      <c r="AG80" s="2"/>
      <c r="AH80" s="2"/>
      <c r="AI80" s="2"/>
      <c r="AJ80" s="2"/>
      <c r="AK80" s="2"/>
      <c r="AL80" s="2"/>
      <c r="AM80" s="1"/>
      <c r="AN80" s="1"/>
      <c r="AO80" s="1"/>
      <c r="AP80" s="136"/>
      <c r="AQ80" s="1"/>
      <c r="AR80" s="1"/>
      <c r="AS80" s="136"/>
      <c r="AT80" s="136"/>
      <c r="AU80" s="136"/>
      <c r="AV80" s="1"/>
      <c r="AW80" s="1"/>
      <c r="AX80" s="459"/>
      <c r="AY80" s="459"/>
    </row>
    <row r="81" spans="1:51" ht="59.25" customHeight="1" x14ac:dyDescent="0.25">
      <c r="A81" s="1"/>
      <c r="B81" s="1"/>
      <c r="C81" s="1"/>
      <c r="D81" s="1"/>
      <c r="E81" s="1"/>
      <c r="F81" s="1"/>
      <c r="G81" s="1"/>
      <c r="H81" s="1"/>
      <c r="I81" s="1"/>
      <c r="J81" s="2"/>
      <c r="K81" s="2"/>
      <c r="L81" s="2"/>
      <c r="M81" s="2"/>
      <c r="N81" s="2"/>
      <c r="O81" s="2"/>
      <c r="P81" s="2"/>
      <c r="Q81" s="2"/>
      <c r="R81" s="2"/>
      <c r="S81" s="2"/>
      <c r="T81" s="2"/>
      <c r="U81" s="2"/>
      <c r="V81" s="2"/>
      <c r="W81" s="2"/>
      <c r="X81" s="2"/>
      <c r="Y81" s="127"/>
      <c r="Z81" s="127"/>
      <c r="AA81" s="2"/>
      <c r="AB81" s="2"/>
      <c r="AC81" s="2"/>
      <c r="AD81" s="2"/>
      <c r="AE81" s="2"/>
      <c r="AF81" s="2"/>
      <c r="AG81" s="2"/>
      <c r="AH81" s="2"/>
      <c r="AI81" s="2"/>
      <c r="AJ81" s="2"/>
      <c r="AK81" s="2"/>
      <c r="AL81" s="2"/>
      <c r="AM81" s="1"/>
      <c r="AN81" s="1"/>
      <c r="AO81" s="1"/>
      <c r="AP81" s="136"/>
      <c r="AQ81" s="1"/>
      <c r="AR81" s="1"/>
      <c r="AS81" s="136"/>
      <c r="AT81" s="136"/>
      <c r="AU81" s="136"/>
      <c r="AV81" s="1"/>
      <c r="AW81" s="1"/>
      <c r="AX81" s="459"/>
      <c r="AY81" s="459"/>
    </row>
    <row r="82" spans="1:51" ht="59.25" customHeight="1" x14ac:dyDescent="0.25">
      <c r="A82" s="1"/>
      <c r="B82" s="1"/>
      <c r="C82" s="1"/>
      <c r="D82" s="1"/>
      <c r="E82" s="1"/>
      <c r="F82" s="1"/>
      <c r="G82" s="1"/>
      <c r="H82" s="1"/>
      <c r="I82" s="1"/>
      <c r="J82" s="2"/>
      <c r="K82" s="2"/>
      <c r="L82" s="2"/>
      <c r="M82" s="2"/>
      <c r="N82" s="2"/>
      <c r="O82" s="2"/>
      <c r="P82" s="2"/>
      <c r="Q82" s="2"/>
      <c r="R82" s="2"/>
      <c r="S82" s="2"/>
      <c r="T82" s="2"/>
      <c r="U82" s="2"/>
      <c r="V82" s="2"/>
      <c r="W82" s="2"/>
      <c r="X82" s="2"/>
      <c r="Y82" s="127"/>
      <c r="Z82" s="127"/>
      <c r="AA82" s="2"/>
      <c r="AB82" s="2"/>
      <c r="AC82" s="2"/>
      <c r="AD82" s="2"/>
      <c r="AE82" s="2"/>
      <c r="AF82" s="2"/>
      <c r="AG82" s="2"/>
      <c r="AH82" s="2"/>
      <c r="AI82" s="2"/>
      <c r="AJ82" s="2"/>
      <c r="AK82" s="2"/>
      <c r="AL82" s="2"/>
      <c r="AM82" s="1"/>
      <c r="AN82" s="1"/>
      <c r="AO82" s="1"/>
      <c r="AP82" s="136"/>
      <c r="AQ82" s="1"/>
      <c r="AR82" s="1"/>
      <c r="AS82" s="136"/>
      <c r="AT82" s="136"/>
      <c r="AU82" s="136"/>
      <c r="AV82" s="1"/>
      <c r="AW82" s="1"/>
      <c r="AX82" s="459"/>
      <c r="AY82" s="459"/>
    </row>
    <row r="83" spans="1:51" ht="59.25" customHeight="1" x14ac:dyDescent="0.25">
      <c r="A83" s="1"/>
      <c r="B83" s="1"/>
      <c r="C83" s="1"/>
      <c r="D83" s="1"/>
      <c r="E83" s="1"/>
      <c r="F83" s="1"/>
      <c r="G83" s="1"/>
      <c r="H83" s="1"/>
      <c r="I83" s="1"/>
      <c r="J83" s="2"/>
      <c r="K83" s="2"/>
      <c r="L83" s="2"/>
      <c r="M83" s="2"/>
      <c r="N83" s="2"/>
      <c r="O83" s="2"/>
      <c r="P83" s="2"/>
      <c r="Q83" s="2"/>
      <c r="R83" s="2"/>
      <c r="S83" s="2"/>
      <c r="T83" s="2"/>
      <c r="U83" s="2"/>
      <c r="V83" s="2"/>
      <c r="W83" s="2"/>
      <c r="X83" s="2"/>
      <c r="Y83" s="127"/>
      <c r="Z83" s="127"/>
      <c r="AA83" s="2"/>
      <c r="AB83" s="2"/>
      <c r="AC83" s="2"/>
      <c r="AD83" s="2"/>
      <c r="AE83" s="2"/>
      <c r="AF83" s="2"/>
      <c r="AG83" s="2"/>
      <c r="AH83" s="2"/>
      <c r="AI83" s="2"/>
      <c r="AJ83" s="2"/>
      <c r="AK83" s="2"/>
      <c r="AL83" s="2"/>
      <c r="AM83" s="1"/>
      <c r="AN83" s="1"/>
      <c r="AO83" s="1"/>
      <c r="AP83" s="136"/>
      <c r="AQ83" s="1"/>
      <c r="AR83" s="1"/>
      <c r="AS83" s="136"/>
      <c r="AT83" s="136"/>
      <c r="AU83" s="136"/>
      <c r="AV83" s="1"/>
      <c r="AW83" s="1"/>
      <c r="AX83" s="459"/>
      <c r="AY83" s="459"/>
    </row>
    <row r="84" spans="1:51" ht="59.25" customHeight="1" x14ac:dyDescent="0.25">
      <c r="A84" s="1"/>
      <c r="B84" s="1"/>
      <c r="C84" s="1"/>
      <c r="D84" s="1"/>
      <c r="E84" s="1"/>
      <c r="F84" s="1"/>
      <c r="G84" s="1"/>
      <c r="H84" s="1"/>
      <c r="I84" s="1"/>
      <c r="J84" s="2"/>
      <c r="K84" s="2"/>
      <c r="L84" s="2"/>
      <c r="M84" s="2"/>
      <c r="N84" s="2"/>
      <c r="O84" s="2"/>
      <c r="P84" s="2"/>
      <c r="Q84" s="2"/>
      <c r="R84" s="2"/>
      <c r="S84" s="2"/>
      <c r="T84" s="2"/>
      <c r="U84" s="2"/>
      <c r="V84" s="2"/>
      <c r="W84" s="2"/>
      <c r="X84" s="2"/>
      <c r="Y84" s="127"/>
      <c r="Z84" s="127"/>
      <c r="AA84" s="2"/>
      <c r="AB84" s="2"/>
      <c r="AC84" s="2"/>
      <c r="AD84" s="2"/>
      <c r="AE84" s="2"/>
      <c r="AF84" s="2"/>
      <c r="AG84" s="2"/>
      <c r="AH84" s="2"/>
      <c r="AI84" s="2"/>
      <c r="AJ84" s="2"/>
      <c r="AK84" s="2"/>
      <c r="AL84" s="2"/>
      <c r="AM84" s="1"/>
      <c r="AN84" s="1"/>
      <c r="AO84" s="1"/>
      <c r="AP84" s="136"/>
      <c r="AQ84" s="1"/>
      <c r="AR84" s="1"/>
      <c r="AS84" s="136"/>
      <c r="AT84" s="136"/>
      <c r="AU84" s="136"/>
      <c r="AV84" s="1"/>
      <c r="AW84" s="1"/>
      <c r="AX84" s="459"/>
      <c r="AY84" s="459"/>
    </row>
    <row r="85" spans="1:51" ht="59.25" customHeight="1" x14ac:dyDescent="0.25">
      <c r="A85" s="1"/>
      <c r="B85" s="1"/>
      <c r="C85" s="1"/>
      <c r="D85" s="1"/>
      <c r="E85" s="1"/>
      <c r="F85" s="1"/>
      <c r="G85" s="1"/>
      <c r="H85" s="1"/>
      <c r="I85" s="1"/>
      <c r="J85" s="2"/>
      <c r="K85" s="2"/>
      <c r="L85" s="2"/>
      <c r="M85" s="2"/>
      <c r="N85" s="2"/>
      <c r="O85" s="2"/>
      <c r="P85" s="2"/>
      <c r="Q85" s="2"/>
      <c r="R85" s="2"/>
      <c r="S85" s="2"/>
      <c r="T85" s="2"/>
      <c r="U85" s="2"/>
      <c r="V85" s="2"/>
      <c r="W85" s="2"/>
      <c r="X85" s="2"/>
      <c r="Y85" s="127"/>
      <c r="Z85" s="127"/>
      <c r="AA85" s="2"/>
      <c r="AB85" s="2"/>
      <c r="AC85" s="2"/>
      <c r="AD85" s="2"/>
      <c r="AE85" s="2"/>
      <c r="AF85" s="2"/>
      <c r="AG85" s="2"/>
      <c r="AH85" s="2"/>
      <c r="AI85" s="2"/>
      <c r="AJ85" s="2"/>
      <c r="AK85" s="2"/>
      <c r="AL85" s="2"/>
      <c r="AM85" s="1"/>
      <c r="AN85" s="1"/>
      <c r="AO85" s="1"/>
      <c r="AP85" s="136"/>
      <c r="AQ85" s="1"/>
      <c r="AR85" s="1"/>
      <c r="AS85" s="136"/>
      <c r="AT85" s="136"/>
      <c r="AU85" s="136"/>
      <c r="AV85" s="1"/>
      <c r="AW85" s="1"/>
      <c r="AX85" s="459"/>
      <c r="AY85" s="459"/>
    </row>
    <row r="86" spans="1:51" ht="59.25" customHeight="1" x14ac:dyDescent="0.25">
      <c r="A86" s="1"/>
      <c r="B86" s="1"/>
      <c r="C86" s="1"/>
      <c r="D86" s="1"/>
      <c r="E86" s="1"/>
      <c r="F86" s="1"/>
      <c r="G86" s="1"/>
      <c r="H86" s="1"/>
      <c r="I86" s="1"/>
      <c r="J86" s="2"/>
      <c r="K86" s="2"/>
      <c r="L86" s="2"/>
      <c r="M86" s="2"/>
      <c r="N86" s="2"/>
      <c r="O86" s="2"/>
      <c r="P86" s="2"/>
      <c r="Q86" s="2"/>
      <c r="R86" s="2"/>
      <c r="S86" s="2"/>
      <c r="T86" s="2"/>
      <c r="U86" s="2"/>
      <c r="V86" s="2"/>
      <c r="W86" s="2"/>
      <c r="X86" s="2"/>
      <c r="Y86" s="127"/>
      <c r="Z86" s="127"/>
      <c r="AA86" s="2"/>
      <c r="AB86" s="2"/>
      <c r="AC86" s="2"/>
      <c r="AD86" s="2"/>
      <c r="AE86" s="2"/>
      <c r="AF86" s="2"/>
      <c r="AG86" s="2"/>
      <c r="AH86" s="2"/>
      <c r="AI86" s="2"/>
      <c r="AJ86" s="2"/>
      <c r="AK86" s="2"/>
      <c r="AL86" s="2"/>
      <c r="AM86" s="1"/>
      <c r="AN86" s="1"/>
      <c r="AO86" s="1"/>
      <c r="AP86" s="136"/>
      <c r="AQ86" s="1"/>
      <c r="AR86" s="1"/>
      <c r="AS86" s="136"/>
      <c r="AT86" s="136"/>
      <c r="AU86" s="136"/>
      <c r="AV86" s="1"/>
      <c r="AW86" s="1"/>
      <c r="AX86" s="459"/>
      <c r="AY86" s="459"/>
    </row>
    <row r="87" spans="1:51" ht="59.25" customHeight="1" x14ac:dyDescent="0.25">
      <c r="A87" s="1"/>
      <c r="B87" s="1"/>
      <c r="C87" s="1"/>
      <c r="D87" s="1"/>
      <c r="E87" s="1"/>
      <c r="F87" s="1"/>
      <c r="G87" s="1"/>
      <c r="H87" s="1"/>
      <c r="I87" s="1"/>
      <c r="J87" s="2"/>
      <c r="K87" s="2"/>
      <c r="L87" s="2"/>
      <c r="M87" s="2"/>
      <c r="N87" s="2"/>
      <c r="O87" s="2"/>
      <c r="P87" s="2"/>
      <c r="Q87" s="2"/>
      <c r="R87" s="2"/>
      <c r="S87" s="2"/>
      <c r="T87" s="2"/>
      <c r="U87" s="2"/>
      <c r="V87" s="2"/>
      <c r="W87" s="2"/>
      <c r="X87" s="2"/>
      <c r="Y87" s="127"/>
      <c r="Z87" s="127"/>
      <c r="AA87" s="2"/>
      <c r="AB87" s="2"/>
      <c r="AC87" s="2"/>
      <c r="AD87" s="2"/>
      <c r="AE87" s="2"/>
      <c r="AF87" s="2"/>
      <c r="AG87" s="2"/>
      <c r="AH87" s="2"/>
      <c r="AI87" s="2"/>
      <c r="AJ87" s="2"/>
      <c r="AK87" s="2"/>
      <c r="AL87" s="2"/>
      <c r="AM87" s="1"/>
      <c r="AN87" s="1"/>
      <c r="AO87" s="1"/>
      <c r="AP87" s="136"/>
      <c r="AQ87" s="1"/>
      <c r="AR87" s="1"/>
      <c r="AS87" s="136"/>
      <c r="AT87" s="136"/>
      <c r="AU87" s="136"/>
      <c r="AV87" s="1"/>
      <c r="AW87" s="1"/>
      <c r="AX87" s="459"/>
      <c r="AY87" s="459"/>
    </row>
    <row r="88" spans="1:51" ht="59.25" customHeight="1" x14ac:dyDescent="0.25">
      <c r="A88" s="1"/>
      <c r="B88" s="1"/>
      <c r="C88" s="1"/>
      <c r="D88" s="1"/>
      <c r="E88" s="1"/>
      <c r="F88" s="1"/>
      <c r="G88" s="1"/>
      <c r="H88" s="1"/>
      <c r="I88" s="1"/>
      <c r="J88" s="2"/>
      <c r="K88" s="2"/>
      <c r="L88" s="2"/>
      <c r="M88" s="2"/>
      <c r="N88" s="2"/>
      <c r="O88" s="2"/>
      <c r="P88" s="2"/>
      <c r="Q88" s="2"/>
      <c r="R88" s="2"/>
      <c r="S88" s="2"/>
      <c r="T88" s="2"/>
      <c r="U88" s="2"/>
      <c r="V88" s="2"/>
      <c r="W88" s="2"/>
      <c r="X88" s="2"/>
      <c r="Y88" s="127"/>
      <c r="Z88" s="127"/>
      <c r="AA88" s="2"/>
      <c r="AB88" s="2"/>
      <c r="AC88" s="2"/>
      <c r="AD88" s="2"/>
      <c r="AE88" s="2"/>
      <c r="AF88" s="2"/>
      <c r="AG88" s="2"/>
      <c r="AH88" s="2"/>
      <c r="AI88" s="2"/>
      <c r="AJ88" s="2"/>
      <c r="AK88" s="2"/>
      <c r="AL88" s="2"/>
      <c r="AM88" s="1"/>
      <c r="AN88" s="1"/>
      <c r="AO88" s="1"/>
      <c r="AP88" s="136"/>
      <c r="AQ88" s="1"/>
      <c r="AR88" s="1"/>
      <c r="AS88" s="136"/>
      <c r="AT88" s="136"/>
      <c r="AU88" s="136"/>
      <c r="AV88" s="1"/>
      <c r="AW88" s="1"/>
      <c r="AX88" s="459"/>
      <c r="AY88" s="459"/>
    </row>
    <row r="89" spans="1:51" ht="59.25" customHeight="1" x14ac:dyDescent="0.25">
      <c r="A89" s="1"/>
      <c r="B89" s="1"/>
      <c r="C89" s="1"/>
      <c r="D89" s="1"/>
      <c r="E89" s="1"/>
      <c r="F89" s="1"/>
      <c r="G89" s="1"/>
      <c r="H89" s="1"/>
      <c r="I89" s="1"/>
      <c r="J89" s="2"/>
      <c r="K89" s="2"/>
      <c r="L89" s="2"/>
      <c r="M89" s="2"/>
      <c r="N89" s="2"/>
      <c r="O89" s="2"/>
      <c r="P89" s="2"/>
      <c r="Q89" s="2"/>
      <c r="R89" s="2"/>
      <c r="S89" s="2"/>
      <c r="T89" s="2"/>
      <c r="U89" s="2"/>
      <c r="V89" s="2"/>
      <c r="W89" s="2"/>
      <c r="X89" s="2"/>
      <c r="Y89" s="127"/>
      <c r="Z89" s="127"/>
      <c r="AA89" s="2"/>
      <c r="AB89" s="2"/>
      <c r="AC89" s="2"/>
      <c r="AD89" s="2"/>
      <c r="AE89" s="2"/>
      <c r="AF89" s="2"/>
      <c r="AG89" s="2"/>
      <c r="AH89" s="2"/>
      <c r="AI89" s="2"/>
      <c r="AJ89" s="2"/>
      <c r="AK89" s="2"/>
      <c r="AL89" s="2"/>
      <c r="AM89" s="1"/>
      <c r="AN89" s="1"/>
      <c r="AO89" s="1"/>
      <c r="AP89" s="136"/>
      <c r="AQ89" s="1"/>
      <c r="AR89" s="1"/>
      <c r="AS89" s="136"/>
      <c r="AT89" s="136"/>
      <c r="AU89" s="136"/>
      <c r="AV89" s="1"/>
      <c r="AW89" s="1"/>
      <c r="AX89" s="459"/>
      <c r="AY89" s="459"/>
    </row>
    <row r="90" spans="1:51" ht="59.25" customHeight="1" x14ac:dyDescent="0.25">
      <c r="A90" s="1"/>
      <c r="B90" s="1"/>
      <c r="C90" s="1"/>
      <c r="D90" s="1"/>
      <c r="E90" s="1"/>
      <c r="F90" s="1"/>
      <c r="G90" s="1"/>
      <c r="H90" s="1"/>
      <c r="I90" s="1"/>
      <c r="J90" s="2"/>
      <c r="K90" s="2"/>
      <c r="L90" s="2"/>
      <c r="M90" s="2"/>
      <c r="N90" s="2"/>
      <c r="O90" s="2"/>
      <c r="P90" s="2"/>
      <c r="Q90" s="2"/>
      <c r="R90" s="2"/>
      <c r="S90" s="2"/>
      <c r="T90" s="2"/>
      <c r="U90" s="2"/>
      <c r="V90" s="2"/>
      <c r="W90" s="2"/>
      <c r="X90" s="2"/>
      <c r="Y90" s="127"/>
      <c r="Z90" s="127"/>
      <c r="AA90" s="2"/>
      <c r="AB90" s="2"/>
      <c r="AC90" s="2"/>
      <c r="AD90" s="2"/>
      <c r="AE90" s="2"/>
      <c r="AF90" s="2"/>
      <c r="AG90" s="2"/>
      <c r="AH90" s="2"/>
      <c r="AI90" s="2"/>
      <c r="AJ90" s="2"/>
      <c r="AK90" s="2"/>
      <c r="AL90" s="2"/>
      <c r="AM90" s="1"/>
      <c r="AN90" s="1"/>
      <c r="AO90" s="1"/>
      <c r="AP90" s="136"/>
      <c r="AQ90" s="1"/>
      <c r="AR90" s="1"/>
      <c r="AS90" s="136"/>
      <c r="AT90" s="136"/>
      <c r="AU90" s="136"/>
      <c r="AV90" s="1"/>
      <c r="AW90" s="1"/>
      <c r="AX90" s="459"/>
      <c r="AY90" s="459"/>
    </row>
    <row r="91" spans="1:51" ht="59.25" customHeight="1" x14ac:dyDescent="0.25">
      <c r="A91" s="1"/>
      <c r="B91" s="1"/>
      <c r="C91" s="1"/>
      <c r="D91" s="1"/>
      <c r="E91" s="1"/>
      <c r="F91" s="1"/>
      <c r="G91" s="1"/>
      <c r="H91" s="1"/>
      <c r="I91" s="1"/>
      <c r="J91" s="2"/>
      <c r="K91" s="2"/>
      <c r="L91" s="2"/>
      <c r="M91" s="2"/>
      <c r="N91" s="2"/>
      <c r="O91" s="2"/>
      <c r="P91" s="2"/>
      <c r="Q91" s="2"/>
      <c r="R91" s="2"/>
      <c r="S91" s="2"/>
      <c r="T91" s="2"/>
      <c r="U91" s="2"/>
      <c r="V91" s="2"/>
      <c r="W91" s="2"/>
      <c r="X91" s="2"/>
      <c r="Y91" s="127"/>
      <c r="Z91" s="127"/>
      <c r="AA91" s="2"/>
      <c r="AB91" s="2"/>
      <c r="AC91" s="2"/>
      <c r="AD91" s="2"/>
      <c r="AE91" s="2"/>
      <c r="AF91" s="2"/>
      <c r="AG91" s="2"/>
      <c r="AH91" s="2"/>
      <c r="AI91" s="2"/>
      <c r="AJ91" s="2"/>
      <c r="AK91" s="2"/>
      <c r="AL91" s="2"/>
      <c r="AM91" s="1"/>
      <c r="AN91" s="1"/>
      <c r="AO91" s="1"/>
      <c r="AP91" s="136"/>
      <c r="AQ91" s="1"/>
      <c r="AR91" s="1"/>
      <c r="AS91" s="136"/>
      <c r="AT91" s="136"/>
      <c r="AU91" s="136"/>
      <c r="AV91" s="1"/>
      <c r="AW91" s="1"/>
      <c r="AX91" s="459"/>
      <c r="AY91" s="459"/>
    </row>
    <row r="92" spans="1:51" ht="59.25" customHeight="1" x14ac:dyDescent="0.25">
      <c r="A92" s="1"/>
      <c r="B92" s="1"/>
      <c r="C92" s="1"/>
      <c r="D92" s="1"/>
      <c r="E92" s="1"/>
      <c r="F92" s="1"/>
      <c r="G92" s="1"/>
      <c r="H92" s="1"/>
      <c r="I92" s="1"/>
      <c r="J92" s="2"/>
      <c r="K92" s="2"/>
      <c r="L92" s="2"/>
      <c r="M92" s="2"/>
      <c r="N92" s="2"/>
      <c r="O92" s="2"/>
      <c r="P92" s="2"/>
      <c r="Q92" s="2"/>
      <c r="R92" s="2"/>
      <c r="S92" s="2"/>
      <c r="T92" s="2"/>
      <c r="U92" s="2"/>
      <c r="V92" s="2"/>
      <c r="W92" s="2"/>
      <c r="X92" s="2"/>
      <c r="Y92" s="127"/>
      <c r="Z92" s="127"/>
      <c r="AA92" s="2"/>
      <c r="AB92" s="2"/>
      <c r="AC92" s="2"/>
      <c r="AD92" s="2"/>
      <c r="AE92" s="2"/>
      <c r="AF92" s="2"/>
      <c r="AG92" s="2"/>
      <c r="AH92" s="2"/>
      <c r="AI92" s="2"/>
      <c r="AJ92" s="2"/>
      <c r="AK92" s="2"/>
      <c r="AL92" s="2"/>
      <c r="AM92" s="1"/>
      <c r="AN92" s="1"/>
      <c r="AO92" s="1"/>
      <c r="AP92" s="136"/>
      <c r="AQ92" s="1"/>
      <c r="AR92" s="1"/>
      <c r="AS92" s="136"/>
      <c r="AT92" s="136"/>
      <c r="AU92" s="136"/>
      <c r="AV92" s="1"/>
      <c r="AW92" s="1"/>
      <c r="AX92" s="459"/>
      <c r="AY92" s="459"/>
    </row>
    <row r="93" spans="1:51" ht="59.25" customHeight="1" x14ac:dyDescent="0.25">
      <c r="A93" s="1"/>
      <c r="B93" s="1"/>
      <c r="C93" s="1"/>
      <c r="D93" s="1"/>
      <c r="E93" s="1"/>
      <c r="F93" s="1"/>
      <c r="G93" s="1"/>
      <c r="H93" s="1"/>
      <c r="I93" s="1"/>
      <c r="J93" s="2"/>
      <c r="K93" s="2"/>
      <c r="L93" s="2"/>
      <c r="M93" s="2"/>
      <c r="N93" s="2"/>
      <c r="O93" s="2"/>
      <c r="P93" s="2"/>
      <c r="Q93" s="2"/>
      <c r="R93" s="2"/>
      <c r="S93" s="2"/>
      <c r="T93" s="2"/>
      <c r="U93" s="2"/>
      <c r="V93" s="2"/>
      <c r="W93" s="2"/>
      <c r="X93" s="2"/>
      <c r="Y93" s="127"/>
      <c r="Z93" s="127"/>
      <c r="AA93" s="2"/>
      <c r="AB93" s="2"/>
      <c r="AC93" s="2"/>
      <c r="AD93" s="2"/>
      <c r="AE93" s="2"/>
      <c r="AF93" s="2"/>
      <c r="AG93" s="2"/>
      <c r="AH93" s="2"/>
      <c r="AI93" s="2"/>
      <c r="AJ93" s="2"/>
      <c r="AK93" s="2"/>
      <c r="AL93" s="2"/>
      <c r="AM93" s="1"/>
      <c r="AN93" s="1"/>
      <c r="AO93" s="1"/>
      <c r="AP93" s="136"/>
      <c r="AQ93" s="1"/>
      <c r="AR93" s="1"/>
      <c r="AS93" s="136"/>
      <c r="AT93" s="136"/>
      <c r="AU93" s="136"/>
      <c r="AV93" s="1"/>
      <c r="AW93" s="1"/>
      <c r="AX93" s="459"/>
      <c r="AY93" s="459"/>
    </row>
    <row r="94" spans="1:51" ht="59.25" customHeight="1" x14ac:dyDescent="0.25">
      <c r="A94" s="1"/>
      <c r="B94" s="1"/>
      <c r="C94" s="1"/>
      <c r="D94" s="1"/>
      <c r="E94" s="1"/>
      <c r="F94" s="1"/>
      <c r="G94" s="1"/>
      <c r="H94" s="1"/>
      <c r="I94" s="1"/>
      <c r="J94" s="2"/>
      <c r="K94" s="2"/>
      <c r="L94" s="2"/>
      <c r="M94" s="2"/>
      <c r="N94" s="2"/>
      <c r="O94" s="2"/>
      <c r="P94" s="2"/>
      <c r="Q94" s="2"/>
      <c r="R94" s="2"/>
      <c r="S94" s="2"/>
      <c r="T94" s="2"/>
      <c r="U94" s="2"/>
      <c r="V94" s="2"/>
      <c r="W94" s="2"/>
      <c r="X94" s="2"/>
      <c r="Y94" s="127"/>
      <c r="Z94" s="127"/>
      <c r="AA94" s="2"/>
      <c r="AB94" s="2"/>
      <c r="AC94" s="2"/>
      <c r="AD94" s="2"/>
      <c r="AE94" s="2"/>
      <c r="AF94" s="2"/>
      <c r="AG94" s="2"/>
      <c r="AH94" s="2"/>
      <c r="AI94" s="2"/>
      <c r="AJ94" s="2"/>
      <c r="AK94" s="2"/>
      <c r="AL94" s="2"/>
      <c r="AM94" s="1"/>
      <c r="AN94" s="1"/>
      <c r="AO94" s="1"/>
      <c r="AP94" s="136"/>
      <c r="AQ94" s="1"/>
      <c r="AR94" s="1"/>
      <c r="AS94" s="136"/>
      <c r="AT94" s="136"/>
      <c r="AU94" s="136"/>
      <c r="AV94" s="1"/>
      <c r="AW94" s="1"/>
      <c r="AX94" s="459"/>
      <c r="AY94" s="459"/>
    </row>
    <row r="95" spans="1:51" ht="59.25" customHeight="1" x14ac:dyDescent="0.25">
      <c r="A95" s="1"/>
      <c r="B95" s="1"/>
      <c r="C95" s="1"/>
      <c r="D95" s="1"/>
      <c r="E95" s="1"/>
      <c r="F95" s="1"/>
      <c r="G95" s="1"/>
      <c r="H95" s="1"/>
      <c r="I95" s="1"/>
      <c r="J95" s="2"/>
      <c r="K95" s="2"/>
      <c r="L95" s="2"/>
      <c r="M95" s="2"/>
      <c r="N95" s="2"/>
      <c r="O95" s="2"/>
      <c r="P95" s="2"/>
      <c r="Q95" s="2"/>
      <c r="R95" s="2"/>
      <c r="S95" s="2"/>
      <c r="T95" s="2"/>
      <c r="U95" s="2"/>
      <c r="V95" s="2"/>
      <c r="W95" s="2"/>
      <c r="X95" s="2"/>
      <c r="Y95" s="127"/>
      <c r="Z95" s="127"/>
      <c r="AA95" s="2"/>
      <c r="AB95" s="2"/>
      <c r="AC95" s="2"/>
      <c r="AD95" s="2"/>
      <c r="AE95" s="2"/>
      <c r="AF95" s="2"/>
      <c r="AG95" s="2"/>
      <c r="AH95" s="2"/>
      <c r="AI95" s="2"/>
      <c r="AJ95" s="2"/>
      <c r="AK95" s="2"/>
      <c r="AL95" s="2"/>
      <c r="AM95" s="1"/>
      <c r="AN95" s="1"/>
      <c r="AO95" s="1"/>
      <c r="AP95" s="136"/>
      <c r="AQ95" s="1"/>
      <c r="AR95" s="1"/>
      <c r="AS95" s="136"/>
      <c r="AT95" s="136"/>
      <c r="AU95" s="136"/>
      <c r="AV95" s="1"/>
      <c r="AW95" s="1"/>
      <c r="AX95" s="459"/>
      <c r="AY95" s="459"/>
    </row>
    <row r="96" spans="1:51" ht="59.25" customHeight="1" x14ac:dyDescent="0.25">
      <c r="A96" s="1"/>
      <c r="B96" s="1"/>
      <c r="C96" s="1"/>
      <c r="D96" s="1"/>
      <c r="E96" s="1"/>
      <c r="F96" s="1"/>
      <c r="G96" s="1"/>
      <c r="H96" s="1"/>
      <c r="I96" s="1"/>
      <c r="J96" s="2"/>
      <c r="K96" s="2"/>
      <c r="L96" s="2"/>
      <c r="M96" s="2"/>
      <c r="N96" s="2"/>
      <c r="O96" s="2"/>
      <c r="P96" s="2"/>
      <c r="Q96" s="2"/>
      <c r="R96" s="2"/>
      <c r="S96" s="2"/>
      <c r="T96" s="2"/>
      <c r="U96" s="2"/>
      <c r="V96" s="2"/>
      <c r="W96" s="2"/>
      <c r="X96" s="2"/>
      <c r="Y96" s="127"/>
      <c r="Z96" s="127"/>
      <c r="AA96" s="2"/>
      <c r="AB96" s="2"/>
      <c r="AC96" s="2"/>
      <c r="AD96" s="2"/>
      <c r="AE96" s="2"/>
      <c r="AF96" s="2"/>
      <c r="AG96" s="2"/>
      <c r="AH96" s="2"/>
      <c r="AI96" s="2"/>
      <c r="AJ96" s="2"/>
      <c r="AK96" s="2"/>
      <c r="AL96" s="2"/>
      <c r="AM96" s="1"/>
      <c r="AN96" s="1"/>
      <c r="AO96" s="1"/>
      <c r="AP96" s="136"/>
      <c r="AQ96" s="1"/>
      <c r="AR96" s="1"/>
      <c r="AS96" s="136"/>
      <c r="AT96" s="136"/>
      <c r="AU96" s="136"/>
      <c r="AV96" s="1"/>
      <c r="AW96" s="1"/>
      <c r="AX96" s="459"/>
      <c r="AY96" s="459"/>
    </row>
    <row r="97" spans="1:51" ht="59.25" customHeight="1" x14ac:dyDescent="0.25">
      <c r="A97" s="1"/>
      <c r="B97" s="1"/>
      <c r="C97" s="1"/>
      <c r="D97" s="1"/>
      <c r="E97" s="1"/>
      <c r="F97" s="1"/>
      <c r="G97" s="1"/>
      <c r="H97" s="1"/>
      <c r="I97" s="1"/>
      <c r="J97" s="2"/>
      <c r="K97" s="2"/>
      <c r="L97" s="2"/>
      <c r="M97" s="2"/>
      <c r="N97" s="2"/>
      <c r="O97" s="2"/>
      <c r="P97" s="2"/>
      <c r="Q97" s="2"/>
      <c r="R97" s="2"/>
      <c r="S97" s="2"/>
      <c r="T97" s="2"/>
      <c r="U97" s="2"/>
      <c r="V97" s="2"/>
      <c r="W97" s="2"/>
      <c r="X97" s="2"/>
      <c r="Y97" s="127"/>
      <c r="Z97" s="127"/>
      <c r="AA97" s="2"/>
      <c r="AB97" s="2"/>
      <c r="AC97" s="2"/>
      <c r="AD97" s="2"/>
      <c r="AE97" s="2"/>
      <c r="AF97" s="2"/>
      <c r="AG97" s="2"/>
      <c r="AH97" s="2"/>
      <c r="AI97" s="2"/>
      <c r="AJ97" s="2"/>
      <c r="AK97" s="2"/>
      <c r="AL97" s="2"/>
      <c r="AM97" s="1"/>
      <c r="AN97" s="1"/>
      <c r="AO97" s="1"/>
      <c r="AP97" s="136"/>
      <c r="AQ97" s="1"/>
      <c r="AR97" s="1"/>
      <c r="AS97" s="136"/>
      <c r="AT97" s="136"/>
      <c r="AU97" s="136"/>
      <c r="AV97" s="1"/>
      <c r="AW97" s="1"/>
      <c r="AX97" s="459"/>
      <c r="AY97" s="459"/>
    </row>
    <row r="98" spans="1:51" ht="59.25" customHeight="1" x14ac:dyDescent="0.25">
      <c r="A98" s="1"/>
      <c r="B98" s="1"/>
      <c r="C98" s="1"/>
      <c r="D98" s="1"/>
      <c r="E98" s="1"/>
      <c r="F98" s="1"/>
      <c r="G98" s="1"/>
      <c r="H98" s="1"/>
      <c r="I98" s="1"/>
      <c r="J98" s="2"/>
      <c r="K98" s="2"/>
      <c r="L98" s="2"/>
      <c r="M98" s="2"/>
      <c r="N98" s="2"/>
      <c r="O98" s="2"/>
      <c r="P98" s="2"/>
      <c r="Q98" s="2"/>
      <c r="R98" s="2"/>
      <c r="S98" s="2"/>
      <c r="T98" s="2"/>
      <c r="U98" s="2"/>
      <c r="V98" s="2"/>
      <c r="W98" s="2"/>
      <c r="X98" s="2"/>
      <c r="Y98" s="127"/>
      <c r="Z98" s="127"/>
      <c r="AA98" s="2"/>
      <c r="AB98" s="2"/>
      <c r="AC98" s="2"/>
      <c r="AD98" s="2"/>
      <c r="AE98" s="2"/>
      <c r="AF98" s="2"/>
      <c r="AG98" s="2"/>
      <c r="AH98" s="2"/>
      <c r="AI98" s="2"/>
      <c r="AJ98" s="2"/>
      <c r="AK98" s="2"/>
      <c r="AL98" s="2"/>
      <c r="AM98" s="1"/>
      <c r="AN98" s="1"/>
      <c r="AO98" s="1"/>
      <c r="AP98" s="136"/>
      <c r="AQ98" s="1"/>
      <c r="AR98" s="1"/>
      <c r="AS98" s="136"/>
      <c r="AT98" s="136"/>
      <c r="AU98" s="136"/>
      <c r="AV98" s="1"/>
      <c r="AW98" s="1"/>
      <c r="AX98" s="459"/>
      <c r="AY98" s="459"/>
    </row>
    <row r="99" spans="1:51" ht="59.25" customHeight="1" x14ac:dyDescent="0.25">
      <c r="A99" s="1"/>
      <c r="B99" s="1"/>
      <c r="C99" s="1"/>
      <c r="D99" s="1"/>
      <c r="E99" s="1"/>
      <c r="F99" s="1"/>
      <c r="G99" s="1"/>
      <c r="H99" s="1"/>
      <c r="I99" s="1"/>
      <c r="J99" s="2"/>
      <c r="K99" s="2"/>
      <c r="L99" s="2"/>
      <c r="M99" s="2"/>
      <c r="N99" s="2"/>
      <c r="O99" s="2"/>
      <c r="P99" s="2"/>
      <c r="Q99" s="2"/>
      <c r="R99" s="2"/>
      <c r="S99" s="2"/>
      <c r="T99" s="2"/>
      <c r="U99" s="2"/>
      <c r="V99" s="2"/>
      <c r="W99" s="2"/>
      <c r="X99" s="2"/>
      <c r="Y99" s="127"/>
      <c r="Z99" s="127"/>
      <c r="AA99" s="2"/>
      <c r="AB99" s="2"/>
      <c r="AC99" s="2"/>
      <c r="AD99" s="2"/>
      <c r="AE99" s="2"/>
      <c r="AF99" s="2"/>
      <c r="AG99" s="2"/>
      <c r="AH99" s="2"/>
      <c r="AI99" s="2"/>
      <c r="AJ99" s="2"/>
      <c r="AK99" s="2"/>
      <c r="AL99" s="2"/>
      <c r="AM99" s="1"/>
      <c r="AN99" s="1"/>
      <c r="AO99" s="1"/>
      <c r="AP99" s="136"/>
      <c r="AQ99" s="1"/>
      <c r="AR99" s="1"/>
      <c r="AS99" s="136"/>
      <c r="AT99" s="136"/>
      <c r="AU99" s="136"/>
      <c r="AV99" s="1"/>
      <c r="AW99" s="1"/>
      <c r="AX99" s="459"/>
      <c r="AY99" s="459"/>
    </row>
    <row r="100" spans="1:51" ht="59.25" customHeight="1" x14ac:dyDescent="0.25">
      <c r="A100" s="1"/>
      <c r="B100" s="1"/>
      <c r="C100" s="1"/>
      <c r="D100" s="1"/>
      <c r="E100" s="1"/>
      <c r="F100" s="1"/>
      <c r="G100" s="1"/>
      <c r="H100" s="1"/>
      <c r="I100" s="1"/>
      <c r="J100" s="2"/>
      <c r="K100" s="2"/>
      <c r="L100" s="2"/>
      <c r="M100" s="2"/>
      <c r="N100" s="2"/>
      <c r="O100" s="2"/>
      <c r="P100" s="2"/>
      <c r="Q100" s="2"/>
      <c r="R100" s="2"/>
      <c r="S100" s="2"/>
      <c r="T100" s="2"/>
      <c r="U100" s="2"/>
      <c r="V100" s="2"/>
      <c r="W100" s="2"/>
      <c r="X100" s="2"/>
      <c r="Y100" s="127"/>
      <c r="Z100" s="127"/>
      <c r="AA100" s="2"/>
      <c r="AB100" s="2"/>
      <c r="AC100" s="2"/>
      <c r="AD100" s="2"/>
      <c r="AE100" s="2"/>
      <c r="AF100" s="2"/>
      <c r="AG100" s="2"/>
      <c r="AH100" s="2"/>
      <c r="AI100" s="2"/>
      <c r="AJ100" s="2"/>
      <c r="AK100" s="2"/>
      <c r="AL100" s="2"/>
      <c r="AM100" s="1"/>
      <c r="AN100" s="1"/>
      <c r="AO100" s="1"/>
      <c r="AP100" s="136"/>
      <c r="AQ100" s="1"/>
      <c r="AR100" s="1"/>
      <c r="AS100" s="136"/>
      <c r="AT100" s="136"/>
      <c r="AU100" s="136"/>
      <c r="AV100" s="1"/>
      <c r="AW100" s="1"/>
      <c r="AX100" s="459"/>
      <c r="AY100" s="459"/>
    </row>
    <row r="101" spans="1:51" ht="59.25" customHeight="1" x14ac:dyDescent="0.25">
      <c r="A101" s="1"/>
      <c r="B101" s="1"/>
      <c r="C101" s="1"/>
      <c r="D101" s="1"/>
      <c r="E101" s="1"/>
      <c r="F101" s="1"/>
      <c r="G101" s="1"/>
      <c r="H101" s="1"/>
      <c r="I101" s="1"/>
      <c r="J101" s="2"/>
      <c r="K101" s="2"/>
      <c r="L101" s="2"/>
      <c r="M101" s="2"/>
      <c r="N101" s="2"/>
      <c r="O101" s="2"/>
      <c r="P101" s="2"/>
      <c r="Q101" s="2"/>
      <c r="R101" s="2"/>
      <c r="S101" s="2"/>
      <c r="T101" s="2"/>
      <c r="U101" s="2"/>
      <c r="V101" s="2"/>
      <c r="W101" s="2"/>
      <c r="X101" s="2"/>
      <c r="Y101" s="127"/>
      <c r="Z101" s="127"/>
      <c r="AA101" s="2"/>
      <c r="AB101" s="2"/>
      <c r="AC101" s="2"/>
      <c r="AD101" s="2"/>
      <c r="AE101" s="2"/>
      <c r="AF101" s="2"/>
      <c r="AG101" s="2"/>
      <c r="AH101" s="2"/>
      <c r="AI101" s="2"/>
      <c r="AJ101" s="2"/>
      <c r="AK101" s="2"/>
      <c r="AL101" s="2"/>
      <c r="AM101" s="1"/>
      <c r="AN101" s="1"/>
      <c r="AO101" s="1"/>
      <c r="AP101" s="136"/>
      <c r="AQ101" s="1"/>
      <c r="AR101" s="1"/>
      <c r="AS101" s="136"/>
      <c r="AT101" s="136"/>
      <c r="AU101" s="136"/>
      <c r="AV101" s="1"/>
      <c r="AW101" s="1"/>
      <c r="AX101" s="459"/>
      <c r="AY101" s="459"/>
    </row>
    <row r="102" spans="1:51" ht="59.25" customHeight="1" x14ac:dyDescent="0.25">
      <c r="A102" s="1"/>
      <c r="B102" s="1"/>
      <c r="C102" s="1"/>
      <c r="D102" s="1"/>
      <c r="E102" s="1"/>
      <c r="F102" s="1"/>
      <c r="G102" s="1"/>
      <c r="H102" s="1"/>
      <c r="I102" s="1"/>
      <c r="J102" s="2"/>
      <c r="K102" s="2"/>
      <c r="L102" s="2"/>
      <c r="M102" s="2"/>
      <c r="N102" s="2"/>
      <c r="O102" s="2"/>
      <c r="P102" s="2"/>
      <c r="Q102" s="2"/>
      <c r="R102" s="2"/>
      <c r="S102" s="2"/>
      <c r="T102" s="2"/>
      <c r="U102" s="2"/>
      <c r="V102" s="2"/>
      <c r="W102" s="2"/>
      <c r="X102" s="2"/>
      <c r="Y102" s="127"/>
      <c r="Z102" s="127"/>
      <c r="AA102" s="2"/>
      <c r="AB102" s="2"/>
      <c r="AC102" s="2"/>
      <c r="AD102" s="2"/>
      <c r="AE102" s="2"/>
      <c r="AF102" s="2"/>
      <c r="AG102" s="2"/>
      <c r="AH102" s="2"/>
      <c r="AI102" s="2"/>
      <c r="AJ102" s="2"/>
      <c r="AK102" s="2"/>
      <c r="AL102" s="2"/>
      <c r="AM102" s="1"/>
      <c r="AN102" s="1"/>
      <c r="AO102" s="1"/>
      <c r="AP102" s="136"/>
      <c r="AQ102" s="1"/>
      <c r="AR102" s="1"/>
      <c r="AS102" s="136"/>
      <c r="AT102" s="136"/>
      <c r="AU102" s="136"/>
      <c r="AV102" s="1"/>
      <c r="AW102" s="1"/>
      <c r="AX102" s="459"/>
      <c r="AY102" s="459"/>
    </row>
    <row r="103" spans="1:51" ht="59.25" customHeight="1" x14ac:dyDescent="0.25">
      <c r="A103" s="1"/>
      <c r="B103" s="1"/>
      <c r="C103" s="1"/>
      <c r="D103" s="1"/>
      <c r="E103" s="1"/>
      <c r="F103" s="1"/>
      <c r="G103" s="1"/>
      <c r="H103" s="1"/>
      <c r="I103" s="1"/>
      <c r="J103" s="2"/>
      <c r="K103" s="2"/>
      <c r="L103" s="2"/>
      <c r="M103" s="2"/>
      <c r="N103" s="2"/>
      <c r="O103" s="2"/>
      <c r="P103" s="2"/>
      <c r="Q103" s="2"/>
      <c r="R103" s="2"/>
      <c r="S103" s="2"/>
      <c r="T103" s="2"/>
      <c r="U103" s="2"/>
      <c r="V103" s="2"/>
      <c r="W103" s="2"/>
      <c r="X103" s="2"/>
      <c r="Y103" s="127"/>
      <c r="Z103" s="127"/>
      <c r="AA103" s="2"/>
      <c r="AB103" s="2"/>
      <c r="AC103" s="2"/>
      <c r="AD103" s="2"/>
      <c r="AE103" s="2"/>
      <c r="AF103" s="2"/>
      <c r="AG103" s="2"/>
      <c r="AH103" s="2"/>
      <c r="AI103" s="2"/>
      <c r="AJ103" s="2"/>
      <c r="AK103" s="2"/>
      <c r="AL103" s="2"/>
      <c r="AM103" s="1"/>
      <c r="AN103" s="1"/>
      <c r="AO103" s="1"/>
      <c r="AP103" s="136"/>
      <c r="AQ103" s="1"/>
      <c r="AR103" s="1"/>
      <c r="AS103" s="136"/>
      <c r="AT103" s="136"/>
      <c r="AU103" s="136"/>
      <c r="AV103" s="1"/>
      <c r="AW103" s="1"/>
      <c r="AX103" s="459"/>
      <c r="AY103" s="459"/>
    </row>
    <row r="104" spans="1:51" ht="59.25" customHeight="1" x14ac:dyDescent="0.25">
      <c r="A104" s="1"/>
      <c r="B104" s="1"/>
      <c r="C104" s="1"/>
      <c r="D104" s="1"/>
      <c r="E104" s="1"/>
      <c r="F104" s="1"/>
      <c r="G104" s="1"/>
      <c r="H104" s="1"/>
      <c r="I104" s="1"/>
      <c r="J104" s="2"/>
      <c r="K104" s="2"/>
      <c r="L104" s="2"/>
      <c r="M104" s="2"/>
      <c r="N104" s="2"/>
      <c r="O104" s="2"/>
      <c r="P104" s="2"/>
      <c r="Q104" s="2"/>
      <c r="R104" s="2"/>
      <c r="S104" s="2"/>
      <c r="T104" s="2"/>
      <c r="U104" s="2"/>
      <c r="V104" s="2"/>
      <c r="W104" s="2"/>
      <c r="X104" s="2"/>
      <c r="Y104" s="127"/>
      <c r="Z104" s="127"/>
      <c r="AA104" s="2"/>
      <c r="AB104" s="2"/>
      <c r="AC104" s="2"/>
      <c r="AD104" s="2"/>
      <c r="AE104" s="2"/>
      <c r="AF104" s="2"/>
      <c r="AG104" s="2"/>
      <c r="AH104" s="2"/>
      <c r="AI104" s="2"/>
      <c r="AJ104" s="2"/>
      <c r="AK104" s="2"/>
      <c r="AL104" s="2"/>
      <c r="AM104" s="1"/>
      <c r="AN104" s="1"/>
      <c r="AO104" s="1"/>
      <c r="AP104" s="136"/>
      <c r="AQ104" s="1"/>
      <c r="AR104" s="1"/>
      <c r="AS104" s="136"/>
      <c r="AT104" s="136"/>
      <c r="AU104" s="136"/>
      <c r="AV104" s="1"/>
      <c r="AW104" s="1"/>
      <c r="AX104" s="459"/>
      <c r="AY104" s="459"/>
    </row>
    <row r="105" spans="1:51" ht="59.25" customHeight="1" x14ac:dyDescent="0.25">
      <c r="A105" s="1"/>
      <c r="B105" s="1"/>
      <c r="C105" s="1"/>
      <c r="D105" s="1"/>
      <c r="E105" s="1"/>
      <c r="F105" s="1"/>
      <c r="G105" s="1"/>
      <c r="H105" s="1"/>
      <c r="I105" s="1"/>
      <c r="J105" s="2"/>
      <c r="K105" s="2"/>
      <c r="L105" s="2"/>
      <c r="M105" s="2"/>
      <c r="N105" s="2"/>
      <c r="O105" s="2"/>
      <c r="P105" s="2"/>
      <c r="Q105" s="2"/>
      <c r="R105" s="2"/>
      <c r="S105" s="2"/>
      <c r="T105" s="2"/>
      <c r="U105" s="2"/>
      <c r="V105" s="2"/>
      <c r="W105" s="2"/>
      <c r="X105" s="2"/>
      <c r="Y105" s="127"/>
      <c r="Z105" s="127"/>
      <c r="AA105" s="2"/>
      <c r="AB105" s="2"/>
      <c r="AC105" s="2"/>
      <c r="AD105" s="2"/>
      <c r="AE105" s="2"/>
      <c r="AF105" s="2"/>
      <c r="AG105" s="2"/>
      <c r="AH105" s="2"/>
      <c r="AI105" s="2"/>
      <c r="AJ105" s="2"/>
      <c r="AK105" s="2"/>
      <c r="AL105" s="2"/>
      <c r="AM105" s="1"/>
      <c r="AN105" s="1"/>
      <c r="AO105" s="1"/>
      <c r="AP105" s="136"/>
      <c r="AQ105" s="1"/>
      <c r="AR105" s="1"/>
      <c r="AS105" s="136"/>
      <c r="AT105" s="136"/>
      <c r="AU105" s="136"/>
      <c r="AV105" s="1"/>
      <c r="AW105" s="1"/>
      <c r="AX105" s="459"/>
      <c r="AY105" s="459"/>
    </row>
    <row r="106" spans="1:51" ht="59.25" customHeight="1" x14ac:dyDescent="0.25">
      <c r="A106" s="1"/>
      <c r="B106" s="1"/>
      <c r="C106" s="1"/>
      <c r="D106" s="1"/>
      <c r="E106" s="1"/>
      <c r="F106" s="1"/>
      <c r="G106" s="1"/>
      <c r="H106" s="1"/>
      <c r="I106" s="1"/>
      <c r="J106" s="2"/>
      <c r="K106" s="2"/>
      <c r="L106" s="2"/>
      <c r="M106" s="2"/>
      <c r="N106" s="2"/>
      <c r="O106" s="2"/>
      <c r="P106" s="2"/>
      <c r="Q106" s="2"/>
      <c r="R106" s="2"/>
      <c r="S106" s="2"/>
      <c r="T106" s="2"/>
      <c r="U106" s="2"/>
      <c r="V106" s="2"/>
      <c r="W106" s="2"/>
      <c r="X106" s="2"/>
      <c r="Y106" s="127"/>
      <c r="Z106" s="127"/>
      <c r="AA106" s="2"/>
      <c r="AB106" s="2"/>
      <c r="AC106" s="2"/>
      <c r="AD106" s="2"/>
      <c r="AE106" s="2"/>
      <c r="AF106" s="2"/>
      <c r="AG106" s="2"/>
      <c r="AH106" s="2"/>
      <c r="AI106" s="2"/>
      <c r="AJ106" s="2"/>
      <c r="AK106" s="2"/>
      <c r="AL106" s="2"/>
      <c r="AM106" s="1"/>
      <c r="AN106" s="1"/>
      <c r="AO106" s="1"/>
      <c r="AP106" s="136"/>
      <c r="AQ106" s="1"/>
      <c r="AR106" s="1"/>
      <c r="AS106" s="136"/>
      <c r="AT106" s="136"/>
      <c r="AU106" s="136"/>
      <c r="AV106" s="1"/>
      <c r="AW106" s="1"/>
      <c r="AX106" s="459"/>
      <c r="AY106" s="459"/>
    </row>
    <row r="107" spans="1:51" ht="59.25" customHeight="1" x14ac:dyDescent="0.25">
      <c r="A107" s="1"/>
      <c r="B107" s="1"/>
      <c r="C107" s="1"/>
      <c r="D107" s="1"/>
      <c r="E107" s="1"/>
      <c r="F107" s="1"/>
      <c r="G107" s="1"/>
      <c r="H107" s="1"/>
      <c r="I107" s="1"/>
      <c r="J107" s="2"/>
      <c r="K107" s="2"/>
      <c r="L107" s="2"/>
      <c r="M107" s="2"/>
      <c r="N107" s="2"/>
      <c r="O107" s="2"/>
      <c r="P107" s="2"/>
      <c r="Q107" s="2"/>
      <c r="R107" s="2"/>
      <c r="S107" s="2"/>
      <c r="T107" s="2"/>
      <c r="U107" s="2"/>
      <c r="V107" s="2"/>
      <c r="W107" s="2"/>
      <c r="X107" s="2"/>
      <c r="Y107" s="127"/>
      <c r="Z107" s="127"/>
      <c r="AA107" s="2"/>
      <c r="AB107" s="2"/>
      <c r="AC107" s="2"/>
      <c r="AD107" s="2"/>
      <c r="AE107" s="2"/>
      <c r="AF107" s="2"/>
      <c r="AG107" s="2"/>
      <c r="AH107" s="2"/>
      <c r="AI107" s="2"/>
      <c r="AJ107" s="2"/>
      <c r="AK107" s="2"/>
      <c r="AL107" s="2"/>
      <c r="AM107" s="1"/>
      <c r="AN107" s="1"/>
      <c r="AO107" s="1"/>
      <c r="AP107" s="136"/>
      <c r="AQ107" s="1"/>
      <c r="AR107" s="1"/>
      <c r="AS107" s="136"/>
      <c r="AT107" s="136"/>
      <c r="AU107" s="136"/>
      <c r="AV107" s="1"/>
      <c r="AW107" s="1"/>
      <c r="AX107" s="459"/>
      <c r="AY107" s="459"/>
    </row>
    <row r="108" spans="1:51" ht="59.25" customHeight="1" x14ac:dyDescent="0.25">
      <c r="A108" s="1"/>
      <c r="B108" s="1"/>
      <c r="C108" s="1"/>
      <c r="D108" s="1"/>
      <c r="E108" s="1"/>
      <c r="F108" s="1"/>
      <c r="G108" s="1"/>
      <c r="H108" s="1"/>
      <c r="I108" s="1"/>
      <c r="J108" s="2"/>
      <c r="K108" s="2"/>
      <c r="L108" s="2"/>
      <c r="M108" s="2"/>
      <c r="N108" s="2"/>
      <c r="O108" s="2"/>
      <c r="P108" s="2"/>
      <c r="Q108" s="2"/>
      <c r="R108" s="2"/>
      <c r="S108" s="2"/>
      <c r="T108" s="2"/>
      <c r="U108" s="2"/>
      <c r="V108" s="2"/>
      <c r="W108" s="2"/>
      <c r="X108" s="2"/>
      <c r="Y108" s="127"/>
      <c r="Z108" s="127"/>
      <c r="AA108" s="2"/>
      <c r="AB108" s="2"/>
      <c r="AC108" s="2"/>
      <c r="AD108" s="2"/>
      <c r="AE108" s="2"/>
      <c r="AF108" s="2"/>
      <c r="AG108" s="2"/>
      <c r="AH108" s="2"/>
      <c r="AI108" s="2"/>
      <c r="AJ108" s="2"/>
      <c r="AK108" s="2"/>
      <c r="AL108" s="2"/>
      <c r="AM108" s="1"/>
      <c r="AN108" s="1"/>
      <c r="AO108" s="1"/>
      <c r="AP108" s="136"/>
      <c r="AQ108" s="1"/>
      <c r="AR108" s="1"/>
      <c r="AS108" s="136"/>
      <c r="AT108" s="136"/>
      <c r="AU108" s="136"/>
      <c r="AV108" s="1"/>
      <c r="AW108" s="1"/>
      <c r="AX108" s="459"/>
      <c r="AY108" s="459"/>
    </row>
    <row r="109" spans="1:51" ht="59.25" customHeight="1" x14ac:dyDescent="0.25">
      <c r="A109" s="1"/>
      <c r="B109" s="1"/>
      <c r="C109" s="1"/>
      <c r="D109" s="1"/>
      <c r="E109" s="1"/>
      <c r="F109" s="1"/>
      <c r="G109" s="1"/>
      <c r="H109" s="1"/>
      <c r="I109" s="1"/>
      <c r="J109" s="2"/>
      <c r="K109" s="2"/>
      <c r="L109" s="2"/>
      <c r="M109" s="2"/>
      <c r="N109" s="2"/>
      <c r="O109" s="2"/>
      <c r="P109" s="2"/>
      <c r="Q109" s="2"/>
      <c r="R109" s="2"/>
      <c r="S109" s="2"/>
      <c r="T109" s="2"/>
      <c r="U109" s="2"/>
      <c r="V109" s="2"/>
      <c r="W109" s="2"/>
      <c r="X109" s="2"/>
      <c r="Y109" s="127"/>
      <c r="Z109" s="127"/>
      <c r="AA109" s="2"/>
      <c r="AB109" s="2"/>
      <c r="AC109" s="2"/>
      <c r="AD109" s="2"/>
      <c r="AE109" s="2"/>
      <c r="AF109" s="2"/>
      <c r="AG109" s="2"/>
      <c r="AH109" s="2"/>
      <c r="AI109" s="2"/>
      <c r="AJ109" s="2"/>
      <c r="AK109" s="2"/>
      <c r="AL109" s="2"/>
      <c r="AM109" s="1"/>
      <c r="AN109" s="1"/>
      <c r="AO109" s="1"/>
      <c r="AP109" s="136"/>
      <c r="AQ109" s="1"/>
      <c r="AR109" s="1"/>
      <c r="AS109" s="136"/>
      <c r="AT109" s="136"/>
      <c r="AU109" s="136"/>
      <c r="AV109" s="1"/>
      <c r="AW109" s="1"/>
      <c r="AX109" s="459"/>
      <c r="AY109" s="459"/>
    </row>
    <row r="110" spans="1:51" ht="59.25" customHeight="1" x14ac:dyDescent="0.25">
      <c r="A110" s="1"/>
      <c r="B110" s="1"/>
      <c r="C110" s="1"/>
      <c r="D110" s="1"/>
      <c r="E110" s="1"/>
      <c r="F110" s="1"/>
      <c r="G110" s="1"/>
      <c r="H110" s="1"/>
      <c r="I110" s="1"/>
      <c r="J110" s="2"/>
      <c r="K110" s="2"/>
      <c r="L110" s="2"/>
      <c r="M110" s="2"/>
      <c r="N110" s="2"/>
      <c r="O110" s="2"/>
      <c r="P110" s="2"/>
      <c r="Q110" s="2"/>
      <c r="R110" s="2"/>
      <c r="S110" s="2"/>
      <c r="T110" s="2"/>
      <c r="U110" s="2"/>
      <c r="V110" s="2"/>
      <c r="W110" s="2"/>
      <c r="X110" s="2"/>
      <c r="Y110" s="127"/>
      <c r="Z110" s="127"/>
      <c r="AA110" s="2"/>
      <c r="AB110" s="2"/>
      <c r="AC110" s="2"/>
      <c r="AD110" s="2"/>
      <c r="AE110" s="2"/>
      <c r="AF110" s="2"/>
      <c r="AG110" s="2"/>
      <c r="AH110" s="2"/>
      <c r="AI110" s="2"/>
      <c r="AJ110" s="2"/>
      <c r="AK110" s="2"/>
      <c r="AL110" s="2"/>
      <c r="AM110" s="1"/>
      <c r="AN110" s="1"/>
      <c r="AO110" s="1"/>
      <c r="AP110" s="136"/>
      <c r="AQ110" s="1"/>
      <c r="AR110" s="1"/>
      <c r="AS110" s="136"/>
      <c r="AT110" s="136"/>
      <c r="AU110" s="136"/>
      <c r="AV110" s="1"/>
      <c r="AW110" s="1"/>
      <c r="AX110" s="459"/>
      <c r="AY110" s="459"/>
    </row>
    <row r="111" spans="1:51" ht="59.25" customHeight="1" x14ac:dyDescent="0.25">
      <c r="A111" s="1"/>
      <c r="B111" s="1"/>
      <c r="C111" s="1"/>
      <c r="D111" s="1"/>
      <c r="E111" s="1"/>
      <c r="F111" s="1"/>
      <c r="G111" s="1"/>
      <c r="H111" s="1"/>
      <c r="I111" s="1"/>
      <c r="J111" s="2"/>
      <c r="K111" s="2"/>
      <c r="L111" s="2"/>
      <c r="M111" s="2"/>
      <c r="N111" s="2"/>
      <c r="O111" s="2"/>
      <c r="P111" s="2"/>
      <c r="Q111" s="2"/>
      <c r="R111" s="2"/>
      <c r="S111" s="2"/>
      <c r="T111" s="2"/>
      <c r="U111" s="2"/>
      <c r="V111" s="2"/>
      <c r="W111" s="2"/>
      <c r="X111" s="2"/>
      <c r="Y111" s="127"/>
      <c r="Z111" s="127"/>
      <c r="AA111" s="2"/>
      <c r="AB111" s="2"/>
      <c r="AC111" s="2"/>
      <c r="AD111" s="2"/>
      <c r="AE111" s="2"/>
      <c r="AF111" s="2"/>
      <c r="AG111" s="2"/>
      <c r="AH111" s="2"/>
      <c r="AI111" s="2"/>
      <c r="AJ111" s="2"/>
      <c r="AK111" s="2"/>
      <c r="AL111" s="2"/>
      <c r="AM111" s="1"/>
      <c r="AN111" s="1"/>
      <c r="AO111" s="1"/>
      <c r="AP111" s="136"/>
      <c r="AQ111" s="1"/>
      <c r="AR111" s="1"/>
      <c r="AS111" s="136"/>
      <c r="AT111" s="136"/>
      <c r="AU111" s="136"/>
      <c r="AV111" s="1"/>
      <c r="AW111" s="1"/>
      <c r="AX111" s="459"/>
      <c r="AY111" s="459"/>
    </row>
    <row r="112" spans="1:51" ht="59.25" customHeight="1" x14ac:dyDescent="0.25">
      <c r="A112" s="1"/>
      <c r="B112" s="1"/>
      <c r="C112" s="1"/>
      <c r="D112" s="1"/>
      <c r="E112" s="1"/>
      <c r="F112" s="1"/>
      <c r="G112" s="1"/>
      <c r="H112" s="1"/>
      <c r="I112" s="1"/>
      <c r="J112" s="2"/>
      <c r="K112" s="2"/>
      <c r="L112" s="2"/>
      <c r="M112" s="2"/>
      <c r="N112" s="2"/>
      <c r="O112" s="2"/>
      <c r="P112" s="2"/>
      <c r="Q112" s="2"/>
      <c r="R112" s="2"/>
      <c r="S112" s="2"/>
      <c r="T112" s="2"/>
      <c r="U112" s="2"/>
      <c r="V112" s="2"/>
      <c r="W112" s="2"/>
      <c r="X112" s="2"/>
      <c r="Y112" s="127"/>
      <c r="Z112" s="127"/>
      <c r="AA112" s="2"/>
      <c r="AB112" s="2"/>
      <c r="AC112" s="2"/>
      <c r="AD112" s="2"/>
      <c r="AE112" s="2"/>
      <c r="AF112" s="2"/>
      <c r="AG112" s="2"/>
      <c r="AH112" s="2"/>
      <c r="AI112" s="2"/>
      <c r="AJ112" s="2"/>
      <c r="AK112" s="2"/>
      <c r="AL112" s="2"/>
      <c r="AM112" s="1"/>
      <c r="AN112" s="1"/>
      <c r="AO112" s="1"/>
      <c r="AP112" s="136"/>
      <c r="AQ112" s="1"/>
      <c r="AR112" s="1"/>
      <c r="AS112" s="136"/>
      <c r="AT112" s="136"/>
      <c r="AU112" s="136"/>
      <c r="AV112" s="1"/>
      <c r="AW112" s="1"/>
      <c r="AX112" s="459"/>
      <c r="AY112" s="459"/>
    </row>
    <row r="113" spans="1:51" ht="59.25" customHeight="1" x14ac:dyDescent="0.25">
      <c r="A113" s="1"/>
      <c r="B113" s="1"/>
      <c r="C113" s="1"/>
      <c r="D113" s="1"/>
      <c r="E113" s="1"/>
      <c r="F113" s="1"/>
      <c r="G113" s="1"/>
      <c r="H113" s="1"/>
      <c r="I113" s="1"/>
      <c r="J113" s="2"/>
      <c r="K113" s="2"/>
      <c r="L113" s="2"/>
      <c r="M113" s="2"/>
      <c r="N113" s="2"/>
      <c r="O113" s="2"/>
      <c r="P113" s="2"/>
      <c r="Q113" s="2"/>
      <c r="R113" s="2"/>
      <c r="S113" s="2"/>
      <c r="T113" s="2"/>
      <c r="U113" s="2"/>
      <c r="V113" s="2"/>
      <c r="W113" s="2"/>
      <c r="X113" s="2"/>
      <c r="Y113" s="127"/>
      <c r="Z113" s="127"/>
      <c r="AA113" s="2"/>
      <c r="AB113" s="2"/>
      <c r="AC113" s="2"/>
      <c r="AD113" s="2"/>
      <c r="AE113" s="2"/>
      <c r="AF113" s="2"/>
      <c r="AG113" s="2"/>
      <c r="AH113" s="2"/>
      <c r="AI113" s="2"/>
      <c r="AJ113" s="2"/>
      <c r="AK113" s="2"/>
      <c r="AL113" s="2"/>
      <c r="AM113" s="1"/>
      <c r="AN113" s="1"/>
      <c r="AO113" s="1"/>
      <c r="AP113" s="136"/>
      <c r="AQ113" s="1"/>
      <c r="AR113" s="1"/>
      <c r="AS113" s="136"/>
      <c r="AT113" s="136"/>
      <c r="AU113" s="136"/>
      <c r="AV113" s="1"/>
      <c r="AW113" s="1"/>
      <c r="AX113" s="459"/>
      <c r="AY113" s="459"/>
    </row>
    <row r="114" spans="1:51" ht="59.25" customHeight="1" x14ac:dyDescent="0.25">
      <c r="A114" s="1"/>
      <c r="B114" s="1"/>
      <c r="C114" s="1"/>
      <c r="D114" s="1"/>
      <c r="E114" s="1"/>
      <c r="F114" s="1"/>
      <c r="G114" s="1"/>
      <c r="H114" s="1"/>
      <c r="I114" s="1"/>
      <c r="J114" s="2"/>
      <c r="K114" s="2"/>
      <c r="L114" s="2"/>
      <c r="M114" s="2"/>
      <c r="N114" s="2"/>
      <c r="O114" s="2"/>
      <c r="P114" s="2"/>
      <c r="Q114" s="2"/>
      <c r="R114" s="2"/>
      <c r="S114" s="2"/>
      <c r="T114" s="2"/>
      <c r="U114" s="2"/>
      <c r="V114" s="2"/>
      <c r="W114" s="2"/>
      <c r="X114" s="2"/>
      <c r="Y114" s="127"/>
      <c r="Z114" s="127"/>
      <c r="AA114" s="2"/>
      <c r="AB114" s="2"/>
      <c r="AC114" s="2"/>
      <c r="AD114" s="2"/>
      <c r="AE114" s="2"/>
      <c r="AF114" s="2"/>
      <c r="AG114" s="2"/>
      <c r="AH114" s="2"/>
      <c r="AI114" s="2"/>
      <c r="AJ114" s="2"/>
      <c r="AK114" s="2"/>
      <c r="AL114" s="2"/>
      <c r="AM114" s="1"/>
      <c r="AN114" s="1"/>
      <c r="AO114" s="1"/>
      <c r="AP114" s="136"/>
      <c r="AQ114" s="1"/>
      <c r="AR114" s="1"/>
      <c r="AS114" s="136"/>
      <c r="AT114" s="136"/>
      <c r="AU114" s="136"/>
      <c r="AV114" s="1"/>
      <c r="AW114" s="1"/>
      <c r="AX114" s="459"/>
      <c r="AY114" s="459"/>
    </row>
    <row r="115" spans="1:51" ht="59.25" customHeight="1" x14ac:dyDescent="0.25">
      <c r="A115" s="1"/>
      <c r="B115" s="1"/>
      <c r="C115" s="1"/>
      <c r="D115" s="1"/>
      <c r="E115" s="1"/>
      <c r="F115" s="1"/>
      <c r="G115" s="1"/>
      <c r="H115" s="1"/>
      <c r="I115" s="1"/>
      <c r="J115" s="2"/>
      <c r="K115" s="2"/>
      <c r="L115" s="2"/>
      <c r="M115" s="2"/>
      <c r="N115" s="2"/>
      <c r="O115" s="2"/>
      <c r="P115" s="2"/>
      <c r="Q115" s="2"/>
      <c r="R115" s="2"/>
      <c r="S115" s="2"/>
      <c r="T115" s="2"/>
      <c r="U115" s="2"/>
      <c r="V115" s="2"/>
      <c r="W115" s="2"/>
      <c r="X115" s="2"/>
      <c r="Y115" s="127"/>
      <c r="Z115" s="127"/>
      <c r="AA115" s="2"/>
      <c r="AB115" s="2"/>
      <c r="AC115" s="2"/>
      <c r="AD115" s="2"/>
      <c r="AE115" s="2"/>
      <c r="AF115" s="2"/>
      <c r="AG115" s="2"/>
      <c r="AH115" s="2"/>
      <c r="AI115" s="2"/>
      <c r="AJ115" s="2"/>
      <c r="AK115" s="2"/>
      <c r="AL115" s="2"/>
      <c r="AM115" s="1"/>
      <c r="AN115" s="1"/>
      <c r="AO115" s="1"/>
      <c r="AP115" s="136"/>
      <c r="AQ115" s="1"/>
      <c r="AR115" s="1"/>
      <c r="AS115" s="136"/>
      <c r="AT115" s="136"/>
      <c r="AU115" s="136"/>
      <c r="AV115" s="1"/>
      <c r="AW115" s="1"/>
      <c r="AX115" s="459"/>
      <c r="AY115" s="459"/>
    </row>
    <row r="116" spans="1:51" ht="59.25" customHeight="1" x14ac:dyDescent="0.25">
      <c r="A116" s="1"/>
      <c r="B116" s="1"/>
      <c r="C116" s="1"/>
      <c r="D116" s="1"/>
      <c r="E116" s="1"/>
      <c r="F116" s="1"/>
      <c r="G116" s="1"/>
      <c r="H116" s="1"/>
      <c r="I116" s="1"/>
      <c r="J116" s="2"/>
      <c r="K116" s="2"/>
      <c r="L116" s="2"/>
      <c r="M116" s="2"/>
      <c r="N116" s="2"/>
      <c r="O116" s="2"/>
      <c r="P116" s="2"/>
      <c r="Q116" s="2"/>
      <c r="R116" s="2"/>
      <c r="S116" s="2"/>
      <c r="T116" s="2"/>
      <c r="U116" s="2"/>
      <c r="V116" s="2"/>
      <c r="W116" s="2"/>
      <c r="X116" s="2"/>
      <c r="Y116" s="127"/>
      <c r="Z116" s="127"/>
      <c r="AA116" s="2"/>
      <c r="AB116" s="2"/>
      <c r="AC116" s="2"/>
      <c r="AD116" s="2"/>
      <c r="AE116" s="2"/>
      <c r="AF116" s="2"/>
      <c r="AG116" s="2"/>
      <c r="AH116" s="2"/>
      <c r="AI116" s="2"/>
      <c r="AJ116" s="2"/>
      <c r="AK116" s="2"/>
      <c r="AL116" s="2"/>
      <c r="AM116" s="1"/>
      <c r="AN116" s="1"/>
      <c r="AO116" s="1"/>
      <c r="AP116" s="136"/>
      <c r="AQ116" s="1"/>
      <c r="AR116" s="1"/>
      <c r="AS116" s="136"/>
      <c r="AT116" s="136"/>
      <c r="AU116" s="136"/>
      <c r="AV116" s="1"/>
      <c r="AW116" s="1"/>
      <c r="AX116" s="459"/>
      <c r="AY116" s="459"/>
    </row>
    <row r="117" spans="1:51" ht="59.25" customHeight="1" x14ac:dyDescent="0.25">
      <c r="A117" s="1"/>
      <c r="B117" s="1"/>
      <c r="C117" s="1"/>
      <c r="D117" s="1"/>
      <c r="E117" s="1"/>
      <c r="F117" s="1"/>
      <c r="G117" s="1"/>
      <c r="H117" s="1"/>
      <c r="I117" s="1"/>
      <c r="J117" s="2"/>
      <c r="K117" s="2"/>
      <c r="L117" s="2"/>
      <c r="M117" s="2"/>
      <c r="N117" s="2"/>
      <c r="O117" s="2"/>
      <c r="P117" s="2"/>
      <c r="Q117" s="2"/>
      <c r="R117" s="2"/>
      <c r="S117" s="2"/>
      <c r="T117" s="2"/>
      <c r="U117" s="2"/>
      <c r="V117" s="2"/>
      <c r="W117" s="2"/>
      <c r="X117" s="2"/>
      <c r="Y117" s="127"/>
      <c r="Z117" s="127"/>
      <c r="AA117" s="2"/>
      <c r="AB117" s="2"/>
      <c r="AC117" s="2"/>
      <c r="AD117" s="2"/>
      <c r="AE117" s="2"/>
      <c r="AF117" s="2"/>
      <c r="AG117" s="2"/>
      <c r="AH117" s="2"/>
      <c r="AI117" s="2"/>
      <c r="AJ117" s="2"/>
      <c r="AK117" s="2"/>
      <c r="AL117" s="2"/>
      <c r="AM117" s="1"/>
      <c r="AN117" s="1"/>
      <c r="AO117" s="1"/>
      <c r="AP117" s="136"/>
      <c r="AQ117" s="1"/>
      <c r="AR117" s="1"/>
      <c r="AS117" s="136"/>
      <c r="AT117" s="136"/>
      <c r="AU117" s="136"/>
      <c r="AV117" s="1"/>
      <c r="AW117" s="1"/>
      <c r="AX117" s="459"/>
      <c r="AY117" s="459"/>
    </row>
    <row r="118" spans="1:51" ht="59.25" customHeight="1" x14ac:dyDescent="0.25">
      <c r="A118" s="1"/>
      <c r="B118" s="1"/>
      <c r="C118" s="1"/>
      <c r="D118" s="1"/>
      <c r="E118" s="1"/>
      <c r="F118" s="1"/>
      <c r="G118" s="1"/>
      <c r="H118" s="1"/>
      <c r="I118" s="1"/>
      <c r="J118" s="2"/>
      <c r="K118" s="2"/>
      <c r="L118" s="2"/>
      <c r="M118" s="2"/>
      <c r="N118" s="2"/>
      <c r="O118" s="2"/>
      <c r="P118" s="2"/>
      <c r="Q118" s="2"/>
      <c r="R118" s="2"/>
      <c r="S118" s="2"/>
      <c r="T118" s="2"/>
      <c r="U118" s="2"/>
      <c r="V118" s="2"/>
      <c r="W118" s="2"/>
      <c r="X118" s="2"/>
      <c r="Y118" s="127"/>
      <c r="Z118" s="127"/>
      <c r="AA118" s="2"/>
      <c r="AB118" s="2"/>
      <c r="AC118" s="2"/>
      <c r="AD118" s="2"/>
      <c r="AE118" s="2"/>
      <c r="AF118" s="2"/>
      <c r="AG118" s="2"/>
      <c r="AH118" s="2"/>
      <c r="AI118" s="2"/>
      <c r="AJ118" s="2"/>
      <c r="AK118" s="2"/>
      <c r="AL118" s="2"/>
      <c r="AM118" s="1"/>
      <c r="AN118" s="1"/>
      <c r="AO118" s="1"/>
      <c r="AP118" s="136"/>
      <c r="AQ118" s="1"/>
      <c r="AR118" s="1"/>
      <c r="AS118" s="136"/>
      <c r="AT118" s="136"/>
      <c r="AU118" s="136"/>
      <c r="AV118" s="1"/>
      <c r="AW118" s="1"/>
      <c r="AX118" s="459"/>
      <c r="AY118" s="459"/>
    </row>
    <row r="119" spans="1:51" ht="59.25" customHeight="1" x14ac:dyDescent="0.25">
      <c r="A119" s="1"/>
      <c r="B119" s="1"/>
      <c r="C119" s="1"/>
      <c r="D119" s="1"/>
      <c r="E119" s="1"/>
      <c r="F119" s="1"/>
      <c r="G119" s="1"/>
      <c r="H119" s="1"/>
      <c r="I119" s="1"/>
      <c r="J119" s="2"/>
      <c r="K119" s="2"/>
      <c r="L119" s="2"/>
      <c r="M119" s="2"/>
      <c r="N119" s="2"/>
      <c r="O119" s="2"/>
      <c r="P119" s="2"/>
      <c r="Q119" s="2"/>
      <c r="R119" s="2"/>
      <c r="S119" s="2"/>
      <c r="T119" s="2"/>
      <c r="U119" s="2"/>
      <c r="V119" s="2"/>
      <c r="W119" s="2"/>
      <c r="X119" s="2"/>
      <c r="Y119" s="127"/>
      <c r="Z119" s="127"/>
      <c r="AA119" s="2"/>
      <c r="AB119" s="2"/>
      <c r="AC119" s="2"/>
      <c r="AD119" s="2"/>
      <c r="AE119" s="2"/>
      <c r="AF119" s="2"/>
      <c r="AG119" s="2"/>
      <c r="AH119" s="2"/>
      <c r="AI119" s="2"/>
      <c r="AJ119" s="2"/>
      <c r="AK119" s="2"/>
      <c r="AL119" s="2"/>
      <c r="AM119" s="1"/>
      <c r="AN119" s="1"/>
      <c r="AO119" s="1"/>
      <c r="AP119" s="136"/>
      <c r="AQ119" s="1"/>
      <c r="AR119" s="1"/>
      <c r="AS119" s="136"/>
      <c r="AT119" s="136"/>
      <c r="AU119" s="136"/>
      <c r="AV119" s="1"/>
      <c r="AW119" s="1"/>
      <c r="AX119" s="459"/>
      <c r="AY119" s="459"/>
    </row>
    <row r="120" spans="1:51" ht="59.25" customHeight="1" x14ac:dyDescent="0.25">
      <c r="A120" s="1"/>
      <c r="B120" s="1"/>
      <c r="C120" s="1"/>
      <c r="D120" s="1"/>
      <c r="E120" s="1"/>
      <c r="F120" s="1"/>
      <c r="G120" s="1"/>
      <c r="H120" s="1"/>
      <c r="I120" s="1"/>
      <c r="J120" s="2"/>
      <c r="K120" s="2"/>
      <c r="L120" s="2"/>
      <c r="M120" s="2"/>
      <c r="N120" s="2"/>
      <c r="O120" s="2"/>
      <c r="P120" s="2"/>
      <c r="Q120" s="2"/>
      <c r="R120" s="2"/>
      <c r="S120" s="2"/>
      <c r="T120" s="2"/>
      <c r="U120" s="2"/>
      <c r="V120" s="2"/>
      <c r="W120" s="2"/>
      <c r="X120" s="2"/>
      <c r="Y120" s="127"/>
      <c r="Z120" s="127"/>
      <c r="AA120" s="2"/>
      <c r="AB120" s="2"/>
      <c r="AC120" s="2"/>
      <c r="AD120" s="2"/>
      <c r="AE120" s="2"/>
      <c r="AF120" s="2"/>
      <c r="AG120" s="2"/>
      <c r="AH120" s="2"/>
      <c r="AI120" s="2"/>
      <c r="AJ120" s="2"/>
      <c r="AK120" s="2"/>
      <c r="AL120" s="2"/>
      <c r="AM120" s="1"/>
      <c r="AN120" s="1"/>
      <c r="AO120" s="1"/>
      <c r="AP120" s="136"/>
      <c r="AQ120" s="1"/>
      <c r="AR120" s="1"/>
      <c r="AS120" s="136"/>
      <c r="AT120" s="136"/>
      <c r="AU120" s="136"/>
      <c r="AV120" s="1"/>
      <c r="AW120" s="1"/>
      <c r="AX120" s="459"/>
      <c r="AY120" s="459"/>
    </row>
    <row r="121" spans="1:51" ht="59.25" customHeight="1" x14ac:dyDescent="0.25">
      <c r="A121" s="1"/>
      <c r="B121" s="1"/>
      <c r="C121" s="1"/>
      <c r="D121" s="1"/>
      <c r="E121" s="1"/>
      <c r="F121" s="1"/>
      <c r="G121" s="1"/>
      <c r="H121" s="1"/>
      <c r="I121" s="1"/>
      <c r="J121" s="2"/>
      <c r="K121" s="2"/>
      <c r="L121" s="2"/>
      <c r="M121" s="2"/>
      <c r="N121" s="2"/>
      <c r="O121" s="2"/>
      <c r="P121" s="2"/>
      <c r="Q121" s="2"/>
      <c r="R121" s="2"/>
      <c r="S121" s="2"/>
      <c r="T121" s="2"/>
      <c r="U121" s="2"/>
      <c r="V121" s="2"/>
      <c r="W121" s="2"/>
      <c r="X121" s="2"/>
      <c r="Y121" s="127"/>
      <c r="Z121" s="127"/>
      <c r="AA121" s="2"/>
      <c r="AB121" s="2"/>
      <c r="AC121" s="2"/>
      <c r="AD121" s="2"/>
      <c r="AE121" s="2"/>
      <c r="AF121" s="2"/>
      <c r="AG121" s="2"/>
      <c r="AH121" s="2"/>
      <c r="AI121" s="2"/>
      <c r="AJ121" s="2"/>
      <c r="AK121" s="2"/>
      <c r="AL121" s="2"/>
      <c r="AM121" s="1"/>
      <c r="AN121" s="1"/>
      <c r="AO121" s="1"/>
      <c r="AP121" s="136"/>
      <c r="AQ121" s="1"/>
      <c r="AR121" s="1"/>
      <c r="AS121" s="136"/>
      <c r="AT121" s="136"/>
      <c r="AU121" s="136"/>
      <c r="AV121" s="1"/>
      <c r="AW121" s="1"/>
      <c r="AX121" s="459"/>
      <c r="AY121" s="459"/>
    </row>
    <row r="122" spans="1:51" ht="59.25" customHeight="1" x14ac:dyDescent="0.25">
      <c r="A122" s="1"/>
      <c r="B122" s="1"/>
      <c r="C122" s="1"/>
      <c r="D122" s="1"/>
      <c r="E122" s="1"/>
      <c r="F122" s="1"/>
      <c r="G122" s="1"/>
      <c r="H122" s="1"/>
      <c r="I122" s="1"/>
      <c r="J122" s="2"/>
      <c r="K122" s="2"/>
      <c r="L122" s="2"/>
      <c r="M122" s="2"/>
      <c r="N122" s="2"/>
      <c r="O122" s="2"/>
      <c r="P122" s="2"/>
      <c r="Q122" s="2"/>
      <c r="R122" s="2"/>
      <c r="S122" s="2"/>
      <c r="T122" s="2"/>
      <c r="U122" s="2"/>
      <c r="V122" s="2"/>
      <c r="W122" s="2"/>
      <c r="X122" s="2"/>
      <c r="Y122" s="127"/>
      <c r="Z122" s="127"/>
      <c r="AA122" s="2"/>
      <c r="AB122" s="2"/>
      <c r="AC122" s="2"/>
      <c r="AD122" s="2"/>
      <c r="AE122" s="2"/>
      <c r="AF122" s="2"/>
      <c r="AG122" s="2"/>
      <c r="AH122" s="2"/>
      <c r="AI122" s="2"/>
      <c r="AJ122" s="2"/>
      <c r="AK122" s="2"/>
      <c r="AL122" s="2"/>
      <c r="AM122" s="1"/>
      <c r="AN122" s="1"/>
      <c r="AO122" s="1"/>
      <c r="AP122" s="136"/>
      <c r="AQ122" s="1"/>
      <c r="AR122" s="1"/>
      <c r="AS122" s="136"/>
      <c r="AT122" s="136"/>
      <c r="AU122" s="136"/>
      <c r="AV122" s="1"/>
      <c r="AW122" s="1"/>
      <c r="AX122" s="459"/>
      <c r="AY122" s="459"/>
    </row>
    <row r="123" spans="1:51" ht="59.25" customHeight="1" x14ac:dyDescent="0.25">
      <c r="A123" s="1"/>
      <c r="B123" s="1"/>
      <c r="C123" s="1"/>
      <c r="D123" s="1"/>
      <c r="E123" s="1"/>
      <c r="F123" s="1"/>
      <c r="G123" s="1"/>
      <c r="H123" s="1"/>
      <c r="I123" s="1"/>
      <c r="J123" s="2"/>
      <c r="K123" s="2"/>
      <c r="L123" s="2"/>
      <c r="M123" s="2"/>
      <c r="N123" s="2"/>
      <c r="O123" s="2"/>
      <c r="P123" s="2"/>
      <c r="Q123" s="2"/>
      <c r="R123" s="2"/>
      <c r="S123" s="2"/>
      <c r="T123" s="2"/>
      <c r="U123" s="2"/>
      <c r="V123" s="2"/>
      <c r="W123" s="2"/>
      <c r="X123" s="2"/>
      <c r="Y123" s="127"/>
      <c r="Z123" s="127"/>
      <c r="AA123" s="2"/>
      <c r="AB123" s="2"/>
      <c r="AC123" s="2"/>
      <c r="AD123" s="2"/>
      <c r="AE123" s="2"/>
      <c r="AF123" s="2"/>
      <c r="AG123" s="2"/>
      <c r="AH123" s="2"/>
      <c r="AI123" s="2"/>
      <c r="AJ123" s="2"/>
      <c r="AK123" s="2"/>
      <c r="AL123" s="2"/>
      <c r="AM123" s="1"/>
      <c r="AN123" s="1"/>
      <c r="AO123" s="1"/>
      <c r="AP123" s="136"/>
      <c r="AQ123" s="1"/>
      <c r="AR123" s="1"/>
      <c r="AS123" s="136"/>
      <c r="AT123" s="136"/>
      <c r="AU123" s="136"/>
      <c r="AV123" s="1"/>
      <c r="AW123" s="1"/>
      <c r="AX123" s="459"/>
      <c r="AY123" s="459"/>
    </row>
    <row r="124" spans="1:51" ht="59.25" customHeight="1" x14ac:dyDescent="0.25">
      <c r="A124" s="1"/>
      <c r="B124" s="1"/>
      <c r="C124" s="1"/>
      <c r="D124" s="1"/>
      <c r="E124" s="1"/>
      <c r="F124" s="1"/>
      <c r="G124" s="1"/>
      <c r="H124" s="1"/>
      <c r="I124" s="1"/>
      <c r="J124" s="2"/>
      <c r="K124" s="2"/>
      <c r="L124" s="2"/>
      <c r="M124" s="2"/>
      <c r="N124" s="2"/>
      <c r="O124" s="2"/>
      <c r="P124" s="2"/>
      <c r="Q124" s="2"/>
      <c r="R124" s="2"/>
      <c r="S124" s="2"/>
      <c r="T124" s="2"/>
      <c r="U124" s="2"/>
      <c r="V124" s="2"/>
      <c r="W124" s="2"/>
      <c r="X124" s="2"/>
      <c r="Y124" s="127"/>
      <c r="Z124" s="127"/>
      <c r="AA124" s="2"/>
      <c r="AB124" s="2"/>
      <c r="AC124" s="2"/>
      <c r="AD124" s="2"/>
      <c r="AE124" s="2"/>
      <c r="AF124" s="2"/>
      <c r="AG124" s="2"/>
      <c r="AH124" s="2"/>
      <c r="AI124" s="2"/>
      <c r="AJ124" s="2"/>
      <c r="AK124" s="2"/>
      <c r="AL124" s="2"/>
      <c r="AM124" s="1"/>
      <c r="AN124" s="1"/>
      <c r="AO124" s="1"/>
      <c r="AP124" s="136"/>
      <c r="AQ124" s="1"/>
      <c r="AR124" s="1"/>
      <c r="AS124" s="136"/>
      <c r="AT124" s="136"/>
      <c r="AU124" s="136"/>
      <c r="AV124" s="1"/>
      <c r="AW124" s="1"/>
      <c r="AX124" s="459"/>
      <c r="AY124" s="459"/>
    </row>
    <row r="125" spans="1:51" ht="59.25" customHeight="1" x14ac:dyDescent="0.25">
      <c r="A125" s="1"/>
      <c r="B125" s="1"/>
      <c r="C125" s="1"/>
      <c r="D125" s="1"/>
      <c r="E125" s="1"/>
      <c r="F125" s="1"/>
      <c r="G125" s="1"/>
      <c r="H125" s="1"/>
      <c r="I125" s="1"/>
      <c r="J125" s="2"/>
      <c r="K125" s="2"/>
      <c r="L125" s="2"/>
      <c r="M125" s="2"/>
      <c r="N125" s="2"/>
      <c r="O125" s="2"/>
      <c r="P125" s="2"/>
      <c r="Q125" s="2"/>
      <c r="R125" s="2"/>
      <c r="S125" s="2"/>
      <c r="T125" s="2"/>
      <c r="U125" s="2"/>
      <c r="V125" s="2"/>
      <c r="W125" s="2"/>
      <c r="X125" s="2"/>
      <c r="Y125" s="127"/>
      <c r="Z125" s="127"/>
      <c r="AA125" s="2"/>
      <c r="AB125" s="2"/>
      <c r="AC125" s="2"/>
      <c r="AD125" s="2"/>
      <c r="AE125" s="2"/>
      <c r="AF125" s="2"/>
      <c r="AG125" s="2"/>
      <c r="AH125" s="2"/>
      <c r="AI125" s="2"/>
      <c r="AJ125" s="2"/>
      <c r="AK125" s="2"/>
      <c r="AL125" s="2"/>
      <c r="AM125" s="1"/>
      <c r="AN125" s="1"/>
      <c r="AO125" s="1"/>
      <c r="AP125" s="136"/>
      <c r="AQ125" s="1"/>
      <c r="AR125" s="1"/>
      <c r="AS125" s="136"/>
      <c r="AT125" s="136"/>
      <c r="AU125" s="136"/>
      <c r="AV125" s="1"/>
      <c r="AW125" s="1"/>
      <c r="AX125" s="459"/>
      <c r="AY125" s="459"/>
    </row>
    <row r="126" spans="1:51" ht="59.25" customHeight="1" x14ac:dyDescent="0.25">
      <c r="A126" s="1"/>
      <c r="B126" s="1"/>
      <c r="C126" s="1"/>
      <c r="D126" s="1"/>
      <c r="E126" s="1"/>
      <c r="F126" s="1"/>
      <c r="G126" s="1"/>
      <c r="H126" s="1"/>
      <c r="I126" s="1"/>
      <c r="J126" s="2"/>
      <c r="K126" s="2"/>
      <c r="L126" s="2"/>
      <c r="M126" s="2"/>
      <c r="N126" s="2"/>
      <c r="O126" s="2"/>
      <c r="P126" s="2"/>
      <c r="Q126" s="2"/>
      <c r="R126" s="2"/>
      <c r="S126" s="2"/>
      <c r="T126" s="2"/>
      <c r="U126" s="2"/>
      <c r="V126" s="2"/>
      <c r="W126" s="2"/>
      <c r="X126" s="2"/>
      <c r="Y126" s="127"/>
      <c r="Z126" s="127"/>
      <c r="AA126" s="2"/>
      <c r="AB126" s="2"/>
      <c r="AC126" s="2"/>
      <c r="AD126" s="2"/>
      <c r="AE126" s="2"/>
      <c r="AF126" s="2"/>
      <c r="AG126" s="2"/>
      <c r="AH126" s="2"/>
      <c r="AI126" s="2"/>
      <c r="AJ126" s="2"/>
      <c r="AK126" s="2"/>
      <c r="AL126" s="2"/>
      <c r="AM126" s="1"/>
      <c r="AN126" s="1"/>
      <c r="AO126" s="1"/>
      <c r="AP126" s="136"/>
      <c r="AQ126" s="1"/>
      <c r="AR126" s="1"/>
      <c r="AS126" s="136"/>
      <c r="AT126" s="136"/>
      <c r="AU126" s="136"/>
      <c r="AV126" s="1"/>
      <c r="AW126" s="1"/>
      <c r="AX126" s="459"/>
      <c r="AY126" s="459"/>
    </row>
    <row r="127" spans="1:51" ht="59.25" customHeight="1" x14ac:dyDescent="0.25">
      <c r="A127" s="1"/>
      <c r="B127" s="1"/>
      <c r="C127" s="1"/>
      <c r="D127" s="1"/>
      <c r="E127" s="1"/>
      <c r="F127" s="1"/>
      <c r="G127" s="1"/>
      <c r="H127" s="1"/>
      <c r="I127" s="1"/>
      <c r="J127" s="2"/>
      <c r="K127" s="2"/>
      <c r="L127" s="2"/>
      <c r="M127" s="2"/>
      <c r="N127" s="2"/>
      <c r="O127" s="2"/>
      <c r="P127" s="2"/>
      <c r="Q127" s="2"/>
      <c r="R127" s="2"/>
      <c r="S127" s="2"/>
      <c r="T127" s="2"/>
      <c r="U127" s="2"/>
      <c r="V127" s="2"/>
      <c r="W127" s="2"/>
      <c r="X127" s="2"/>
      <c r="Y127" s="127"/>
      <c r="Z127" s="127"/>
      <c r="AA127" s="2"/>
      <c r="AB127" s="2"/>
      <c r="AC127" s="2"/>
      <c r="AD127" s="2"/>
      <c r="AE127" s="2"/>
      <c r="AF127" s="2"/>
      <c r="AG127" s="2"/>
      <c r="AH127" s="2"/>
      <c r="AI127" s="2"/>
      <c r="AJ127" s="2"/>
      <c r="AK127" s="2"/>
      <c r="AL127" s="2"/>
      <c r="AM127" s="1"/>
      <c r="AN127" s="1"/>
      <c r="AO127" s="1"/>
      <c r="AP127" s="136"/>
      <c r="AQ127" s="1"/>
      <c r="AR127" s="1"/>
      <c r="AS127" s="136"/>
      <c r="AT127" s="136"/>
      <c r="AU127" s="136"/>
      <c r="AV127" s="1"/>
      <c r="AW127" s="1"/>
      <c r="AX127" s="459"/>
      <c r="AY127" s="459"/>
    </row>
    <row r="128" spans="1:51" ht="59.25" customHeight="1" x14ac:dyDescent="0.25">
      <c r="A128" s="1"/>
      <c r="B128" s="1"/>
      <c r="C128" s="1"/>
      <c r="D128" s="1"/>
      <c r="E128" s="1"/>
      <c r="F128" s="1"/>
      <c r="G128" s="1"/>
      <c r="H128" s="1"/>
      <c r="I128" s="1"/>
      <c r="J128" s="2"/>
      <c r="K128" s="2"/>
      <c r="L128" s="2"/>
      <c r="M128" s="2"/>
      <c r="N128" s="2"/>
      <c r="O128" s="2"/>
      <c r="P128" s="2"/>
      <c r="Q128" s="2"/>
      <c r="R128" s="2"/>
      <c r="S128" s="2"/>
      <c r="T128" s="2"/>
      <c r="U128" s="2"/>
      <c r="V128" s="2"/>
      <c r="W128" s="2"/>
      <c r="X128" s="2"/>
      <c r="Y128" s="127"/>
      <c r="Z128" s="127"/>
      <c r="AA128" s="2"/>
      <c r="AB128" s="2"/>
      <c r="AC128" s="2"/>
      <c r="AD128" s="2"/>
      <c r="AE128" s="2"/>
      <c r="AF128" s="2"/>
      <c r="AG128" s="2"/>
      <c r="AH128" s="2"/>
      <c r="AI128" s="2"/>
      <c r="AJ128" s="2"/>
      <c r="AK128" s="2"/>
      <c r="AL128" s="2"/>
      <c r="AM128" s="1"/>
      <c r="AN128" s="1"/>
      <c r="AO128" s="1"/>
      <c r="AP128" s="136"/>
      <c r="AQ128" s="1"/>
      <c r="AR128" s="1"/>
      <c r="AS128" s="136"/>
      <c r="AT128" s="136"/>
      <c r="AU128" s="136"/>
      <c r="AV128" s="1"/>
      <c r="AW128" s="1"/>
      <c r="AX128" s="459"/>
      <c r="AY128" s="459"/>
    </row>
    <row r="129" spans="1:51" ht="59.25" customHeight="1" x14ac:dyDescent="0.25">
      <c r="A129" s="1"/>
      <c r="B129" s="1"/>
      <c r="C129" s="1"/>
      <c r="D129" s="1"/>
      <c r="E129" s="1"/>
      <c r="F129" s="1"/>
      <c r="G129" s="1"/>
      <c r="H129" s="1"/>
      <c r="I129" s="1"/>
      <c r="J129" s="2"/>
      <c r="K129" s="2"/>
      <c r="L129" s="2"/>
      <c r="M129" s="2"/>
      <c r="N129" s="2"/>
      <c r="O129" s="2"/>
      <c r="P129" s="2"/>
      <c r="Q129" s="2"/>
      <c r="R129" s="2"/>
      <c r="S129" s="2"/>
      <c r="T129" s="2"/>
      <c r="U129" s="2"/>
      <c r="V129" s="2"/>
      <c r="W129" s="2"/>
      <c r="X129" s="2"/>
      <c r="Y129" s="127"/>
      <c r="Z129" s="127"/>
      <c r="AA129" s="2"/>
      <c r="AB129" s="2"/>
      <c r="AC129" s="2"/>
      <c r="AD129" s="2"/>
      <c r="AE129" s="2"/>
      <c r="AF129" s="2"/>
      <c r="AG129" s="2"/>
      <c r="AH129" s="2"/>
      <c r="AI129" s="2"/>
      <c r="AJ129" s="2"/>
      <c r="AK129" s="2"/>
      <c r="AL129" s="2"/>
      <c r="AM129" s="1"/>
      <c r="AN129" s="1"/>
      <c r="AO129" s="1"/>
      <c r="AP129" s="136"/>
      <c r="AQ129" s="1"/>
      <c r="AR129" s="1"/>
      <c r="AS129" s="136"/>
      <c r="AT129" s="136"/>
      <c r="AU129" s="136"/>
      <c r="AV129" s="1"/>
      <c r="AW129" s="1"/>
      <c r="AX129" s="459"/>
      <c r="AY129" s="459"/>
    </row>
    <row r="130" spans="1:51" ht="59.25" customHeight="1" x14ac:dyDescent="0.25">
      <c r="A130" s="1"/>
      <c r="B130" s="1"/>
      <c r="C130" s="1"/>
      <c r="D130" s="1"/>
      <c r="E130" s="1"/>
      <c r="F130" s="1"/>
      <c r="G130" s="1"/>
      <c r="H130" s="1"/>
      <c r="I130" s="1"/>
      <c r="J130" s="2"/>
      <c r="K130" s="2"/>
      <c r="L130" s="2"/>
      <c r="M130" s="2"/>
      <c r="N130" s="2"/>
      <c r="O130" s="2"/>
      <c r="P130" s="2"/>
      <c r="Q130" s="2"/>
      <c r="R130" s="2"/>
      <c r="S130" s="2"/>
      <c r="T130" s="2"/>
      <c r="U130" s="2"/>
      <c r="V130" s="2"/>
      <c r="W130" s="2"/>
      <c r="X130" s="2"/>
      <c r="Y130" s="127"/>
      <c r="Z130" s="127"/>
      <c r="AA130" s="2"/>
      <c r="AB130" s="2"/>
      <c r="AC130" s="2"/>
      <c r="AD130" s="2"/>
      <c r="AE130" s="2"/>
      <c r="AF130" s="2"/>
      <c r="AG130" s="2"/>
      <c r="AH130" s="2"/>
      <c r="AI130" s="2"/>
      <c r="AJ130" s="2"/>
      <c r="AK130" s="2"/>
      <c r="AL130" s="2"/>
      <c r="AM130" s="1"/>
      <c r="AN130" s="1"/>
      <c r="AO130" s="1"/>
      <c r="AP130" s="136"/>
      <c r="AQ130" s="1"/>
      <c r="AR130" s="1"/>
      <c r="AS130" s="136"/>
      <c r="AT130" s="136"/>
      <c r="AU130" s="136"/>
      <c r="AV130" s="1"/>
      <c r="AW130" s="1"/>
      <c r="AX130" s="459"/>
      <c r="AY130" s="459"/>
    </row>
    <row r="131" spans="1:51" ht="59.25" customHeight="1" x14ac:dyDescent="0.25">
      <c r="A131" s="1"/>
      <c r="B131" s="1"/>
      <c r="C131" s="1"/>
      <c r="D131" s="1"/>
      <c r="E131" s="1"/>
      <c r="F131" s="1"/>
      <c r="G131" s="1"/>
      <c r="H131" s="1"/>
      <c r="I131" s="1"/>
      <c r="J131" s="2"/>
      <c r="K131" s="2"/>
      <c r="L131" s="2"/>
      <c r="M131" s="2"/>
      <c r="N131" s="2"/>
      <c r="O131" s="2"/>
      <c r="P131" s="2"/>
      <c r="Q131" s="2"/>
      <c r="R131" s="2"/>
      <c r="S131" s="2"/>
      <c r="T131" s="2"/>
      <c r="U131" s="2"/>
      <c r="V131" s="2"/>
      <c r="W131" s="2"/>
      <c r="X131" s="2"/>
      <c r="Y131" s="127"/>
      <c r="Z131" s="127"/>
      <c r="AA131" s="2"/>
      <c r="AB131" s="2"/>
      <c r="AC131" s="2"/>
      <c r="AD131" s="2"/>
      <c r="AE131" s="2"/>
      <c r="AF131" s="2"/>
      <c r="AG131" s="2"/>
      <c r="AH131" s="2"/>
      <c r="AI131" s="2"/>
      <c r="AJ131" s="2"/>
      <c r="AK131" s="2"/>
      <c r="AL131" s="2"/>
      <c r="AM131" s="1"/>
      <c r="AN131" s="1"/>
      <c r="AO131" s="1"/>
      <c r="AP131" s="136"/>
      <c r="AQ131" s="1"/>
      <c r="AR131" s="1"/>
      <c r="AS131" s="136"/>
      <c r="AT131" s="136"/>
      <c r="AU131" s="136"/>
      <c r="AV131" s="1"/>
      <c r="AW131" s="1"/>
      <c r="AX131" s="459"/>
      <c r="AY131" s="459"/>
    </row>
    <row r="132" spans="1:51" ht="59.25" customHeight="1" x14ac:dyDescent="0.25">
      <c r="A132" s="1"/>
      <c r="B132" s="1"/>
      <c r="C132" s="1"/>
      <c r="D132" s="1"/>
      <c r="E132" s="1"/>
      <c r="F132" s="1"/>
      <c r="G132" s="1"/>
      <c r="H132" s="1"/>
      <c r="I132" s="1"/>
      <c r="J132" s="2"/>
      <c r="K132" s="2"/>
      <c r="L132" s="2"/>
      <c r="M132" s="2"/>
      <c r="N132" s="2"/>
      <c r="O132" s="2"/>
      <c r="P132" s="2"/>
      <c r="Q132" s="2"/>
      <c r="R132" s="2"/>
      <c r="S132" s="2"/>
      <c r="T132" s="2"/>
      <c r="U132" s="2"/>
      <c r="V132" s="2"/>
      <c r="W132" s="2"/>
      <c r="X132" s="2"/>
      <c r="Y132" s="127"/>
      <c r="Z132" s="127"/>
      <c r="AA132" s="2"/>
      <c r="AB132" s="2"/>
      <c r="AC132" s="2"/>
      <c r="AD132" s="2"/>
      <c r="AE132" s="2"/>
      <c r="AF132" s="2"/>
      <c r="AG132" s="2"/>
      <c r="AH132" s="2"/>
      <c r="AI132" s="2"/>
      <c r="AJ132" s="2"/>
      <c r="AK132" s="2"/>
      <c r="AL132" s="2"/>
      <c r="AM132" s="1"/>
      <c r="AN132" s="1"/>
      <c r="AO132" s="1"/>
      <c r="AP132" s="136"/>
      <c r="AQ132" s="1"/>
      <c r="AR132" s="1"/>
      <c r="AS132" s="136"/>
      <c r="AT132" s="136"/>
      <c r="AU132" s="136"/>
      <c r="AV132" s="1"/>
      <c r="AW132" s="1"/>
      <c r="AX132" s="459"/>
      <c r="AY132" s="459"/>
    </row>
    <row r="133" spans="1:51" ht="59.25" customHeight="1" x14ac:dyDescent="0.25">
      <c r="A133" s="1"/>
      <c r="B133" s="1"/>
      <c r="C133" s="1"/>
      <c r="D133" s="1"/>
      <c r="E133" s="1"/>
      <c r="F133" s="1"/>
      <c r="G133" s="1"/>
      <c r="H133" s="1"/>
      <c r="I133" s="1"/>
      <c r="J133" s="2"/>
      <c r="K133" s="2"/>
      <c r="L133" s="2"/>
      <c r="M133" s="2"/>
      <c r="N133" s="2"/>
      <c r="O133" s="2"/>
      <c r="P133" s="2"/>
      <c r="Q133" s="2"/>
      <c r="R133" s="2"/>
      <c r="S133" s="2"/>
      <c r="T133" s="2"/>
      <c r="U133" s="2"/>
      <c r="V133" s="2"/>
      <c r="W133" s="2"/>
      <c r="X133" s="2"/>
      <c r="Y133" s="127"/>
      <c r="Z133" s="127"/>
      <c r="AA133" s="2"/>
      <c r="AB133" s="2"/>
      <c r="AC133" s="2"/>
      <c r="AD133" s="2"/>
      <c r="AE133" s="2"/>
      <c r="AF133" s="2"/>
      <c r="AG133" s="2"/>
      <c r="AH133" s="2"/>
      <c r="AI133" s="2"/>
      <c r="AJ133" s="2"/>
      <c r="AK133" s="2"/>
      <c r="AL133" s="2"/>
      <c r="AM133" s="1"/>
      <c r="AN133" s="1"/>
      <c r="AO133" s="1"/>
      <c r="AP133" s="136"/>
      <c r="AQ133" s="1"/>
      <c r="AR133" s="1"/>
      <c r="AS133" s="136"/>
      <c r="AT133" s="136"/>
      <c r="AU133" s="136"/>
      <c r="AV133" s="1"/>
      <c r="AW133" s="1"/>
      <c r="AX133" s="459"/>
      <c r="AY133" s="459"/>
    </row>
    <row r="134" spans="1:51" ht="59.25" customHeight="1" x14ac:dyDescent="0.25">
      <c r="A134" s="1"/>
      <c r="B134" s="1"/>
      <c r="C134" s="1"/>
      <c r="D134" s="1"/>
      <c r="E134" s="1"/>
      <c r="F134" s="1"/>
      <c r="G134" s="1"/>
      <c r="H134" s="1"/>
      <c r="I134" s="1"/>
      <c r="J134" s="2"/>
      <c r="K134" s="2"/>
      <c r="L134" s="2"/>
      <c r="M134" s="2"/>
      <c r="N134" s="2"/>
      <c r="O134" s="2"/>
      <c r="P134" s="2"/>
      <c r="Q134" s="2"/>
      <c r="R134" s="2"/>
      <c r="S134" s="2"/>
      <c r="T134" s="2"/>
      <c r="U134" s="2"/>
      <c r="V134" s="2"/>
      <c r="W134" s="2"/>
      <c r="X134" s="2"/>
      <c r="Y134" s="127"/>
      <c r="Z134" s="127"/>
      <c r="AA134" s="2"/>
      <c r="AB134" s="2"/>
      <c r="AC134" s="2"/>
      <c r="AD134" s="2"/>
      <c r="AE134" s="2"/>
      <c r="AF134" s="2"/>
      <c r="AG134" s="2"/>
      <c r="AH134" s="2"/>
      <c r="AI134" s="2"/>
      <c r="AJ134" s="2"/>
      <c r="AK134" s="2"/>
      <c r="AL134" s="2"/>
      <c r="AM134" s="1"/>
      <c r="AN134" s="1"/>
      <c r="AO134" s="1"/>
      <c r="AP134" s="136"/>
      <c r="AQ134" s="1"/>
      <c r="AR134" s="1"/>
      <c r="AS134" s="136"/>
      <c r="AT134" s="136"/>
      <c r="AU134" s="136"/>
      <c r="AV134" s="1"/>
      <c r="AW134" s="1"/>
      <c r="AX134" s="459"/>
      <c r="AY134" s="459"/>
    </row>
    <row r="135" spans="1:51" ht="59.25" customHeight="1" x14ac:dyDescent="0.25">
      <c r="A135" s="1"/>
      <c r="B135" s="1"/>
      <c r="C135" s="1"/>
      <c r="D135" s="1"/>
      <c r="E135" s="1"/>
      <c r="F135" s="1"/>
      <c r="G135" s="1"/>
      <c r="H135" s="1"/>
      <c r="I135" s="1"/>
      <c r="J135" s="2"/>
      <c r="K135" s="2"/>
      <c r="L135" s="2"/>
      <c r="M135" s="2"/>
      <c r="N135" s="2"/>
      <c r="O135" s="2"/>
      <c r="P135" s="2"/>
      <c r="Q135" s="2"/>
      <c r="R135" s="2"/>
      <c r="S135" s="2"/>
      <c r="T135" s="2"/>
      <c r="U135" s="2"/>
      <c r="V135" s="2"/>
      <c r="W135" s="2"/>
      <c r="X135" s="2"/>
      <c r="Y135" s="127"/>
      <c r="Z135" s="127"/>
      <c r="AA135" s="2"/>
      <c r="AB135" s="2"/>
      <c r="AC135" s="2"/>
      <c r="AD135" s="2"/>
      <c r="AE135" s="2"/>
      <c r="AF135" s="2"/>
      <c r="AG135" s="2"/>
      <c r="AH135" s="2"/>
      <c r="AI135" s="2"/>
      <c r="AJ135" s="2"/>
      <c r="AK135" s="2"/>
      <c r="AL135" s="2"/>
      <c r="AM135" s="1"/>
      <c r="AN135" s="1"/>
      <c r="AO135" s="1"/>
      <c r="AP135" s="136"/>
      <c r="AQ135" s="1"/>
      <c r="AR135" s="1"/>
      <c r="AS135" s="136"/>
      <c r="AT135" s="136"/>
      <c r="AU135" s="136"/>
      <c r="AV135" s="1"/>
      <c r="AW135" s="1"/>
      <c r="AX135" s="459"/>
      <c r="AY135" s="459"/>
    </row>
    <row r="136" spans="1:51" ht="59.25" customHeight="1" x14ac:dyDescent="0.25">
      <c r="A136" s="1"/>
      <c r="B136" s="1"/>
      <c r="C136" s="1"/>
      <c r="D136" s="1"/>
      <c r="E136" s="1"/>
      <c r="F136" s="1"/>
      <c r="G136" s="1"/>
      <c r="H136" s="1"/>
      <c r="I136" s="1"/>
      <c r="J136" s="2"/>
      <c r="K136" s="2"/>
      <c r="L136" s="2"/>
      <c r="M136" s="2"/>
      <c r="N136" s="2"/>
      <c r="O136" s="2"/>
      <c r="P136" s="2"/>
      <c r="Q136" s="2"/>
      <c r="R136" s="2"/>
      <c r="S136" s="2"/>
      <c r="T136" s="2"/>
      <c r="U136" s="2"/>
      <c r="V136" s="2"/>
      <c r="W136" s="2"/>
      <c r="X136" s="2"/>
      <c r="Y136" s="127"/>
      <c r="Z136" s="127"/>
      <c r="AA136" s="2"/>
      <c r="AB136" s="2"/>
      <c r="AC136" s="2"/>
      <c r="AD136" s="2"/>
      <c r="AE136" s="2"/>
      <c r="AF136" s="2"/>
      <c r="AG136" s="2"/>
      <c r="AH136" s="2"/>
      <c r="AI136" s="2"/>
      <c r="AJ136" s="2"/>
      <c r="AK136" s="2"/>
      <c r="AL136" s="2"/>
      <c r="AM136" s="1"/>
      <c r="AN136" s="1"/>
      <c r="AO136" s="1"/>
      <c r="AP136" s="136"/>
      <c r="AQ136" s="1"/>
      <c r="AR136" s="1"/>
      <c r="AS136" s="136"/>
      <c r="AT136" s="136"/>
      <c r="AU136" s="136"/>
      <c r="AV136" s="1"/>
      <c r="AW136" s="1"/>
      <c r="AX136" s="459"/>
      <c r="AY136" s="459"/>
    </row>
    <row r="137" spans="1:51" ht="59.25" customHeight="1" x14ac:dyDescent="0.25">
      <c r="A137" s="1"/>
      <c r="B137" s="1"/>
      <c r="C137" s="1"/>
      <c r="D137" s="1"/>
      <c r="E137" s="1"/>
      <c r="F137" s="1"/>
      <c r="G137" s="1"/>
      <c r="H137" s="1"/>
      <c r="I137" s="1"/>
      <c r="J137" s="2"/>
      <c r="K137" s="2"/>
      <c r="L137" s="2"/>
      <c r="M137" s="2"/>
      <c r="N137" s="2"/>
      <c r="O137" s="2"/>
      <c r="P137" s="2"/>
      <c r="Q137" s="2"/>
      <c r="R137" s="2"/>
      <c r="S137" s="2"/>
      <c r="T137" s="2"/>
      <c r="U137" s="2"/>
      <c r="V137" s="2"/>
      <c r="W137" s="2"/>
      <c r="X137" s="2"/>
      <c r="Y137" s="127"/>
      <c r="Z137" s="127"/>
      <c r="AA137" s="2"/>
      <c r="AB137" s="2"/>
      <c r="AC137" s="2"/>
      <c r="AD137" s="2"/>
      <c r="AE137" s="2"/>
      <c r="AF137" s="2"/>
      <c r="AG137" s="2"/>
      <c r="AH137" s="2"/>
      <c r="AI137" s="2"/>
      <c r="AJ137" s="2"/>
      <c r="AK137" s="2"/>
      <c r="AL137" s="2"/>
      <c r="AM137" s="1"/>
      <c r="AN137" s="1"/>
      <c r="AO137" s="1"/>
      <c r="AP137" s="136"/>
      <c r="AQ137" s="1"/>
      <c r="AR137" s="1"/>
      <c r="AS137" s="136"/>
      <c r="AT137" s="136"/>
      <c r="AU137" s="136"/>
      <c r="AV137" s="1"/>
      <c r="AW137" s="1"/>
      <c r="AX137" s="459"/>
      <c r="AY137" s="459"/>
    </row>
    <row r="138" spans="1:51" ht="59.25" customHeight="1" x14ac:dyDescent="0.25">
      <c r="A138" s="1"/>
      <c r="B138" s="1"/>
      <c r="C138" s="1"/>
      <c r="D138" s="1"/>
      <c r="E138" s="1"/>
      <c r="F138" s="1"/>
      <c r="G138" s="1"/>
      <c r="H138" s="1"/>
      <c r="I138" s="1"/>
      <c r="J138" s="2"/>
      <c r="K138" s="2"/>
      <c r="L138" s="2"/>
      <c r="M138" s="2"/>
      <c r="N138" s="2"/>
      <c r="O138" s="2"/>
      <c r="P138" s="2"/>
      <c r="Q138" s="2"/>
      <c r="R138" s="2"/>
      <c r="S138" s="2"/>
      <c r="T138" s="2"/>
      <c r="U138" s="2"/>
      <c r="V138" s="2"/>
      <c r="W138" s="2"/>
      <c r="X138" s="2"/>
      <c r="Y138" s="127"/>
      <c r="Z138" s="127"/>
      <c r="AA138" s="2"/>
      <c r="AB138" s="2"/>
      <c r="AC138" s="2"/>
      <c r="AD138" s="2"/>
      <c r="AE138" s="2"/>
      <c r="AF138" s="2"/>
      <c r="AG138" s="2"/>
      <c r="AH138" s="2"/>
      <c r="AI138" s="2"/>
      <c r="AJ138" s="2"/>
      <c r="AK138" s="2"/>
      <c r="AL138" s="2"/>
      <c r="AM138" s="1"/>
      <c r="AN138" s="1"/>
      <c r="AO138" s="1"/>
      <c r="AP138" s="136"/>
      <c r="AQ138" s="1"/>
      <c r="AR138" s="1"/>
      <c r="AS138" s="136"/>
      <c r="AT138" s="136"/>
      <c r="AU138" s="136"/>
      <c r="AV138" s="1"/>
      <c r="AW138" s="1"/>
      <c r="AX138" s="459"/>
      <c r="AY138" s="459"/>
    </row>
    <row r="139" spans="1:51" ht="59.25" customHeight="1" x14ac:dyDescent="0.25">
      <c r="A139" s="1"/>
      <c r="B139" s="1"/>
      <c r="C139" s="1"/>
      <c r="D139" s="1"/>
      <c r="E139" s="1"/>
      <c r="F139" s="1"/>
      <c r="G139" s="1"/>
      <c r="H139" s="1"/>
      <c r="I139" s="1"/>
      <c r="J139" s="2"/>
      <c r="K139" s="2"/>
      <c r="L139" s="2"/>
      <c r="M139" s="2"/>
      <c r="N139" s="2"/>
      <c r="O139" s="2"/>
      <c r="P139" s="2"/>
      <c r="Q139" s="2"/>
      <c r="R139" s="2"/>
      <c r="S139" s="2"/>
      <c r="T139" s="2"/>
      <c r="U139" s="2"/>
      <c r="V139" s="2"/>
      <c r="W139" s="2"/>
      <c r="X139" s="2"/>
      <c r="Y139" s="127"/>
      <c r="Z139" s="127"/>
      <c r="AA139" s="2"/>
      <c r="AB139" s="2"/>
      <c r="AC139" s="2"/>
      <c r="AD139" s="2"/>
      <c r="AE139" s="2"/>
      <c r="AF139" s="2"/>
      <c r="AG139" s="2"/>
      <c r="AH139" s="2"/>
      <c r="AI139" s="2"/>
      <c r="AJ139" s="2"/>
      <c r="AK139" s="2"/>
      <c r="AL139" s="2"/>
      <c r="AM139" s="1"/>
      <c r="AN139" s="1"/>
      <c r="AO139" s="1"/>
      <c r="AP139" s="136"/>
      <c r="AQ139" s="1"/>
      <c r="AR139" s="1"/>
      <c r="AS139" s="136"/>
      <c r="AT139" s="136"/>
      <c r="AU139" s="136"/>
      <c r="AV139" s="1"/>
      <c r="AW139" s="1"/>
      <c r="AX139" s="459"/>
      <c r="AY139" s="459"/>
    </row>
    <row r="140" spans="1:51" ht="59.25" customHeight="1" x14ac:dyDescent="0.25">
      <c r="A140" s="1"/>
      <c r="B140" s="1"/>
      <c r="C140" s="1"/>
      <c r="D140" s="1"/>
      <c r="E140" s="1"/>
      <c r="F140" s="1"/>
      <c r="G140" s="1"/>
      <c r="H140" s="1"/>
      <c r="I140" s="1"/>
      <c r="J140" s="2"/>
      <c r="K140" s="2"/>
      <c r="L140" s="2"/>
      <c r="M140" s="2"/>
      <c r="N140" s="2"/>
      <c r="O140" s="2"/>
      <c r="P140" s="2"/>
      <c r="Q140" s="2"/>
      <c r="R140" s="2"/>
      <c r="S140" s="2"/>
      <c r="T140" s="2"/>
      <c r="U140" s="2"/>
      <c r="V140" s="2"/>
      <c r="W140" s="2"/>
      <c r="X140" s="2"/>
      <c r="Y140" s="127"/>
      <c r="Z140" s="127"/>
      <c r="AA140" s="2"/>
      <c r="AB140" s="2"/>
      <c r="AC140" s="2"/>
      <c r="AD140" s="2"/>
      <c r="AE140" s="2"/>
      <c r="AF140" s="2"/>
      <c r="AG140" s="2"/>
      <c r="AH140" s="2"/>
      <c r="AI140" s="2"/>
      <c r="AJ140" s="2"/>
      <c r="AK140" s="2"/>
      <c r="AL140" s="2"/>
      <c r="AM140" s="1"/>
      <c r="AN140" s="1"/>
      <c r="AO140" s="1"/>
      <c r="AP140" s="136"/>
      <c r="AQ140" s="1"/>
      <c r="AR140" s="1"/>
      <c r="AS140" s="136"/>
      <c r="AT140" s="136"/>
      <c r="AU140" s="136"/>
      <c r="AV140" s="1"/>
      <c r="AW140" s="1"/>
      <c r="AX140" s="459"/>
      <c r="AY140" s="459"/>
    </row>
    <row r="141" spans="1:51" ht="59.25" customHeight="1" x14ac:dyDescent="0.25">
      <c r="A141" s="1"/>
      <c r="B141" s="1"/>
      <c r="C141" s="1"/>
      <c r="D141" s="1"/>
      <c r="E141" s="1"/>
      <c r="F141" s="1"/>
      <c r="G141" s="1"/>
      <c r="H141" s="1"/>
      <c r="I141" s="1"/>
      <c r="J141" s="2"/>
      <c r="K141" s="2"/>
      <c r="L141" s="2"/>
      <c r="M141" s="2"/>
      <c r="N141" s="2"/>
      <c r="O141" s="2"/>
      <c r="P141" s="2"/>
      <c r="Q141" s="2"/>
      <c r="R141" s="2"/>
      <c r="S141" s="2"/>
      <c r="T141" s="2"/>
      <c r="U141" s="2"/>
      <c r="V141" s="2"/>
      <c r="W141" s="2"/>
      <c r="X141" s="2"/>
      <c r="Y141" s="127"/>
      <c r="Z141" s="127"/>
      <c r="AA141" s="2"/>
      <c r="AB141" s="2"/>
      <c r="AC141" s="2"/>
      <c r="AD141" s="2"/>
      <c r="AE141" s="2"/>
      <c r="AF141" s="2"/>
      <c r="AG141" s="2"/>
      <c r="AH141" s="2"/>
      <c r="AI141" s="2"/>
      <c r="AJ141" s="2"/>
      <c r="AK141" s="2"/>
      <c r="AL141" s="2"/>
      <c r="AM141" s="1"/>
      <c r="AN141" s="1"/>
      <c r="AO141" s="1"/>
      <c r="AP141" s="136"/>
      <c r="AQ141" s="1"/>
      <c r="AR141" s="1"/>
      <c r="AS141" s="136"/>
      <c r="AT141" s="136"/>
      <c r="AU141" s="136"/>
      <c r="AV141" s="1"/>
      <c r="AW141" s="1"/>
      <c r="AX141" s="459"/>
      <c r="AY141" s="459"/>
    </row>
    <row r="142" spans="1:51" ht="59.25" customHeight="1" x14ac:dyDescent="0.25">
      <c r="A142" s="1"/>
      <c r="B142" s="1"/>
      <c r="C142" s="1"/>
      <c r="D142" s="1"/>
      <c r="E142" s="1"/>
      <c r="F142" s="1"/>
      <c r="G142" s="1"/>
      <c r="H142" s="1"/>
      <c r="I142" s="1"/>
      <c r="J142" s="2"/>
      <c r="K142" s="2"/>
      <c r="L142" s="2"/>
      <c r="M142" s="2"/>
      <c r="N142" s="2"/>
      <c r="O142" s="2"/>
      <c r="P142" s="2"/>
      <c r="Q142" s="2"/>
      <c r="R142" s="2"/>
      <c r="S142" s="2"/>
      <c r="T142" s="2"/>
      <c r="U142" s="2"/>
      <c r="V142" s="2"/>
      <c r="W142" s="2"/>
      <c r="X142" s="2"/>
      <c r="Y142" s="127"/>
      <c r="Z142" s="127"/>
      <c r="AA142" s="2"/>
      <c r="AB142" s="2"/>
      <c r="AC142" s="2"/>
      <c r="AD142" s="2"/>
      <c r="AE142" s="2"/>
      <c r="AF142" s="2"/>
      <c r="AG142" s="2"/>
      <c r="AH142" s="2"/>
      <c r="AI142" s="2"/>
      <c r="AJ142" s="2"/>
      <c r="AK142" s="2"/>
      <c r="AL142" s="2"/>
      <c r="AM142" s="1"/>
      <c r="AN142" s="1"/>
      <c r="AO142" s="1"/>
      <c r="AP142" s="136"/>
      <c r="AQ142" s="1"/>
      <c r="AR142" s="1"/>
      <c r="AS142" s="136"/>
      <c r="AT142" s="136"/>
      <c r="AU142" s="136"/>
      <c r="AV142" s="1"/>
      <c r="AW142" s="1"/>
      <c r="AX142" s="459"/>
      <c r="AY142" s="459"/>
    </row>
    <row r="143" spans="1:51" ht="59.25" customHeight="1" x14ac:dyDescent="0.25">
      <c r="A143" s="1"/>
      <c r="B143" s="1"/>
      <c r="C143" s="1"/>
      <c r="D143" s="1"/>
      <c r="E143" s="1"/>
      <c r="F143" s="1"/>
      <c r="G143" s="1"/>
      <c r="H143" s="1"/>
      <c r="I143" s="1"/>
      <c r="J143" s="2"/>
      <c r="K143" s="2"/>
      <c r="L143" s="2"/>
      <c r="M143" s="2"/>
      <c r="N143" s="2"/>
      <c r="O143" s="2"/>
      <c r="P143" s="2"/>
      <c r="Q143" s="2"/>
      <c r="R143" s="2"/>
      <c r="S143" s="2"/>
      <c r="T143" s="2"/>
      <c r="U143" s="2"/>
      <c r="V143" s="2"/>
      <c r="W143" s="2"/>
      <c r="X143" s="2"/>
      <c r="Y143" s="127"/>
      <c r="Z143" s="127"/>
      <c r="AA143" s="2"/>
      <c r="AB143" s="2"/>
      <c r="AC143" s="2"/>
      <c r="AD143" s="2"/>
      <c r="AE143" s="2"/>
      <c r="AF143" s="2"/>
      <c r="AG143" s="2"/>
      <c r="AH143" s="2"/>
      <c r="AI143" s="2"/>
      <c r="AJ143" s="2"/>
      <c r="AK143" s="2"/>
      <c r="AL143" s="2"/>
      <c r="AM143" s="1"/>
      <c r="AN143" s="1"/>
      <c r="AO143" s="1"/>
      <c r="AP143" s="136"/>
      <c r="AQ143" s="1"/>
      <c r="AR143" s="1"/>
      <c r="AS143" s="136"/>
      <c r="AT143" s="136"/>
      <c r="AU143" s="136"/>
      <c r="AV143" s="1"/>
      <c r="AW143" s="1"/>
      <c r="AX143" s="459"/>
      <c r="AY143" s="459"/>
    </row>
    <row r="144" spans="1:51" ht="59.25" customHeight="1" x14ac:dyDescent="0.25">
      <c r="A144" s="1"/>
      <c r="B144" s="1"/>
      <c r="C144" s="1"/>
      <c r="D144" s="1"/>
      <c r="E144" s="1"/>
      <c r="F144" s="1"/>
      <c r="G144" s="1"/>
      <c r="H144" s="1"/>
      <c r="I144" s="1"/>
      <c r="J144" s="2"/>
      <c r="K144" s="2"/>
      <c r="L144" s="2"/>
      <c r="M144" s="2"/>
      <c r="N144" s="2"/>
      <c r="O144" s="2"/>
      <c r="P144" s="2"/>
      <c r="Q144" s="2"/>
      <c r="R144" s="2"/>
      <c r="S144" s="2"/>
      <c r="T144" s="2"/>
      <c r="U144" s="2"/>
      <c r="V144" s="2"/>
      <c r="W144" s="2"/>
      <c r="X144" s="2"/>
      <c r="Y144" s="127"/>
      <c r="Z144" s="127"/>
      <c r="AA144" s="2"/>
      <c r="AB144" s="2"/>
      <c r="AC144" s="2"/>
      <c r="AD144" s="2"/>
      <c r="AE144" s="2"/>
      <c r="AF144" s="2"/>
      <c r="AG144" s="2"/>
      <c r="AH144" s="2"/>
      <c r="AI144" s="2"/>
      <c r="AJ144" s="2"/>
      <c r="AK144" s="2"/>
      <c r="AL144" s="2"/>
      <c r="AM144" s="1"/>
      <c r="AN144" s="1"/>
      <c r="AO144" s="1"/>
      <c r="AP144" s="136"/>
      <c r="AQ144" s="1"/>
      <c r="AR144" s="1"/>
      <c r="AS144" s="136"/>
      <c r="AT144" s="136"/>
      <c r="AU144" s="136"/>
      <c r="AV144" s="1"/>
      <c r="AW144" s="1"/>
      <c r="AX144" s="459"/>
      <c r="AY144" s="459"/>
    </row>
    <row r="145" spans="1:51" ht="59.25" customHeight="1" x14ac:dyDescent="0.25">
      <c r="A145" s="1"/>
      <c r="B145" s="1"/>
      <c r="C145" s="1"/>
      <c r="D145" s="1"/>
      <c r="E145" s="1"/>
      <c r="F145" s="1"/>
      <c r="G145" s="1"/>
      <c r="H145" s="1"/>
      <c r="I145" s="1"/>
      <c r="J145" s="2"/>
      <c r="K145" s="2"/>
      <c r="L145" s="2"/>
      <c r="M145" s="2"/>
      <c r="N145" s="2"/>
      <c r="O145" s="2"/>
      <c r="P145" s="2"/>
      <c r="Q145" s="2"/>
      <c r="R145" s="2"/>
      <c r="S145" s="2"/>
      <c r="T145" s="2"/>
      <c r="U145" s="2"/>
      <c r="V145" s="2"/>
      <c r="W145" s="2"/>
      <c r="X145" s="2"/>
      <c r="Y145" s="127"/>
      <c r="Z145" s="127"/>
      <c r="AA145" s="2"/>
      <c r="AB145" s="2"/>
      <c r="AC145" s="2"/>
      <c r="AD145" s="2"/>
      <c r="AE145" s="2"/>
      <c r="AF145" s="2"/>
      <c r="AG145" s="2"/>
      <c r="AH145" s="2"/>
      <c r="AI145" s="2"/>
      <c r="AJ145" s="2"/>
      <c r="AK145" s="2"/>
      <c r="AL145" s="2"/>
      <c r="AM145" s="1"/>
      <c r="AN145" s="1"/>
      <c r="AO145" s="1"/>
      <c r="AP145" s="136"/>
      <c r="AQ145" s="1"/>
      <c r="AR145" s="1"/>
      <c r="AS145" s="136"/>
      <c r="AT145" s="136"/>
      <c r="AU145" s="136"/>
      <c r="AV145" s="1"/>
      <c r="AW145" s="1"/>
      <c r="AX145" s="459"/>
      <c r="AY145" s="459"/>
    </row>
    <row r="146" spans="1:51" ht="59.25" customHeight="1" x14ac:dyDescent="0.25">
      <c r="A146" s="1"/>
      <c r="B146" s="1"/>
      <c r="C146" s="1"/>
      <c r="D146" s="1"/>
      <c r="E146" s="1"/>
      <c r="F146" s="1"/>
      <c r="G146" s="1"/>
      <c r="H146" s="1"/>
      <c r="I146" s="1"/>
      <c r="J146" s="2"/>
      <c r="K146" s="2"/>
      <c r="L146" s="2"/>
      <c r="M146" s="2"/>
      <c r="N146" s="2"/>
      <c r="O146" s="2"/>
      <c r="P146" s="2"/>
      <c r="Q146" s="2"/>
      <c r="R146" s="2"/>
      <c r="S146" s="2"/>
      <c r="T146" s="2"/>
      <c r="U146" s="2"/>
      <c r="V146" s="2"/>
      <c r="W146" s="2"/>
      <c r="X146" s="2"/>
      <c r="Y146" s="127"/>
      <c r="Z146" s="127"/>
      <c r="AA146" s="2"/>
      <c r="AB146" s="2"/>
      <c r="AC146" s="2"/>
      <c r="AD146" s="2"/>
      <c r="AE146" s="2"/>
      <c r="AF146" s="2"/>
      <c r="AG146" s="2"/>
      <c r="AH146" s="2"/>
      <c r="AI146" s="2"/>
      <c r="AJ146" s="2"/>
      <c r="AK146" s="2"/>
      <c r="AL146" s="2"/>
      <c r="AM146" s="1"/>
      <c r="AN146" s="1"/>
      <c r="AO146" s="1"/>
      <c r="AP146" s="136"/>
      <c r="AQ146" s="1"/>
      <c r="AR146" s="1"/>
      <c r="AS146" s="136"/>
      <c r="AT146" s="136"/>
      <c r="AU146" s="136"/>
      <c r="AV146" s="1"/>
      <c r="AW146" s="1"/>
      <c r="AX146" s="459"/>
      <c r="AY146" s="459"/>
    </row>
    <row r="147" spans="1:51" ht="59.25" customHeight="1" x14ac:dyDescent="0.25">
      <c r="A147" s="1"/>
      <c r="B147" s="1"/>
      <c r="C147" s="1"/>
      <c r="D147" s="1"/>
      <c r="E147" s="1"/>
      <c r="F147" s="1"/>
      <c r="G147" s="1"/>
      <c r="H147" s="1"/>
      <c r="I147" s="1"/>
      <c r="J147" s="2"/>
      <c r="K147" s="2"/>
      <c r="L147" s="2"/>
      <c r="M147" s="2"/>
      <c r="N147" s="2"/>
      <c r="O147" s="2"/>
      <c r="P147" s="2"/>
      <c r="Q147" s="2"/>
      <c r="R147" s="2"/>
      <c r="S147" s="2"/>
      <c r="T147" s="2"/>
      <c r="U147" s="2"/>
      <c r="V147" s="2"/>
      <c r="W147" s="2"/>
      <c r="X147" s="2"/>
      <c r="Y147" s="127"/>
      <c r="Z147" s="127"/>
      <c r="AA147" s="2"/>
      <c r="AB147" s="2"/>
      <c r="AC147" s="2"/>
      <c r="AD147" s="2"/>
      <c r="AE147" s="2"/>
      <c r="AF147" s="2"/>
      <c r="AG147" s="2"/>
      <c r="AH147" s="2"/>
      <c r="AI147" s="2"/>
      <c r="AJ147" s="2"/>
      <c r="AK147" s="2"/>
      <c r="AL147" s="2"/>
      <c r="AM147" s="1"/>
      <c r="AN147" s="1"/>
      <c r="AO147" s="1"/>
      <c r="AP147" s="136"/>
      <c r="AQ147" s="1"/>
      <c r="AR147" s="1"/>
      <c r="AS147" s="136"/>
      <c r="AT147" s="136"/>
      <c r="AU147" s="136"/>
      <c r="AV147" s="1"/>
      <c r="AW147" s="1"/>
      <c r="AX147" s="459"/>
      <c r="AY147" s="459"/>
    </row>
    <row r="148" spans="1:51" ht="59.25" customHeight="1" x14ac:dyDescent="0.25">
      <c r="A148" s="1"/>
      <c r="B148" s="1"/>
      <c r="C148" s="1"/>
      <c r="D148" s="1"/>
      <c r="E148" s="1"/>
      <c r="F148" s="1"/>
      <c r="G148" s="1"/>
      <c r="H148" s="1"/>
      <c r="I148" s="1"/>
      <c r="J148" s="2"/>
      <c r="K148" s="2"/>
      <c r="L148" s="2"/>
      <c r="M148" s="2"/>
      <c r="N148" s="2"/>
      <c r="O148" s="2"/>
      <c r="P148" s="2"/>
      <c r="Q148" s="2"/>
      <c r="R148" s="2"/>
      <c r="S148" s="2"/>
      <c r="T148" s="2"/>
      <c r="U148" s="2"/>
      <c r="V148" s="2"/>
      <c r="W148" s="2"/>
      <c r="X148" s="2"/>
      <c r="Y148" s="127"/>
      <c r="Z148" s="127"/>
      <c r="AA148" s="2"/>
      <c r="AB148" s="2"/>
      <c r="AC148" s="2"/>
      <c r="AD148" s="2"/>
      <c r="AE148" s="2"/>
      <c r="AF148" s="2"/>
      <c r="AG148" s="2"/>
      <c r="AH148" s="2"/>
      <c r="AI148" s="2"/>
      <c r="AJ148" s="2"/>
      <c r="AK148" s="2"/>
      <c r="AL148" s="2"/>
      <c r="AM148" s="1"/>
      <c r="AN148" s="1"/>
      <c r="AO148" s="1"/>
      <c r="AP148" s="136"/>
      <c r="AQ148" s="1"/>
      <c r="AR148" s="1"/>
      <c r="AS148" s="136"/>
      <c r="AT148" s="136"/>
      <c r="AU148" s="136"/>
      <c r="AV148" s="1"/>
      <c r="AW148" s="1"/>
      <c r="AX148" s="459"/>
      <c r="AY148" s="459"/>
    </row>
    <row r="149" spans="1:51" ht="59.25" customHeight="1" x14ac:dyDescent="0.25">
      <c r="A149" s="1"/>
      <c r="B149" s="1"/>
      <c r="C149" s="1"/>
      <c r="D149" s="1"/>
      <c r="E149" s="1"/>
      <c r="F149" s="1"/>
      <c r="G149" s="1"/>
      <c r="H149" s="1"/>
      <c r="I149" s="1"/>
      <c r="J149" s="2"/>
      <c r="K149" s="2"/>
      <c r="L149" s="2"/>
      <c r="M149" s="2"/>
      <c r="N149" s="2"/>
      <c r="O149" s="2"/>
      <c r="P149" s="2"/>
      <c r="Q149" s="2"/>
      <c r="R149" s="2"/>
      <c r="S149" s="2"/>
      <c r="T149" s="2"/>
      <c r="U149" s="2"/>
      <c r="V149" s="2"/>
      <c r="W149" s="2"/>
      <c r="X149" s="2"/>
      <c r="Y149" s="127"/>
      <c r="Z149" s="127"/>
      <c r="AA149" s="2"/>
      <c r="AB149" s="2"/>
      <c r="AC149" s="2"/>
      <c r="AD149" s="2"/>
      <c r="AE149" s="2"/>
      <c r="AF149" s="2"/>
      <c r="AG149" s="2"/>
      <c r="AH149" s="2"/>
      <c r="AI149" s="2"/>
      <c r="AJ149" s="2"/>
      <c r="AK149" s="2"/>
      <c r="AL149" s="2"/>
      <c r="AM149" s="1"/>
      <c r="AN149" s="1"/>
      <c r="AO149" s="1"/>
      <c r="AP149" s="136"/>
      <c r="AQ149" s="1"/>
      <c r="AR149" s="1"/>
      <c r="AS149" s="136"/>
      <c r="AT149" s="136"/>
      <c r="AU149" s="136"/>
      <c r="AV149" s="1"/>
      <c r="AW149" s="1"/>
      <c r="AX149" s="459"/>
      <c r="AY149" s="459"/>
    </row>
    <row r="150" spans="1:51" ht="59.25" customHeight="1" x14ac:dyDescent="0.25">
      <c r="A150" s="1"/>
      <c r="B150" s="1"/>
      <c r="C150" s="1"/>
      <c r="D150" s="1"/>
      <c r="E150" s="1"/>
      <c r="F150" s="1"/>
      <c r="G150" s="1"/>
      <c r="H150" s="1"/>
      <c r="I150" s="1"/>
      <c r="J150" s="2"/>
      <c r="K150" s="2"/>
      <c r="L150" s="2"/>
      <c r="M150" s="2"/>
      <c r="N150" s="2"/>
      <c r="O150" s="2"/>
      <c r="P150" s="2"/>
      <c r="Q150" s="2"/>
      <c r="R150" s="2"/>
      <c r="S150" s="2"/>
      <c r="T150" s="2"/>
      <c r="U150" s="2"/>
      <c r="V150" s="2"/>
      <c r="W150" s="2"/>
      <c r="X150" s="2"/>
      <c r="Y150" s="127"/>
      <c r="Z150" s="127"/>
      <c r="AA150" s="2"/>
      <c r="AB150" s="2"/>
      <c r="AC150" s="2"/>
      <c r="AD150" s="2"/>
      <c r="AE150" s="2"/>
      <c r="AF150" s="2"/>
      <c r="AG150" s="2"/>
      <c r="AH150" s="2"/>
      <c r="AI150" s="2"/>
      <c r="AJ150" s="2"/>
      <c r="AK150" s="2"/>
      <c r="AL150" s="2"/>
      <c r="AM150" s="1"/>
      <c r="AN150" s="1"/>
      <c r="AO150" s="1"/>
      <c r="AP150" s="136"/>
      <c r="AQ150" s="1"/>
      <c r="AR150" s="1"/>
      <c r="AS150" s="136"/>
      <c r="AT150" s="136"/>
      <c r="AU150" s="136"/>
      <c r="AV150" s="1"/>
      <c r="AW150" s="1"/>
      <c r="AX150" s="459"/>
      <c r="AY150" s="459"/>
    </row>
    <row r="151" spans="1:51" ht="59.25" customHeight="1" x14ac:dyDescent="0.25">
      <c r="A151" s="1"/>
      <c r="B151" s="1"/>
      <c r="C151" s="1"/>
      <c r="D151" s="1"/>
      <c r="E151" s="1"/>
      <c r="F151" s="1"/>
      <c r="G151" s="1"/>
      <c r="H151" s="1"/>
      <c r="I151" s="1"/>
      <c r="J151" s="2"/>
      <c r="K151" s="2"/>
      <c r="L151" s="2"/>
      <c r="M151" s="2"/>
      <c r="N151" s="2"/>
      <c r="O151" s="2"/>
      <c r="P151" s="2"/>
      <c r="Q151" s="2"/>
      <c r="R151" s="2"/>
      <c r="S151" s="2"/>
      <c r="T151" s="2"/>
      <c r="U151" s="2"/>
      <c r="V151" s="2"/>
      <c r="W151" s="2"/>
      <c r="X151" s="2"/>
      <c r="Y151" s="127"/>
      <c r="Z151" s="127"/>
      <c r="AA151" s="2"/>
      <c r="AB151" s="2"/>
      <c r="AC151" s="2"/>
      <c r="AD151" s="2"/>
      <c r="AE151" s="2"/>
      <c r="AF151" s="2"/>
      <c r="AG151" s="2"/>
      <c r="AH151" s="2"/>
      <c r="AI151" s="2"/>
      <c r="AJ151" s="2"/>
      <c r="AK151" s="2"/>
      <c r="AL151" s="2"/>
      <c r="AM151" s="1"/>
      <c r="AN151" s="1"/>
      <c r="AO151" s="1"/>
      <c r="AP151" s="136"/>
      <c r="AQ151" s="1"/>
      <c r="AR151" s="1"/>
      <c r="AS151" s="136"/>
      <c r="AT151" s="136"/>
      <c r="AU151" s="136"/>
      <c r="AV151" s="1"/>
      <c r="AW151" s="1"/>
      <c r="AX151" s="459"/>
      <c r="AY151" s="459"/>
    </row>
    <row r="152" spans="1:51" ht="59.25" customHeight="1" x14ac:dyDescent="0.25">
      <c r="A152" s="1"/>
      <c r="B152" s="1"/>
      <c r="C152" s="1"/>
      <c r="D152" s="1"/>
      <c r="E152" s="1"/>
      <c r="F152" s="1"/>
      <c r="G152" s="1"/>
      <c r="H152" s="1"/>
      <c r="I152" s="1"/>
      <c r="J152" s="2"/>
      <c r="K152" s="2"/>
      <c r="L152" s="2"/>
      <c r="M152" s="2"/>
      <c r="N152" s="2"/>
      <c r="O152" s="2"/>
      <c r="P152" s="2"/>
      <c r="Q152" s="2"/>
      <c r="R152" s="2"/>
      <c r="S152" s="2"/>
      <c r="T152" s="2"/>
      <c r="U152" s="2"/>
      <c r="V152" s="2"/>
      <c r="W152" s="2"/>
      <c r="X152" s="2"/>
      <c r="Y152" s="127"/>
      <c r="Z152" s="127"/>
      <c r="AA152" s="2"/>
      <c r="AB152" s="2"/>
      <c r="AC152" s="2"/>
      <c r="AD152" s="2"/>
      <c r="AE152" s="2"/>
      <c r="AF152" s="2"/>
      <c r="AG152" s="2"/>
      <c r="AH152" s="2"/>
      <c r="AI152" s="2"/>
      <c r="AJ152" s="2"/>
      <c r="AK152" s="2"/>
      <c r="AL152" s="2"/>
      <c r="AM152" s="1"/>
      <c r="AN152" s="1"/>
      <c r="AO152" s="1"/>
      <c r="AP152" s="136"/>
      <c r="AQ152" s="1"/>
      <c r="AR152" s="1"/>
      <c r="AS152" s="136"/>
      <c r="AT152" s="136"/>
      <c r="AU152" s="136"/>
      <c r="AV152" s="1"/>
      <c r="AW152" s="1"/>
      <c r="AX152" s="459"/>
      <c r="AY152" s="459"/>
    </row>
    <row r="153" spans="1:51" ht="59.25" customHeight="1" x14ac:dyDescent="0.25">
      <c r="A153" s="1"/>
      <c r="B153" s="1"/>
      <c r="C153" s="1"/>
      <c r="D153" s="1"/>
      <c r="E153" s="1"/>
      <c r="F153" s="1"/>
      <c r="G153" s="1"/>
      <c r="H153" s="1"/>
      <c r="I153" s="1"/>
      <c r="J153" s="2"/>
      <c r="K153" s="2"/>
      <c r="L153" s="2"/>
      <c r="M153" s="2"/>
      <c r="N153" s="2"/>
      <c r="O153" s="2"/>
      <c r="P153" s="2"/>
      <c r="Q153" s="2"/>
      <c r="R153" s="2"/>
      <c r="S153" s="2"/>
      <c r="T153" s="2"/>
      <c r="U153" s="2"/>
      <c r="V153" s="2"/>
      <c r="W153" s="2"/>
      <c r="X153" s="2"/>
      <c r="Y153" s="127"/>
      <c r="Z153" s="127"/>
      <c r="AA153" s="2"/>
      <c r="AB153" s="2"/>
      <c r="AC153" s="2"/>
      <c r="AD153" s="2"/>
      <c r="AE153" s="2"/>
      <c r="AF153" s="2"/>
      <c r="AG153" s="2"/>
      <c r="AH153" s="2"/>
      <c r="AI153" s="2"/>
      <c r="AJ153" s="2"/>
      <c r="AK153" s="2"/>
      <c r="AL153" s="2"/>
      <c r="AM153" s="1"/>
      <c r="AN153" s="1"/>
      <c r="AO153" s="1"/>
      <c r="AP153" s="136"/>
      <c r="AQ153" s="1"/>
      <c r="AR153" s="1"/>
      <c r="AS153" s="136"/>
      <c r="AT153" s="136"/>
      <c r="AU153" s="136"/>
      <c r="AV153" s="1"/>
      <c r="AW153" s="1"/>
      <c r="AX153" s="459"/>
      <c r="AY153" s="459"/>
    </row>
    <row r="154" spans="1:51" ht="59.25" customHeight="1" x14ac:dyDescent="0.25">
      <c r="A154" s="1"/>
      <c r="B154" s="1"/>
      <c r="C154" s="1"/>
      <c r="D154" s="1"/>
      <c r="E154" s="1"/>
      <c r="F154" s="1"/>
      <c r="G154" s="1"/>
      <c r="H154" s="1"/>
      <c r="I154" s="1"/>
      <c r="J154" s="2"/>
      <c r="K154" s="2"/>
      <c r="L154" s="2"/>
      <c r="M154" s="2"/>
      <c r="N154" s="2"/>
      <c r="O154" s="2"/>
      <c r="P154" s="2"/>
      <c r="Q154" s="2"/>
      <c r="R154" s="2"/>
      <c r="S154" s="2"/>
      <c r="T154" s="2"/>
      <c r="U154" s="2"/>
      <c r="V154" s="2"/>
      <c r="W154" s="2"/>
      <c r="X154" s="2"/>
      <c r="Y154" s="127"/>
      <c r="Z154" s="127"/>
      <c r="AA154" s="2"/>
      <c r="AB154" s="2"/>
      <c r="AC154" s="2"/>
      <c r="AD154" s="2"/>
      <c r="AE154" s="2"/>
      <c r="AF154" s="2"/>
      <c r="AG154" s="2"/>
      <c r="AH154" s="2"/>
      <c r="AI154" s="2"/>
      <c r="AJ154" s="2"/>
      <c r="AK154" s="2"/>
      <c r="AL154" s="2"/>
      <c r="AM154" s="1"/>
      <c r="AN154" s="1"/>
      <c r="AO154" s="1"/>
      <c r="AP154" s="136"/>
      <c r="AQ154" s="1"/>
      <c r="AR154" s="1"/>
      <c r="AS154" s="136"/>
      <c r="AT154" s="136"/>
      <c r="AU154" s="136"/>
      <c r="AV154" s="1"/>
      <c r="AW154" s="1"/>
      <c r="AX154" s="459"/>
      <c r="AY154" s="459"/>
    </row>
    <row r="155" spans="1:51" ht="59.25" customHeight="1" x14ac:dyDescent="0.25">
      <c r="A155" s="1"/>
      <c r="B155" s="1"/>
      <c r="C155" s="1"/>
      <c r="D155" s="1"/>
      <c r="E155" s="1"/>
      <c r="F155" s="1"/>
      <c r="G155" s="1"/>
      <c r="H155" s="1"/>
      <c r="I155" s="1"/>
      <c r="J155" s="2"/>
      <c r="K155" s="2"/>
      <c r="L155" s="2"/>
      <c r="M155" s="2"/>
      <c r="N155" s="2"/>
      <c r="O155" s="2"/>
      <c r="P155" s="2"/>
      <c r="Q155" s="2"/>
      <c r="R155" s="2"/>
      <c r="S155" s="2"/>
      <c r="T155" s="2"/>
      <c r="U155" s="2"/>
      <c r="V155" s="2"/>
      <c r="W155" s="2"/>
      <c r="X155" s="2"/>
      <c r="Y155" s="127"/>
      <c r="Z155" s="127"/>
      <c r="AA155" s="2"/>
      <c r="AB155" s="2"/>
      <c r="AC155" s="2"/>
      <c r="AD155" s="2"/>
      <c r="AE155" s="2"/>
      <c r="AF155" s="2"/>
      <c r="AG155" s="2"/>
      <c r="AH155" s="2"/>
      <c r="AI155" s="2"/>
      <c r="AJ155" s="2"/>
      <c r="AK155" s="2"/>
      <c r="AL155" s="2"/>
      <c r="AM155" s="1"/>
      <c r="AN155" s="1"/>
      <c r="AO155" s="1"/>
      <c r="AP155" s="136"/>
      <c r="AQ155" s="1"/>
      <c r="AR155" s="1"/>
      <c r="AS155" s="136"/>
      <c r="AT155" s="136"/>
      <c r="AU155" s="136"/>
      <c r="AV155" s="1"/>
      <c r="AW155" s="1"/>
      <c r="AX155" s="459"/>
      <c r="AY155" s="459"/>
    </row>
    <row r="156" spans="1:51" ht="59.25" customHeight="1" x14ac:dyDescent="0.25">
      <c r="A156" s="1"/>
      <c r="B156" s="1"/>
      <c r="C156" s="1"/>
      <c r="D156" s="1"/>
      <c r="E156" s="1"/>
      <c r="F156" s="1"/>
      <c r="G156" s="1"/>
      <c r="H156" s="1"/>
      <c r="I156" s="1"/>
      <c r="J156" s="2"/>
      <c r="K156" s="2"/>
      <c r="L156" s="2"/>
      <c r="M156" s="2"/>
      <c r="N156" s="2"/>
      <c r="O156" s="2"/>
      <c r="P156" s="2"/>
      <c r="Q156" s="2"/>
      <c r="R156" s="2"/>
      <c r="S156" s="2"/>
      <c r="T156" s="2"/>
      <c r="U156" s="2"/>
      <c r="V156" s="2"/>
      <c r="W156" s="2"/>
      <c r="X156" s="2"/>
      <c r="Y156" s="127"/>
      <c r="Z156" s="127"/>
      <c r="AA156" s="2"/>
      <c r="AB156" s="2"/>
      <c r="AC156" s="2"/>
      <c r="AD156" s="2"/>
      <c r="AE156" s="2"/>
      <c r="AF156" s="2"/>
      <c r="AG156" s="2"/>
      <c r="AH156" s="2"/>
      <c r="AI156" s="2"/>
      <c r="AJ156" s="2"/>
      <c r="AK156" s="2"/>
      <c r="AL156" s="2"/>
      <c r="AM156" s="1"/>
      <c r="AN156" s="1"/>
      <c r="AO156" s="1"/>
      <c r="AP156" s="136"/>
      <c r="AQ156" s="1"/>
      <c r="AR156" s="1"/>
      <c r="AS156" s="136"/>
      <c r="AT156" s="136"/>
      <c r="AU156" s="136"/>
      <c r="AV156" s="1"/>
      <c r="AW156" s="1"/>
      <c r="AX156" s="459"/>
      <c r="AY156" s="459"/>
    </row>
    <row r="157" spans="1:51" ht="59.25" customHeight="1" x14ac:dyDescent="0.25">
      <c r="A157" s="1"/>
      <c r="B157" s="1"/>
      <c r="C157" s="1"/>
      <c r="D157" s="1"/>
      <c r="E157" s="1"/>
      <c r="F157" s="1"/>
      <c r="G157" s="1"/>
      <c r="H157" s="1"/>
      <c r="I157" s="1"/>
      <c r="J157" s="2"/>
      <c r="K157" s="2"/>
      <c r="L157" s="2"/>
      <c r="M157" s="2"/>
      <c r="N157" s="2"/>
      <c r="O157" s="2"/>
      <c r="P157" s="2"/>
      <c r="Q157" s="2"/>
      <c r="R157" s="2"/>
      <c r="S157" s="2"/>
      <c r="T157" s="2"/>
      <c r="U157" s="2"/>
      <c r="V157" s="2"/>
      <c r="W157" s="2"/>
      <c r="X157" s="2"/>
      <c r="Y157" s="127"/>
      <c r="Z157" s="127"/>
      <c r="AA157" s="2"/>
      <c r="AB157" s="2"/>
      <c r="AC157" s="2"/>
      <c r="AD157" s="2"/>
      <c r="AE157" s="2"/>
      <c r="AF157" s="2"/>
      <c r="AG157" s="2"/>
      <c r="AH157" s="2"/>
      <c r="AI157" s="2"/>
      <c r="AJ157" s="2"/>
      <c r="AK157" s="2"/>
      <c r="AL157" s="2"/>
      <c r="AM157" s="1"/>
      <c r="AN157" s="1"/>
      <c r="AO157" s="1"/>
      <c r="AP157" s="136"/>
      <c r="AQ157" s="1"/>
      <c r="AR157" s="1"/>
      <c r="AS157" s="136"/>
      <c r="AT157" s="136"/>
      <c r="AU157" s="136"/>
      <c r="AV157" s="1"/>
      <c r="AW157" s="1"/>
      <c r="AX157" s="459"/>
      <c r="AY157" s="459"/>
    </row>
    <row r="158" spans="1:51" ht="59.25" customHeight="1" x14ac:dyDescent="0.25">
      <c r="A158" s="1"/>
      <c r="B158" s="1"/>
      <c r="C158" s="1"/>
      <c r="D158" s="1"/>
      <c r="E158" s="1"/>
      <c r="F158" s="1"/>
      <c r="G158" s="1"/>
      <c r="H158" s="1"/>
      <c r="I158" s="1"/>
      <c r="J158" s="2"/>
      <c r="K158" s="2"/>
      <c r="L158" s="2"/>
      <c r="M158" s="2"/>
      <c r="N158" s="2"/>
      <c r="O158" s="2"/>
      <c r="P158" s="2"/>
      <c r="Q158" s="2"/>
      <c r="R158" s="2"/>
      <c r="S158" s="2"/>
      <c r="T158" s="2"/>
      <c r="U158" s="2"/>
      <c r="V158" s="2"/>
      <c r="W158" s="2"/>
      <c r="X158" s="2"/>
      <c r="Y158" s="127"/>
      <c r="Z158" s="127"/>
      <c r="AA158" s="2"/>
      <c r="AB158" s="2"/>
      <c r="AC158" s="2"/>
      <c r="AD158" s="2"/>
      <c r="AE158" s="2"/>
      <c r="AF158" s="2"/>
      <c r="AG158" s="2"/>
      <c r="AH158" s="2"/>
      <c r="AI158" s="2"/>
      <c r="AJ158" s="2"/>
      <c r="AK158" s="2"/>
      <c r="AL158" s="2"/>
      <c r="AM158" s="1"/>
      <c r="AN158" s="1"/>
      <c r="AO158" s="1"/>
      <c r="AP158" s="136"/>
      <c r="AQ158" s="1"/>
      <c r="AR158" s="1"/>
      <c r="AS158" s="136"/>
      <c r="AT158" s="136"/>
      <c r="AU158" s="136"/>
      <c r="AV158" s="1"/>
      <c r="AW158" s="1"/>
      <c r="AX158" s="459"/>
      <c r="AY158" s="459"/>
    </row>
    <row r="159" spans="1:51" ht="59.25" customHeight="1" x14ac:dyDescent="0.25">
      <c r="A159" s="1"/>
      <c r="B159" s="1"/>
      <c r="C159" s="1"/>
      <c r="D159" s="1"/>
      <c r="E159" s="1"/>
      <c r="F159" s="1"/>
      <c r="G159" s="1"/>
      <c r="H159" s="1"/>
      <c r="I159" s="1"/>
      <c r="J159" s="2"/>
      <c r="K159" s="2"/>
      <c r="L159" s="2"/>
      <c r="M159" s="2"/>
      <c r="N159" s="2"/>
      <c r="O159" s="2"/>
      <c r="P159" s="2"/>
      <c r="Q159" s="2"/>
      <c r="R159" s="2"/>
      <c r="S159" s="2"/>
      <c r="T159" s="2"/>
      <c r="U159" s="2"/>
      <c r="V159" s="2"/>
      <c r="W159" s="2"/>
      <c r="X159" s="2"/>
      <c r="Y159" s="127"/>
      <c r="Z159" s="127"/>
      <c r="AA159" s="2"/>
      <c r="AB159" s="2"/>
      <c r="AC159" s="2"/>
      <c r="AD159" s="2"/>
      <c r="AE159" s="2"/>
      <c r="AF159" s="2"/>
      <c r="AG159" s="2"/>
      <c r="AH159" s="2"/>
      <c r="AI159" s="2"/>
      <c r="AJ159" s="2"/>
      <c r="AK159" s="2"/>
      <c r="AL159" s="2"/>
      <c r="AM159" s="1"/>
      <c r="AN159" s="1"/>
      <c r="AO159" s="1"/>
      <c r="AP159" s="136"/>
      <c r="AQ159" s="1"/>
      <c r="AR159" s="1"/>
      <c r="AS159" s="136"/>
      <c r="AT159" s="136"/>
      <c r="AU159" s="136"/>
      <c r="AV159" s="1"/>
      <c r="AW159" s="1"/>
      <c r="AX159" s="459"/>
      <c r="AY159" s="459"/>
    </row>
    <row r="160" spans="1:51" ht="59.25" customHeight="1" x14ac:dyDescent="0.25">
      <c r="A160" s="1"/>
      <c r="B160" s="1"/>
      <c r="C160" s="1"/>
      <c r="D160" s="1"/>
      <c r="E160" s="1"/>
      <c r="F160" s="1"/>
      <c r="G160" s="1"/>
      <c r="H160" s="1"/>
      <c r="I160" s="1"/>
      <c r="J160" s="2"/>
      <c r="K160" s="2"/>
      <c r="L160" s="2"/>
      <c r="M160" s="2"/>
      <c r="N160" s="2"/>
      <c r="O160" s="2"/>
      <c r="P160" s="2"/>
      <c r="Q160" s="2"/>
      <c r="R160" s="2"/>
      <c r="S160" s="2"/>
      <c r="T160" s="2"/>
      <c r="U160" s="2"/>
      <c r="V160" s="2"/>
      <c r="W160" s="2"/>
      <c r="X160" s="2"/>
      <c r="Y160" s="127"/>
      <c r="Z160" s="127"/>
      <c r="AA160" s="2"/>
      <c r="AB160" s="2"/>
      <c r="AC160" s="2"/>
      <c r="AD160" s="2"/>
      <c r="AE160" s="2"/>
      <c r="AF160" s="2"/>
      <c r="AG160" s="2"/>
      <c r="AH160" s="2"/>
      <c r="AI160" s="2"/>
      <c r="AJ160" s="2"/>
      <c r="AK160" s="2"/>
      <c r="AL160" s="2"/>
      <c r="AM160" s="1"/>
      <c r="AN160" s="1"/>
      <c r="AO160" s="1"/>
      <c r="AP160" s="136"/>
      <c r="AQ160" s="1"/>
      <c r="AR160" s="1"/>
      <c r="AS160" s="136"/>
      <c r="AT160" s="136"/>
      <c r="AU160" s="136"/>
      <c r="AV160" s="1"/>
      <c r="AW160" s="1"/>
      <c r="AX160" s="459"/>
      <c r="AY160" s="459"/>
    </row>
    <row r="161" spans="1:51" ht="59.25" customHeight="1" x14ac:dyDescent="0.25">
      <c r="A161" s="1"/>
      <c r="B161" s="1"/>
      <c r="C161" s="1"/>
      <c r="D161" s="1"/>
      <c r="E161" s="1"/>
      <c r="F161" s="1"/>
      <c r="G161" s="1"/>
      <c r="H161" s="1"/>
      <c r="I161" s="1"/>
      <c r="J161" s="2"/>
      <c r="K161" s="2"/>
      <c r="L161" s="2"/>
      <c r="M161" s="2"/>
      <c r="N161" s="2"/>
      <c r="O161" s="2"/>
      <c r="P161" s="2"/>
      <c r="Q161" s="2"/>
      <c r="R161" s="2"/>
      <c r="S161" s="2"/>
      <c r="T161" s="2"/>
      <c r="U161" s="2"/>
      <c r="V161" s="2"/>
      <c r="W161" s="2"/>
      <c r="X161" s="2"/>
      <c r="Y161" s="127"/>
      <c r="Z161" s="127"/>
      <c r="AA161" s="2"/>
      <c r="AB161" s="2"/>
      <c r="AC161" s="2"/>
      <c r="AD161" s="2"/>
      <c r="AE161" s="2"/>
      <c r="AF161" s="2"/>
      <c r="AG161" s="2"/>
      <c r="AH161" s="2"/>
      <c r="AI161" s="2"/>
      <c r="AJ161" s="2"/>
      <c r="AK161" s="2"/>
      <c r="AL161" s="2"/>
      <c r="AM161" s="1"/>
      <c r="AN161" s="1"/>
      <c r="AO161" s="1"/>
      <c r="AP161" s="136"/>
      <c r="AQ161" s="1"/>
      <c r="AR161" s="1"/>
      <c r="AS161" s="136"/>
      <c r="AT161" s="136"/>
      <c r="AU161" s="136"/>
      <c r="AV161" s="1"/>
      <c r="AW161" s="1"/>
      <c r="AX161" s="459"/>
      <c r="AY161" s="459"/>
    </row>
    <row r="162" spans="1:51" ht="59.25" customHeight="1" x14ac:dyDescent="0.25">
      <c r="A162" s="1"/>
      <c r="B162" s="1"/>
      <c r="C162" s="1"/>
      <c r="D162" s="1"/>
      <c r="E162" s="1"/>
      <c r="F162" s="1"/>
      <c r="G162" s="1"/>
      <c r="H162" s="1"/>
      <c r="I162" s="1"/>
      <c r="J162" s="2"/>
      <c r="K162" s="2"/>
      <c r="L162" s="2"/>
      <c r="M162" s="2"/>
      <c r="N162" s="2"/>
      <c r="O162" s="2"/>
      <c r="P162" s="2"/>
      <c r="Q162" s="2"/>
      <c r="R162" s="2"/>
      <c r="S162" s="2"/>
      <c r="T162" s="2"/>
      <c r="U162" s="2"/>
      <c r="V162" s="2"/>
      <c r="W162" s="2"/>
      <c r="X162" s="2"/>
      <c r="Y162" s="127"/>
      <c r="Z162" s="127"/>
      <c r="AA162" s="2"/>
      <c r="AB162" s="2"/>
      <c r="AC162" s="2"/>
      <c r="AD162" s="2"/>
      <c r="AE162" s="2"/>
      <c r="AF162" s="2"/>
      <c r="AG162" s="2"/>
      <c r="AH162" s="2"/>
      <c r="AI162" s="2"/>
      <c r="AJ162" s="2"/>
      <c r="AK162" s="2"/>
      <c r="AL162" s="2"/>
      <c r="AM162" s="1"/>
      <c r="AN162" s="1"/>
      <c r="AO162" s="1"/>
      <c r="AP162" s="136"/>
      <c r="AQ162" s="1"/>
      <c r="AR162" s="1"/>
      <c r="AS162" s="136"/>
      <c r="AT162" s="136"/>
      <c r="AU162" s="136"/>
      <c r="AV162" s="1"/>
      <c r="AW162" s="1"/>
      <c r="AX162" s="459"/>
      <c r="AY162" s="459"/>
    </row>
    <row r="163" spans="1:51" ht="59.25" customHeight="1" x14ac:dyDescent="0.25">
      <c r="A163" s="1"/>
      <c r="B163" s="1"/>
      <c r="C163" s="1"/>
      <c r="D163" s="1"/>
      <c r="E163" s="1"/>
      <c r="F163" s="1"/>
      <c r="G163" s="1"/>
      <c r="H163" s="1"/>
      <c r="I163" s="1"/>
      <c r="J163" s="2"/>
      <c r="K163" s="2"/>
      <c r="L163" s="2"/>
      <c r="M163" s="2"/>
      <c r="N163" s="2"/>
      <c r="O163" s="2"/>
      <c r="P163" s="2"/>
      <c r="Q163" s="2"/>
      <c r="R163" s="2"/>
      <c r="S163" s="2"/>
      <c r="T163" s="2"/>
      <c r="U163" s="2"/>
      <c r="V163" s="2"/>
      <c r="W163" s="2"/>
      <c r="X163" s="2"/>
      <c r="Y163" s="127"/>
      <c r="Z163" s="127"/>
      <c r="AA163" s="2"/>
      <c r="AB163" s="2"/>
      <c r="AC163" s="2"/>
      <c r="AD163" s="2"/>
      <c r="AE163" s="2"/>
      <c r="AF163" s="2"/>
      <c r="AG163" s="2"/>
      <c r="AH163" s="2"/>
      <c r="AI163" s="2"/>
      <c r="AJ163" s="2"/>
      <c r="AK163" s="2"/>
      <c r="AL163" s="2"/>
      <c r="AM163" s="1"/>
      <c r="AN163" s="1"/>
      <c r="AO163" s="1"/>
      <c r="AP163" s="136"/>
      <c r="AQ163" s="1"/>
      <c r="AR163" s="1"/>
      <c r="AS163" s="136"/>
      <c r="AT163" s="136"/>
      <c r="AU163" s="136"/>
      <c r="AV163" s="1"/>
      <c r="AW163" s="1"/>
      <c r="AX163" s="459"/>
      <c r="AY163" s="459"/>
    </row>
    <row r="164" spans="1:51" ht="59.25" customHeight="1" x14ac:dyDescent="0.25">
      <c r="A164" s="1"/>
      <c r="B164" s="1"/>
      <c r="C164" s="1"/>
      <c r="D164" s="1"/>
      <c r="E164" s="1"/>
      <c r="F164" s="1"/>
      <c r="G164" s="1"/>
      <c r="H164" s="1"/>
      <c r="I164" s="1"/>
      <c r="J164" s="2"/>
      <c r="K164" s="2"/>
      <c r="L164" s="2"/>
      <c r="M164" s="2"/>
      <c r="N164" s="2"/>
      <c r="O164" s="2"/>
      <c r="P164" s="2"/>
      <c r="Q164" s="2"/>
      <c r="R164" s="2"/>
      <c r="S164" s="2"/>
      <c r="T164" s="2"/>
      <c r="U164" s="2"/>
      <c r="V164" s="2"/>
      <c r="W164" s="2"/>
      <c r="X164" s="2"/>
      <c r="Y164" s="127"/>
      <c r="Z164" s="127"/>
      <c r="AA164" s="2"/>
      <c r="AB164" s="2"/>
      <c r="AC164" s="2"/>
      <c r="AD164" s="2"/>
      <c r="AE164" s="2"/>
      <c r="AF164" s="2"/>
      <c r="AG164" s="2"/>
      <c r="AH164" s="2"/>
      <c r="AI164" s="2"/>
      <c r="AJ164" s="2"/>
      <c r="AK164" s="2"/>
      <c r="AL164" s="2"/>
      <c r="AM164" s="1"/>
      <c r="AN164" s="1"/>
      <c r="AO164" s="1"/>
      <c r="AP164" s="136"/>
      <c r="AQ164" s="1"/>
      <c r="AR164" s="1"/>
      <c r="AS164" s="136"/>
      <c r="AT164" s="136"/>
      <c r="AU164" s="136"/>
      <c r="AV164" s="1"/>
      <c r="AW164" s="1"/>
      <c r="AX164" s="459"/>
      <c r="AY164" s="459"/>
    </row>
    <row r="165" spans="1:51" ht="59.25" customHeight="1" x14ac:dyDescent="0.25">
      <c r="A165" s="1"/>
      <c r="B165" s="1"/>
      <c r="C165" s="1"/>
      <c r="D165" s="1"/>
      <c r="E165" s="1"/>
      <c r="F165" s="1"/>
      <c r="G165" s="1"/>
      <c r="H165" s="1"/>
      <c r="I165" s="1"/>
      <c r="J165" s="2"/>
      <c r="K165" s="2"/>
      <c r="L165" s="2"/>
      <c r="M165" s="2"/>
      <c r="N165" s="2"/>
      <c r="O165" s="2"/>
      <c r="P165" s="2"/>
      <c r="Q165" s="2"/>
      <c r="R165" s="2"/>
      <c r="S165" s="2"/>
      <c r="T165" s="2"/>
      <c r="U165" s="2"/>
      <c r="V165" s="2"/>
      <c r="W165" s="2"/>
      <c r="X165" s="2"/>
      <c r="Y165" s="127"/>
      <c r="Z165" s="127"/>
      <c r="AA165" s="2"/>
      <c r="AB165" s="2"/>
      <c r="AC165" s="2"/>
      <c r="AD165" s="2"/>
      <c r="AE165" s="2"/>
      <c r="AF165" s="2"/>
      <c r="AG165" s="2"/>
      <c r="AH165" s="2"/>
      <c r="AI165" s="2"/>
      <c r="AJ165" s="2"/>
      <c r="AK165" s="2"/>
      <c r="AL165" s="2"/>
      <c r="AM165" s="1"/>
      <c r="AN165" s="1"/>
      <c r="AO165" s="1"/>
      <c r="AP165" s="136"/>
      <c r="AQ165" s="1"/>
      <c r="AR165" s="1"/>
      <c r="AS165" s="136"/>
      <c r="AT165" s="136"/>
      <c r="AU165" s="136"/>
      <c r="AV165" s="1"/>
      <c r="AW165" s="1"/>
      <c r="AX165" s="459"/>
      <c r="AY165" s="459"/>
    </row>
    <row r="166" spans="1:51" ht="59.25" customHeight="1" x14ac:dyDescent="0.25">
      <c r="A166" s="1"/>
      <c r="B166" s="1"/>
      <c r="C166" s="1"/>
      <c r="D166" s="1"/>
      <c r="E166" s="1"/>
      <c r="F166" s="1"/>
      <c r="G166" s="1"/>
      <c r="H166" s="1"/>
      <c r="I166" s="1"/>
      <c r="J166" s="2"/>
      <c r="K166" s="2"/>
      <c r="L166" s="2"/>
      <c r="M166" s="2"/>
      <c r="N166" s="2"/>
      <c r="O166" s="2"/>
      <c r="P166" s="2"/>
      <c r="Q166" s="2"/>
      <c r="R166" s="2"/>
      <c r="S166" s="2"/>
      <c r="T166" s="2"/>
      <c r="U166" s="2"/>
      <c r="V166" s="2"/>
      <c r="W166" s="2"/>
      <c r="X166" s="2"/>
      <c r="Y166" s="127"/>
      <c r="Z166" s="127"/>
      <c r="AA166" s="2"/>
      <c r="AB166" s="2"/>
      <c r="AC166" s="2"/>
      <c r="AD166" s="2"/>
      <c r="AE166" s="2"/>
      <c r="AF166" s="2"/>
      <c r="AG166" s="2"/>
      <c r="AH166" s="2"/>
      <c r="AI166" s="2"/>
      <c r="AJ166" s="2"/>
      <c r="AK166" s="2"/>
      <c r="AL166" s="2"/>
      <c r="AM166" s="1"/>
      <c r="AN166" s="1"/>
      <c r="AO166" s="1"/>
      <c r="AP166" s="136"/>
      <c r="AQ166" s="1"/>
      <c r="AR166" s="1"/>
      <c r="AS166" s="136"/>
      <c r="AT166" s="136"/>
      <c r="AU166" s="136"/>
      <c r="AV166" s="1"/>
      <c r="AW166" s="1"/>
      <c r="AX166" s="459"/>
      <c r="AY166" s="459"/>
    </row>
    <row r="167" spans="1:51" ht="59.25" customHeight="1" x14ac:dyDescent="0.25">
      <c r="A167" s="1"/>
      <c r="B167" s="1"/>
      <c r="C167" s="1"/>
      <c r="D167" s="1"/>
      <c r="E167" s="1"/>
      <c r="F167" s="1"/>
      <c r="G167" s="1"/>
      <c r="H167" s="1"/>
      <c r="I167" s="1"/>
      <c r="J167" s="2"/>
      <c r="K167" s="2"/>
      <c r="L167" s="2"/>
      <c r="M167" s="2"/>
      <c r="N167" s="2"/>
      <c r="O167" s="2"/>
      <c r="P167" s="2"/>
      <c r="Q167" s="2"/>
      <c r="R167" s="2"/>
      <c r="S167" s="2"/>
      <c r="T167" s="2"/>
      <c r="U167" s="2"/>
      <c r="V167" s="2"/>
      <c r="W167" s="2"/>
      <c r="X167" s="2"/>
      <c r="Y167" s="127"/>
      <c r="Z167" s="127"/>
      <c r="AA167" s="2"/>
      <c r="AB167" s="2"/>
      <c r="AC167" s="2"/>
      <c r="AD167" s="2"/>
      <c r="AE167" s="2"/>
      <c r="AF167" s="2"/>
      <c r="AG167" s="2"/>
      <c r="AH167" s="2"/>
      <c r="AI167" s="2"/>
      <c r="AJ167" s="2"/>
      <c r="AK167" s="2"/>
      <c r="AL167" s="2"/>
      <c r="AM167" s="1"/>
      <c r="AN167" s="1"/>
      <c r="AO167" s="1"/>
      <c r="AP167" s="136"/>
      <c r="AQ167" s="1"/>
      <c r="AR167" s="1"/>
      <c r="AS167" s="136"/>
      <c r="AT167" s="136"/>
      <c r="AU167" s="136"/>
      <c r="AV167" s="1"/>
      <c r="AW167" s="1"/>
      <c r="AX167" s="459"/>
      <c r="AY167" s="459"/>
    </row>
    <row r="168" spans="1:51" ht="59.25" customHeight="1" x14ac:dyDescent="0.25">
      <c r="A168" s="1"/>
      <c r="B168" s="1"/>
      <c r="C168" s="1"/>
      <c r="D168" s="1"/>
      <c r="E168" s="1"/>
      <c r="F168" s="1"/>
      <c r="G168" s="1"/>
      <c r="H168" s="1"/>
      <c r="I168" s="1"/>
      <c r="J168" s="2"/>
      <c r="K168" s="2"/>
      <c r="L168" s="2"/>
      <c r="M168" s="2"/>
      <c r="N168" s="2"/>
      <c r="O168" s="2"/>
      <c r="P168" s="2"/>
      <c r="Q168" s="2"/>
      <c r="R168" s="2"/>
      <c r="S168" s="2"/>
      <c r="T168" s="2"/>
      <c r="U168" s="2"/>
      <c r="V168" s="2"/>
      <c r="W168" s="2"/>
      <c r="X168" s="2"/>
      <c r="Y168" s="127"/>
      <c r="Z168" s="127"/>
      <c r="AA168" s="2"/>
      <c r="AB168" s="2"/>
      <c r="AC168" s="2"/>
      <c r="AD168" s="2"/>
      <c r="AE168" s="2"/>
      <c r="AF168" s="2"/>
      <c r="AG168" s="2"/>
      <c r="AH168" s="2"/>
      <c r="AI168" s="2"/>
      <c r="AJ168" s="2"/>
      <c r="AK168" s="2"/>
      <c r="AL168" s="2"/>
      <c r="AM168" s="1"/>
      <c r="AN168" s="1"/>
      <c r="AO168" s="1"/>
      <c r="AP168" s="136"/>
      <c r="AQ168" s="1"/>
      <c r="AR168" s="1"/>
      <c r="AS168" s="136"/>
      <c r="AT168" s="136"/>
      <c r="AU168" s="136"/>
      <c r="AV168" s="1"/>
      <c r="AW168" s="1"/>
      <c r="AX168" s="459"/>
      <c r="AY168" s="459"/>
    </row>
    <row r="169" spans="1:51" ht="59.25" customHeight="1" x14ac:dyDescent="0.25">
      <c r="A169" s="1"/>
      <c r="B169" s="1"/>
      <c r="C169" s="1"/>
      <c r="D169" s="1"/>
      <c r="E169" s="1"/>
      <c r="F169" s="1"/>
      <c r="G169" s="1"/>
      <c r="H169" s="1"/>
      <c r="I169" s="1"/>
      <c r="J169" s="2"/>
      <c r="K169" s="2"/>
      <c r="L169" s="2"/>
      <c r="M169" s="2"/>
      <c r="N169" s="2"/>
      <c r="O169" s="2"/>
      <c r="P169" s="2"/>
      <c r="Q169" s="2"/>
      <c r="R169" s="2"/>
      <c r="S169" s="2"/>
      <c r="T169" s="2"/>
      <c r="U169" s="2"/>
      <c r="V169" s="2"/>
      <c r="W169" s="2"/>
      <c r="X169" s="2"/>
      <c r="Y169" s="127"/>
      <c r="Z169" s="127"/>
      <c r="AA169" s="2"/>
      <c r="AB169" s="2"/>
      <c r="AC169" s="2"/>
      <c r="AD169" s="2"/>
      <c r="AE169" s="2"/>
      <c r="AF169" s="2"/>
      <c r="AG169" s="2"/>
      <c r="AH169" s="2"/>
      <c r="AI169" s="2"/>
      <c r="AJ169" s="2"/>
      <c r="AK169" s="2"/>
      <c r="AL169" s="2"/>
      <c r="AM169" s="1"/>
      <c r="AN169" s="1"/>
      <c r="AO169" s="1"/>
      <c r="AP169" s="136"/>
      <c r="AQ169" s="1"/>
      <c r="AR169" s="1"/>
      <c r="AS169" s="136"/>
      <c r="AT169" s="136"/>
      <c r="AU169" s="136"/>
      <c r="AV169" s="1"/>
      <c r="AW169" s="1"/>
      <c r="AX169" s="459"/>
      <c r="AY169" s="459"/>
    </row>
    <row r="170" spans="1:51" ht="59.25" customHeight="1" x14ac:dyDescent="0.25">
      <c r="A170" s="1"/>
      <c r="B170" s="1"/>
      <c r="C170" s="1"/>
      <c r="D170" s="1"/>
      <c r="E170" s="1"/>
      <c r="F170" s="1"/>
      <c r="G170" s="1"/>
      <c r="H170" s="1"/>
      <c r="I170" s="1"/>
      <c r="J170" s="2"/>
      <c r="K170" s="2"/>
      <c r="L170" s="2"/>
      <c r="M170" s="2"/>
      <c r="N170" s="2"/>
      <c r="O170" s="2"/>
      <c r="P170" s="2"/>
      <c r="Q170" s="2"/>
      <c r="R170" s="2"/>
      <c r="S170" s="2"/>
      <c r="T170" s="2"/>
      <c r="U170" s="2"/>
      <c r="V170" s="2"/>
      <c r="W170" s="2"/>
      <c r="X170" s="2"/>
      <c r="Y170" s="127"/>
      <c r="Z170" s="127"/>
      <c r="AA170" s="2"/>
      <c r="AB170" s="2"/>
      <c r="AC170" s="2"/>
      <c r="AD170" s="2"/>
      <c r="AE170" s="2"/>
      <c r="AF170" s="2"/>
      <c r="AG170" s="2"/>
      <c r="AH170" s="2"/>
      <c r="AI170" s="2"/>
      <c r="AJ170" s="2"/>
      <c r="AK170" s="2"/>
      <c r="AL170" s="2"/>
      <c r="AM170" s="1"/>
      <c r="AN170" s="1"/>
      <c r="AO170" s="1"/>
      <c r="AP170" s="136"/>
      <c r="AQ170" s="1"/>
      <c r="AR170" s="1"/>
      <c r="AS170" s="136"/>
      <c r="AT170" s="136"/>
      <c r="AU170" s="136"/>
      <c r="AV170" s="1"/>
      <c r="AW170" s="1"/>
      <c r="AX170" s="459"/>
      <c r="AY170" s="459"/>
    </row>
    <row r="171" spans="1:51" ht="59.25" customHeight="1" x14ac:dyDescent="0.25">
      <c r="A171" s="1"/>
      <c r="B171" s="1"/>
      <c r="C171" s="1"/>
      <c r="D171" s="1"/>
      <c r="E171" s="1"/>
      <c r="F171" s="1"/>
      <c r="G171" s="1"/>
      <c r="H171" s="1"/>
      <c r="I171" s="1"/>
      <c r="J171" s="2"/>
      <c r="K171" s="2"/>
      <c r="L171" s="2"/>
      <c r="M171" s="2"/>
      <c r="N171" s="2"/>
      <c r="O171" s="2"/>
      <c r="P171" s="2"/>
      <c r="Q171" s="2"/>
      <c r="R171" s="2"/>
      <c r="S171" s="2"/>
      <c r="T171" s="2"/>
      <c r="U171" s="2"/>
      <c r="V171" s="2"/>
      <c r="W171" s="2"/>
      <c r="X171" s="2"/>
      <c r="Y171" s="127"/>
      <c r="Z171" s="127"/>
      <c r="AA171" s="2"/>
      <c r="AB171" s="2"/>
      <c r="AC171" s="2"/>
      <c r="AD171" s="2"/>
      <c r="AE171" s="2"/>
      <c r="AF171" s="2"/>
      <c r="AG171" s="2"/>
      <c r="AH171" s="2"/>
      <c r="AI171" s="2"/>
      <c r="AJ171" s="2"/>
      <c r="AK171" s="2"/>
      <c r="AL171" s="2"/>
      <c r="AM171" s="1"/>
      <c r="AN171" s="1"/>
      <c r="AO171" s="1"/>
      <c r="AP171" s="136"/>
      <c r="AQ171" s="1"/>
      <c r="AR171" s="1"/>
      <c r="AS171" s="136"/>
      <c r="AT171" s="136"/>
      <c r="AU171" s="136"/>
      <c r="AV171" s="1"/>
      <c r="AW171" s="1"/>
      <c r="AX171" s="459"/>
      <c r="AY171" s="459"/>
    </row>
    <row r="172" spans="1:51" ht="59.25" customHeight="1" x14ac:dyDescent="0.25">
      <c r="A172" s="1"/>
      <c r="B172" s="1"/>
      <c r="C172" s="1"/>
      <c r="D172" s="1"/>
      <c r="E172" s="1"/>
      <c r="F172" s="1"/>
      <c r="G172" s="1"/>
      <c r="H172" s="1"/>
      <c r="I172" s="1"/>
      <c r="J172" s="2"/>
      <c r="K172" s="2"/>
      <c r="L172" s="2"/>
      <c r="M172" s="2"/>
      <c r="N172" s="2"/>
      <c r="O172" s="2"/>
      <c r="P172" s="2"/>
      <c r="Q172" s="2"/>
      <c r="R172" s="2"/>
      <c r="S172" s="2"/>
      <c r="T172" s="2"/>
      <c r="U172" s="2"/>
      <c r="V172" s="2"/>
      <c r="W172" s="2"/>
      <c r="X172" s="2"/>
      <c r="Y172" s="127"/>
      <c r="Z172" s="127"/>
      <c r="AA172" s="2"/>
      <c r="AB172" s="2"/>
      <c r="AC172" s="2"/>
      <c r="AD172" s="2"/>
      <c r="AE172" s="2"/>
      <c r="AF172" s="2"/>
      <c r="AG172" s="2"/>
      <c r="AH172" s="2"/>
      <c r="AI172" s="2"/>
      <c r="AJ172" s="2"/>
      <c r="AK172" s="2"/>
      <c r="AL172" s="2"/>
      <c r="AM172" s="1"/>
      <c r="AN172" s="1"/>
      <c r="AO172" s="1"/>
      <c r="AP172" s="136"/>
      <c r="AQ172" s="1"/>
      <c r="AR172" s="1"/>
      <c r="AS172" s="136"/>
      <c r="AT172" s="136"/>
      <c r="AU172" s="136"/>
      <c r="AV172" s="1"/>
      <c r="AW172" s="1"/>
      <c r="AX172" s="459"/>
      <c r="AY172" s="459"/>
    </row>
    <row r="173" spans="1:51" ht="59.25" customHeight="1" x14ac:dyDescent="0.25">
      <c r="A173" s="1"/>
      <c r="B173" s="1"/>
      <c r="C173" s="1"/>
      <c r="D173" s="1"/>
      <c r="E173" s="1"/>
      <c r="F173" s="1"/>
      <c r="G173" s="1"/>
      <c r="H173" s="1"/>
      <c r="I173" s="1"/>
      <c r="J173" s="2"/>
      <c r="K173" s="2"/>
      <c r="L173" s="2"/>
      <c r="M173" s="2"/>
      <c r="N173" s="2"/>
      <c r="O173" s="2"/>
      <c r="P173" s="2"/>
      <c r="Q173" s="2"/>
      <c r="R173" s="2"/>
      <c r="S173" s="2"/>
      <c r="T173" s="2"/>
      <c r="U173" s="2"/>
      <c r="V173" s="2"/>
      <c r="W173" s="2"/>
      <c r="X173" s="2"/>
      <c r="Y173" s="127"/>
      <c r="Z173" s="127"/>
      <c r="AA173" s="2"/>
      <c r="AB173" s="2"/>
      <c r="AC173" s="2"/>
      <c r="AD173" s="2"/>
      <c r="AE173" s="2"/>
      <c r="AF173" s="2"/>
      <c r="AG173" s="2"/>
      <c r="AH173" s="2"/>
      <c r="AI173" s="2"/>
      <c r="AJ173" s="2"/>
      <c r="AK173" s="2"/>
      <c r="AL173" s="2"/>
      <c r="AM173" s="1"/>
      <c r="AN173" s="1"/>
      <c r="AO173" s="1"/>
      <c r="AP173" s="136"/>
      <c r="AQ173" s="1"/>
      <c r="AR173" s="1"/>
      <c r="AS173" s="136"/>
      <c r="AT173" s="136"/>
      <c r="AU173" s="136"/>
      <c r="AV173" s="1"/>
      <c r="AW173" s="1"/>
      <c r="AX173" s="459"/>
      <c r="AY173" s="459"/>
    </row>
    <row r="174" spans="1:51" ht="59.25" customHeight="1" x14ac:dyDescent="0.25">
      <c r="A174" s="1"/>
      <c r="B174" s="1"/>
      <c r="C174" s="1"/>
      <c r="D174" s="1"/>
      <c r="E174" s="1"/>
      <c r="F174" s="1"/>
      <c r="G174" s="1"/>
      <c r="H174" s="1"/>
      <c r="I174" s="1"/>
      <c r="J174" s="2"/>
      <c r="K174" s="2"/>
      <c r="L174" s="2"/>
      <c r="M174" s="2"/>
      <c r="N174" s="2"/>
      <c r="O174" s="2"/>
      <c r="P174" s="2"/>
      <c r="Q174" s="2"/>
      <c r="R174" s="2"/>
      <c r="S174" s="2"/>
      <c r="T174" s="2"/>
      <c r="U174" s="2"/>
      <c r="V174" s="2"/>
      <c r="W174" s="2"/>
      <c r="X174" s="2"/>
      <c r="Y174" s="127"/>
      <c r="Z174" s="127"/>
      <c r="AA174" s="2"/>
      <c r="AB174" s="2"/>
      <c r="AC174" s="2"/>
      <c r="AD174" s="2"/>
      <c r="AE174" s="2"/>
      <c r="AF174" s="2"/>
      <c r="AG174" s="2"/>
      <c r="AH174" s="2"/>
      <c r="AI174" s="2"/>
      <c r="AJ174" s="2"/>
      <c r="AK174" s="2"/>
      <c r="AL174" s="2"/>
      <c r="AM174" s="1"/>
      <c r="AN174" s="1"/>
      <c r="AO174" s="1"/>
      <c r="AP174" s="136"/>
      <c r="AQ174" s="1"/>
      <c r="AR174" s="1"/>
      <c r="AS174" s="136"/>
      <c r="AT174" s="136"/>
      <c r="AU174" s="136"/>
      <c r="AV174" s="1"/>
      <c r="AW174" s="1"/>
      <c r="AX174" s="459"/>
      <c r="AY174" s="459"/>
    </row>
    <row r="175" spans="1:51" ht="59.25" customHeight="1" x14ac:dyDescent="0.25">
      <c r="A175" s="1"/>
      <c r="B175" s="1"/>
      <c r="C175" s="1"/>
      <c r="D175" s="1"/>
      <c r="E175" s="1"/>
      <c r="F175" s="1"/>
      <c r="G175" s="1"/>
      <c r="H175" s="1"/>
      <c r="I175" s="1"/>
      <c r="J175" s="2"/>
      <c r="K175" s="2"/>
      <c r="L175" s="2"/>
      <c r="M175" s="2"/>
      <c r="N175" s="2"/>
      <c r="O175" s="2"/>
      <c r="P175" s="2"/>
      <c r="Q175" s="2"/>
      <c r="R175" s="2"/>
      <c r="S175" s="2"/>
      <c r="T175" s="2"/>
      <c r="U175" s="2"/>
      <c r="V175" s="2"/>
      <c r="W175" s="2"/>
      <c r="X175" s="2"/>
      <c r="Y175" s="127"/>
      <c r="Z175" s="127"/>
      <c r="AA175" s="2"/>
      <c r="AB175" s="2"/>
      <c r="AC175" s="2"/>
      <c r="AD175" s="2"/>
      <c r="AE175" s="2"/>
      <c r="AF175" s="2"/>
      <c r="AG175" s="2"/>
      <c r="AH175" s="2"/>
      <c r="AI175" s="2"/>
      <c r="AJ175" s="2"/>
      <c r="AK175" s="2"/>
      <c r="AL175" s="2"/>
      <c r="AM175" s="1"/>
      <c r="AN175" s="1"/>
      <c r="AO175" s="1"/>
      <c r="AP175" s="136"/>
      <c r="AQ175" s="1"/>
      <c r="AR175" s="1"/>
      <c r="AS175" s="136"/>
      <c r="AT175" s="136"/>
      <c r="AU175" s="136"/>
      <c r="AV175" s="1"/>
      <c r="AW175" s="1"/>
      <c r="AX175" s="459"/>
      <c r="AY175" s="459"/>
    </row>
    <row r="176" spans="1:51" ht="59.25" customHeight="1" x14ac:dyDescent="0.25">
      <c r="A176" s="1"/>
      <c r="B176" s="1"/>
      <c r="C176" s="1"/>
      <c r="D176" s="1"/>
      <c r="E176" s="1"/>
      <c r="F176" s="1"/>
      <c r="G176" s="1"/>
      <c r="H176" s="1"/>
      <c r="I176" s="1"/>
      <c r="J176" s="2"/>
      <c r="K176" s="2"/>
      <c r="L176" s="2"/>
      <c r="M176" s="2"/>
      <c r="N176" s="2"/>
      <c r="O176" s="2"/>
      <c r="P176" s="2"/>
      <c r="Q176" s="2"/>
      <c r="R176" s="2"/>
      <c r="S176" s="2"/>
      <c r="T176" s="2"/>
      <c r="U176" s="2"/>
      <c r="V176" s="2"/>
      <c r="W176" s="2"/>
      <c r="X176" s="2"/>
      <c r="Y176" s="127"/>
      <c r="Z176" s="127"/>
      <c r="AA176" s="2"/>
      <c r="AB176" s="2"/>
      <c r="AC176" s="2"/>
      <c r="AD176" s="2"/>
      <c r="AE176" s="2"/>
      <c r="AF176" s="2"/>
      <c r="AG176" s="2"/>
      <c r="AH176" s="2"/>
      <c r="AI176" s="2"/>
      <c r="AJ176" s="2"/>
      <c r="AK176" s="2"/>
      <c r="AL176" s="2"/>
      <c r="AM176" s="1"/>
      <c r="AN176" s="1"/>
      <c r="AO176" s="1"/>
      <c r="AP176" s="136"/>
      <c r="AQ176" s="1"/>
      <c r="AR176" s="1"/>
      <c r="AS176" s="136"/>
      <c r="AT176" s="136"/>
      <c r="AU176" s="136"/>
      <c r="AV176" s="1"/>
      <c r="AW176" s="1"/>
      <c r="AX176" s="459"/>
      <c r="AY176" s="459"/>
    </row>
    <row r="177" spans="1:51" ht="59.25" customHeight="1" x14ac:dyDescent="0.25">
      <c r="A177" s="1"/>
      <c r="B177" s="1"/>
      <c r="C177" s="1"/>
      <c r="D177" s="1"/>
      <c r="E177" s="1"/>
      <c r="F177" s="1"/>
      <c r="G177" s="1"/>
      <c r="H177" s="1"/>
      <c r="I177" s="1"/>
      <c r="J177" s="2"/>
      <c r="K177" s="2"/>
      <c r="L177" s="2"/>
      <c r="M177" s="2"/>
      <c r="N177" s="2"/>
      <c r="O177" s="2"/>
      <c r="P177" s="2"/>
      <c r="Q177" s="2"/>
      <c r="R177" s="2"/>
      <c r="S177" s="2"/>
      <c r="T177" s="2"/>
      <c r="U177" s="2"/>
      <c r="V177" s="2"/>
      <c r="W177" s="2"/>
      <c r="X177" s="2"/>
      <c r="Y177" s="127"/>
      <c r="Z177" s="127"/>
      <c r="AA177" s="2"/>
      <c r="AB177" s="2"/>
      <c r="AC177" s="2"/>
      <c r="AD177" s="2"/>
      <c r="AE177" s="2"/>
      <c r="AF177" s="2"/>
      <c r="AG177" s="2"/>
      <c r="AH177" s="2"/>
      <c r="AI177" s="2"/>
      <c r="AJ177" s="2"/>
      <c r="AK177" s="2"/>
      <c r="AL177" s="2"/>
      <c r="AM177" s="1"/>
      <c r="AN177" s="1"/>
      <c r="AO177" s="1"/>
      <c r="AP177" s="136"/>
      <c r="AQ177" s="1"/>
      <c r="AR177" s="1"/>
      <c r="AS177" s="136"/>
      <c r="AT177" s="136"/>
      <c r="AU177" s="136"/>
      <c r="AV177" s="1"/>
      <c r="AW177" s="1"/>
      <c r="AX177" s="459"/>
      <c r="AY177" s="459"/>
    </row>
    <row r="178" spans="1:51" ht="59.25" customHeight="1" x14ac:dyDescent="0.25">
      <c r="A178" s="1"/>
      <c r="B178" s="1"/>
      <c r="C178" s="1"/>
      <c r="D178" s="1"/>
      <c r="E178" s="1"/>
      <c r="F178" s="1"/>
      <c r="G178" s="1"/>
      <c r="H178" s="1"/>
      <c r="I178" s="1"/>
      <c r="J178" s="2"/>
      <c r="K178" s="2"/>
      <c r="L178" s="2"/>
      <c r="M178" s="2"/>
      <c r="N178" s="2"/>
      <c r="O178" s="2"/>
      <c r="P178" s="2"/>
      <c r="Q178" s="2"/>
      <c r="R178" s="2"/>
      <c r="S178" s="2"/>
      <c r="T178" s="2"/>
      <c r="U178" s="2"/>
      <c r="V178" s="2"/>
      <c r="W178" s="2"/>
      <c r="X178" s="2"/>
      <c r="Y178" s="127"/>
      <c r="Z178" s="127"/>
      <c r="AA178" s="2"/>
      <c r="AB178" s="2"/>
      <c r="AC178" s="2"/>
      <c r="AD178" s="2"/>
      <c r="AE178" s="2"/>
      <c r="AF178" s="2"/>
      <c r="AG178" s="2"/>
      <c r="AH178" s="2"/>
      <c r="AI178" s="2"/>
      <c r="AJ178" s="2"/>
      <c r="AK178" s="2"/>
      <c r="AL178" s="2"/>
      <c r="AM178" s="1"/>
      <c r="AN178" s="1"/>
      <c r="AO178" s="1"/>
      <c r="AP178" s="136"/>
      <c r="AQ178" s="1"/>
      <c r="AR178" s="1"/>
      <c r="AS178" s="136"/>
      <c r="AT178" s="136"/>
      <c r="AU178" s="136"/>
      <c r="AV178" s="1"/>
      <c r="AW178" s="1"/>
      <c r="AX178" s="459"/>
      <c r="AY178" s="459"/>
    </row>
    <row r="179" spans="1:51" ht="59.25" customHeight="1" x14ac:dyDescent="0.25">
      <c r="A179" s="1"/>
      <c r="B179" s="1"/>
      <c r="C179" s="1"/>
      <c r="D179" s="1"/>
      <c r="E179" s="1"/>
      <c r="F179" s="1"/>
      <c r="G179" s="1"/>
      <c r="H179" s="1"/>
      <c r="I179" s="1"/>
      <c r="J179" s="2"/>
      <c r="K179" s="2"/>
      <c r="L179" s="2"/>
      <c r="M179" s="2"/>
      <c r="N179" s="2"/>
      <c r="O179" s="2"/>
      <c r="P179" s="2"/>
      <c r="Q179" s="2"/>
      <c r="R179" s="2"/>
      <c r="S179" s="2"/>
      <c r="T179" s="2"/>
      <c r="U179" s="2"/>
      <c r="V179" s="2"/>
      <c r="W179" s="2"/>
      <c r="X179" s="2"/>
      <c r="Y179" s="127"/>
      <c r="Z179" s="127"/>
      <c r="AA179" s="2"/>
      <c r="AB179" s="2"/>
      <c r="AC179" s="2"/>
      <c r="AD179" s="2"/>
      <c r="AE179" s="2"/>
      <c r="AF179" s="2"/>
      <c r="AG179" s="2"/>
      <c r="AH179" s="2"/>
      <c r="AI179" s="2"/>
      <c r="AJ179" s="2"/>
      <c r="AK179" s="2"/>
      <c r="AL179" s="2"/>
      <c r="AM179" s="1"/>
      <c r="AN179" s="1"/>
      <c r="AO179" s="1"/>
      <c r="AP179" s="136"/>
      <c r="AQ179" s="1"/>
      <c r="AR179" s="1"/>
      <c r="AS179" s="136"/>
      <c r="AT179" s="136"/>
      <c r="AU179" s="136"/>
      <c r="AV179" s="1"/>
      <c r="AW179" s="1"/>
      <c r="AX179" s="459"/>
      <c r="AY179" s="459"/>
    </row>
    <row r="180" spans="1:51" ht="59.25" customHeight="1" x14ac:dyDescent="0.25">
      <c r="A180" s="1"/>
      <c r="B180" s="1"/>
      <c r="C180" s="1"/>
      <c r="D180" s="1"/>
      <c r="E180" s="1"/>
      <c r="F180" s="1"/>
      <c r="G180" s="1"/>
      <c r="H180" s="1"/>
      <c r="I180" s="1"/>
      <c r="J180" s="2"/>
      <c r="K180" s="2"/>
      <c r="L180" s="2"/>
      <c r="M180" s="2"/>
      <c r="N180" s="2"/>
      <c r="O180" s="2"/>
      <c r="P180" s="2"/>
      <c r="Q180" s="2"/>
      <c r="R180" s="2"/>
      <c r="S180" s="2"/>
      <c r="T180" s="2"/>
      <c r="U180" s="2"/>
      <c r="V180" s="2"/>
      <c r="W180" s="2"/>
      <c r="X180" s="2"/>
      <c r="Y180" s="127"/>
      <c r="Z180" s="127"/>
      <c r="AA180" s="2"/>
      <c r="AB180" s="2"/>
      <c r="AC180" s="2"/>
      <c r="AD180" s="2"/>
      <c r="AE180" s="2"/>
      <c r="AF180" s="2"/>
      <c r="AG180" s="2"/>
      <c r="AH180" s="2"/>
      <c r="AI180" s="2"/>
      <c r="AJ180" s="2"/>
      <c r="AK180" s="2"/>
      <c r="AL180" s="2"/>
      <c r="AM180" s="1"/>
      <c r="AN180" s="1"/>
      <c r="AO180" s="1"/>
      <c r="AP180" s="136"/>
      <c r="AQ180" s="1"/>
      <c r="AR180" s="1"/>
      <c r="AS180" s="136"/>
      <c r="AT180" s="136"/>
      <c r="AU180" s="136"/>
      <c r="AV180" s="1"/>
      <c r="AW180" s="1"/>
      <c r="AX180" s="459"/>
      <c r="AY180" s="459"/>
    </row>
    <row r="181" spans="1:51" ht="59.25" customHeight="1" x14ac:dyDescent="0.25">
      <c r="A181" s="1"/>
      <c r="B181" s="1"/>
      <c r="C181" s="1"/>
      <c r="D181" s="1"/>
      <c r="E181" s="1"/>
      <c r="F181" s="1"/>
      <c r="G181" s="1"/>
      <c r="H181" s="1"/>
      <c r="I181" s="1"/>
      <c r="J181" s="2"/>
      <c r="K181" s="2"/>
      <c r="L181" s="2"/>
      <c r="M181" s="2"/>
      <c r="N181" s="2"/>
      <c r="O181" s="2"/>
      <c r="P181" s="2"/>
      <c r="Q181" s="2"/>
      <c r="R181" s="2"/>
      <c r="S181" s="2"/>
      <c r="T181" s="2"/>
      <c r="U181" s="2"/>
      <c r="V181" s="2"/>
      <c r="W181" s="2"/>
      <c r="X181" s="2"/>
      <c r="Y181" s="127"/>
      <c r="Z181" s="127"/>
      <c r="AA181" s="2"/>
      <c r="AB181" s="2"/>
      <c r="AC181" s="2"/>
      <c r="AD181" s="2"/>
      <c r="AE181" s="2"/>
      <c r="AF181" s="2"/>
      <c r="AG181" s="2"/>
      <c r="AH181" s="2"/>
      <c r="AI181" s="2"/>
      <c r="AJ181" s="2"/>
      <c r="AK181" s="2"/>
      <c r="AL181" s="2"/>
      <c r="AM181" s="1"/>
      <c r="AN181" s="1"/>
      <c r="AO181" s="1"/>
      <c r="AP181" s="136"/>
      <c r="AQ181" s="1"/>
      <c r="AR181" s="1"/>
      <c r="AS181" s="136"/>
      <c r="AT181" s="136"/>
      <c r="AU181" s="136"/>
      <c r="AV181" s="1"/>
      <c r="AW181" s="1"/>
      <c r="AX181" s="459"/>
      <c r="AY181" s="459"/>
    </row>
    <row r="182" spans="1:51" ht="59.25" customHeight="1" x14ac:dyDescent="0.25">
      <c r="A182" s="1"/>
      <c r="B182" s="1"/>
      <c r="C182" s="1"/>
      <c r="D182" s="1"/>
      <c r="E182" s="1"/>
      <c r="F182" s="1"/>
      <c r="G182" s="1"/>
      <c r="H182" s="1"/>
      <c r="I182" s="1"/>
      <c r="J182" s="2"/>
      <c r="K182" s="2"/>
      <c r="L182" s="2"/>
      <c r="M182" s="2"/>
      <c r="N182" s="2"/>
      <c r="O182" s="2"/>
      <c r="P182" s="2"/>
      <c r="Q182" s="2"/>
      <c r="R182" s="2"/>
      <c r="S182" s="2"/>
      <c r="T182" s="2"/>
      <c r="U182" s="2"/>
      <c r="V182" s="2"/>
      <c r="W182" s="2"/>
      <c r="X182" s="2"/>
      <c r="Y182" s="127"/>
      <c r="Z182" s="127"/>
      <c r="AA182" s="2"/>
      <c r="AB182" s="2"/>
      <c r="AC182" s="2"/>
      <c r="AD182" s="2"/>
      <c r="AE182" s="2"/>
      <c r="AF182" s="2"/>
      <c r="AG182" s="2"/>
      <c r="AH182" s="2"/>
      <c r="AI182" s="2"/>
      <c r="AJ182" s="2"/>
      <c r="AK182" s="2"/>
      <c r="AL182" s="2"/>
      <c r="AM182" s="1"/>
      <c r="AN182" s="1"/>
      <c r="AO182" s="1"/>
      <c r="AP182" s="136"/>
      <c r="AQ182" s="1"/>
      <c r="AR182" s="1"/>
      <c r="AS182" s="136"/>
      <c r="AT182" s="136"/>
      <c r="AU182" s="136"/>
      <c r="AV182" s="1"/>
      <c r="AW182" s="1"/>
      <c r="AX182" s="459"/>
      <c r="AY182" s="459"/>
    </row>
    <row r="183" spans="1:51" ht="59.25" customHeight="1" x14ac:dyDescent="0.25">
      <c r="A183" s="1"/>
      <c r="B183" s="1"/>
      <c r="C183" s="1"/>
      <c r="D183" s="1"/>
      <c r="E183" s="1"/>
      <c r="F183" s="1"/>
      <c r="G183" s="1"/>
      <c r="H183" s="1"/>
      <c r="I183" s="1"/>
      <c r="J183" s="2"/>
      <c r="K183" s="2"/>
      <c r="L183" s="2"/>
      <c r="M183" s="2"/>
      <c r="N183" s="2"/>
      <c r="O183" s="2"/>
      <c r="P183" s="2"/>
      <c r="Q183" s="2"/>
      <c r="R183" s="2"/>
      <c r="S183" s="2"/>
      <c r="T183" s="2"/>
      <c r="U183" s="2"/>
      <c r="V183" s="2"/>
      <c r="W183" s="2"/>
      <c r="X183" s="2"/>
      <c r="Y183" s="127"/>
      <c r="Z183" s="127"/>
      <c r="AA183" s="2"/>
      <c r="AB183" s="2"/>
      <c r="AC183" s="2"/>
      <c r="AD183" s="2"/>
      <c r="AE183" s="2"/>
      <c r="AF183" s="2"/>
      <c r="AG183" s="2"/>
      <c r="AH183" s="2"/>
      <c r="AI183" s="2"/>
      <c r="AJ183" s="2"/>
      <c r="AK183" s="2"/>
      <c r="AL183" s="2"/>
      <c r="AM183" s="1"/>
      <c r="AN183" s="1"/>
      <c r="AO183" s="1"/>
      <c r="AP183" s="136"/>
      <c r="AQ183" s="1"/>
      <c r="AR183" s="1"/>
      <c r="AS183" s="136"/>
      <c r="AT183" s="136"/>
      <c r="AU183" s="136"/>
      <c r="AV183" s="1"/>
      <c r="AW183" s="1"/>
      <c r="AX183" s="459"/>
      <c r="AY183" s="459"/>
    </row>
    <row r="184" spans="1:51" ht="59.25" customHeight="1" x14ac:dyDescent="0.25">
      <c r="A184" s="1"/>
      <c r="B184" s="1"/>
      <c r="C184" s="1"/>
      <c r="D184" s="1"/>
      <c r="E184" s="1"/>
      <c r="F184" s="1"/>
      <c r="G184" s="1"/>
      <c r="H184" s="1"/>
      <c r="I184" s="1"/>
      <c r="J184" s="2"/>
      <c r="K184" s="2"/>
      <c r="L184" s="2"/>
      <c r="M184" s="2"/>
      <c r="N184" s="2"/>
      <c r="O184" s="2"/>
      <c r="P184" s="2"/>
      <c r="Q184" s="2"/>
      <c r="R184" s="2"/>
      <c r="S184" s="2"/>
      <c r="T184" s="2"/>
      <c r="U184" s="2"/>
      <c r="V184" s="2"/>
      <c r="W184" s="2"/>
      <c r="X184" s="2"/>
      <c r="Y184" s="127"/>
      <c r="Z184" s="127"/>
      <c r="AA184" s="2"/>
      <c r="AB184" s="2"/>
      <c r="AC184" s="2"/>
      <c r="AD184" s="2"/>
      <c r="AE184" s="2"/>
      <c r="AF184" s="2"/>
      <c r="AG184" s="2"/>
      <c r="AH184" s="2"/>
      <c r="AI184" s="2"/>
      <c r="AJ184" s="2"/>
      <c r="AK184" s="2"/>
      <c r="AL184" s="2"/>
      <c r="AM184" s="1"/>
      <c r="AN184" s="1"/>
      <c r="AO184" s="1"/>
      <c r="AP184" s="136"/>
      <c r="AQ184" s="1"/>
      <c r="AR184" s="1"/>
      <c r="AS184" s="136"/>
      <c r="AT184" s="136"/>
      <c r="AU184" s="136"/>
      <c r="AV184" s="1"/>
      <c r="AW184" s="1"/>
      <c r="AX184" s="459"/>
      <c r="AY184" s="459"/>
    </row>
    <row r="185" spans="1:51" ht="59.25" customHeight="1" x14ac:dyDescent="0.25">
      <c r="A185" s="1"/>
      <c r="B185" s="1"/>
      <c r="C185" s="1"/>
      <c r="D185" s="1"/>
      <c r="E185" s="1"/>
      <c r="F185" s="1"/>
      <c r="G185" s="1"/>
      <c r="H185" s="1"/>
      <c r="I185" s="1"/>
      <c r="J185" s="2"/>
      <c r="K185" s="2"/>
      <c r="L185" s="2"/>
      <c r="M185" s="2"/>
      <c r="N185" s="2"/>
      <c r="O185" s="2"/>
      <c r="P185" s="2"/>
      <c r="Q185" s="2"/>
      <c r="R185" s="2"/>
      <c r="S185" s="2"/>
      <c r="T185" s="2"/>
      <c r="U185" s="2"/>
      <c r="V185" s="2"/>
      <c r="W185" s="2"/>
      <c r="X185" s="2"/>
      <c r="Y185" s="127"/>
      <c r="Z185" s="127"/>
      <c r="AA185" s="2"/>
      <c r="AB185" s="2"/>
      <c r="AC185" s="2"/>
      <c r="AD185" s="2"/>
      <c r="AE185" s="2"/>
      <c r="AF185" s="2"/>
      <c r="AG185" s="2"/>
      <c r="AH185" s="2"/>
      <c r="AI185" s="2"/>
      <c r="AJ185" s="2"/>
      <c r="AK185" s="2"/>
      <c r="AL185" s="2"/>
      <c r="AM185" s="1"/>
      <c r="AN185" s="1"/>
      <c r="AO185" s="1"/>
      <c r="AP185" s="136"/>
      <c r="AQ185" s="1"/>
      <c r="AR185" s="1"/>
      <c r="AS185" s="136"/>
      <c r="AT185" s="136"/>
      <c r="AU185" s="136"/>
      <c r="AV185" s="1"/>
      <c r="AW185" s="1"/>
      <c r="AX185" s="459"/>
      <c r="AY185" s="459"/>
    </row>
    <row r="186" spans="1:51" ht="59.25" customHeight="1" x14ac:dyDescent="0.25">
      <c r="A186" s="1"/>
      <c r="B186" s="1"/>
      <c r="C186" s="1"/>
      <c r="D186" s="1"/>
      <c r="E186" s="1"/>
      <c r="F186" s="1"/>
      <c r="G186" s="1"/>
      <c r="H186" s="1"/>
      <c r="I186" s="1"/>
      <c r="J186" s="2"/>
      <c r="K186" s="2"/>
      <c r="L186" s="2"/>
      <c r="M186" s="2"/>
      <c r="N186" s="2"/>
      <c r="O186" s="2"/>
      <c r="P186" s="2"/>
      <c r="Q186" s="2"/>
      <c r="R186" s="2"/>
      <c r="S186" s="2"/>
      <c r="T186" s="2"/>
      <c r="U186" s="2"/>
      <c r="V186" s="2"/>
      <c r="W186" s="2"/>
      <c r="X186" s="2"/>
      <c r="Y186" s="127"/>
      <c r="Z186" s="127"/>
      <c r="AA186" s="2"/>
      <c r="AB186" s="2"/>
      <c r="AC186" s="2"/>
      <c r="AD186" s="2"/>
      <c r="AE186" s="2"/>
      <c r="AF186" s="2"/>
      <c r="AG186" s="2"/>
      <c r="AH186" s="2"/>
      <c r="AI186" s="2"/>
      <c r="AJ186" s="2"/>
      <c r="AK186" s="2"/>
      <c r="AL186" s="2"/>
      <c r="AM186" s="1"/>
      <c r="AN186" s="1"/>
      <c r="AO186" s="1"/>
      <c r="AP186" s="136"/>
      <c r="AQ186" s="1"/>
      <c r="AR186" s="1"/>
      <c r="AS186" s="136"/>
      <c r="AT186" s="136"/>
      <c r="AU186" s="136"/>
      <c r="AV186" s="1"/>
      <c r="AW186" s="1"/>
      <c r="AX186" s="459"/>
      <c r="AY186" s="459"/>
    </row>
    <row r="187" spans="1:51" ht="59.25" customHeight="1" x14ac:dyDescent="0.25">
      <c r="A187" s="1"/>
      <c r="B187" s="1"/>
      <c r="C187" s="1"/>
      <c r="D187" s="1"/>
      <c r="E187" s="1"/>
      <c r="F187" s="1"/>
      <c r="G187" s="1"/>
      <c r="H187" s="1"/>
      <c r="I187" s="1"/>
      <c r="J187" s="2"/>
      <c r="K187" s="2"/>
      <c r="L187" s="2"/>
      <c r="M187" s="2"/>
      <c r="N187" s="2"/>
      <c r="O187" s="2"/>
      <c r="P187" s="2"/>
      <c r="Q187" s="2"/>
      <c r="R187" s="2"/>
      <c r="S187" s="2"/>
      <c r="T187" s="2"/>
      <c r="U187" s="2"/>
      <c r="V187" s="2"/>
      <c r="W187" s="2"/>
      <c r="X187" s="2"/>
      <c r="Y187" s="127"/>
      <c r="Z187" s="127"/>
      <c r="AA187" s="2"/>
      <c r="AB187" s="2"/>
      <c r="AC187" s="2"/>
      <c r="AD187" s="2"/>
      <c r="AE187" s="2"/>
      <c r="AF187" s="2"/>
      <c r="AG187" s="2"/>
      <c r="AH187" s="2"/>
      <c r="AI187" s="2"/>
      <c r="AJ187" s="2"/>
      <c r="AK187" s="2"/>
      <c r="AL187" s="2"/>
      <c r="AM187" s="1"/>
      <c r="AN187" s="1"/>
      <c r="AO187" s="1"/>
      <c r="AP187" s="136"/>
      <c r="AQ187" s="1"/>
      <c r="AR187" s="1"/>
      <c r="AS187" s="136"/>
      <c r="AT187" s="136"/>
      <c r="AU187" s="136"/>
      <c r="AV187" s="1"/>
      <c r="AW187" s="1"/>
      <c r="AX187" s="459"/>
      <c r="AY187" s="459"/>
    </row>
    <row r="188" spans="1:51" ht="59.25" customHeight="1" x14ac:dyDescent="0.25">
      <c r="A188" s="1"/>
      <c r="B188" s="1"/>
      <c r="C188" s="1"/>
      <c r="D188" s="1"/>
      <c r="E188" s="1"/>
      <c r="F188" s="1"/>
      <c r="G188" s="1"/>
      <c r="H188" s="1"/>
      <c r="I188" s="1"/>
      <c r="J188" s="2"/>
      <c r="K188" s="2"/>
      <c r="L188" s="2"/>
      <c r="M188" s="2"/>
      <c r="N188" s="2"/>
      <c r="O188" s="2"/>
      <c r="P188" s="2"/>
      <c r="Q188" s="2"/>
      <c r="R188" s="2"/>
      <c r="S188" s="2"/>
      <c r="T188" s="2"/>
      <c r="U188" s="2"/>
      <c r="V188" s="2"/>
      <c r="W188" s="2"/>
      <c r="X188" s="2"/>
      <c r="Y188" s="127"/>
      <c r="Z188" s="127"/>
      <c r="AA188" s="2"/>
      <c r="AB188" s="2"/>
      <c r="AC188" s="2"/>
      <c r="AD188" s="2"/>
      <c r="AE188" s="2"/>
      <c r="AF188" s="2"/>
      <c r="AG188" s="2"/>
      <c r="AH188" s="2"/>
      <c r="AI188" s="2"/>
      <c r="AJ188" s="2"/>
      <c r="AK188" s="2"/>
      <c r="AL188" s="2"/>
      <c r="AM188" s="1"/>
      <c r="AN188" s="1"/>
      <c r="AO188" s="1"/>
      <c r="AP188" s="136"/>
      <c r="AQ188" s="1"/>
      <c r="AR188" s="1"/>
      <c r="AS188" s="136"/>
      <c r="AT188" s="136"/>
      <c r="AU188" s="136"/>
      <c r="AV188" s="1"/>
      <c r="AW188" s="1"/>
      <c r="AX188" s="459"/>
      <c r="AY188" s="459"/>
    </row>
    <row r="189" spans="1:51" ht="59.25" customHeight="1" x14ac:dyDescent="0.25">
      <c r="A189" s="1"/>
      <c r="B189" s="1"/>
      <c r="C189" s="1"/>
      <c r="D189" s="1"/>
      <c r="E189" s="1"/>
      <c r="F189" s="1"/>
      <c r="G189" s="1"/>
      <c r="H189" s="1"/>
      <c r="I189" s="1"/>
      <c r="J189" s="2"/>
      <c r="K189" s="2"/>
      <c r="L189" s="2"/>
      <c r="M189" s="2"/>
      <c r="N189" s="2"/>
      <c r="O189" s="2"/>
      <c r="P189" s="2"/>
      <c r="Q189" s="2"/>
      <c r="R189" s="2"/>
      <c r="S189" s="2"/>
      <c r="T189" s="2"/>
      <c r="U189" s="2"/>
      <c r="V189" s="2"/>
      <c r="W189" s="2"/>
      <c r="X189" s="2"/>
      <c r="Y189" s="127"/>
      <c r="Z189" s="127"/>
      <c r="AA189" s="2"/>
      <c r="AB189" s="2"/>
      <c r="AC189" s="2"/>
      <c r="AD189" s="2"/>
      <c r="AE189" s="2"/>
      <c r="AF189" s="2"/>
      <c r="AG189" s="2"/>
      <c r="AH189" s="2"/>
      <c r="AI189" s="2"/>
      <c r="AJ189" s="2"/>
      <c r="AK189" s="2"/>
      <c r="AL189" s="2"/>
      <c r="AM189" s="1"/>
      <c r="AN189" s="1"/>
      <c r="AO189" s="1"/>
      <c r="AP189" s="136"/>
      <c r="AQ189" s="1"/>
      <c r="AR189" s="1"/>
      <c r="AS189" s="136"/>
      <c r="AT189" s="136"/>
      <c r="AU189" s="136"/>
      <c r="AV189" s="1"/>
      <c r="AW189" s="1"/>
      <c r="AX189" s="459"/>
      <c r="AY189" s="459"/>
    </row>
    <row r="190" spans="1:51" ht="59.25" customHeight="1" x14ac:dyDescent="0.25">
      <c r="A190" s="1"/>
      <c r="B190" s="1"/>
      <c r="C190" s="1"/>
      <c r="D190" s="1"/>
      <c r="E190" s="1"/>
      <c r="F190" s="1"/>
      <c r="G190" s="1"/>
      <c r="H190" s="1"/>
      <c r="I190" s="1"/>
      <c r="J190" s="2"/>
      <c r="K190" s="2"/>
      <c r="L190" s="2"/>
      <c r="M190" s="2"/>
      <c r="N190" s="2"/>
      <c r="O190" s="2"/>
      <c r="P190" s="2"/>
      <c r="Q190" s="2"/>
      <c r="R190" s="2"/>
      <c r="S190" s="2"/>
      <c r="T190" s="2"/>
      <c r="U190" s="2"/>
      <c r="V190" s="2"/>
      <c r="W190" s="2"/>
      <c r="X190" s="2"/>
      <c r="Y190" s="127"/>
      <c r="Z190" s="127"/>
      <c r="AA190" s="2"/>
      <c r="AB190" s="2"/>
      <c r="AC190" s="2"/>
      <c r="AD190" s="2"/>
      <c r="AE190" s="2"/>
      <c r="AF190" s="2"/>
      <c r="AG190" s="2"/>
      <c r="AH190" s="2"/>
      <c r="AI190" s="2"/>
      <c r="AJ190" s="2"/>
      <c r="AK190" s="2"/>
      <c r="AL190" s="2"/>
      <c r="AM190" s="1"/>
      <c r="AN190" s="1"/>
      <c r="AO190" s="1"/>
      <c r="AP190" s="136"/>
      <c r="AQ190" s="1"/>
      <c r="AR190" s="1"/>
      <c r="AS190" s="136"/>
      <c r="AT190" s="136"/>
      <c r="AU190" s="136"/>
      <c r="AV190" s="1"/>
      <c r="AW190" s="1"/>
      <c r="AX190" s="459"/>
      <c r="AY190" s="459"/>
    </row>
    <row r="191" spans="1:51" ht="59.25" customHeight="1" x14ac:dyDescent="0.25">
      <c r="A191" s="1"/>
      <c r="B191" s="1"/>
      <c r="C191" s="1"/>
      <c r="D191" s="1"/>
      <c r="E191" s="1"/>
      <c r="F191" s="1"/>
      <c r="G191" s="1"/>
      <c r="H191" s="1"/>
      <c r="I191" s="1"/>
      <c r="J191" s="2"/>
      <c r="K191" s="2"/>
      <c r="L191" s="2"/>
      <c r="M191" s="2"/>
      <c r="N191" s="2"/>
      <c r="O191" s="2"/>
      <c r="P191" s="2"/>
      <c r="Q191" s="2"/>
      <c r="R191" s="2"/>
      <c r="S191" s="2"/>
      <c r="T191" s="2"/>
      <c r="U191" s="2"/>
      <c r="V191" s="2"/>
      <c r="W191" s="2"/>
      <c r="X191" s="2"/>
      <c r="Y191" s="127"/>
      <c r="Z191" s="127"/>
      <c r="AA191" s="2"/>
      <c r="AB191" s="2"/>
      <c r="AC191" s="2"/>
      <c r="AD191" s="2"/>
      <c r="AE191" s="2"/>
      <c r="AF191" s="2"/>
      <c r="AG191" s="2"/>
      <c r="AH191" s="2"/>
      <c r="AI191" s="2"/>
      <c r="AJ191" s="2"/>
      <c r="AK191" s="2"/>
      <c r="AL191" s="2"/>
      <c r="AM191" s="1"/>
      <c r="AN191" s="1"/>
      <c r="AO191" s="1"/>
      <c r="AP191" s="136"/>
      <c r="AQ191" s="1"/>
      <c r="AR191" s="1"/>
      <c r="AS191" s="136"/>
      <c r="AT191" s="136"/>
      <c r="AU191" s="136"/>
      <c r="AV191" s="1"/>
      <c r="AW191" s="1"/>
      <c r="AX191" s="459"/>
      <c r="AY191" s="459"/>
    </row>
    <row r="192" spans="1:51" ht="59.25" customHeight="1" x14ac:dyDescent="0.25">
      <c r="A192" s="1"/>
      <c r="B192" s="1"/>
      <c r="C192" s="1"/>
      <c r="D192" s="1"/>
      <c r="E192" s="1"/>
      <c r="F192" s="1"/>
      <c r="G192" s="1"/>
      <c r="H192" s="1"/>
      <c r="I192" s="1"/>
      <c r="J192" s="2"/>
      <c r="K192" s="2"/>
      <c r="L192" s="2"/>
      <c r="M192" s="2"/>
      <c r="N192" s="2"/>
      <c r="O192" s="2"/>
      <c r="P192" s="2"/>
      <c r="Q192" s="2"/>
      <c r="R192" s="2"/>
      <c r="S192" s="2"/>
      <c r="T192" s="2"/>
      <c r="U192" s="2"/>
      <c r="V192" s="2"/>
      <c r="W192" s="2"/>
      <c r="X192" s="2"/>
      <c r="Y192" s="127"/>
      <c r="Z192" s="127"/>
      <c r="AA192" s="2"/>
      <c r="AB192" s="2"/>
      <c r="AC192" s="2"/>
      <c r="AD192" s="2"/>
      <c r="AE192" s="2"/>
      <c r="AF192" s="2"/>
      <c r="AG192" s="2"/>
      <c r="AH192" s="2"/>
      <c r="AI192" s="2"/>
      <c r="AJ192" s="2"/>
      <c r="AK192" s="2"/>
      <c r="AL192" s="2"/>
      <c r="AM192" s="1"/>
      <c r="AN192" s="1"/>
      <c r="AO192" s="1"/>
      <c r="AP192" s="136"/>
      <c r="AQ192" s="1"/>
      <c r="AR192" s="1"/>
      <c r="AS192" s="136"/>
      <c r="AT192" s="136"/>
      <c r="AU192" s="136"/>
      <c r="AV192" s="1"/>
      <c r="AW192" s="1"/>
      <c r="AX192" s="459"/>
      <c r="AY192" s="459"/>
    </row>
    <row r="193" spans="1:51" ht="59.25" customHeight="1" x14ac:dyDescent="0.25">
      <c r="A193" s="1"/>
      <c r="B193" s="1"/>
      <c r="C193" s="1"/>
      <c r="D193" s="1"/>
      <c r="E193" s="1"/>
      <c r="F193" s="1"/>
      <c r="G193" s="1"/>
      <c r="H193" s="1"/>
      <c r="I193" s="1"/>
      <c r="J193" s="2"/>
      <c r="K193" s="2"/>
      <c r="L193" s="2"/>
      <c r="M193" s="2"/>
      <c r="N193" s="2"/>
      <c r="O193" s="2"/>
      <c r="P193" s="2"/>
      <c r="Q193" s="2"/>
      <c r="R193" s="2"/>
      <c r="S193" s="2"/>
      <c r="T193" s="2"/>
      <c r="U193" s="2"/>
      <c r="V193" s="2"/>
      <c r="W193" s="2"/>
      <c r="X193" s="2"/>
      <c r="Y193" s="127"/>
      <c r="Z193" s="127"/>
      <c r="AA193" s="2"/>
      <c r="AB193" s="2"/>
      <c r="AC193" s="2"/>
      <c r="AD193" s="2"/>
      <c r="AE193" s="2"/>
      <c r="AF193" s="2"/>
      <c r="AG193" s="2"/>
      <c r="AH193" s="2"/>
      <c r="AI193" s="2"/>
      <c r="AJ193" s="2"/>
      <c r="AK193" s="2"/>
      <c r="AL193" s="2"/>
      <c r="AM193" s="1"/>
      <c r="AN193" s="1"/>
      <c r="AO193" s="1"/>
      <c r="AP193" s="136"/>
      <c r="AQ193" s="1"/>
      <c r="AR193" s="1"/>
      <c r="AS193" s="136"/>
      <c r="AT193" s="136"/>
      <c r="AU193" s="136"/>
      <c r="AV193" s="1"/>
      <c r="AW193" s="1"/>
      <c r="AX193" s="459"/>
      <c r="AY193" s="459"/>
    </row>
    <row r="194" spans="1:51" ht="59.25" customHeight="1" x14ac:dyDescent="0.25">
      <c r="A194" s="1"/>
      <c r="B194" s="1"/>
      <c r="C194" s="1"/>
      <c r="D194" s="1"/>
      <c r="E194" s="1"/>
      <c r="F194" s="1"/>
      <c r="G194" s="1"/>
      <c r="H194" s="1"/>
      <c r="I194" s="1"/>
      <c r="J194" s="2"/>
      <c r="K194" s="2"/>
      <c r="L194" s="2"/>
      <c r="M194" s="2"/>
      <c r="N194" s="2"/>
      <c r="O194" s="2"/>
      <c r="P194" s="2"/>
      <c r="Q194" s="2"/>
      <c r="R194" s="2"/>
      <c r="S194" s="2"/>
      <c r="T194" s="2"/>
      <c r="U194" s="2"/>
      <c r="V194" s="2"/>
      <c r="W194" s="2"/>
      <c r="X194" s="2"/>
      <c r="Y194" s="127"/>
      <c r="Z194" s="127"/>
      <c r="AA194" s="2"/>
      <c r="AB194" s="2"/>
      <c r="AC194" s="2"/>
      <c r="AD194" s="2"/>
      <c r="AE194" s="2"/>
      <c r="AF194" s="2"/>
      <c r="AG194" s="2"/>
      <c r="AH194" s="2"/>
      <c r="AI194" s="2"/>
      <c r="AJ194" s="2"/>
      <c r="AK194" s="2"/>
      <c r="AL194" s="2"/>
      <c r="AM194" s="1"/>
      <c r="AN194" s="1"/>
      <c r="AO194" s="1"/>
      <c r="AP194" s="136"/>
      <c r="AQ194" s="1"/>
      <c r="AR194" s="1"/>
      <c r="AS194" s="136"/>
      <c r="AT194" s="136"/>
      <c r="AU194" s="136"/>
      <c r="AV194" s="1"/>
      <c r="AW194" s="1"/>
      <c r="AX194" s="459"/>
      <c r="AY194" s="459"/>
    </row>
    <row r="195" spans="1:51" ht="59.25" customHeight="1" x14ac:dyDescent="0.25">
      <c r="A195" s="1"/>
      <c r="B195" s="1"/>
      <c r="C195" s="1"/>
      <c r="D195" s="1"/>
      <c r="E195" s="1"/>
      <c r="F195" s="1"/>
      <c r="G195" s="1"/>
      <c r="H195" s="1"/>
      <c r="I195" s="1"/>
      <c r="J195" s="2"/>
      <c r="K195" s="2"/>
      <c r="L195" s="2"/>
      <c r="M195" s="2"/>
      <c r="N195" s="2"/>
      <c r="O195" s="2"/>
      <c r="P195" s="2"/>
      <c r="Q195" s="2"/>
      <c r="R195" s="2"/>
      <c r="S195" s="2"/>
      <c r="T195" s="2"/>
      <c r="U195" s="2"/>
      <c r="V195" s="2"/>
      <c r="W195" s="2"/>
      <c r="X195" s="2"/>
      <c r="Y195" s="127"/>
      <c r="Z195" s="127"/>
      <c r="AA195" s="2"/>
      <c r="AB195" s="2"/>
      <c r="AC195" s="2"/>
      <c r="AD195" s="2"/>
      <c r="AE195" s="2"/>
      <c r="AF195" s="2"/>
      <c r="AG195" s="2"/>
      <c r="AH195" s="2"/>
      <c r="AI195" s="2"/>
      <c r="AJ195" s="2"/>
      <c r="AK195" s="2"/>
      <c r="AL195" s="2"/>
      <c r="AM195" s="1"/>
      <c r="AN195" s="1"/>
      <c r="AO195" s="1"/>
      <c r="AP195" s="136"/>
      <c r="AQ195" s="1"/>
      <c r="AR195" s="1"/>
      <c r="AS195" s="136"/>
      <c r="AT195" s="136"/>
      <c r="AU195" s="136"/>
      <c r="AV195" s="1"/>
      <c r="AW195" s="1"/>
      <c r="AX195" s="459"/>
      <c r="AY195" s="459"/>
    </row>
    <row r="196" spans="1:51" ht="59.25" customHeight="1" x14ac:dyDescent="0.25">
      <c r="A196" s="1"/>
      <c r="B196" s="1"/>
      <c r="C196" s="1"/>
      <c r="D196" s="1"/>
      <c r="E196" s="1"/>
      <c r="F196" s="1"/>
      <c r="G196" s="1"/>
      <c r="H196" s="1"/>
      <c r="I196" s="1"/>
      <c r="J196" s="2"/>
      <c r="K196" s="2"/>
      <c r="L196" s="2"/>
      <c r="M196" s="2"/>
      <c r="N196" s="2"/>
      <c r="O196" s="2"/>
      <c r="P196" s="2"/>
      <c r="Q196" s="2"/>
      <c r="R196" s="2"/>
      <c r="S196" s="2"/>
      <c r="T196" s="2"/>
      <c r="U196" s="2"/>
      <c r="V196" s="2"/>
      <c r="W196" s="2"/>
      <c r="X196" s="2"/>
      <c r="Y196" s="127"/>
      <c r="Z196" s="127"/>
      <c r="AA196" s="2"/>
      <c r="AB196" s="2"/>
      <c r="AC196" s="2"/>
      <c r="AD196" s="2"/>
      <c r="AE196" s="2"/>
      <c r="AF196" s="2"/>
      <c r="AG196" s="2"/>
      <c r="AH196" s="2"/>
      <c r="AI196" s="2"/>
      <c r="AJ196" s="2"/>
      <c r="AK196" s="2"/>
      <c r="AL196" s="2"/>
      <c r="AM196" s="1"/>
      <c r="AN196" s="1"/>
      <c r="AO196" s="1"/>
      <c r="AP196" s="136"/>
      <c r="AQ196" s="1"/>
      <c r="AR196" s="1"/>
      <c r="AS196" s="136"/>
      <c r="AT196" s="136"/>
      <c r="AU196" s="136"/>
      <c r="AV196" s="1"/>
      <c r="AW196" s="1"/>
      <c r="AX196" s="459"/>
      <c r="AY196" s="459"/>
    </row>
    <row r="197" spans="1:51" ht="59.25" customHeight="1" x14ac:dyDescent="0.25">
      <c r="A197" s="1"/>
      <c r="B197" s="1"/>
      <c r="C197" s="1"/>
      <c r="D197" s="1"/>
      <c r="E197" s="1"/>
      <c r="F197" s="1"/>
      <c r="G197" s="1"/>
      <c r="H197" s="1"/>
      <c r="I197" s="1"/>
      <c r="J197" s="2"/>
      <c r="K197" s="2"/>
      <c r="L197" s="2"/>
      <c r="M197" s="2"/>
      <c r="N197" s="2"/>
      <c r="O197" s="2"/>
      <c r="P197" s="2"/>
      <c r="Q197" s="2"/>
      <c r="R197" s="2"/>
      <c r="S197" s="2"/>
      <c r="T197" s="2"/>
      <c r="U197" s="2"/>
      <c r="V197" s="2"/>
      <c r="W197" s="2"/>
      <c r="X197" s="2"/>
      <c r="Y197" s="127"/>
      <c r="Z197" s="127"/>
      <c r="AA197" s="2"/>
      <c r="AB197" s="2"/>
      <c r="AC197" s="2"/>
      <c r="AD197" s="2"/>
      <c r="AE197" s="2"/>
      <c r="AF197" s="2"/>
      <c r="AG197" s="2"/>
      <c r="AH197" s="2"/>
      <c r="AI197" s="2"/>
      <c r="AJ197" s="2"/>
      <c r="AK197" s="2"/>
      <c r="AL197" s="2"/>
      <c r="AM197" s="1"/>
      <c r="AN197" s="1"/>
      <c r="AO197" s="1"/>
      <c r="AP197" s="136"/>
      <c r="AQ197" s="1"/>
      <c r="AR197" s="1"/>
      <c r="AS197" s="136"/>
      <c r="AT197" s="136"/>
      <c r="AU197" s="136"/>
      <c r="AV197" s="1"/>
      <c r="AW197" s="1"/>
      <c r="AX197" s="459"/>
      <c r="AY197" s="459"/>
    </row>
    <row r="198" spans="1:51" ht="59.25" customHeight="1" x14ac:dyDescent="0.25">
      <c r="A198" s="1"/>
      <c r="B198" s="1"/>
      <c r="C198" s="1"/>
      <c r="D198" s="1"/>
      <c r="E198" s="1"/>
      <c r="F198" s="1"/>
      <c r="G198" s="1"/>
      <c r="H198" s="1"/>
      <c r="I198" s="1"/>
      <c r="J198" s="2"/>
      <c r="K198" s="2"/>
      <c r="L198" s="2"/>
      <c r="M198" s="2"/>
      <c r="N198" s="2"/>
      <c r="O198" s="2"/>
      <c r="P198" s="2"/>
      <c r="Q198" s="2"/>
      <c r="R198" s="2"/>
      <c r="S198" s="2"/>
      <c r="T198" s="2"/>
      <c r="U198" s="2"/>
      <c r="V198" s="2"/>
      <c r="W198" s="2"/>
      <c r="X198" s="2"/>
      <c r="Y198" s="127"/>
      <c r="Z198" s="127"/>
      <c r="AA198" s="2"/>
      <c r="AB198" s="2"/>
      <c r="AC198" s="2"/>
      <c r="AD198" s="2"/>
      <c r="AE198" s="2"/>
      <c r="AF198" s="2"/>
      <c r="AG198" s="2"/>
      <c r="AH198" s="2"/>
      <c r="AI198" s="2"/>
      <c r="AJ198" s="2"/>
      <c r="AK198" s="2"/>
      <c r="AL198" s="2"/>
      <c r="AM198" s="1"/>
      <c r="AN198" s="1"/>
      <c r="AO198" s="1"/>
      <c r="AP198" s="136"/>
      <c r="AQ198" s="1"/>
      <c r="AR198" s="1"/>
      <c r="AS198" s="136"/>
      <c r="AT198" s="136"/>
      <c r="AU198" s="136"/>
      <c r="AV198" s="1"/>
      <c r="AW198" s="1"/>
      <c r="AX198" s="459"/>
      <c r="AY198" s="459"/>
    </row>
    <row r="199" spans="1:51" ht="59.25" customHeight="1" x14ac:dyDescent="0.25">
      <c r="A199" s="1"/>
      <c r="B199" s="1"/>
      <c r="C199" s="1"/>
      <c r="D199" s="1"/>
      <c r="E199" s="1"/>
      <c r="F199" s="1"/>
      <c r="G199" s="1"/>
      <c r="H199" s="1"/>
      <c r="I199" s="1"/>
      <c r="J199" s="2"/>
      <c r="K199" s="2"/>
      <c r="L199" s="2"/>
      <c r="M199" s="2"/>
      <c r="N199" s="2"/>
      <c r="O199" s="2"/>
      <c r="P199" s="2"/>
      <c r="Q199" s="2"/>
      <c r="R199" s="2"/>
      <c r="S199" s="2"/>
      <c r="T199" s="2"/>
      <c r="U199" s="2"/>
      <c r="V199" s="2"/>
      <c r="W199" s="2"/>
      <c r="X199" s="2"/>
      <c r="Y199" s="127"/>
      <c r="Z199" s="127"/>
      <c r="AA199" s="2"/>
      <c r="AB199" s="2"/>
      <c r="AC199" s="2"/>
      <c r="AD199" s="2"/>
      <c r="AE199" s="2"/>
      <c r="AF199" s="2"/>
      <c r="AG199" s="2"/>
      <c r="AH199" s="2"/>
      <c r="AI199" s="2"/>
      <c r="AJ199" s="2"/>
      <c r="AK199" s="2"/>
      <c r="AL199" s="2"/>
      <c r="AM199" s="1"/>
      <c r="AN199" s="1"/>
      <c r="AO199" s="1"/>
      <c r="AP199" s="136"/>
      <c r="AQ199" s="1"/>
      <c r="AR199" s="1"/>
      <c r="AS199" s="136"/>
      <c r="AT199" s="136"/>
      <c r="AU199" s="136"/>
      <c r="AV199" s="1"/>
      <c r="AW199" s="1"/>
      <c r="AX199" s="459"/>
      <c r="AY199" s="459"/>
    </row>
    <row r="200" spans="1:51" ht="59.25" customHeight="1" x14ac:dyDescent="0.25">
      <c r="A200" s="1"/>
      <c r="B200" s="1"/>
      <c r="C200" s="1"/>
      <c r="D200" s="1"/>
      <c r="E200" s="1"/>
      <c r="F200" s="1"/>
      <c r="G200" s="1"/>
      <c r="H200" s="1"/>
      <c r="I200" s="1"/>
      <c r="J200" s="2"/>
      <c r="K200" s="2"/>
      <c r="L200" s="2"/>
      <c r="M200" s="2"/>
      <c r="N200" s="2"/>
      <c r="O200" s="2"/>
      <c r="P200" s="2"/>
      <c r="Q200" s="2"/>
      <c r="R200" s="2"/>
      <c r="S200" s="2"/>
      <c r="T200" s="2"/>
      <c r="U200" s="2"/>
      <c r="V200" s="2"/>
      <c r="W200" s="2"/>
      <c r="X200" s="2"/>
      <c r="Y200" s="127"/>
      <c r="Z200" s="127"/>
      <c r="AA200" s="2"/>
      <c r="AB200" s="2"/>
      <c r="AC200" s="2"/>
      <c r="AD200" s="2"/>
      <c r="AE200" s="2"/>
      <c r="AF200" s="2"/>
      <c r="AG200" s="2"/>
      <c r="AH200" s="2"/>
      <c r="AI200" s="2"/>
      <c r="AJ200" s="2"/>
      <c r="AK200" s="2"/>
      <c r="AL200" s="2"/>
      <c r="AM200" s="1"/>
      <c r="AN200" s="1"/>
      <c r="AO200" s="1"/>
      <c r="AP200" s="136"/>
      <c r="AQ200" s="1"/>
      <c r="AR200" s="1"/>
      <c r="AS200" s="136"/>
      <c r="AT200" s="136"/>
      <c r="AU200" s="136"/>
      <c r="AV200" s="1"/>
      <c r="AW200" s="1"/>
      <c r="AX200" s="459"/>
      <c r="AY200" s="459"/>
    </row>
    <row r="201" spans="1:51" ht="59.25" customHeight="1" x14ac:dyDescent="0.25">
      <c r="A201" s="1"/>
      <c r="B201" s="1"/>
      <c r="C201" s="1"/>
      <c r="D201" s="1"/>
      <c r="E201" s="1"/>
      <c r="F201" s="1"/>
      <c r="G201" s="1"/>
      <c r="H201" s="1"/>
      <c r="I201" s="1"/>
      <c r="J201" s="2"/>
      <c r="K201" s="2"/>
      <c r="L201" s="2"/>
      <c r="M201" s="2"/>
      <c r="N201" s="2"/>
      <c r="O201" s="2"/>
      <c r="P201" s="2"/>
      <c r="Q201" s="2"/>
      <c r="R201" s="2"/>
      <c r="S201" s="2"/>
      <c r="T201" s="2"/>
      <c r="U201" s="2"/>
      <c r="V201" s="2"/>
      <c r="W201" s="2"/>
      <c r="X201" s="2"/>
      <c r="Y201" s="127"/>
      <c r="Z201" s="127"/>
      <c r="AA201" s="2"/>
      <c r="AB201" s="2"/>
      <c r="AC201" s="2"/>
      <c r="AD201" s="2"/>
      <c r="AE201" s="2"/>
      <c r="AF201" s="2"/>
      <c r="AG201" s="2"/>
      <c r="AH201" s="2"/>
      <c r="AI201" s="2"/>
      <c r="AJ201" s="2"/>
      <c r="AK201" s="2"/>
      <c r="AL201" s="2"/>
      <c r="AM201" s="1"/>
      <c r="AN201" s="1"/>
      <c r="AO201" s="1"/>
      <c r="AP201" s="136"/>
      <c r="AQ201" s="1"/>
      <c r="AR201" s="1"/>
      <c r="AS201" s="136"/>
      <c r="AT201" s="136"/>
      <c r="AU201" s="136"/>
      <c r="AV201" s="1"/>
      <c r="AW201" s="1"/>
      <c r="AX201" s="459"/>
      <c r="AY201" s="459"/>
    </row>
    <row r="202" spans="1:51" ht="59.25" customHeight="1" x14ac:dyDescent="0.25">
      <c r="A202" s="1"/>
      <c r="B202" s="1"/>
      <c r="C202" s="1"/>
      <c r="D202" s="1"/>
      <c r="E202" s="1"/>
      <c r="F202" s="1"/>
      <c r="G202" s="1"/>
      <c r="H202" s="1"/>
      <c r="I202" s="1"/>
      <c r="J202" s="2"/>
      <c r="K202" s="2"/>
      <c r="L202" s="2"/>
      <c r="M202" s="2"/>
      <c r="N202" s="2"/>
      <c r="O202" s="2"/>
      <c r="P202" s="2"/>
      <c r="Q202" s="2"/>
      <c r="R202" s="2"/>
      <c r="S202" s="2"/>
      <c r="T202" s="2"/>
      <c r="U202" s="2"/>
      <c r="V202" s="2"/>
      <c r="W202" s="2"/>
      <c r="X202" s="2"/>
      <c r="Y202" s="127"/>
      <c r="Z202" s="127"/>
      <c r="AA202" s="2"/>
      <c r="AB202" s="2"/>
      <c r="AC202" s="2"/>
      <c r="AD202" s="2"/>
      <c r="AE202" s="2"/>
      <c r="AF202" s="2"/>
      <c r="AG202" s="2"/>
      <c r="AH202" s="2"/>
      <c r="AI202" s="2"/>
      <c r="AJ202" s="2"/>
      <c r="AK202" s="2"/>
      <c r="AL202" s="2"/>
      <c r="AM202" s="1"/>
      <c r="AN202" s="1"/>
      <c r="AO202" s="1"/>
      <c r="AP202" s="136"/>
      <c r="AQ202" s="1"/>
      <c r="AR202" s="1"/>
      <c r="AS202" s="136"/>
      <c r="AT202" s="136"/>
      <c r="AU202" s="136"/>
      <c r="AV202" s="1"/>
      <c r="AW202" s="1"/>
      <c r="AX202" s="459"/>
      <c r="AY202" s="459"/>
    </row>
    <row r="203" spans="1:51" ht="59.25" customHeight="1" x14ac:dyDescent="0.25">
      <c r="A203" s="1"/>
      <c r="B203" s="1"/>
      <c r="C203" s="1"/>
      <c r="D203" s="1"/>
      <c r="E203" s="1"/>
      <c r="F203" s="1"/>
      <c r="G203" s="1"/>
      <c r="H203" s="1"/>
      <c r="I203" s="1"/>
      <c r="J203" s="2"/>
      <c r="K203" s="2"/>
      <c r="L203" s="2"/>
      <c r="M203" s="2"/>
      <c r="N203" s="2"/>
      <c r="O203" s="2"/>
      <c r="P203" s="2"/>
      <c r="Q203" s="2"/>
      <c r="R203" s="2"/>
      <c r="S203" s="2"/>
      <c r="T203" s="2"/>
      <c r="U203" s="2"/>
      <c r="V203" s="2"/>
      <c r="W203" s="2"/>
      <c r="X203" s="2"/>
      <c r="Y203" s="127"/>
      <c r="Z203" s="127"/>
      <c r="AA203" s="2"/>
      <c r="AB203" s="2"/>
      <c r="AC203" s="2"/>
      <c r="AD203" s="2"/>
      <c r="AE203" s="2"/>
      <c r="AF203" s="2"/>
      <c r="AG203" s="2"/>
      <c r="AH203" s="2"/>
      <c r="AI203" s="2"/>
      <c r="AJ203" s="2"/>
      <c r="AK203" s="2"/>
      <c r="AL203" s="2"/>
      <c r="AM203" s="1"/>
      <c r="AN203" s="1"/>
      <c r="AO203" s="1"/>
      <c r="AP203" s="136"/>
      <c r="AQ203" s="1"/>
      <c r="AR203" s="1"/>
      <c r="AS203" s="136"/>
      <c r="AT203" s="136"/>
      <c r="AU203" s="136"/>
      <c r="AV203" s="1"/>
      <c r="AW203" s="1"/>
      <c r="AX203" s="459"/>
      <c r="AY203" s="459"/>
    </row>
    <row r="204" spans="1:51" ht="59.25" customHeight="1" x14ac:dyDescent="0.25">
      <c r="A204" s="1"/>
      <c r="B204" s="1"/>
      <c r="C204" s="1"/>
      <c r="D204" s="1"/>
      <c r="E204" s="1"/>
      <c r="F204" s="1"/>
      <c r="G204" s="1"/>
      <c r="H204" s="1"/>
      <c r="I204" s="1"/>
      <c r="J204" s="2"/>
      <c r="K204" s="2"/>
      <c r="L204" s="2"/>
      <c r="M204" s="2"/>
      <c r="N204" s="2"/>
      <c r="O204" s="2"/>
      <c r="P204" s="2"/>
      <c r="Q204" s="2"/>
      <c r="R204" s="2"/>
      <c r="S204" s="2"/>
      <c r="T204" s="2"/>
      <c r="U204" s="2"/>
      <c r="V204" s="2"/>
      <c r="W204" s="2"/>
      <c r="X204" s="2"/>
      <c r="Y204" s="127"/>
      <c r="Z204" s="127"/>
      <c r="AA204" s="2"/>
      <c r="AB204" s="2"/>
      <c r="AC204" s="2"/>
      <c r="AD204" s="2"/>
      <c r="AE204" s="2"/>
      <c r="AF204" s="2"/>
      <c r="AG204" s="2"/>
      <c r="AH204" s="2"/>
      <c r="AI204" s="2"/>
      <c r="AJ204" s="2"/>
      <c r="AK204" s="2"/>
      <c r="AL204" s="2"/>
      <c r="AM204" s="1"/>
      <c r="AN204" s="1"/>
      <c r="AO204" s="1"/>
      <c r="AP204" s="136"/>
      <c r="AQ204" s="1"/>
      <c r="AR204" s="1"/>
      <c r="AS204" s="136"/>
      <c r="AT204" s="136"/>
      <c r="AU204" s="136"/>
      <c r="AV204" s="1"/>
      <c r="AW204" s="1"/>
      <c r="AX204" s="459"/>
      <c r="AY204" s="459"/>
    </row>
    <row r="205" spans="1:51" ht="59.25" customHeight="1" x14ac:dyDescent="0.25">
      <c r="A205" s="1"/>
      <c r="B205" s="1"/>
      <c r="C205" s="1"/>
      <c r="D205" s="1"/>
      <c r="E205" s="1"/>
      <c r="F205" s="1"/>
      <c r="G205" s="1"/>
      <c r="H205" s="1"/>
      <c r="I205" s="1"/>
      <c r="J205" s="2"/>
      <c r="K205" s="2"/>
      <c r="L205" s="2"/>
      <c r="M205" s="2"/>
      <c r="N205" s="2"/>
      <c r="O205" s="2"/>
      <c r="P205" s="2"/>
      <c r="Q205" s="2"/>
      <c r="R205" s="2"/>
      <c r="S205" s="2"/>
      <c r="T205" s="2"/>
      <c r="U205" s="2"/>
      <c r="V205" s="2"/>
      <c r="W205" s="2"/>
      <c r="X205" s="2"/>
      <c r="Y205" s="127"/>
      <c r="Z205" s="127"/>
      <c r="AA205" s="2"/>
      <c r="AB205" s="2"/>
      <c r="AC205" s="2"/>
      <c r="AD205" s="2"/>
      <c r="AE205" s="2"/>
      <c r="AF205" s="2"/>
      <c r="AG205" s="2"/>
      <c r="AH205" s="2"/>
      <c r="AI205" s="2"/>
      <c r="AJ205" s="2"/>
      <c r="AK205" s="2"/>
      <c r="AL205" s="2"/>
      <c r="AM205" s="1"/>
      <c r="AN205" s="1"/>
      <c r="AO205" s="1"/>
      <c r="AP205" s="136"/>
      <c r="AQ205" s="1"/>
      <c r="AR205" s="1"/>
      <c r="AS205" s="136"/>
      <c r="AT205" s="136"/>
      <c r="AU205" s="136"/>
      <c r="AV205" s="1"/>
      <c r="AW205" s="1"/>
      <c r="AX205" s="459"/>
      <c r="AY205" s="459"/>
    </row>
    <row r="206" spans="1:51" ht="59.25" customHeight="1" x14ac:dyDescent="0.25">
      <c r="A206" s="1"/>
      <c r="B206" s="1"/>
      <c r="C206" s="1"/>
      <c r="D206" s="1"/>
      <c r="E206" s="1"/>
      <c r="F206" s="1"/>
      <c r="G206" s="1"/>
      <c r="H206" s="1"/>
      <c r="I206" s="1"/>
      <c r="J206" s="2"/>
      <c r="K206" s="2"/>
      <c r="L206" s="2"/>
      <c r="M206" s="2"/>
      <c r="N206" s="2"/>
      <c r="O206" s="2"/>
      <c r="P206" s="2"/>
      <c r="Q206" s="2"/>
      <c r="R206" s="2"/>
      <c r="S206" s="2"/>
      <c r="T206" s="2"/>
      <c r="U206" s="2"/>
      <c r="V206" s="2"/>
      <c r="W206" s="2"/>
      <c r="X206" s="2"/>
      <c r="Y206" s="127"/>
      <c r="Z206" s="127"/>
      <c r="AA206" s="2"/>
      <c r="AB206" s="2"/>
      <c r="AC206" s="2"/>
      <c r="AD206" s="2"/>
      <c r="AE206" s="2"/>
      <c r="AF206" s="2"/>
      <c r="AG206" s="2"/>
      <c r="AH206" s="2"/>
      <c r="AI206" s="2"/>
      <c r="AJ206" s="2"/>
      <c r="AK206" s="2"/>
      <c r="AL206" s="2"/>
      <c r="AM206" s="1"/>
      <c r="AN206" s="1"/>
      <c r="AO206" s="1"/>
      <c r="AP206" s="136"/>
      <c r="AQ206" s="1"/>
      <c r="AR206" s="1"/>
      <c r="AS206" s="136"/>
      <c r="AT206" s="136"/>
      <c r="AU206" s="136"/>
      <c r="AV206" s="1"/>
      <c r="AW206" s="1"/>
      <c r="AX206" s="459"/>
      <c r="AY206" s="459"/>
    </row>
    <row r="207" spans="1:51" ht="59.25" customHeight="1" x14ac:dyDescent="0.25">
      <c r="A207" s="1"/>
      <c r="B207" s="1"/>
      <c r="C207" s="1"/>
      <c r="D207" s="1"/>
      <c r="E207" s="1"/>
      <c r="F207" s="1"/>
      <c r="G207" s="1"/>
      <c r="H207" s="1"/>
      <c r="I207" s="1"/>
      <c r="J207" s="2"/>
      <c r="K207" s="2"/>
      <c r="L207" s="2"/>
      <c r="M207" s="2"/>
      <c r="N207" s="2"/>
      <c r="O207" s="2"/>
      <c r="P207" s="2"/>
      <c r="Q207" s="2"/>
      <c r="R207" s="2"/>
      <c r="S207" s="2"/>
      <c r="T207" s="2"/>
      <c r="U207" s="2"/>
      <c r="V207" s="2"/>
      <c r="W207" s="2"/>
      <c r="X207" s="2"/>
      <c r="Y207" s="127"/>
      <c r="Z207" s="127"/>
      <c r="AA207" s="2"/>
      <c r="AB207" s="2"/>
      <c r="AC207" s="2"/>
      <c r="AD207" s="2"/>
      <c r="AE207" s="2"/>
      <c r="AF207" s="2"/>
      <c r="AG207" s="2"/>
      <c r="AH207" s="2"/>
      <c r="AI207" s="2"/>
      <c r="AJ207" s="2"/>
      <c r="AK207" s="2"/>
      <c r="AL207" s="2"/>
      <c r="AM207" s="1"/>
      <c r="AN207" s="1"/>
      <c r="AO207" s="1"/>
      <c r="AP207" s="136"/>
      <c r="AQ207" s="1"/>
      <c r="AR207" s="1"/>
      <c r="AS207" s="136"/>
      <c r="AT207" s="136"/>
      <c r="AU207" s="136"/>
      <c r="AV207" s="1"/>
      <c r="AW207" s="1"/>
      <c r="AX207" s="459"/>
      <c r="AY207" s="459"/>
    </row>
    <row r="208" spans="1:51" ht="59.25" customHeight="1" x14ac:dyDescent="0.25">
      <c r="A208" s="1"/>
      <c r="B208" s="1"/>
      <c r="C208" s="1"/>
      <c r="D208" s="1"/>
      <c r="E208" s="1"/>
      <c r="F208" s="1"/>
      <c r="G208" s="1"/>
      <c r="H208" s="1"/>
      <c r="I208" s="1"/>
      <c r="J208" s="2"/>
      <c r="K208" s="2"/>
      <c r="L208" s="2"/>
      <c r="M208" s="2"/>
      <c r="N208" s="2"/>
      <c r="O208" s="2"/>
      <c r="P208" s="2"/>
      <c r="Q208" s="2"/>
      <c r="R208" s="2"/>
      <c r="S208" s="2"/>
      <c r="T208" s="2"/>
      <c r="U208" s="2"/>
      <c r="V208" s="2"/>
      <c r="W208" s="2"/>
      <c r="X208" s="2"/>
      <c r="Y208" s="127"/>
      <c r="Z208" s="127"/>
      <c r="AA208" s="2"/>
      <c r="AB208" s="2"/>
      <c r="AC208" s="2"/>
      <c r="AD208" s="2"/>
      <c r="AE208" s="2"/>
      <c r="AF208" s="2"/>
      <c r="AG208" s="2"/>
      <c r="AH208" s="2"/>
      <c r="AI208" s="2"/>
      <c r="AJ208" s="2"/>
      <c r="AK208" s="2"/>
      <c r="AL208" s="2"/>
      <c r="AM208" s="1"/>
      <c r="AN208" s="1"/>
      <c r="AO208" s="1"/>
      <c r="AP208" s="136"/>
      <c r="AQ208" s="1"/>
      <c r="AR208" s="1"/>
      <c r="AS208" s="136"/>
      <c r="AT208" s="136"/>
      <c r="AU208" s="136"/>
      <c r="AV208" s="1"/>
      <c r="AW208" s="1"/>
      <c r="AX208" s="459"/>
      <c r="AY208" s="459"/>
    </row>
    <row r="209" spans="1:51" ht="59.25" customHeight="1" x14ac:dyDescent="0.25">
      <c r="A209" s="1"/>
      <c r="B209" s="1"/>
      <c r="C209" s="1"/>
      <c r="D209" s="1"/>
      <c r="E209" s="1"/>
      <c r="F209" s="1"/>
      <c r="G209" s="1"/>
      <c r="H209" s="1"/>
      <c r="I209" s="1"/>
      <c r="J209" s="2"/>
      <c r="K209" s="2"/>
      <c r="L209" s="2"/>
      <c r="M209" s="2"/>
      <c r="N209" s="2"/>
      <c r="O209" s="2"/>
      <c r="P209" s="2"/>
      <c r="Q209" s="2"/>
      <c r="R209" s="2"/>
      <c r="S209" s="2"/>
      <c r="T209" s="2"/>
      <c r="U209" s="2"/>
      <c r="V209" s="2"/>
      <c r="W209" s="2"/>
      <c r="X209" s="2"/>
      <c r="Y209" s="127"/>
      <c r="Z209" s="127"/>
      <c r="AA209" s="2"/>
      <c r="AB209" s="2"/>
      <c r="AC209" s="2"/>
      <c r="AD209" s="2"/>
      <c r="AE209" s="2"/>
      <c r="AF209" s="2"/>
      <c r="AG209" s="2"/>
      <c r="AH209" s="2"/>
      <c r="AI209" s="2"/>
      <c r="AJ209" s="2"/>
      <c r="AK209" s="2"/>
      <c r="AL209" s="2"/>
      <c r="AM209" s="1"/>
      <c r="AN209" s="1"/>
      <c r="AO209" s="1"/>
      <c r="AP209" s="136"/>
      <c r="AQ209" s="1"/>
      <c r="AR209" s="1"/>
      <c r="AS209" s="136"/>
      <c r="AT209" s="136"/>
      <c r="AU209" s="136"/>
      <c r="AV209" s="1"/>
      <c r="AW209" s="1"/>
      <c r="AX209" s="459"/>
      <c r="AY209" s="459"/>
    </row>
    <row r="210" spans="1:51" ht="59.25" customHeight="1" x14ac:dyDescent="0.25">
      <c r="A210" s="1"/>
      <c r="B210" s="1"/>
      <c r="C210" s="1"/>
      <c r="D210" s="1"/>
      <c r="E210" s="1"/>
      <c r="F210" s="1"/>
      <c r="G210" s="1"/>
      <c r="H210" s="1"/>
      <c r="I210" s="1"/>
      <c r="J210" s="2"/>
      <c r="K210" s="2"/>
      <c r="L210" s="2"/>
      <c r="M210" s="2"/>
      <c r="N210" s="2"/>
      <c r="O210" s="2"/>
      <c r="P210" s="2"/>
      <c r="Q210" s="2"/>
      <c r="R210" s="2"/>
      <c r="S210" s="2"/>
      <c r="T210" s="2"/>
      <c r="U210" s="2"/>
      <c r="V210" s="2"/>
      <c r="W210" s="2"/>
      <c r="X210" s="2"/>
      <c r="Y210" s="127"/>
      <c r="Z210" s="127"/>
      <c r="AA210" s="2"/>
      <c r="AB210" s="2"/>
      <c r="AC210" s="2"/>
      <c r="AD210" s="2"/>
      <c r="AE210" s="2"/>
      <c r="AF210" s="2"/>
      <c r="AG210" s="2"/>
      <c r="AH210" s="2"/>
      <c r="AI210" s="2"/>
      <c r="AJ210" s="2"/>
      <c r="AK210" s="2"/>
      <c r="AL210" s="2"/>
      <c r="AM210" s="1"/>
      <c r="AN210" s="1"/>
      <c r="AO210" s="1"/>
      <c r="AP210" s="136"/>
      <c r="AQ210" s="1"/>
      <c r="AR210" s="1"/>
      <c r="AS210" s="136"/>
      <c r="AT210" s="136"/>
      <c r="AU210" s="136"/>
      <c r="AV210" s="1"/>
      <c r="AW210" s="1"/>
      <c r="AX210" s="459"/>
      <c r="AY210" s="459"/>
    </row>
    <row r="211" spans="1:51" ht="59.25" customHeight="1" x14ac:dyDescent="0.25">
      <c r="A211" s="1"/>
      <c r="B211" s="1"/>
      <c r="C211" s="1"/>
      <c r="D211" s="1"/>
      <c r="E211" s="1"/>
      <c r="F211" s="1"/>
      <c r="G211" s="1"/>
      <c r="H211" s="1"/>
      <c r="I211" s="1"/>
      <c r="J211" s="2"/>
      <c r="K211" s="2"/>
      <c r="L211" s="2"/>
      <c r="M211" s="2"/>
      <c r="N211" s="2"/>
      <c r="O211" s="2"/>
      <c r="P211" s="2"/>
      <c r="Q211" s="2"/>
      <c r="R211" s="2"/>
      <c r="S211" s="2"/>
      <c r="T211" s="2"/>
      <c r="U211" s="2"/>
      <c r="V211" s="2"/>
      <c r="W211" s="2"/>
      <c r="X211" s="2"/>
      <c r="Y211" s="127"/>
      <c r="Z211" s="127"/>
      <c r="AA211" s="2"/>
      <c r="AB211" s="2"/>
      <c r="AC211" s="2"/>
      <c r="AD211" s="2"/>
      <c r="AE211" s="2"/>
      <c r="AF211" s="2"/>
      <c r="AG211" s="2"/>
      <c r="AH211" s="2"/>
      <c r="AI211" s="2"/>
      <c r="AJ211" s="2"/>
      <c r="AK211" s="2"/>
      <c r="AL211" s="2"/>
      <c r="AM211" s="1"/>
      <c r="AN211" s="1"/>
      <c r="AO211" s="1"/>
      <c r="AP211" s="136"/>
      <c r="AQ211" s="1"/>
      <c r="AR211" s="1"/>
      <c r="AS211" s="136"/>
      <c r="AT211" s="136"/>
      <c r="AU211" s="136"/>
      <c r="AV211" s="1"/>
      <c r="AW211" s="1"/>
      <c r="AX211" s="459"/>
      <c r="AY211" s="459"/>
    </row>
    <row r="212" spans="1:51" ht="59.25" customHeight="1" x14ac:dyDescent="0.25">
      <c r="A212" s="1"/>
      <c r="B212" s="1"/>
      <c r="C212" s="1"/>
      <c r="D212" s="1"/>
      <c r="E212" s="1"/>
      <c r="F212" s="1"/>
      <c r="G212" s="1"/>
      <c r="H212" s="1"/>
      <c r="I212" s="1"/>
      <c r="J212" s="2"/>
      <c r="K212" s="2"/>
      <c r="L212" s="2"/>
      <c r="M212" s="2"/>
      <c r="N212" s="2"/>
      <c r="O212" s="2"/>
      <c r="P212" s="2"/>
      <c r="Q212" s="2"/>
      <c r="R212" s="2"/>
      <c r="S212" s="2"/>
      <c r="T212" s="2"/>
      <c r="U212" s="2"/>
      <c r="V212" s="2"/>
      <c r="W212" s="2"/>
      <c r="X212" s="2"/>
      <c r="Y212" s="127"/>
      <c r="Z212" s="127"/>
      <c r="AA212" s="2"/>
      <c r="AB212" s="2"/>
      <c r="AC212" s="2"/>
      <c r="AD212" s="2"/>
      <c r="AE212" s="2"/>
      <c r="AF212" s="2"/>
      <c r="AG212" s="2"/>
      <c r="AH212" s="2"/>
      <c r="AI212" s="2"/>
      <c r="AJ212" s="2"/>
      <c r="AK212" s="2"/>
      <c r="AL212" s="2"/>
      <c r="AM212" s="1"/>
      <c r="AN212" s="1"/>
      <c r="AO212" s="1"/>
      <c r="AP212" s="136"/>
      <c r="AQ212" s="1"/>
      <c r="AR212" s="1"/>
      <c r="AS212" s="136"/>
      <c r="AT212" s="136"/>
      <c r="AU212" s="136"/>
      <c r="AV212" s="1"/>
      <c r="AW212" s="1"/>
      <c r="AX212" s="459"/>
      <c r="AY212" s="459"/>
    </row>
    <row r="213" spans="1:51" ht="59.25" customHeight="1" x14ac:dyDescent="0.25">
      <c r="A213" s="1"/>
      <c r="B213" s="1"/>
      <c r="C213" s="1"/>
      <c r="D213" s="1"/>
      <c r="E213" s="1"/>
      <c r="F213" s="1"/>
      <c r="G213" s="1"/>
      <c r="H213" s="1"/>
      <c r="I213" s="1"/>
      <c r="J213" s="2"/>
      <c r="K213" s="2"/>
      <c r="L213" s="2"/>
      <c r="M213" s="2"/>
      <c r="N213" s="2"/>
      <c r="O213" s="2"/>
      <c r="P213" s="2"/>
      <c r="Q213" s="2"/>
      <c r="R213" s="2"/>
      <c r="S213" s="2"/>
      <c r="T213" s="2"/>
      <c r="U213" s="2"/>
      <c r="V213" s="2"/>
      <c r="W213" s="2"/>
      <c r="X213" s="2"/>
      <c r="Y213" s="127"/>
      <c r="Z213" s="127"/>
      <c r="AA213" s="2"/>
      <c r="AB213" s="2"/>
      <c r="AC213" s="2"/>
      <c r="AD213" s="2"/>
      <c r="AE213" s="2"/>
      <c r="AF213" s="2"/>
      <c r="AG213" s="2"/>
      <c r="AH213" s="2"/>
      <c r="AI213" s="2"/>
      <c r="AJ213" s="2"/>
      <c r="AK213" s="2"/>
      <c r="AL213" s="2"/>
      <c r="AM213" s="1"/>
      <c r="AN213" s="1"/>
      <c r="AO213" s="1"/>
      <c r="AP213" s="136"/>
      <c r="AQ213" s="1"/>
      <c r="AR213" s="1"/>
      <c r="AS213" s="136"/>
      <c r="AT213" s="136"/>
      <c r="AU213" s="136"/>
      <c r="AV213" s="1"/>
      <c r="AW213" s="1"/>
      <c r="AX213" s="459"/>
      <c r="AY213" s="459"/>
    </row>
    <row r="214" spans="1:51" ht="59.25" customHeight="1" x14ac:dyDescent="0.25">
      <c r="A214" s="1"/>
      <c r="B214" s="1"/>
      <c r="C214" s="1"/>
      <c r="D214" s="1"/>
      <c r="E214" s="1"/>
      <c r="F214" s="1"/>
      <c r="G214" s="1"/>
      <c r="H214" s="1"/>
      <c r="I214" s="1"/>
      <c r="J214" s="2"/>
      <c r="K214" s="2"/>
      <c r="L214" s="2"/>
      <c r="M214" s="2"/>
      <c r="N214" s="2"/>
      <c r="O214" s="2"/>
      <c r="P214" s="2"/>
      <c r="Q214" s="2"/>
      <c r="R214" s="2"/>
      <c r="S214" s="2"/>
      <c r="T214" s="2"/>
      <c r="U214" s="2"/>
      <c r="V214" s="2"/>
      <c r="W214" s="2"/>
      <c r="X214" s="2"/>
      <c r="Y214" s="127"/>
      <c r="Z214" s="127"/>
      <c r="AA214" s="2"/>
      <c r="AB214" s="2"/>
      <c r="AC214" s="2"/>
      <c r="AD214" s="2"/>
      <c r="AE214" s="2"/>
      <c r="AF214" s="2"/>
      <c r="AG214" s="2"/>
      <c r="AH214" s="2"/>
      <c r="AI214" s="2"/>
      <c r="AJ214" s="2"/>
      <c r="AK214" s="2"/>
      <c r="AL214" s="2"/>
      <c r="AM214" s="1"/>
      <c r="AN214" s="1"/>
      <c r="AO214" s="1"/>
      <c r="AP214" s="136"/>
      <c r="AQ214" s="1"/>
      <c r="AR214" s="1"/>
      <c r="AS214" s="136"/>
      <c r="AT214" s="136"/>
      <c r="AU214" s="136"/>
      <c r="AV214" s="1"/>
      <c r="AW214" s="1"/>
      <c r="AX214" s="459"/>
      <c r="AY214" s="459"/>
    </row>
    <row r="215" spans="1:51" ht="59.25" customHeight="1" x14ac:dyDescent="0.25">
      <c r="A215" s="1"/>
      <c r="B215" s="1"/>
      <c r="C215" s="1"/>
      <c r="D215" s="1"/>
      <c r="E215" s="1"/>
      <c r="F215" s="1"/>
      <c r="G215" s="1"/>
      <c r="H215" s="1"/>
      <c r="I215" s="1"/>
      <c r="J215" s="2"/>
      <c r="K215" s="2"/>
      <c r="L215" s="2"/>
      <c r="M215" s="2"/>
      <c r="N215" s="2"/>
      <c r="O215" s="2"/>
      <c r="P215" s="2"/>
      <c r="Q215" s="2"/>
      <c r="R215" s="2"/>
      <c r="S215" s="2"/>
      <c r="T215" s="2"/>
      <c r="U215" s="2"/>
      <c r="V215" s="2"/>
      <c r="W215" s="2"/>
      <c r="X215" s="2"/>
      <c r="Y215" s="127"/>
      <c r="Z215" s="127"/>
      <c r="AA215" s="2"/>
      <c r="AB215" s="2"/>
      <c r="AC215" s="2"/>
      <c r="AD215" s="2"/>
      <c r="AE215" s="2"/>
      <c r="AF215" s="2"/>
      <c r="AG215" s="2"/>
      <c r="AH215" s="2"/>
      <c r="AI215" s="2"/>
      <c r="AJ215" s="2"/>
      <c r="AK215" s="2"/>
      <c r="AL215" s="2"/>
      <c r="AM215" s="1"/>
      <c r="AN215" s="1"/>
      <c r="AO215" s="1"/>
      <c r="AP215" s="136"/>
      <c r="AQ215" s="1"/>
      <c r="AR215" s="1"/>
      <c r="AS215" s="136"/>
      <c r="AT215" s="136"/>
      <c r="AU215" s="136"/>
      <c r="AV215" s="1"/>
      <c r="AW215" s="1"/>
      <c r="AX215" s="459"/>
      <c r="AY215" s="459"/>
    </row>
    <row r="216" spans="1:51" ht="59.25" customHeight="1" x14ac:dyDescent="0.25">
      <c r="A216" s="1"/>
      <c r="B216" s="1"/>
      <c r="C216" s="1"/>
      <c r="D216" s="1"/>
      <c r="E216" s="1"/>
      <c r="F216" s="1"/>
      <c r="G216" s="1"/>
      <c r="H216" s="1"/>
      <c r="I216" s="1"/>
      <c r="J216" s="2"/>
      <c r="K216" s="2"/>
      <c r="L216" s="2"/>
      <c r="M216" s="2"/>
      <c r="N216" s="2"/>
      <c r="O216" s="2"/>
      <c r="P216" s="2"/>
      <c r="Q216" s="2"/>
      <c r="R216" s="2"/>
      <c r="S216" s="2"/>
      <c r="T216" s="2"/>
      <c r="U216" s="2"/>
      <c r="V216" s="2"/>
      <c r="W216" s="2"/>
      <c r="X216" s="2"/>
      <c r="Y216" s="127"/>
      <c r="Z216" s="127"/>
      <c r="AA216" s="2"/>
      <c r="AB216" s="2"/>
      <c r="AC216" s="2"/>
      <c r="AD216" s="2"/>
      <c r="AE216" s="2"/>
      <c r="AF216" s="2"/>
      <c r="AG216" s="2"/>
      <c r="AH216" s="2"/>
      <c r="AI216" s="2"/>
      <c r="AJ216" s="2"/>
      <c r="AK216" s="2"/>
      <c r="AL216" s="2"/>
      <c r="AM216" s="1"/>
      <c r="AN216" s="1"/>
      <c r="AO216" s="1"/>
      <c r="AP216" s="136"/>
      <c r="AQ216" s="1"/>
      <c r="AR216" s="1"/>
      <c r="AS216" s="136"/>
      <c r="AT216" s="136"/>
      <c r="AU216" s="136"/>
      <c r="AV216" s="1"/>
      <c r="AW216" s="1"/>
      <c r="AX216" s="459"/>
      <c r="AY216" s="459"/>
    </row>
    <row r="217" spans="1:51" ht="59.25" customHeight="1" x14ac:dyDescent="0.25">
      <c r="A217" s="1"/>
      <c r="B217" s="1"/>
      <c r="C217" s="1"/>
      <c r="D217" s="1"/>
      <c r="E217" s="1"/>
      <c r="F217" s="1"/>
      <c r="G217" s="1"/>
      <c r="H217" s="1"/>
      <c r="I217" s="1"/>
      <c r="J217" s="2"/>
      <c r="K217" s="2"/>
      <c r="L217" s="2"/>
      <c r="M217" s="2"/>
      <c r="N217" s="2"/>
      <c r="O217" s="2"/>
      <c r="P217" s="2"/>
      <c r="Q217" s="2"/>
      <c r="R217" s="2"/>
      <c r="S217" s="2"/>
      <c r="T217" s="2"/>
      <c r="U217" s="2"/>
      <c r="V217" s="2"/>
      <c r="W217" s="2"/>
      <c r="X217" s="2"/>
      <c r="Y217" s="127"/>
      <c r="Z217" s="127"/>
      <c r="AA217" s="2"/>
      <c r="AB217" s="2"/>
      <c r="AC217" s="2"/>
      <c r="AD217" s="2"/>
      <c r="AE217" s="2"/>
      <c r="AF217" s="2"/>
      <c r="AG217" s="2"/>
      <c r="AH217" s="2"/>
      <c r="AI217" s="2"/>
      <c r="AJ217" s="2"/>
      <c r="AK217" s="2"/>
      <c r="AL217" s="2"/>
      <c r="AM217" s="1"/>
      <c r="AN217" s="1"/>
      <c r="AO217" s="1"/>
      <c r="AP217" s="136"/>
      <c r="AQ217" s="1"/>
      <c r="AR217" s="1"/>
      <c r="AS217" s="136"/>
      <c r="AT217" s="136"/>
      <c r="AU217" s="136"/>
      <c r="AV217" s="1"/>
      <c r="AW217" s="1"/>
      <c r="AX217" s="459"/>
      <c r="AY217" s="459"/>
    </row>
    <row r="218" spans="1:51" ht="59.25" customHeight="1" x14ac:dyDescent="0.25">
      <c r="A218" s="1"/>
      <c r="B218" s="1"/>
      <c r="C218" s="1"/>
      <c r="D218" s="1"/>
      <c r="E218" s="1"/>
      <c r="F218" s="1"/>
      <c r="G218" s="1"/>
      <c r="H218" s="1"/>
      <c r="I218" s="1"/>
      <c r="J218" s="2"/>
      <c r="K218" s="2"/>
      <c r="L218" s="2"/>
      <c r="M218" s="2"/>
      <c r="N218" s="2"/>
      <c r="O218" s="2"/>
      <c r="P218" s="2"/>
      <c r="Q218" s="2"/>
      <c r="R218" s="2"/>
      <c r="S218" s="2"/>
      <c r="T218" s="2"/>
      <c r="U218" s="2"/>
      <c r="V218" s="2"/>
      <c r="W218" s="2"/>
      <c r="X218" s="2"/>
      <c r="Y218" s="127"/>
      <c r="Z218" s="127"/>
      <c r="AA218" s="2"/>
      <c r="AB218" s="2"/>
      <c r="AC218" s="2"/>
      <c r="AD218" s="2"/>
      <c r="AE218" s="2"/>
      <c r="AF218" s="2"/>
      <c r="AG218" s="2"/>
      <c r="AH218" s="2"/>
      <c r="AI218" s="2"/>
      <c r="AJ218" s="2"/>
      <c r="AK218" s="2"/>
      <c r="AL218" s="2"/>
      <c r="AM218" s="1"/>
      <c r="AN218" s="1"/>
      <c r="AO218" s="1"/>
      <c r="AP218" s="136"/>
      <c r="AQ218" s="1"/>
      <c r="AR218" s="1"/>
      <c r="AS218" s="136"/>
      <c r="AT218" s="136"/>
      <c r="AU218" s="136"/>
      <c r="AV218" s="1"/>
      <c r="AW218" s="1"/>
      <c r="AX218" s="459"/>
      <c r="AY218" s="459"/>
    </row>
    <row r="219" spans="1:51" ht="59.25" customHeight="1" x14ac:dyDescent="0.25">
      <c r="A219" s="1"/>
      <c r="B219" s="1"/>
      <c r="C219" s="1"/>
      <c r="D219" s="1"/>
      <c r="E219" s="1"/>
      <c r="F219" s="1"/>
      <c r="G219" s="1"/>
      <c r="H219" s="1"/>
      <c r="I219" s="1"/>
      <c r="J219" s="2"/>
      <c r="K219" s="2"/>
      <c r="L219" s="2"/>
      <c r="M219" s="2"/>
      <c r="N219" s="2"/>
      <c r="O219" s="2"/>
      <c r="P219" s="2"/>
      <c r="Q219" s="2"/>
      <c r="R219" s="2"/>
      <c r="S219" s="2"/>
      <c r="T219" s="2"/>
      <c r="U219" s="2"/>
      <c r="V219" s="2"/>
      <c r="W219" s="2"/>
      <c r="X219" s="2"/>
      <c r="Y219" s="127"/>
      <c r="Z219" s="127"/>
      <c r="AA219" s="2"/>
      <c r="AB219" s="2"/>
      <c r="AC219" s="2"/>
      <c r="AD219" s="2"/>
      <c r="AE219" s="2"/>
      <c r="AF219" s="2"/>
      <c r="AG219" s="2"/>
      <c r="AH219" s="2"/>
      <c r="AI219" s="2"/>
      <c r="AJ219" s="2"/>
      <c r="AK219" s="2"/>
      <c r="AL219" s="2"/>
      <c r="AM219" s="1"/>
      <c r="AN219" s="1"/>
      <c r="AO219" s="1"/>
      <c r="AP219" s="136"/>
      <c r="AQ219" s="1"/>
      <c r="AR219" s="1"/>
      <c r="AS219" s="136"/>
      <c r="AT219" s="136"/>
      <c r="AU219" s="136"/>
      <c r="AV219" s="1"/>
      <c r="AW219" s="1"/>
      <c r="AX219" s="459"/>
      <c r="AY219" s="459"/>
    </row>
    <row r="220" spans="1:51" ht="59.25" customHeight="1" x14ac:dyDescent="0.25">
      <c r="A220" s="1"/>
      <c r="B220" s="1"/>
      <c r="C220" s="1"/>
      <c r="D220" s="1"/>
      <c r="E220" s="1"/>
      <c r="F220" s="1"/>
      <c r="G220" s="1"/>
      <c r="H220" s="1"/>
      <c r="I220" s="1"/>
      <c r="J220" s="2"/>
      <c r="K220" s="2"/>
      <c r="L220" s="2"/>
      <c r="M220" s="2"/>
      <c r="N220" s="2"/>
      <c r="O220" s="2"/>
      <c r="P220" s="2"/>
      <c r="Q220" s="2"/>
      <c r="R220" s="2"/>
      <c r="S220" s="2"/>
      <c r="T220" s="2"/>
      <c r="U220" s="2"/>
      <c r="V220" s="2"/>
      <c r="W220" s="2"/>
      <c r="X220" s="2"/>
      <c r="Y220" s="127"/>
      <c r="Z220" s="127"/>
      <c r="AA220" s="2"/>
      <c r="AB220" s="2"/>
      <c r="AC220" s="2"/>
      <c r="AD220" s="2"/>
      <c r="AE220" s="2"/>
      <c r="AF220" s="2"/>
      <c r="AG220" s="2"/>
      <c r="AH220" s="2"/>
      <c r="AI220" s="2"/>
      <c r="AJ220" s="2"/>
      <c r="AK220" s="2"/>
      <c r="AL220" s="2"/>
      <c r="AM220" s="1"/>
      <c r="AN220" s="1"/>
      <c r="AO220" s="1"/>
      <c r="AP220" s="136"/>
      <c r="AQ220" s="1"/>
      <c r="AR220" s="1"/>
      <c r="AS220" s="136"/>
      <c r="AT220" s="136"/>
      <c r="AU220" s="136"/>
      <c r="AV220" s="1"/>
      <c r="AW220" s="1"/>
      <c r="AX220" s="459"/>
      <c r="AY220" s="459"/>
    </row>
    <row r="221" spans="1:51" ht="59.25" customHeight="1" x14ac:dyDescent="0.25">
      <c r="A221" s="1"/>
      <c r="B221" s="1"/>
      <c r="C221" s="1"/>
      <c r="D221" s="1"/>
      <c r="E221" s="1"/>
      <c r="F221" s="1"/>
      <c r="G221" s="1"/>
      <c r="H221" s="1"/>
      <c r="I221" s="1"/>
      <c r="J221" s="2"/>
      <c r="K221" s="2"/>
      <c r="L221" s="2"/>
      <c r="M221" s="2"/>
      <c r="N221" s="2"/>
      <c r="O221" s="2"/>
      <c r="P221" s="2"/>
      <c r="Q221" s="2"/>
      <c r="R221" s="2"/>
      <c r="S221" s="2"/>
      <c r="T221" s="2"/>
      <c r="U221" s="2"/>
      <c r="V221" s="2"/>
      <c r="W221" s="2"/>
      <c r="X221" s="2"/>
      <c r="Y221" s="127"/>
      <c r="Z221" s="127"/>
      <c r="AA221" s="2"/>
      <c r="AB221" s="2"/>
      <c r="AC221" s="2"/>
      <c r="AD221" s="2"/>
      <c r="AE221" s="2"/>
      <c r="AF221" s="2"/>
      <c r="AG221" s="2"/>
      <c r="AH221" s="2"/>
      <c r="AI221" s="2"/>
      <c r="AJ221" s="2"/>
      <c r="AK221" s="2"/>
      <c r="AL221" s="2"/>
      <c r="AM221" s="1"/>
      <c r="AN221" s="1"/>
      <c r="AO221" s="1"/>
      <c r="AP221" s="136"/>
      <c r="AQ221" s="1"/>
      <c r="AR221" s="1"/>
      <c r="AS221" s="136"/>
      <c r="AT221" s="136"/>
      <c r="AU221" s="136"/>
      <c r="AV221" s="1"/>
      <c r="AW221" s="1"/>
      <c r="AX221" s="459"/>
      <c r="AY221" s="459"/>
    </row>
    <row r="222" spans="1:51" ht="59.25" customHeight="1" x14ac:dyDescent="0.25">
      <c r="A222" s="1"/>
      <c r="B222" s="1"/>
      <c r="C222" s="1"/>
      <c r="D222" s="1"/>
      <c r="E222" s="1"/>
      <c r="F222" s="1"/>
      <c r="G222" s="1"/>
      <c r="H222" s="1"/>
      <c r="I222" s="1"/>
      <c r="J222" s="2"/>
      <c r="K222" s="2"/>
      <c r="L222" s="2"/>
      <c r="M222" s="2"/>
      <c r="N222" s="2"/>
      <c r="O222" s="2"/>
      <c r="P222" s="2"/>
      <c r="Q222" s="2"/>
      <c r="R222" s="2"/>
      <c r="S222" s="2"/>
      <c r="T222" s="2"/>
      <c r="U222" s="2"/>
      <c r="V222" s="2"/>
      <c r="W222" s="2"/>
      <c r="X222" s="2"/>
      <c r="Y222" s="127"/>
      <c r="Z222" s="127"/>
      <c r="AA222" s="2"/>
      <c r="AB222" s="2"/>
      <c r="AC222" s="2"/>
      <c r="AD222" s="2"/>
      <c r="AE222" s="2"/>
      <c r="AF222" s="2"/>
      <c r="AG222" s="2"/>
      <c r="AH222" s="2"/>
      <c r="AI222" s="2"/>
      <c r="AJ222" s="2"/>
      <c r="AK222" s="2"/>
      <c r="AL222" s="2"/>
      <c r="AM222" s="1"/>
      <c r="AN222" s="1"/>
      <c r="AO222" s="1"/>
      <c r="AP222" s="136"/>
      <c r="AQ222" s="1"/>
      <c r="AR222" s="1"/>
      <c r="AS222" s="136"/>
      <c r="AT222" s="136"/>
      <c r="AU222" s="136"/>
      <c r="AV222" s="1"/>
      <c r="AW222" s="1"/>
      <c r="AX222" s="459"/>
      <c r="AY222" s="459"/>
    </row>
    <row r="223" spans="1:51" ht="59.25" customHeight="1" x14ac:dyDescent="0.25">
      <c r="A223" s="1"/>
      <c r="B223" s="1"/>
      <c r="C223" s="1"/>
      <c r="D223" s="1"/>
      <c r="E223" s="1"/>
      <c r="F223" s="1"/>
      <c r="G223" s="1"/>
      <c r="H223" s="1"/>
      <c r="I223" s="1"/>
      <c r="J223" s="2"/>
      <c r="K223" s="2"/>
      <c r="L223" s="2"/>
      <c r="M223" s="2"/>
      <c r="N223" s="2"/>
      <c r="O223" s="2"/>
      <c r="P223" s="2"/>
      <c r="Q223" s="2"/>
      <c r="R223" s="2"/>
      <c r="S223" s="2"/>
      <c r="T223" s="2"/>
      <c r="U223" s="2"/>
      <c r="V223" s="2"/>
      <c r="W223" s="2"/>
      <c r="X223" s="2"/>
      <c r="Y223" s="127"/>
      <c r="Z223" s="127"/>
      <c r="AA223" s="2"/>
      <c r="AB223" s="2"/>
      <c r="AC223" s="2"/>
      <c r="AD223" s="2"/>
      <c r="AE223" s="2"/>
      <c r="AF223" s="2"/>
      <c r="AG223" s="2"/>
      <c r="AH223" s="2"/>
      <c r="AI223" s="2"/>
      <c r="AJ223" s="2"/>
      <c r="AK223" s="2"/>
      <c r="AL223" s="2"/>
      <c r="AM223" s="1"/>
      <c r="AN223" s="1"/>
      <c r="AO223" s="1"/>
      <c r="AP223" s="136"/>
      <c r="AQ223" s="1"/>
      <c r="AR223" s="1"/>
      <c r="AS223" s="136"/>
      <c r="AT223" s="136"/>
      <c r="AU223" s="136"/>
      <c r="AV223" s="1"/>
      <c r="AW223" s="1"/>
      <c r="AX223" s="459"/>
      <c r="AY223" s="459"/>
    </row>
    <row r="224" spans="1:51" ht="59.25" customHeight="1" x14ac:dyDescent="0.25">
      <c r="A224" s="1"/>
      <c r="B224" s="1"/>
      <c r="C224" s="1"/>
      <c r="D224" s="1"/>
      <c r="E224" s="1"/>
      <c r="F224" s="1"/>
      <c r="G224" s="1"/>
      <c r="H224" s="1"/>
      <c r="I224" s="1"/>
      <c r="J224" s="2"/>
      <c r="K224" s="2"/>
      <c r="L224" s="2"/>
      <c r="M224" s="2"/>
      <c r="N224" s="2"/>
      <c r="O224" s="2"/>
      <c r="P224" s="2"/>
      <c r="Q224" s="2"/>
      <c r="R224" s="2"/>
      <c r="S224" s="2"/>
      <c r="T224" s="2"/>
      <c r="U224" s="2"/>
      <c r="V224" s="2"/>
      <c r="W224" s="2"/>
      <c r="X224" s="2"/>
      <c r="Y224" s="127"/>
      <c r="Z224" s="127"/>
      <c r="AA224" s="2"/>
      <c r="AB224" s="2"/>
      <c r="AC224" s="2"/>
      <c r="AD224" s="2"/>
      <c r="AE224" s="2"/>
      <c r="AF224" s="2"/>
      <c r="AG224" s="2"/>
      <c r="AH224" s="2"/>
      <c r="AI224" s="2"/>
      <c r="AJ224" s="2"/>
      <c r="AK224" s="2"/>
      <c r="AL224" s="2"/>
      <c r="AM224" s="1"/>
      <c r="AN224" s="1"/>
      <c r="AO224" s="1"/>
      <c r="AP224" s="136"/>
      <c r="AQ224" s="1"/>
      <c r="AR224" s="1"/>
      <c r="AS224" s="136"/>
      <c r="AT224" s="136"/>
      <c r="AU224" s="136"/>
      <c r="AV224" s="1"/>
      <c r="AW224" s="1"/>
      <c r="AX224" s="459"/>
      <c r="AY224" s="459"/>
    </row>
    <row r="225" spans="1:51" ht="59.25" customHeight="1" x14ac:dyDescent="0.25">
      <c r="A225" s="1"/>
      <c r="B225" s="1"/>
      <c r="C225" s="1"/>
      <c r="D225" s="1"/>
      <c r="E225" s="1"/>
      <c r="F225" s="1"/>
      <c r="G225" s="1"/>
      <c r="H225" s="1"/>
      <c r="I225" s="1"/>
      <c r="J225" s="2"/>
      <c r="K225" s="2"/>
      <c r="L225" s="2"/>
      <c r="M225" s="2"/>
      <c r="N225" s="2"/>
      <c r="O225" s="2"/>
      <c r="P225" s="2"/>
      <c r="Q225" s="2"/>
      <c r="R225" s="2"/>
      <c r="S225" s="2"/>
      <c r="T225" s="2"/>
      <c r="U225" s="2"/>
      <c r="V225" s="2"/>
      <c r="W225" s="2"/>
      <c r="X225" s="2"/>
      <c r="Y225" s="127"/>
      <c r="Z225" s="127"/>
      <c r="AA225" s="2"/>
      <c r="AB225" s="2"/>
      <c r="AC225" s="2"/>
      <c r="AD225" s="2"/>
      <c r="AE225" s="2"/>
      <c r="AF225" s="2"/>
      <c r="AG225" s="2"/>
      <c r="AH225" s="2"/>
      <c r="AI225" s="2"/>
      <c r="AJ225" s="2"/>
      <c r="AK225" s="2"/>
      <c r="AL225" s="2"/>
      <c r="AM225" s="1"/>
      <c r="AN225" s="1"/>
      <c r="AO225" s="1"/>
      <c r="AP225" s="136"/>
      <c r="AQ225" s="1"/>
      <c r="AR225" s="1"/>
      <c r="AS225" s="136"/>
      <c r="AT225" s="136"/>
      <c r="AU225" s="136"/>
      <c r="AV225" s="1"/>
      <c r="AW225" s="1"/>
      <c r="AX225" s="459"/>
      <c r="AY225" s="459"/>
    </row>
    <row r="226" spans="1:51" ht="59.25" customHeight="1" x14ac:dyDescent="0.25">
      <c r="A226" s="1"/>
      <c r="B226" s="1"/>
      <c r="C226" s="1"/>
      <c r="D226" s="1"/>
      <c r="E226" s="1"/>
      <c r="F226" s="1"/>
      <c r="G226" s="1"/>
      <c r="H226" s="1"/>
      <c r="I226" s="1"/>
      <c r="J226" s="2"/>
      <c r="K226" s="2"/>
      <c r="L226" s="2"/>
      <c r="M226" s="2"/>
      <c r="N226" s="2"/>
      <c r="O226" s="2"/>
      <c r="P226" s="2"/>
      <c r="Q226" s="2"/>
      <c r="R226" s="2"/>
      <c r="S226" s="2"/>
      <c r="T226" s="2"/>
      <c r="U226" s="2"/>
      <c r="V226" s="2"/>
      <c r="W226" s="2"/>
      <c r="X226" s="2"/>
      <c r="Y226" s="127"/>
      <c r="Z226" s="127"/>
      <c r="AA226" s="2"/>
      <c r="AB226" s="2"/>
      <c r="AC226" s="2"/>
      <c r="AD226" s="2"/>
      <c r="AE226" s="2"/>
      <c r="AF226" s="2"/>
      <c r="AG226" s="2"/>
      <c r="AH226" s="2"/>
      <c r="AI226" s="2"/>
      <c r="AJ226" s="2"/>
      <c r="AK226" s="2"/>
      <c r="AL226" s="2"/>
      <c r="AM226" s="1"/>
      <c r="AN226" s="1"/>
      <c r="AO226" s="1"/>
      <c r="AP226" s="136"/>
      <c r="AQ226" s="1"/>
      <c r="AR226" s="1"/>
      <c r="AS226" s="136"/>
      <c r="AT226" s="136"/>
      <c r="AU226" s="136"/>
      <c r="AV226" s="1"/>
      <c r="AW226" s="1"/>
      <c r="AX226" s="459"/>
      <c r="AY226" s="459"/>
    </row>
    <row r="227" spans="1:51" ht="59.25" customHeight="1" x14ac:dyDescent="0.25">
      <c r="A227" s="1"/>
      <c r="B227" s="1"/>
      <c r="C227" s="1"/>
      <c r="D227" s="1"/>
      <c r="E227" s="1"/>
      <c r="F227" s="1"/>
      <c r="G227" s="1"/>
      <c r="H227" s="1"/>
      <c r="I227" s="1"/>
      <c r="J227" s="2"/>
      <c r="K227" s="2"/>
      <c r="L227" s="2"/>
      <c r="M227" s="2"/>
      <c r="N227" s="2"/>
      <c r="O227" s="2"/>
      <c r="P227" s="2"/>
      <c r="Q227" s="2"/>
      <c r="R227" s="2"/>
      <c r="S227" s="2"/>
      <c r="T227" s="2"/>
      <c r="U227" s="2"/>
      <c r="V227" s="2"/>
      <c r="W227" s="2"/>
      <c r="X227" s="2"/>
      <c r="Y227" s="127"/>
      <c r="Z227" s="127"/>
      <c r="AA227" s="2"/>
      <c r="AB227" s="2"/>
      <c r="AC227" s="2"/>
      <c r="AD227" s="2"/>
      <c r="AE227" s="2"/>
      <c r="AF227" s="2"/>
      <c r="AG227" s="2"/>
      <c r="AH227" s="2"/>
      <c r="AI227" s="2"/>
      <c r="AJ227" s="2"/>
      <c r="AK227" s="2"/>
      <c r="AL227" s="2"/>
      <c r="AM227" s="1"/>
      <c r="AN227" s="1"/>
      <c r="AO227" s="1"/>
      <c r="AP227" s="136"/>
      <c r="AQ227" s="1"/>
      <c r="AR227" s="1"/>
      <c r="AS227" s="136"/>
      <c r="AT227" s="136"/>
      <c r="AU227" s="136"/>
      <c r="AV227" s="1"/>
      <c r="AW227" s="1"/>
      <c r="AX227" s="459"/>
      <c r="AY227" s="459"/>
    </row>
    <row r="228" spans="1:51" ht="59.25" customHeight="1" x14ac:dyDescent="0.25">
      <c r="A228" s="1"/>
      <c r="B228" s="1"/>
      <c r="C228" s="1"/>
      <c r="D228" s="1"/>
      <c r="E228" s="1"/>
      <c r="F228" s="1"/>
      <c r="G228" s="1"/>
      <c r="H228" s="1"/>
      <c r="I228" s="1"/>
      <c r="J228" s="2"/>
      <c r="K228" s="2"/>
      <c r="L228" s="2"/>
      <c r="M228" s="2"/>
      <c r="N228" s="2"/>
      <c r="O228" s="2"/>
      <c r="P228" s="2"/>
      <c r="Q228" s="2"/>
      <c r="R228" s="2"/>
      <c r="S228" s="2"/>
      <c r="T228" s="2"/>
      <c r="U228" s="2"/>
      <c r="V228" s="2"/>
      <c r="W228" s="2"/>
      <c r="X228" s="2"/>
      <c r="Y228" s="127"/>
      <c r="Z228" s="127"/>
      <c r="AA228" s="2"/>
      <c r="AB228" s="2"/>
      <c r="AC228" s="2"/>
      <c r="AD228" s="2"/>
      <c r="AE228" s="2"/>
      <c r="AF228" s="2"/>
      <c r="AG228" s="2"/>
      <c r="AH228" s="2"/>
      <c r="AI228" s="2"/>
      <c r="AJ228" s="2"/>
      <c r="AK228" s="2"/>
      <c r="AL228" s="2"/>
      <c r="AM228" s="1"/>
      <c r="AN228" s="1"/>
      <c r="AO228" s="1"/>
      <c r="AP228" s="136"/>
      <c r="AQ228" s="1"/>
      <c r="AR228" s="1"/>
      <c r="AS228" s="136"/>
      <c r="AT228" s="136"/>
      <c r="AU228" s="136"/>
      <c r="AV228" s="1"/>
      <c r="AW228" s="1"/>
      <c r="AX228" s="459"/>
      <c r="AY228" s="459"/>
    </row>
    <row r="229" spans="1:51" ht="59.25" customHeight="1" x14ac:dyDescent="0.25">
      <c r="A229" s="1"/>
      <c r="B229" s="1"/>
      <c r="C229" s="1"/>
      <c r="D229" s="1"/>
      <c r="E229" s="1"/>
      <c r="F229" s="1"/>
      <c r="G229" s="1"/>
      <c r="H229" s="1"/>
      <c r="I229" s="1"/>
      <c r="J229" s="2"/>
      <c r="K229" s="2"/>
      <c r="L229" s="2"/>
      <c r="M229" s="2"/>
      <c r="N229" s="2"/>
      <c r="O229" s="2"/>
      <c r="P229" s="2"/>
      <c r="Q229" s="2"/>
      <c r="R229" s="2"/>
      <c r="S229" s="2"/>
      <c r="T229" s="2"/>
      <c r="U229" s="2"/>
      <c r="V229" s="2"/>
      <c r="W229" s="2"/>
      <c r="X229" s="2"/>
      <c r="Y229" s="127"/>
      <c r="Z229" s="127"/>
      <c r="AA229" s="2"/>
      <c r="AB229" s="2"/>
      <c r="AC229" s="2"/>
      <c r="AD229" s="2"/>
      <c r="AE229" s="2"/>
      <c r="AF229" s="2"/>
      <c r="AG229" s="2"/>
      <c r="AH229" s="2"/>
      <c r="AI229" s="2"/>
      <c r="AJ229" s="2"/>
      <c r="AK229" s="2"/>
      <c r="AL229" s="2"/>
      <c r="AM229" s="1"/>
      <c r="AN229" s="1"/>
      <c r="AO229" s="1"/>
      <c r="AP229" s="136"/>
      <c r="AQ229" s="1"/>
      <c r="AR229" s="1"/>
      <c r="AS229" s="136"/>
      <c r="AT229" s="136"/>
      <c r="AU229" s="136"/>
      <c r="AV229" s="1"/>
      <c r="AW229" s="1"/>
      <c r="AX229" s="459"/>
      <c r="AY229" s="459"/>
    </row>
    <row r="230" spans="1:51" ht="59.25" customHeight="1" x14ac:dyDescent="0.25">
      <c r="A230" s="1"/>
      <c r="B230" s="1"/>
      <c r="C230" s="1"/>
      <c r="D230" s="1"/>
      <c r="E230" s="1"/>
      <c r="F230" s="1"/>
      <c r="G230" s="1"/>
      <c r="H230" s="1"/>
      <c r="I230" s="1"/>
      <c r="J230" s="2"/>
      <c r="K230" s="2"/>
      <c r="L230" s="2"/>
      <c r="M230" s="2"/>
      <c r="N230" s="2"/>
      <c r="O230" s="2"/>
      <c r="P230" s="2"/>
      <c r="Q230" s="2"/>
      <c r="R230" s="2"/>
      <c r="S230" s="2"/>
      <c r="T230" s="2"/>
      <c r="U230" s="2"/>
      <c r="V230" s="2"/>
      <c r="W230" s="2"/>
      <c r="X230" s="2"/>
      <c r="Y230" s="127"/>
      <c r="Z230" s="127"/>
      <c r="AA230" s="2"/>
      <c r="AB230" s="2"/>
      <c r="AC230" s="2"/>
      <c r="AD230" s="2"/>
      <c r="AE230" s="2"/>
      <c r="AF230" s="2"/>
      <c r="AG230" s="2"/>
      <c r="AH230" s="2"/>
      <c r="AI230" s="2"/>
      <c r="AJ230" s="2"/>
      <c r="AK230" s="2"/>
      <c r="AL230" s="2"/>
      <c r="AM230" s="1"/>
      <c r="AN230" s="1"/>
      <c r="AO230" s="1"/>
      <c r="AP230" s="136"/>
      <c r="AQ230" s="1"/>
      <c r="AR230" s="1"/>
      <c r="AS230" s="136"/>
      <c r="AT230" s="136"/>
      <c r="AU230" s="136"/>
      <c r="AV230" s="1"/>
      <c r="AW230" s="1"/>
      <c r="AX230" s="459"/>
      <c r="AY230" s="459"/>
    </row>
    <row r="231" spans="1:51" ht="59.25" customHeight="1" x14ac:dyDescent="0.25">
      <c r="A231" s="1"/>
      <c r="B231" s="1"/>
      <c r="C231" s="1"/>
      <c r="D231" s="1"/>
      <c r="E231" s="1"/>
      <c r="F231" s="1"/>
      <c r="G231" s="1"/>
      <c r="H231" s="1"/>
      <c r="I231" s="1"/>
      <c r="J231" s="2"/>
      <c r="K231" s="2"/>
      <c r="L231" s="2"/>
      <c r="M231" s="2"/>
      <c r="N231" s="2"/>
      <c r="O231" s="2"/>
      <c r="P231" s="2"/>
      <c r="Q231" s="2"/>
      <c r="R231" s="2"/>
      <c r="S231" s="2"/>
      <c r="T231" s="2"/>
      <c r="U231" s="2"/>
      <c r="V231" s="2"/>
      <c r="W231" s="2"/>
      <c r="X231" s="2"/>
      <c r="Y231" s="127"/>
      <c r="Z231" s="127"/>
      <c r="AA231" s="2"/>
      <c r="AB231" s="2"/>
      <c r="AC231" s="2"/>
      <c r="AD231" s="2"/>
      <c r="AE231" s="2"/>
      <c r="AF231" s="2"/>
      <c r="AG231" s="2"/>
      <c r="AH231" s="2"/>
      <c r="AI231" s="2"/>
      <c r="AJ231" s="2"/>
      <c r="AK231" s="2"/>
      <c r="AL231" s="2"/>
      <c r="AM231" s="1"/>
      <c r="AN231" s="1"/>
      <c r="AO231" s="1"/>
      <c r="AP231" s="136"/>
      <c r="AQ231" s="1"/>
      <c r="AR231" s="1"/>
      <c r="AS231" s="136"/>
      <c r="AT231" s="136"/>
      <c r="AU231" s="136"/>
      <c r="AV231" s="1"/>
      <c r="AW231" s="1"/>
      <c r="AX231" s="459"/>
      <c r="AY231" s="459"/>
    </row>
    <row r="232" spans="1:51" ht="59.25" customHeight="1" x14ac:dyDescent="0.25">
      <c r="A232" s="1"/>
      <c r="B232" s="1"/>
      <c r="C232" s="1"/>
      <c r="D232" s="1"/>
      <c r="E232" s="1"/>
      <c r="F232" s="1"/>
      <c r="G232" s="1"/>
      <c r="H232" s="1"/>
      <c r="I232" s="1"/>
      <c r="J232" s="2"/>
      <c r="K232" s="2"/>
      <c r="L232" s="2"/>
      <c r="M232" s="2"/>
      <c r="N232" s="2"/>
      <c r="O232" s="2"/>
      <c r="P232" s="2"/>
      <c r="Q232" s="2"/>
      <c r="R232" s="2"/>
      <c r="S232" s="2"/>
      <c r="T232" s="2"/>
      <c r="U232" s="2"/>
      <c r="V232" s="2"/>
      <c r="W232" s="2"/>
      <c r="X232" s="2"/>
      <c r="Y232" s="127"/>
      <c r="Z232" s="127"/>
      <c r="AA232" s="2"/>
      <c r="AB232" s="2"/>
      <c r="AC232" s="2"/>
      <c r="AD232" s="2"/>
      <c r="AE232" s="2"/>
      <c r="AF232" s="2"/>
      <c r="AG232" s="2"/>
      <c r="AH232" s="2"/>
      <c r="AI232" s="2"/>
      <c r="AJ232" s="2"/>
      <c r="AK232" s="2"/>
      <c r="AL232" s="2"/>
      <c r="AM232" s="1"/>
      <c r="AN232" s="1"/>
      <c r="AO232" s="1"/>
      <c r="AP232" s="136"/>
      <c r="AQ232" s="1"/>
      <c r="AR232" s="1"/>
      <c r="AS232" s="136"/>
      <c r="AT232" s="136"/>
      <c r="AU232" s="136"/>
      <c r="AV232" s="1"/>
      <c r="AW232" s="1"/>
      <c r="AX232" s="459"/>
      <c r="AY232" s="459"/>
    </row>
    <row r="233" spans="1:51" ht="59.25" customHeight="1" x14ac:dyDescent="0.25">
      <c r="A233" s="1"/>
      <c r="B233" s="1"/>
      <c r="C233" s="1"/>
      <c r="D233" s="1"/>
      <c r="E233" s="1"/>
      <c r="F233" s="1"/>
      <c r="G233" s="1"/>
      <c r="H233" s="1"/>
      <c r="I233" s="1"/>
      <c r="J233" s="2"/>
      <c r="K233" s="2"/>
      <c r="L233" s="2"/>
      <c r="M233" s="2"/>
      <c r="N233" s="2"/>
      <c r="O233" s="2"/>
      <c r="P233" s="2"/>
      <c r="Q233" s="2"/>
      <c r="R233" s="2"/>
      <c r="S233" s="2"/>
      <c r="T233" s="2"/>
      <c r="U233" s="2"/>
      <c r="V233" s="2"/>
      <c r="W233" s="2"/>
      <c r="X233" s="2"/>
      <c r="Y233" s="127"/>
      <c r="Z233" s="127"/>
      <c r="AA233" s="2"/>
      <c r="AB233" s="2"/>
      <c r="AC233" s="2"/>
      <c r="AD233" s="2"/>
      <c r="AE233" s="2"/>
      <c r="AF233" s="2"/>
      <c r="AG233" s="2"/>
      <c r="AH233" s="2"/>
      <c r="AI233" s="2"/>
      <c r="AJ233" s="2"/>
      <c r="AK233" s="2"/>
      <c r="AL233" s="2"/>
      <c r="AM233" s="1"/>
      <c r="AN233" s="1"/>
      <c r="AO233" s="1"/>
      <c r="AP233" s="136"/>
      <c r="AQ233" s="1"/>
      <c r="AR233" s="1"/>
      <c r="AS233" s="136"/>
      <c r="AT233" s="136"/>
      <c r="AU233" s="136"/>
      <c r="AV233" s="1"/>
      <c r="AW233" s="1"/>
      <c r="AX233" s="459"/>
      <c r="AY233" s="459"/>
    </row>
    <row r="234" spans="1:51" ht="59.25" customHeight="1" x14ac:dyDescent="0.25">
      <c r="A234" s="1"/>
      <c r="B234" s="1"/>
      <c r="C234" s="1"/>
      <c r="D234" s="1"/>
      <c r="E234" s="1"/>
      <c r="F234" s="1"/>
      <c r="G234" s="1"/>
      <c r="H234" s="1"/>
      <c r="I234" s="1"/>
      <c r="J234" s="2"/>
      <c r="K234" s="2"/>
      <c r="L234" s="2"/>
      <c r="M234" s="2"/>
      <c r="N234" s="2"/>
      <c r="O234" s="2"/>
      <c r="P234" s="2"/>
      <c r="Q234" s="2"/>
      <c r="R234" s="2"/>
      <c r="S234" s="2"/>
      <c r="T234" s="2"/>
      <c r="U234" s="2"/>
      <c r="V234" s="2"/>
      <c r="W234" s="2"/>
      <c r="X234" s="2"/>
      <c r="Y234" s="127"/>
      <c r="Z234" s="127"/>
      <c r="AA234" s="2"/>
      <c r="AB234" s="2"/>
      <c r="AC234" s="2"/>
      <c r="AD234" s="2"/>
      <c r="AE234" s="2"/>
      <c r="AF234" s="2"/>
      <c r="AG234" s="2"/>
      <c r="AH234" s="2"/>
      <c r="AI234" s="2"/>
      <c r="AJ234" s="2"/>
      <c r="AK234" s="2"/>
      <c r="AL234" s="2"/>
      <c r="AM234" s="1"/>
      <c r="AN234" s="1"/>
      <c r="AO234" s="1"/>
      <c r="AP234" s="136"/>
      <c r="AQ234" s="1"/>
      <c r="AR234" s="1"/>
      <c r="AS234" s="136"/>
      <c r="AT234" s="136"/>
      <c r="AU234" s="136"/>
      <c r="AV234" s="1"/>
      <c r="AW234" s="1"/>
      <c r="AX234" s="459"/>
      <c r="AY234" s="459"/>
    </row>
    <row r="235" spans="1:51" ht="59.25" customHeight="1" x14ac:dyDescent="0.25">
      <c r="A235" s="1"/>
      <c r="B235" s="1"/>
      <c r="C235" s="1"/>
      <c r="D235" s="1"/>
      <c r="E235" s="1"/>
      <c r="F235" s="1"/>
      <c r="G235" s="1"/>
      <c r="H235" s="1"/>
      <c r="I235" s="1"/>
      <c r="J235" s="2"/>
      <c r="K235" s="2"/>
      <c r="L235" s="2"/>
      <c r="M235" s="2"/>
      <c r="N235" s="2"/>
      <c r="O235" s="2"/>
      <c r="P235" s="2"/>
      <c r="Q235" s="2"/>
      <c r="R235" s="2"/>
      <c r="S235" s="2"/>
      <c r="T235" s="2"/>
      <c r="U235" s="2"/>
      <c r="V235" s="2"/>
      <c r="W235" s="2"/>
      <c r="X235" s="2"/>
      <c r="Y235" s="127"/>
      <c r="Z235" s="127"/>
      <c r="AA235" s="2"/>
      <c r="AB235" s="2"/>
      <c r="AC235" s="2"/>
      <c r="AD235" s="2"/>
      <c r="AE235" s="2"/>
      <c r="AF235" s="2"/>
      <c r="AG235" s="2"/>
      <c r="AH235" s="2"/>
      <c r="AI235" s="2"/>
      <c r="AJ235" s="2"/>
      <c r="AK235" s="2"/>
      <c r="AL235" s="2"/>
      <c r="AM235" s="1"/>
      <c r="AN235" s="1"/>
      <c r="AO235" s="1"/>
      <c r="AP235" s="136"/>
      <c r="AQ235" s="1"/>
      <c r="AR235" s="1"/>
      <c r="AS235" s="136"/>
      <c r="AT235" s="136"/>
      <c r="AU235" s="136"/>
      <c r="AV235" s="1"/>
      <c r="AW235" s="1"/>
      <c r="AX235" s="459"/>
      <c r="AY235" s="459"/>
    </row>
    <row r="236" spans="1:51" ht="59.25" customHeight="1" x14ac:dyDescent="0.25">
      <c r="A236" s="1"/>
      <c r="B236" s="1"/>
      <c r="C236" s="1"/>
      <c r="D236" s="1"/>
      <c r="E236" s="1"/>
      <c r="F236" s="1"/>
      <c r="G236" s="1"/>
      <c r="H236" s="1"/>
      <c r="I236" s="1"/>
      <c r="J236" s="2"/>
      <c r="K236" s="2"/>
      <c r="L236" s="2"/>
      <c r="M236" s="2"/>
      <c r="N236" s="2"/>
      <c r="O236" s="2"/>
      <c r="P236" s="2"/>
      <c r="Q236" s="2"/>
      <c r="R236" s="2"/>
      <c r="S236" s="2"/>
      <c r="T236" s="2"/>
      <c r="U236" s="2"/>
      <c r="V236" s="2"/>
      <c r="W236" s="2"/>
      <c r="X236" s="2"/>
      <c r="Y236" s="127"/>
      <c r="Z236" s="127"/>
      <c r="AA236" s="2"/>
      <c r="AB236" s="2"/>
      <c r="AC236" s="2"/>
      <c r="AD236" s="2"/>
      <c r="AE236" s="2"/>
      <c r="AF236" s="2"/>
      <c r="AG236" s="2"/>
      <c r="AH236" s="2"/>
      <c r="AI236" s="2"/>
      <c r="AJ236" s="2"/>
      <c r="AK236" s="2"/>
      <c r="AL236" s="2"/>
      <c r="AM236" s="1"/>
      <c r="AN236" s="1"/>
      <c r="AO236" s="1"/>
      <c r="AP236" s="136"/>
      <c r="AQ236" s="1"/>
      <c r="AR236" s="1"/>
      <c r="AS236" s="136"/>
      <c r="AT236" s="136"/>
      <c r="AU236" s="136"/>
      <c r="AV236" s="1"/>
      <c r="AW236" s="1"/>
      <c r="AX236" s="459"/>
      <c r="AY236" s="459"/>
    </row>
    <row r="237" spans="1:51" ht="59.25" customHeight="1" x14ac:dyDescent="0.25">
      <c r="Y237" s="102"/>
      <c r="Z237" s="102"/>
      <c r="AP237" s="102"/>
      <c r="AS237" s="102"/>
      <c r="AT237" s="102"/>
      <c r="AU237" s="102"/>
    </row>
    <row r="238" spans="1:51" ht="59.25" customHeight="1" x14ac:dyDescent="0.25">
      <c r="Y238" s="102"/>
      <c r="Z238" s="102"/>
      <c r="AP238" s="102"/>
      <c r="AS238" s="102"/>
      <c r="AT238" s="102"/>
      <c r="AU238" s="102"/>
    </row>
    <row r="239" spans="1:51" ht="59.25" customHeight="1" x14ac:dyDescent="0.25">
      <c r="Y239" s="102"/>
      <c r="Z239" s="102"/>
      <c r="AP239" s="102"/>
      <c r="AS239" s="102"/>
      <c r="AT239" s="102"/>
      <c r="AU239" s="102"/>
    </row>
    <row r="240" spans="1:51" ht="59.25" customHeight="1" x14ac:dyDescent="0.25">
      <c r="Y240" s="102"/>
      <c r="Z240" s="102"/>
      <c r="AP240" s="102"/>
      <c r="AS240" s="102"/>
      <c r="AT240" s="102"/>
      <c r="AU240" s="102"/>
    </row>
    <row r="241" spans="25:47" ht="59.25" customHeight="1" x14ac:dyDescent="0.25">
      <c r="Y241" s="102"/>
      <c r="Z241" s="102"/>
      <c r="AP241" s="102"/>
      <c r="AS241" s="102"/>
      <c r="AT241" s="102"/>
      <c r="AU241" s="102"/>
    </row>
    <row r="242" spans="25:47" ht="59.25" customHeight="1" x14ac:dyDescent="0.25">
      <c r="Y242" s="102"/>
      <c r="Z242" s="102"/>
      <c r="AP242" s="102"/>
      <c r="AS242" s="102"/>
      <c r="AT242" s="102"/>
      <c r="AU242" s="102"/>
    </row>
    <row r="243" spans="25:47" ht="59.25" customHeight="1" x14ac:dyDescent="0.25">
      <c r="Y243" s="102"/>
      <c r="Z243" s="102"/>
      <c r="AP243" s="102"/>
      <c r="AS243" s="102"/>
      <c r="AT243" s="102"/>
      <c r="AU243" s="102"/>
    </row>
    <row r="244" spans="25:47" ht="59.25" customHeight="1" x14ac:dyDescent="0.25">
      <c r="Y244" s="102"/>
      <c r="Z244" s="102"/>
      <c r="AP244" s="102"/>
      <c r="AS244" s="102"/>
      <c r="AT244" s="102"/>
      <c r="AU244" s="102"/>
    </row>
    <row r="245" spans="25:47" ht="59.25" customHeight="1" x14ac:dyDescent="0.25">
      <c r="Y245" s="102"/>
      <c r="Z245" s="102"/>
      <c r="AP245" s="102"/>
      <c r="AS245" s="102"/>
      <c r="AT245" s="102"/>
      <c r="AU245" s="102"/>
    </row>
    <row r="246" spans="25:47" ht="59.25" customHeight="1" x14ac:dyDescent="0.25">
      <c r="Y246" s="102"/>
      <c r="Z246" s="102"/>
      <c r="AP246" s="102"/>
      <c r="AS246" s="102"/>
      <c r="AT246" s="102"/>
      <c r="AU246" s="102"/>
    </row>
    <row r="247" spans="25:47" ht="59.25" customHeight="1" x14ac:dyDescent="0.25">
      <c r="Y247" s="102"/>
      <c r="Z247" s="102"/>
      <c r="AP247" s="102"/>
      <c r="AS247" s="102"/>
      <c r="AT247" s="102"/>
      <c r="AU247" s="102"/>
    </row>
    <row r="248" spans="25:47" ht="59.25" customHeight="1" x14ac:dyDescent="0.25">
      <c r="Y248" s="102"/>
      <c r="Z248" s="102"/>
      <c r="AP248" s="102"/>
      <c r="AS248" s="102"/>
      <c r="AT248" s="102"/>
      <c r="AU248" s="102"/>
    </row>
    <row r="249" spans="25:47" ht="59.25" customHeight="1" x14ac:dyDescent="0.25">
      <c r="Y249" s="102"/>
      <c r="Z249" s="102"/>
      <c r="AP249" s="102"/>
      <c r="AS249" s="102"/>
      <c r="AT249" s="102"/>
      <c r="AU249" s="102"/>
    </row>
    <row r="250" spans="25:47" ht="59.25" customHeight="1" x14ac:dyDescent="0.25">
      <c r="Y250" s="102"/>
      <c r="Z250" s="102"/>
      <c r="AP250" s="102"/>
      <c r="AS250" s="102"/>
      <c r="AT250" s="102"/>
      <c r="AU250" s="102"/>
    </row>
    <row r="251" spans="25:47" ht="59.25" customHeight="1" x14ac:dyDescent="0.25">
      <c r="Y251" s="102"/>
      <c r="Z251" s="102"/>
      <c r="AP251" s="102"/>
      <c r="AS251" s="102"/>
      <c r="AT251" s="102"/>
      <c r="AU251" s="102"/>
    </row>
    <row r="252" spans="25:47" ht="59.25" customHeight="1" x14ac:dyDescent="0.25">
      <c r="Y252" s="102"/>
      <c r="Z252" s="102"/>
      <c r="AP252" s="102"/>
      <c r="AS252" s="102"/>
      <c r="AT252" s="102"/>
      <c r="AU252" s="102"/>
    </row>
    <row r="253" spans="25:47" ht="59.25" customHeight="1" x14ac:dyDescent="0.25">
      <c r="Y253" s="102"/>
      <c r="Z253" s="102"/>
      <c r="AP253" s="102"/>
      <c r="AS253" s="102"/>
      <c r="AT253" s="102"/>
      <c r="AU253" s="102"/>
    </row>
    <row r="254" spans="25:47" ht="59.25" customHeight="1" x14ac:dyDescent="0.25">
      <c r="Y254" s="102"/>
      <c r="Z254" s="102"/>
      <c r="AP254" s="102"/>
      <c r="AS254" s="102"/>
      <c r="AT254" s="102"/>
      <c r="AU254" s="102"/>
    </row>
    <row r="255" spans="25:47" ht="59.25" customHeight="1" x14ac:dyDescent="0.25">
      <c r="Y255" s="102"/>
      <c r="Z255" s="102"/>
      <c r="AP255" s="102"/>
      <c r="AS255" s="102"/>
      <c r="AT255" s="102"/>
      <c r="AU255" s="102"/>
    </row>
    <row r="256" spans="25:47" ht="59.25" customHeight="1" x14ac:dyDescent="0.25">
      <c r="Y256" s="102"/>
      <c r="Z256" s="102"/>
      <c r="AP256" s="102"/>
      <c r="AS256" s="102"/>
      <c r="AT256" s="102"/>
      <c r="AU256" s="102"/>
    </row>
    <row r="257" spans="25:47" ht="59.25" customHeight="1" x14ac:dyDescent="0.25">
      <c r="Y257" s="102"/>
      <c r="Z257" s="102"/>
      <c r="AP257" s="102"/>
      <c r="AS257" s="102"/>
      <c r="AT257" s="102"/>
      <c r="AU257" s="102"/>
    </row>
    <row r="258" spans="25:47" ht="59.25" customHeight="1" x14ac:dyDescent="0.25">
      <c r="Y258" s="102"/>
      <c r="Z258" s="102"/>
      <c r="AP258" s="102"/>
      <c r="AS258" s="102"/>
      <c r="AT258" s="102"/>
      <c r="AU258" s="102"/>
    </row>
    <row r="259" spans="25:47" ht="59.25" customHeight="1" x14ac:dyDescent="0.25">
      <c r="Y259" s="102"/>
      <c r="Z259" s="102"/>
      <c r="AP259" s="102"/>
      <c r="AS259" s="102"/>
      <c r="AT259" s="102"/>
      <c r="AU259" s="102"/>
    </row>
    <row r="260" spans="25:47" ht="59.25" customHeight="1" x14ac:dyDescent="0.25">
      <c r="Y260" s="102"/>
      <c r="Z260" s="102"/>
      <c r="AP260" s="102"/>
      <c r="AS260" s="102"/>
      <c r="AT260" s="102"/>
      <c r="AU260" s="102"/>
    </row>
    <row r="261" spans="25:47" ht="59.25" customHeight="1" x14ac:dyDescent="0.25">
      <c r="Y261" s="102"/>
      <c r="Z261" s="102"/>
      <c r="AP261" s="102"/>
      <c r="AS261" s="102"/>
      <c r="AT261" s="102"/>
      <c r="AU261" s="102"/>
    </row>
    <row r="262" spans="25:47" ht="59.25" customHeight="1" x14ac:dyDescent="0.25">
      <c r="Y262" s="102"/>
      <c r="Z262" s="102"/>
      <c r="AP262" s="102"/>
      <c r="AS262" s="102"/>
      <c r="AT262" s="102"/>
      <c r="AU262" s="102"/>
    </row>
    <row r="263" spans="25:47" ht="59.25" customHeight="1" x14ac:dyDescent="0.25">
      <c r="Y263" s="102"/>
      <c r="Z263" s="102"/>
      <c r="AP263" s="102"/>
      <c r="AS263" s="102"/>
      <c r="AT263" s="102"/>
      <c r="AU263" s="102"/>
    </row>
    <row r="264" spans="25:47" ht="59.25" customHeight="1" x14ac:dyDescent="0.25">
      <c r="Y264" s="102"/>
      <c r="Z264" s="102"/>
      <c r="AP264" s="102"/>
      <c r="AS264" s="102"/>
      <c r="AT264" s="102"/>
      <c r="AU264" s="102"/>
    </row>
    <row r="265" spans="25:47" ht="59.25" customHeight="1" x14ac:dyDescent="0.25">
      <c r="Y265" s="102"/>
      <c r="Z265" s="102"/>
      <c r="AP265" s="102"/>
      <c r="AS265" s="102"/>
      <c r="AT265" s="102"/>
      <c r="AU265" s="102"/>
    </row>
    <row r="266" spans="25:47" ht="59.25" customHeight="1" x14ac:dyDescent="0.25">
      <c r="Y266" s="102"/>
      <c r="Z266" s="102"/>
      <c r="AP266" s="102"/>
      <c r="AS266" s="102"/>
      <c r="AT266" s="102"/>
      <c r="AU266" s="102"/>
    </row>
    <row r="267" spans="25:47" ht="59.25" customHeight="1" x14ac:dyDescent="0.25">
      <c r="Y267" s="102"/>
      <c r="Z267" s="102"/>
      <c r="AP267" s="102"/>
      <c r="AS267" s="102"/>
      <c r="AT267" s="102"/>
      <c r="AU267" s="102"/>
    </row>
    <row r="268" spans="25:47" ht="59.25" customHeight="1" x14ac:dyDescent="0.25">
      <c r="Y268" s="102"/>
      <c r="Z268" s="102"/>
      <c r="AP268" s="102"/>
      <c r="AS268" s="102"/>
      <c r="AT268" s="102"/>
      <c r="AU268" s="102"/>
    </row>
    <row r="269" spans="25:47" ht="59.25" customHeight="1" x14ac:dyDescent="0.25">
      <c r="Y269" s="102"/>
      <c r="Z269" s="102"/>
      <c r="AP269" s="102"/>
      <c r="AS269" s="102"/>
      <c r="AT269" s="102"/>
      <c r="AU269" s="102"/>
    </row>
    <row r="270" spans="25:47" ht="59.25" customHeight="1" x14ac:dyDescent="0.25">
      <c r="Y270" s="102"/>
      <c r="Z270" s="102"/>
      <c r="AP270" s="102"/>
      <c r="AS270" s="102"/>
      <c r="AT270" s="102"/>
      <c r="AU270" s="102"/>
    </row>
    <row r="271" spans="25:47" ht="59.25" customHeight="1" x14ac:dyDescent="0.25">
      <c r="Y271" s="102"/>
      <c r="Z271" s="102"/>
      <c r="AP271" s="102"/>
      <c r="AS271" s="102"/>
      <c r="AT271" s="102"/>
      <c r="AU271" s="102"/>
    </row>
    <row r="272" spans="25:47" ht="59.25" customHeight="1" x14ac:dyDescent="0.25">
      <c r="Y272" s="102"/>
      <c r="Z272" s="102"/>
      <c r="AP272" s="102"/>
      <c r="AS272" s="102"/>
      <c r="AT272" s="102"/>
      <c r="AU272" s="102"/>
    </row>
    <row r="273" spans="25:47" ht="59.25" customHeight="1" x14ac:dyDescent="0.25">
      <c r="Y273" s="102"/>
      <c r="Z273" s="102"/>
      <c r="AP273" s="102"/>
      <c r="AS273" s="102"/>
      <c r="AT273" s="102"/>
      <c r="AU273" s="102"/>
    </row>
    <row r="274" spans="25:47" ht="59.25" customHeight="1" x14ac:dyDescent="0.25">
      <c r="Y274" s="102"/>
      <c r="Z274" s="102"/>
      <c r="AP274" s="102"/>
      <c r="AS274" s="102"/>
      <c r="AT274" s="102"/>
      <c r="AU274" s="102"/>
    </row>
    <row r="275" spans="25:47" ht="59.25" customHeight="1" x14ac:dyDescent="0.25">
      <c r="Y275" s="102"/>
      <c r="Z275" s="102"/>
      <c r="AP275" s="102"/>
      <c r="AS275" s="102"/>
      <c r="AT275" s="102"/>
      <c r="AU275" s="102"/>
    </row>
    <row r="276" spans="25:47" ht="59.25" customHeight="1" x14ac:dyDescent="0.25">
      <c r="Y276" s="102"/>
      <c r="Z276" s="102"/>
      <c r="AP276" s="102"/>
      <c r="AS276" s="102"/>
      <c r="AT276" s="102"/>
      <c r="AU276" s="102"/>
    </row>
    <row r="277" spans="25:47" ht="59.25" customHeight="1" x14ac:dyDescent="0.25">
      <c r="Y277" s="102"/>
      <c r="Z277" s="102"/>
      <c r="AP277" s="102"/>
      <c r="AS277" s="102"/>
      <c r="AT277" s="102"/>
      <c r="AU277" s="102"/>
    </row>
    <row r="278" spans="25:47" ht="59.25" customHeight="1" x14ac:dyDescent="0.25">
      <c r="Y278" s="102"/>
      <c r="Z278" s="102"/>
      <c r="AP278" s="102"/>
      <c r="AS278" s="102"/>
      <c r="AT278" s="102"/>
      <c r="AU278" s="102"/>
    </row>
    <row r="279" spans="25:47" ht="59.25" customHeight="1" x14ac:dyDescent="0.25">
      <c r="Y279" s="102"/>
      <c r="Z279" s="102"/>
      <c r="AP279" s="102"/>
      <c r="AS279" s="102"/>
      <c r="AT279" s="102"/>
      <c r="AU279" s="102"/>
    </row>
    <row r="280" spans="25:47" ht="59.25" customHeight="1" x14ac:dyDescent="0.25">
      <c r="Y280" s="102"/>
      <c r="Z280" s="102"/>
      <c r="AP280" s="102"/>
      <c r="AS280" s="102"/>
      <c r="AT280" s="102"/>
      <c r="AU280" s="102"/>
    </row>
    <row r="281" spans="25:47" ht="59.25" customHeight="1" x14ac:dyDescent="0.25">
      <c r="Y281" s="102"/>
      <c r="Z281" s="102"/>
      <c r="AP281" s="102"/>
      <c r="AS281" s="102"/>
      <c r="AT281" s="102"/>
      <c r="AU281" s="102"/>
    </row>
    <row r="282" spans="25:47" ht="59.25" customHeight="1" x14ac:dyDescent="0.25">
      <c r="Y282" s="102"/>
      <c r="Z282" s="102"/>
      <c r="AP282" s="102"/>
      <c r="AS282" s="102"/>
      <c r="AT282" s="102"/>
      <c r="AU282" s="102"/>
    </row>
    <row r="283" spans="25:47" ht="59.25" customHeight="1" x14ac:dyDescent="0.25">
      <c r="Y283" s="102"/>
      <c r="Z283" s="102"/>
      <c r="AP283" s="102"/>
      <c r="AS283" s="102"/>
      <c r="AT283" s="102"/>
      <c r="AU283" s="102"/>
    </row>
    <row r="284" spans="25:47" ht="59.25" customHeight="1" x14ac:dyDescent="0.25">
      <c r="Y284" s="102"/>
      <c r="Z284" s="102"/>
      <c r="AP284" s="102"/>
      <c r="AS284" s="102"/>
      <c r="AT284" s="102"/>
      <c r="AU284" s="102"/>
    </row>
    <row r="285" spans="25:47" ht="59.25" customHeight="1" x14ac:dyDescent="0.25">
      <c r="Y285" s="102"/>
      <c r="Z285" s="102"/>
      <c r="AP285" s="102"/>
      <c r="AS285" s="102"/>
      <c r="AT285" s="102"/>
      <c r="AU285" s="102"/>
    </row>
    <row r="286" spans="25:47" ht="59.25" customHeight="1" x14ac:dyDescent="0.25">
      <c r="Y286" s="102"/>
      <c r="Z286" s="102"/>
      <c r="AP286" s="102"/>
      <c r="AS286" s="102"/>
      <c r="AT286" s="102"/>
      <c r="AU286" s="102"/>
    </row>
    <row r="287" spans="25:47" ht="59.25" customHeight="1" x14ac:dyDescent="0.25">
      <c r="Y287" s="102"/>
      <c r="Z287" s="102"/>
      <c r="AP287" s="102"/>
      <c r="AS287" s="102"/>
      <c r="AT287" s="102"/>
      <c r="AU287" s="102"/>
    </row>
    <row r="288" spans="25:47" ht="59.25" customHeight="1" x14ac:dyDescent="0.25">
      <c r="Y288" s="102"/>
      <c r="Z288" s="102"/>
      <c r="AP288" s="102"/>
      <c r="AS288" s="102"/>
      <c r="AT288" s="102"/>
      <c r="AU288" s="102"/>
    </row>
    <row r="289" spans="25:47" ht="59.25" customHeight="1" x14ac:dyDescent="0.25">
      <c r="Y289" s="102"/>
      <c r="Z289" s="102"/>
      <c r="AP289" s="102"/>
      <c r="AS289" s="102"/>
      <c r="AT289" s="102"/>
      <c r="AU289" s="102"/>
    </row>
    <row r="290" spans="25:47" ht="59.25" customHeight="1" x14ac:dyDescent="0.25">
      <c r="Y290" s="102"/>
      <c r="Z290" s="102"/>
      <c r="AP290" s="102"/>
      <c r="AS290" s="102"/>
      <c r="AT290" s="102"/>
      <c r="AU290" s="102"/>
    </row>
    <row r="291" spans="25:47" ht="59.25" customHeight="1" x14ac:dyDescent="0.25">
      <c r="Y291" s="102"/>
      <c r="Z291" s="102"/>
      <c r="AP291" s="102"/>
      <c r="AS291" s="102"/>
      <c r="AT291" s="102"/>
      <c r="AU291" s="102"/>
    </row>
    <row r="292" spans="25:47" ht="59.25" customHeight="1" x14ac:dyDescent="0.25">
      <c r="Y292" s="102"/>
      <c r="Z292" s="102"/>
      <c r="AP292" s="102"/>
      <c r="AS292" s="102"/>
      <c r="AT292" s="102"/>
      <c r="AU292" s="102"/>
    </row>
    <row r="293" spans="25:47" ht="59.25" customHeight="1" x14ac:dyDescent="0.25">
      <c r="Y293" s="102"/>
      <c r="Z293" s="102"/>
      <c r="AP293" s="102"/>
      <c r="AS293" s="102"/>
      <c r="AT293" s="102"/>
      <c r="AU293" s="102"/>
    </row>
    <row r="294" spans="25:47" ht="59.25" customHeight="1" x14ac:dyDescent="0.25">
      <c r="Y294" s="102"/>
      <c r="Z294" s="102"/>
      <c r="AP294" s="102"/>
      <c r="AS294" s="102"/>
      <c r="AT294" s="102"/>
      <c r="AU294" s="102"/>
    </row>
    <row r="295" spans="25:47" ht="59.25" customHeight="1" x14ac:dyDescent="0.25">
      <c r="Y295" s="102"/>
      <c r="Z295" s="102"/>
      <c r="AP295" s="102"/>
      <c r="AS295" s="102"/>
      <c r="AT295" s="102"/>
      <c r="AU295" s="102"/>
    </row>
    <row r="296" spans="25:47" ht="59.25" customHeight="1" x14ac:dyDescent="0.25">
      <c r="Y296" s="102"/>
      <c r="Z296" s="102"/>
      <c r="AP296" s="102"/>
      <c r="AS296" s="102"/>
      <c r="AT296" s="102"/>
      <c r="AU296" s="102"/>
    </row>
    <row r="297" spans="25:47" ht="59.25" customHeight="1" x14ac:dyDescent="0.25">
      <c r="Y297" s="102"/>
      <c r="Z297" s="102"/>
      <c r="AP297" s="102"/>
      <c r="AS297" s="102"/>
      <c r="AT297" s="102"/>
      <c r="AU297" s="102"/>
    </row>
    <row r="298" spans="25:47" ht="59.25" customHeight="1" x14ac:dyDescent="0.25">
      <c r="Y298" s="102"/>
      <c r="Z298" s="102"/>
      <c r="AP298" s="102"/>
      <c r="AS298" s="102"/>
      <c r="AT298" s="102"/>
      <c r="AU298" s="102"/>
    </row>
    <row r="299" spans="25:47" ht="59.25" customHeight="1" x14ac:dyDescent="0.25">
      <c r="Y299" s="102"/>
      <c r="Z299" s="102"/>
      <c r="AP299" s="102"/>
      <c r="AS299" s="102"/>
      <c r="AT299" s="102"/>
      <c r="AU299" s="102"/>
    </row>
    <row r="300" spans="25:47" ht="59.25" customHeight="1" x14ac:dyDescent="0.25">
      <c r="Y300" s="102"/>
      <c r="Z300" s="102"/>
      <c r="AP300" s="102"/>
      <c r="AS300" s="102"/>
      <c r="AT300" s="102"/>
      <c r="AU300" s="102"/>
    </row>
    <row r="301" spans="25:47" ht="59.25" customHeight="1" x14ac:dyDescent="0.25">
      <c r="Y301" s="102"/>
      <c r="Z301" s="102"/>
      <c r="AP301" s="102"/>
      <c r="AS301" s="102"/>
      <c r="AT301" s="102"/>
      <c r="AU301" s="102"/>
    </row>
    <row r="302" spans="25:47" ht="59.25" customHeight="1" x14ac:dyDescent="0.25">
      <c r="Y302" s="102"/>
      <c r="Z302" s="102"/>
      <c r="AP302" s="102"/>
      <c r="AS302" s="102"/>
      <c r="AT302" s="102"/>
      <c r="AU302" s="102"/>
    </row>
    <row r="303" spans="25:47" ht="59.25" customHeight="1" x14ac:dyDescent="0.25">
      <c r="Y303" s="102"/>
      <c r="Z303" s="102"/>
      <c r="AP303" s="102"/>
      <c r="AS303" s="102"/>
      <c r="AT303" s="102"/>
      <c r="AU303" s="102"/>
    </row>
    <row r="304" spans="25:47" ht="59.25" customHeight="1" x14ac:dyDescent="0.25">
      <c r="Y304" s="102"/>
      <c r="Z304" s="102"/>
      <c r="AP304" s="102"/>
      <c r="AS304" s="102"/>
      <c r="AT304" s="102"/>
      <c r="AU304" s="102"/>
    </row>
    <row r="305" spans="25:47" ht="59.25" customHeight="1" x14ac:dyDescent="0.25">
      <c r="Y305" s="102"/>
      <c r="Z305" s="102"/>
      <c r="AP305" s="102"/>
      <c r="AS305" s="102"/>
      <c r="AT305" s="102"/>
      <c r="AU305" s="102"/>
    </row>
    <row r="306" spans="25:47" ht="59.25" customHeight="1" x14ac:dyDescent="0.25">
      <c r="Y306" s="102"/>
      <c r="Z306" s="102"/>
      <c r="AP306" s="102"/>
      <c r="AS306" s="102"/>
      <c r="AT306" s="102"/>
      <c r="AU306" s="102"/>
    </row>
    <row r="307" spans="25:47" ht="59.25" customHeight="1" x14ac:dyDescent="0.25">
      <c r="Y307" s="102"/>
      <c r="Z307" s="102"/>
      <c r="AP307" s="102"/>
      <c r="AS307" s="102"/>
      <c r="AT307" s="102"/>
      <c r="AU307" s="102"/>
    </row>
    <row r="308" spans="25:47" ht="59.25" customHeight="1" x14ac:dyDescent="0.25">
      <c r="Y308" s="102"/>
      <c r="Z308" s="102"/>
      <c r="AP308" s="102"/>
      <c r="AS308" s="102"/>
      <c r="AT308" s="102"/>
      <c r="AU308" s="102"/>
    </row>
    <row r="309" spans="25:47" ht="59.25" customHeight="1" x14ac:dyDescent="0.25">
      <c r="Y309" s="102"/>
      <c r="Z309" s="102"/>
      <c r="AP309" s="102"/>
      <c r="AS309" s="102"/>
      <c r="AT309" s="102"/>
      <c r="AU309" s="102"/>
    </row>
    <row r="310" spans="25:47" ht="59.25" customHeight="1" x14ac:dyDescent="0.25">
      <c r="Y310" s="102"/>
      <c r="Z310" s="102"/>
      <c r="AP310" s="102"/>
      <c r="AS310" s="102"/>
      <c r="AT310" s="102"/>
      <c r="AU310" s="102"/>
    </row>
    <row r="311" spans="25:47" ht="59.25" customHeight="1" x14ac:dyDescent="0.25">
      <c r="Y311" s="102"/>
      <c r="Z311" s="102"/>
      <c r="AP311" s="102"/>
      <c r="AS311" s="102"/>
      <c r="AT311" s="102"/>
      <c r="AU311" s="102"/>
    </row>
    <row r="312" spans="25:47" ht="59.25" customHeight="1" x14ac:dyDescent="0.25">
      <c r="Y312" s="102"/>
      <c r="Z312" s="102"/>
      <c r="AP312" s="102"/>
      <c r="AS312" s="102"/>
      <c r="AT312" s="102"/>
      <c r="AU312" s="102"/>
    </row>
    <row r="313" spans="25:47" ht="59.25" customHeight="1" x14ac:dyDescent="0.25">
      <c r="Y313" s="102"/>
      <c r="Z313" s="102"/>
      <c r="AP313" s="102"/>
      <c r="AS313" s="102"/>
      <c r="AT313" s="102"/>
      <c r="AU313" s="102"/>
    </row>
    <row r="314" spans="25:47" ht="59.25" customHeight="1" x14ac:dyDescent="0.25">
      <c r="Y314" s="102"/>
      <c r="Z314" s="102"/>
      <c r="AP314" s="102"/>
      <c r="AS314" s="102"/>
      <c r="AT314" s="102"/>
      <c r="AU314" s="102"/>
    </row>
    <row r="315" spans="25:47" ht="59.25" customHeight="1" x14ac:dyDescent="0.25">
      <c r="Y315" s="102"/>
      <c r="Z315" s="102"/>
      <c r="AP315" s="102"/>
      <c r="AS315" s="102"/>
      <c r="AT315" s="102"/>
      <c r="AU315" s="102"/>
    </row>
    <row r="316" spans="25:47" ht="59.25" customHeight="1" x14ac:dyDescent="0.25">
      <c r="Y316" s="102"/>
      <c r="Z316" s="102"/>
      <c r="AP316" s="102"/>
      <c r="AS316" s="102"/>
      <c r="AT316" s="102"/>
      <c r="AU316" s="102"/>
    </row>
    <row r="317" spans="25:47" ht="59.25" customHeight="1" x14ac:dyDescent="0.25">
      <c r="Y317" s="102"/>
      <c r="Z317" s="102"/>
      <c r="AP317" s="102"/>
      <c r="AS317" s="102"/>
      <c r="AT317" s="102"/>
      <c r="AU317" s="102"/>
    </row>
    <row r="318" spans="25:47" ht="59.25" customHeight="1" x14ac:dyDescent="0.25">
      <c r="Y318" s="102"/>
      <c r="Z318" s="102"/>
      <c r="AP318" s="102"/>
      <c r="AS318" s="102"/>
      <c r="AT318" s="102"/>
      <c r="AU318" s="102"/>
    </row>
    <row r="319" spans="25:47" ht="59.25" customHeight="1" x14ac:dyDescent="0.25">
      <c r="Y319" s="102"/>
      <c r="Z319" s="102"/>
      <c r="AP319" s="102"/>
      <c r="AS319" s="102"/>
      <c r="AT319" s="102"/>
      <c r="AU319" s="102"/>
    </row>
    <row r="320" spans="25:47" ht="59.25" customHeight="1" x14ac:dyDescent="0.25">
      <c r="Y320" s="102"/>
      <c r="Z320" s="102"/>
      <c r="AP320" s="102"/>
      <c r="AS320" s="102"/>
      <c r="AT320" s="102"/>
      <c r="AU320" s="102"/>
    </row>
    <row r="321" spans="25:47" ht="59.25" customHeight="1" x14ac:dyDescent="0.25">
      <c r="Y321" s="102"/>
      <c r="Z321" s="102"/>
      <c r="AP321" s="102"/>
      <c r="AS321" s="102"/>
      <c r="AT321" s="102"/>
      <c r="AU321" s="102"/>
    </row>
    <row r="322" spans="25:47" ht="59.25" customHeight="1" x14ac:dyDescent="0.25">
      <c r="Y322" s="102"/>
      <c r="Z322" s="102"/>
      <c r="AP322" s="102"/>
      <c r="AS322" s="102"/>
      <c r="AT322" s="102"/>
      <c r="AU322" s="102"/>
    </row>
    <row r="323" spans="25:47" ht="59.25" customHeight="1" x14ac:dyDescent="0.25">
      <c r="Y323" s="102"/>
      <c r="Z323" s="102"/>
      <c r="AP323" s="102"/>
      <c r="AS323" s="102"/>
      <c r="AT323" s="102"/>
      <c r="AU323" s="102"/>
    </row>
    <row r="324" spans="25:47" ht="59.25" customHeight="1" x14ac:dyDescent="0.25">
      <c r="Y324" s="102"/>
      <c r="Z324" s="102"/>
      <c r="AP324" s="102"/>
      <c r="AS324" s="102"/>
      <c r="AT324" s="102"/>
      <c r="AU324" s="102"/>
    </row>
    <row r="325" spans="25:47" ht="59.25" customHeight="1" x14ac:dyDescent="0.25">
      <c r="Y325" s="102"/>
      <c r="Z325" s="102"/>
      <c r="AP325" s="102"/>
      <c r="AS325" s="102"/>
      <c r="AT325" s="102"/>
      <c r="AU325" s="102"/>
    </row>
    <row r="326" spans="25:47" ht="59.25" customHeight="1" x14ac:dyDescent="0.25">
      <c r="Y326" s="102"/>
      <c r="Z326" s="102"/>
      <c r="AP326" s="102"/>
      <c r="AS326" s="102"/>
      <c r="AT326" s="102"/>
      <c r="AU326" s="102"/>
    </row>
    <row r="327" spans="25:47" ht="59.25" customHeight="1" x14ac:dyDescent="0.25">
      <c r="Y327" s="102"/>
      <c r="Z327" s="102"/>
      <c r="AP327" s="102"/>
      <c r="AS327" s="102"/>
      <c r="AT327" s="102"/>
      <c r="AU327" s="102"/>
    </row>
    <row r="328" spans="25:47" ht="59.25" customHeight="1" x14ac:dyDescent="0.25">
      <c r="Y328" s="102"/>
      <c r="Z328" s="102"/>
      <c r="AP328" s="102"/>
      <c r="AS328" s="102"/>
      <c r="AT328" s="102"/>
      <c r="AU328" s="102"/>
    </row>
    <row r="329" spans="25:47" ht="59.25" customHeight="1" x14ac:dyDescent="0.25">
      <c r="Y329" s="102"/>
      <c r="Z329" s="102"/>
      <c r="AP329" s="102"/>
      <c r="AS329" s="102"/>
      <c r="AT329" s="102"/>
      <c r="AU329" s="102"/>
    </row>
    <row r="330" spans="25:47" ht="59.25" customHeight="1" x14ac:dyDescent="0.25">
      <c r="Y330" s="102"/>
      <c r="Z330" s="102"/>
      <c r="AP330" s="102"/>
      <c r="AS330" s="102"/>
      <c r="AT330" s="102"/>
      <c r="AU330" s="102"/>
    </row>
    <row r="331" spans="25:47" ht="59.25" customHeight="1" x14ac:dyDescent="0.25">
      <c r="Y331" s="102"/>
      <c r="Z331" s="102"/>
      <c r="AP331" s="102"/>
      <c r="AS331" s="102"/>
      <c r="AT331" s="102"/>
      <c r="AU331" s="102"/>
    </row>
    <row r="332" spans="25:47" ht="59.25" customHeight="1" x14ac:dyDescent="0.25">
      <c r="Y332" s="102"/>
      <c r="Z332" s="102"/>
      <c r="AP332" s="102"/>
      <c r="AS332" s="102"/>
      <c r="AT332" s="102"/>
      <c r="AU332" s="102"/>
    </row>
    <row r="333" spans="25:47" ht="59.25" customHeight="1" x14ac:dyDescent="0.25">
      <c r="Y333" s="102"/>
      <c r="Z333" s="102"/>
      <c r="AP333" s="102"/>
      <c r="AS333" s="102"/>
      <c r="AT333" s="102"/>
      <c r="AU333" s="102"/>
    </row>
    <row r="334" spans="25:47" ht="59.25" customHeight="1" x14ac:dyDescent="0.25">
      <c r="Y334" s="102"/>
      <c r="Z334" s="102"/>
      <c r="AP334" s="102"/>
      <c r="AS334" s="102"/>
      <c r="AT334" s="102"/>
      <c r="AU334" s="102"/>
    </row>
    <row r="335" spans="25:47" ht="59.25" customHeight="1" x14ac:dyDescent="0.25">
      <c r="Y335" s="102"/>
      <c r="Z335" s="102"/>
      <c r="AP335" s="102"/>
      <c r="AS335" s="102"/>
      <c r="AT335" s="102"/>
      <c r="AU335" s="102"/>
    </row>
    <row r="336" spans="25:47" ht="59.25" customHeight="1" x14ac:dyDescent="0.25">
      <c r="Y336" s="102"/>
      <c r="Z336" s="102"/>
      <c r="AP336" s="102"/>
      <c r="AS336" s="102"/>
      <c r="AT336" s="102"/>
      <c r="AU336" s="102"/>
    </row>
    <row r="337" spans="25:47" ht="59.25" customHeight="1" x14ac:dyDescent="0.25">
      <c r="Y337" s="102"/>
      <c r="Z337" s="102"/>
      <c r="AP337" s="102"/>
      <c r="AS337" s="102"/>
      <c r="AT337" s="102"/>
      <c r="AU337" s="102"/>
    </row>
    <row r="338" spans="25:47" ht="59.25" customHeight="1" x14ac:dyDescent="0.25">
      <c r="Y338" s="102"/>
      <c r="Z338" s="102"/>
      <c r="AP338" s="102"/>
      <c r="AS338" s="102"/>
      <c r="AT338" s="102"/>
      <c r="AU338" s="102"/>
    </row>
    <row r="339" spans="25:47" ht="59.25" customHeight="1" x14ac:dyDescent="0.25">
      <c r="Y339" s="102"/>
      <c r="Z339" s="102"/>
      <c r="AP339" s="102"/>
      <c r="AS339" s="102"/>
      <c r="AT339" s="102"/>
      <c r="AU339" s="102"/>
    </row>
    <row r="340" spans="25:47" ht="59.25" customHeight="1" x14ac:dyDescent="0.25">
      <c r="Y340" s="102"/>
      <c r="Z340" s="102"/>
      <c r="AP340" s="102"/>
      <c r="AS340" s="102"/>
      <c r="AT340" s="102"/>
      <c r="AU340" s="102"/>
    </row>
    <row r="341" spans="25:47" ht="59.25" customHeight="1" x14ac:dyDescent="0.25">
      <c r="Y341" s="102"/>
      <c r="Z341" s="102"/>
      <c r="AP341" s="102"/>
      <c r="AS341" s="102"/>
      <c r="AT341" s="102"/>
      <c r="AU341" s="102"/>
    </row>
    <row r="342" spans="25:47" ht="59.25" customHeight="1" x14ac:dyDescent="0.25">
      <c r="Y342" s="102"/>
      <c r="Z342" s="102"/>
      <c r="AP342" s="102"/>
      <c r="AS342" s="102"/>
      <c r="AT342" s="102"/>
      <c r="AU342" s="102"/>
    </row>
    <row r="343" spans="25:47" ht="59.25" customHeight="1" x14ac:dyDescent="0.25">
      <c r="Y343" s="102"/>
      <c r="Z343" s="102"/>
      <c r="AP343" s="102"/>
      <c r="AS343" s="102"/>
      <c r="AT343" s="102"/>
      <c r="AU343" s="102"/>
    </row>
    <row r="344" spans="25:47" ht="59.25" customHeight="1" x14ac:dyDescent="0.25">
      <c r="Y344" s="102"/>
      <c r="Z344" s="102"/>
      <c r="AP344" s="102"/>
      <c r="AS344" s="102"/>
      <c r="AT344" s="102"/>
      <c r="AU344" s="102"/>
    </row>
    <row r="345" spans="25:47" ht="59.25" customHeight="1" x14ac:dyDescent="0.25">
      <c r="Y345" s="102"/>
      <c r="Z345" s="102"/>
      <c r="AP345" s="102"/>
      <c r="AS345" s="102"/>
      <c r="AT345" s="102"/>
      <c r="AU345" s="102"/>
    </row>
    <row r="346" spans="25:47" ht="59.25" customHeight="1" x14ac:dyDescent="0.25">
      <c r="Y346" s="102"/>
      <c r="Z346" s="102"/>
      <c r="AP346" s="102"/>
      <c r="AS346" s="102"/>
      <c r="AT346" s="102"/>
      <c r="AU346" s="102"/>
    </row>
    <row r="347" spans="25:47" ht="59.25" customHeight="1" x14ac:dyDescent="0.25">
      <c r="Y347" s="102"/>
      <c r="Z347" s="102"/>
      <c r="AP347" s="102"/>
      <c r="AS347" s="102"/>
      <c r="AT347" s="102"/>
      <c r="AU347" s="102"/>
    </row>
    <row r="348" spans="25:47" ht="59.25" customHeight="1" x14ac:dyDescent="0.25">
      <c r="Y348" s="102"/>
      <c r="Z348" s="102"/>
      <c r="AP348" s="102"/>
      <c r="AS348" s="102"/>
      <c r="AT348" s="102"/>
      <c r="AU348" s="102"/>
    </row>
    <row r="349" spans="25:47" ht="59.25" customHeight="1" x14ac:dyDescent="0.25">
      <c r="Y349" s="102"/>
      <c r="Z349" s="102"/>
      <c r="AP349" s="102"/>
      <c r="AS349" s="102"/>
      <c r="AT349" s="102"/>
      <c r="AU349" s="102"/>
    </row>
    <row r="350" spans="25:47" ht="59.25" customHeight="1" x14ac:dyDescent="0.25">
      <c r="Y350" s="102"/>
      <c r="Z350" s="102"/>
      <c r="AP350" s="102"/>
      <c r="AS350" s="102"/>
      <c r="AT350" s="102"/>
      <c r="AU350" s="102"/>
    </row>
    <row r="351" spans="25:47" ht="59.25" customHeight="1" x14ac:dyDescent="0.25">
      <c r="Y351" s="102"/>
      <c r="Z351" s="102"/>
      <c r="AP351" s="102"/>
      <c r="AS351" s="102"/>
      <c r="AT351" s="102"/>
      <c r="AU351" s="102"/>
    </row>
    <row r="352" spans="25:47" ht="59.25" customHeight="1" x14ac:dyDescent="0.25">
      <c r="Y352" s="102"/>
      <c r="Z352" s="102"/>
      <c r="AP352" s="102"/>
      <c r="AS352" s="102"/>
      <c r="AT352" s="102"/>
      <c r="AU352" s="102"/>
    </row>
    <row r="353" spans="25:47" ht="59.25" customHeight="1" x14ac:dyDescent="0.25">
      <c r="Y353" s="102"/>
      <c r="Z353" s="102"/>
      <c r="AP353" s="102"/>
      <c r="AS353" s="102"/>
      <c r="AT353" s="102"/>
      <c r="AU353" s="102"/>
    </row>
    <row r="354" spans="25:47" ht="59.25" customHeight="1" x14ac:dyDescent="0.25">
      <c r="Y354" s="102"/>
      <c r="Z354" s="102"/>
      <c r="AP354" s="102"/>
      <c r="AS354" s="102"/>
      <c r="AT354" s="102"/>
      <c r="AU354" s="102"/>
    </row>
    <row r="355" spans="25:47" ht="59.25" customHeight="1" x14ac:dyDescent="0.25">
      <c r="Y355" s="102"/>
      <c r="Z355" s="102"/>
      <c r="AP355" s="102"/>
      <c r="AS355" s="102"/>
      <c r="AT355" s="102"/>
      <c r="AU355" s="102"/>
    </row>
    <row r="356" spans="25:47" ht="59.25" customHeight="1" x14ac:dyDescent="0.25">
      <c r="Y356" s="102"/>
      <c r="Z356" s="102"/>
      <c r="AP356" s="102"/>
      <c r="AS356" s="102"/>
      <c r="AT356" s="102"/>
      <c r="AU356" s="102"/>
    </row>
    <row r="357" spans="25:47" ht="59.25" customHeight="1" x14ac:dyDescent="0.25">
      <c r="Y357" s="102"/>
      <c r="Z357" s="102"/>
      <c r="AP357" s="102"/>
      <c r="AS357" s="102"/>
      <c r="AT357" s="102"/>
      <c r="AU357" s="102"/>
    </row>
    <row r="358" spans="25:47" ht="59.25" customHeight="1" x14ac:dyDescent="0.25">
      <c r="Y358" s="102"/>
      <c r="Z358" s="102"/>
      <c r="AP358" s="102"/>
      <c r="AS358" s="102"/>
      <c r="AT358" s="102"/>
      <c r="AU358" s="102"/>
    </row>
    <row r="359" spans="25:47" ht="59.25" customHeight="1" x14ac:dyDescent="0.25">
      <c r="Y359" s="102"/>
      <c r="Z359" s="102"/>
      <c r="AP359" s="102"/>
      <c r="AS359" s="102"/>
      <c r="AT359" s="102"/>
      <c r="AU359" s="102"/>
    </row>
    <row r="360" spans="25:47" ht="59.25" customHeight="1" x14ac:dyDescent="0.25">
      <c r="Y360" s="102"/>
      <c r="Z360" s="102"/>
      <c r="AP360" s="102"/>
      <c r="AS360" s="102"/>
      <c r="AT360" s="102"/>
      <c r="AU360" s="102"/>
    </row>
    <row r="361" spans="25:47" ht="59.25" customHeight="1" x14ac:dyDescent="0.25">
      <c r="Y361" s="102"/>
      <c r="Z361" s="102"/>
      <c r="AP361" s="102"/>
      <c r="AS361" s="102"/>
      <c r="AT361" s="102"/>
      <c r="AU361" s="102"/>
    </row>
    <row r="362" spans="25:47" ht="59.25" customHeight="1" x14ac:dyDescent="0.25">
      <c r="Y362" s="102"/>
      <c r="Z362" s="102"/>
      <c r="AP362" s="102"/>
      <c r="AS362" s="102"/>
      <c r="AT362" s="102"/>
      <c r="AU362" s="102"/>
    </row>
    <row r="363" spans="25:47" ht="59.25" customHeight="1" x14ac:dyDescent="0.25">
      <c r="Y363" s="102"/>
      <c r="Z363" s="102"/>
      <c r="AP363" s="102"/>
      <c r="AS363" s="102"/>
      <c r="AT363" s="102"/>
      <c r="AU363" s="102"/>
    </row>
    <row r="364" spans="25:47" ht="59.25" customHeight="1" x14ac:dyDescent="0.25">
      <c r="Y364" s="102"/>
      <c r="Z364" s="102"/>
      <c r="AP364" s="102"/>
      <c r="AS364" s="102"/>
      <c r="AT364" s="102"/>
      <c r="AU364" s="102"/>
    </row>
    <row r="365" spans="25:47" ht="59.25" customHeight="1" x14ac:dyDescent="0.25">
      <c r="Y365" s="102"/>
      <c r="Z365" s="102"/>
      <c r="AP365" s="102"/>
      <c r="AS365" s="102"/>
      <c r="AT365" s="102"/>
      <c r="AU365" s="102"/>
    </row>
    <row r="366" spans="25:47" ht="59.25" customHeight="1" x14ac:dyDescent="0.25">
      <c r="Y366" s="102"/>
      <c r="Z366" s="102"/>
      <c r="AP366" s="102"/>
      <c r="AS366" s="102"/>
      <c r="AT366" s="102"/>
      <c r="AU366" s="102"/>
    </row>
    <row r="367" spans="25:47" ht="59.25" customHeight="1" x14ac:dyDescent="0.25">
      <c r="Y367" s="102"/>
      <c r="Z367" s="102"/>
      <c r="AP367" s="102"/>
      <c r="AS367" s="102"/>
      <c r="AT367" s="102"/>
      <c r="AU367" s="102"/>
    </row>
    <row r="368" spans="25:47" ht="59.25" customHeight="1" x14ac:dyDescent="0.25">
      <c r="Y368" s="102"/>
      <c r="Z368" s="102"/>
      <c r="AP368" s="102"/>
      <c r="AS368" s="102"/>
      <c r="AT368" s="102"/>
      <c r="AU368" s="102"/>
    </row>
    <row r="369" spans="25:47" ht="59.25" customHeight="1" x14ac:dyDescent="0.25">
      <c r="Y369" s="102"/>
      <c r="Z369" s="102"/>
      <c r="AP369" s="102"/>
      <c r="AS369" s="102"/>
      <c r="AT369" s="102"/>
      <c r="AU369" s="102"/>
    </row>
    <row r="370" spans="25:47" ht="59.25" customHeight="1" x14ac:dyDescent="0.25">
      <c r="Y370" s="102"/>
      <c r="Z370" s="102"/>
      <c r="AP370" s="102"/>
      <c r="AS370" s="102"/>
      <c r="AT370" s="102"/>
      <c r="AU370" s="102"/>
    </row>
    <row r="371" spans="25:47" ht="59.25" customHeight="1" x14ac:dyDescent="0.25">
      <c r="Y371" s="102"/>
      <c r="Z371" s="102"/>
      <c r="AP371" s="102"/>
      <c r="AS371" s="102"/>
      <c r="AT371" s="102"/>
      <c r="AU371" s="102"/>
    </row>
    <row r="372" spans="25:47" ht="59.25" customHeight="1" x14ac:dyDescent="0.25">
      <c r="Y372" s="102"/>
      <c r="Z372" s="102"/>
      <c r="AP372" s="102"/>
      <c r="AS372" s="102"/>
      <c r="AT372" s="102"/>
      <c r="AU372" s="102"/>
    </row>
    <row r="373" spans="25:47" ht="59.25" customHeight="1" x14ac:dyDescent="0.25">
      <c r="Y373" s="102"/>
      <c r="Z373" s="102"/>
      <c r="AP373" s="102"/>
      <c r="AS373" s="102"/>
      <c r="AT373" s="102"/>
      <c r="AU373" s="102"/>
    </row>
    <row r="374" spans="25:47" ht="59.25" customHeight="1" x14ac:dyDescent="0.25">
      <c r="Y374" s="102"/>
      <c r="Z374" s="102"/>
      <c r="AP374" s="102"/>
      <c r="AS374" s="102"/>
      <c r="AT374" s="102"/>
      <c r="AU374" s="102"/>
    </row>
    <row r="375" spans="25:47" ht="59.25" customHeight="1" x14ac:dyDescent="0.25">
      <c r="Y375" s="102"/>
      <c r="Z375" s="102"/>
      <c r="AP375" s="102"/>
      <c r="AS375" s="102"/>
      <c r="AT375" s="102"/>
      <c r="AU375" s="102"/>
    </row>
    <row r="376" spans="25:47" ht="59.25" customHeight="1" x14ac:dyDescent="0.25">
      <c r="Y376" s="102"/>
      <c r="Z376" s="102"/>
      <c r="AP376" s="102"/>
      <c r="AS376" s="102"/>
      <c r="AT376" s="102"/>
      <c r="AU376" s="102"/>
    </row>
    <row r="377" spans="25:47" ht="59.25" customHeight="1" x14ac:dyDescent="0.25">
      <c r="Y377" s="102"/>
      <c r="Z377" s="102"/>
      <c r="AP377" s="102"/>
      <c r="AS377" s="102"/>
      <c r="AT377" s="102"/>
      <c r="AU377" s="102"/>
    </row>
    <row r="378" spans="25:47" ht="59.25" customHeight="1" x14ac:dyDescent="0.25">
      <c r="Y378" s="102"/>
      <c r="Z378" s="102"/>
      <c r="AP378" s="102"/>
      <c r="AS378" s="102"/>
      <c r="AT378" s="102"/>
      <c r="AU378" s="102"/>
    </row>
    <row r="379" spans="25:47" ht="59.25" customHeight="1" x14ac:dyDescent="0.25">
      <c r="Y379" s="102"/>
      <c r="Z379" s="102"/>
      <c r="AP379" s="102"/>
      <c r="AS379" s="102"/>
      <c r="AT379" s="102"/>
      <c r="AU379" s="102"/>
    </row>
    <row r="380" spans="25:47" ht="59.25" customHeight="1" x14ac:dyDescent="0.25">
      <c r="Y380" s="102"/>
      <c r="Z380" s="102"/>
      <c r="AP380" s="102"/>
      <c r="AS380" s="102"/>
      <c r="AT380" s="102"/>
      <c r="AU380" s="102"/>
    </row>
    <row r="381" spans="25:47" ht="59.25" customHeight="1" x14ac:dyDescent="0.25">
      <c r="Y381" s="102"/>
      <c r="Z381" s="102"/>
      <c r="AP381" s="102"/>
      <c r="AS381" s="102"/>
      <c r="AT381" s="102"/>
      <c r="AU381" s="102"/>
    </row>
    <row r="382" spans="25:47" ht="59.25" customHeight="1" x14ac:dyDescent="0.25">
      <c r="Y382" s="102"/>
      <c r="Z382" s="102"/>
      <c r="AP382" s="102"/>
      <c r="AS382" s="102"/>
      <c r="AT382" s="102"/>
      <c r="AU382" s="102"/>
    </row>
    <row r="383" spans="25:47" ht="59.25" customHeight="1" x14ac:dyDescent="0.25">
      <c r="Y383" s="102"/>
      <c r="Z383" s="102"/>
      <c r="AP383" s="102"/>
      <c r="AS383" s="102"/>
      <c r="AT383" s="102"/>
      <c r="AU383" s="102"/>
    </row>
    <row r="384" spans="25:47" ht="59.25" customHeight="1" x14ac:dyDescent="0.25">
      <c r="Y384" s="102"/>
      <c r="Z384" s="102"/>
      <c r="AP384" s="102"/>
      <c r="AS384" s="102"/>
      <c r="AT384" s="102"/>
      <c r="AU384" s="102"/>
    </row>
    <row r="385" spans="25:47" ht="59.25" customHeight="1" x14ac:dyDescent="0.25">
      <c r="Y385" s="102"/>
      <c r="Z385" s="102"/>
      <c r="AP385" s="102"/>
      <c r="AS385" s="102"/>
      <c r="AT385" s="102"/>
      <c r="AU385" s="102"/>
    </row>
    <row r="386" spans="25:47" ht="59.25" customHeight="1" x14ac:dyDescent="0.25">
      <c r="Y386" s="102"/>
      <c r="Z386" s="102"/>
      <c r="AP386" s="102"/>
      <c r="AS386" s="102"/>
      <c r="AT386" s="102"/>
      <c r="AU386" s="102"/>
    </row>
    <row r="387" spans="25:47" ht="59.25" customHeight="1" x14ac:dyDescent="0.25">
      <c r="Y387" s="102"/>
      <c r="Z387" s="102"/>
      <c r="AP387" s="102"/>
      <c r="AS387" s="102"/>
      <c r="AT387" s="102"/>
      <c r="AU387" s="102"/>
    </row>
    <row r="388" spans="25:47" ht="59.25" customHeight="1" x14ac:dyDescent="0.25">
      <c r="Y388" s="102"/>
      <c r="Z388" s="102"/>
      <c r="AP388" s="102"/>
      <c r="AS388" s="102"/>
      <c r="AT388" s="102"/>
      <c r="AU388" s="102"/>
    </row>
    <row r="389" spans="25:47" ht="59.25" customHeight="1" x14ac:dyDescent="0.25">
      <c r="Y389" s="102"/>
      <c r="Z389" s="102"/>
      <c r="AP389" s="102"/>
      <c r="AS389" s="102"/>
      <c r="AT389" s="102"/>
      <c r="AU389" s="102"/>
    </row>
    <row r="390" spans="25:47" ht="59.25" customHeight="1" x14ac:dyDescent="0.25">
      <c r="Y390" s="102"/>
      <c r="Z390" s="102"/>
      <c r="AP390" s="102"/>
      <c r="AS390" s="102"/>
      <c r="AT390" s="102"/>
      <c r="AU390" s="102"/>
    </row>
    <row r="391" spans="25:47" ht="59.25" customHeight="1" x14ac:dyDescent="0.25">
      <c r="Y391" s="102"/>
      <c r="Z391" s="102"/>
      <c r="AP391" s="102"/>
      <c r="AS391" s="102"/>
      <c r="AT391" s="102"/>
      <c r="AU391" s="102"/>
    </row>
    <row r="392" spans="25:47" ht="59.25" customHeight="1" x14ac:dyDescent="0.25">
      <c r="Y392" s="102"/>
      <c r="Z392" s="102"/>
      <c r="AP392" s="102"/>
      <c r="AS392" s="102"/>
      <c r="AT392" s="102"/>
      <c r="AU392" s="102"/>
    </row>
    <row r="393" spans="25:47" ht="59.25" customHeight="1" x14ac:dyDescent="0.25">
      <c r="Y393" s="102"/>
      <c r="Z393" s="102"/>
      <c r="AP393" s="102"/>
      <c r="AS393" s="102"/>
      <c r="AT393" s="102"/>
      <c r="AU393" s="102"/>
    </row>
    <row r="394" spans="25:47" ht="59.25" customHeight="1" x14ac:dyDescent="0.25">
      <c r="Y394" s="102"/>
      <c r="Z394" s="102"/>
      <c r="AP394" s="102"/>
      <c r="AS394" s="102"/>
      <c r="AT394" s="102"/>
      <c r="AU394" s="102"/>
    </row>
    <row r="395" spans="25:47" ht="59.25" customHeight="1" x14ac:dyDescent="0.25">
      <c r="Y395" s="102"/>
      <c r="Z395" s="102"/>
      <c r="AP395" s="102"/>
      <c r="AS395" s="102"/>
      <c r="AT395" s="102"/>
      <c r="AU395" s="102"/>
    </row>
    <row r="396" spans="25:47" ht="59.25" customHeight="1" x14ac:dyDescent="0.25">
      <c r="Y396" s="102"/>
      <c r="Z396" s="102"/>
      <c r="AP396" s="102"/>
      <c r="AS396" s="102"/>
      <c r="AT396" s="102"/>
      <c r="AU396" s="102"/>
    </row>
    <row r="397" spans="25:47" ht="59.25" customHeight="1" x14ac:dyDescent="0.25">
      <c r="Y397" s="102"/>
      <c r="Z397" s="102"/>
      <c r="AP397" s="102"/>
      <c r="AS397" s="102"/>
      <c r="AT397" s="102"/>
      <c r="AU397" s="102"/>
    </row>
    <row r="398" spans="25:47" ht="59.25" customHeight="1" x14ac:dyDescent="0.25">
      <c r="Y398" s="102"/>
      <c r="Z398" s="102"/>
      <c r="AP398" s="102"/>
      <c r="AS398" s="102"/>
      <c r="AT398" s="102"/>
      <c r="AU398" s="102"/>
    </row>
    <row r="399" spans="25:47" ht="59.25" customHeight="1" x14ac:dyDescent="0.25">
      <c r="Y399" s="102"/>
      <c r="Z399" s="102"/>
      <c r="AP399" s="102"/>
      <c r="AS399" s="102"/>
      <c r="AT399" s="102"/>
      <c r="AU399" s="102"/>
    </row>
    <row r="400" spans="25:47" ht="59.25" customHeight="1" x14ac:dyDescent="0.25">
      <c r="Y400" s="102"/>
      <c r="Z400" s="102"/>
      <c r="AP400" s="102"/>
      <c r="AS400" s="102"/>
      <c r="AT400" s="102"/>
      <c r="AU400" s="102"/>
    </row>
    <row r="401" spans="25:47" ht="59.25" customHeight="1" x14ac:dyDescent="0.25">
      <c r="Y401" s="102"/>
      <c r="Z401" s="102"/>
      <c r="AP401" s="102"/>
      <c r="AS401" s="102"/>
      <c r="AT401" s="102"/>
      <c r="AU401" s="102"/>
    </row>
    <row r="402" spans="25:47" ht="59.25" customHeight="1" x14ac:dyDescent="0.25">
      <c r="Y402" s="102"/>
      <c r="Z402" s="102"/>
      <c r="AP402" s="102"/>
      <c r="AS402" s="102"/>
      <c r="AT402" s="102"/>
      <c r="AU402" s="102"/>
    </row>
    <row r="403" spans="25:47" ht="59.25" customHeight="1" x14ac:dyDescent="0.25">
      <c r="Y403" s="102"/>
      <c r="Z403" s="102"/>
      <c r="AP403" s="102"/>
      <c r="AS403" s="102"/>
      <c r="AT403" s="102"/>
      <c r="AU403" s="102"/>
    </row>
    <row r="404" spans="25:47" ht="59.25" customHeight="1" x14ac:dyDescent="0.25">
      <c r="Y404" s="102"/>
      <c r="Z404" s="102"/>
      <c r="AP404" s="102"/>
      <c r="AS404" s="102"/>
      <c r="AT404" s="102"/>
      <c r="AU404" s="102"/>
    </row>
    <row r="405" spans="25:47" ht="59.25" customHeight="1" x14ac:dyDescent="0.25">
      <c r="Y405" s="102"/>
      <c r="Z405" s="102"/>
      <c r="AP405" s="102"/>
      <c r="AS405" s="102"/>
      <c r="AT405" s="102"/>
      <c r="AU405" s="102"/>
    </row>
    <row r="406" spans="25:47" ht="59.25" customHeight="1" x14ac:dyDescent="0.25">
      <c r="Y406" s="102"/>
      <c r="Z406" s="102"/>
      <c r="AP406" s="102"/>
      <c r="AS406" s="102"/>
      <c r="AT406" s="102"/>
      <c r="AU406" s="102"/>
    </row>
    <row r="407" spans="25:47" ht="59.25" customHeight="1" x14ac:dyDescent="0.25">
      <c r="Y407" s="102"/>
      <c r="Z407" s="102"/>
      <c r="AP407" s="102"/>
      <c r="AS407" s="102"/>
      <c r="AT407" s="102"/>
      <c r="AU407" s="102"/>
    </row>
    <row r="408" spans="25:47" ht="59.25" customHeight="1" x14ac:dyDescent="0.25">
      <c r="Y408" s="102"/>
      <c r="Z408" s="102"/>
      <c r="AP408" s="102"/>
      <c r="AS408" s="102"/>
      <c r="AT408" s="102"/>
      <c r="AU408" s="102"/>
    </row>
    <row r="409" spans="25:47" ht="59.25" customHeight="1" x14ac:dyDescent="0.25">
      <c r="Y409" s="102"/>
      <c r="Z409" s="102"/>
      <c r="AP409" s="102"/>
      <c r="AS409" s="102"/>
      <c r="AT409" s="102"/>
      <c r="AU409" s="102"/>
    </row>
    <row r="410" spans="25:47" ht="59.25" customHeight="1" x14ac:dyDescent="0.25">
      <c r="Y410" s="102"/>
      <c r="Z410" s="102"/>
      <c r="AP410" s="102"/>
      <c r="AS410" s="102"/>
      <c r="AT410" s="102"/>
      <c r="AU410" s="102"/>
    </row>
    <row r="411" spans="25:47" ht="59.25" customHeight="1" x14ac:dyDescent="0.25">
      <c r="Y411" s="102"/>
      <c r="Z411" s="102"/>
      <c r="AP411" s="102"/>
      <c r="AS411" s="102"/>
      <c r="AT411" s="102"/>
      <c r="AU411" s="102"/>
    </row>
    <row r="412" spans="25:47" ht="59.25" customHeight="1" x14ac:dyDescent="0.25">
      <c r="Y412" s="102"/>
      <c r="Z412" s="102"/>
      <c r="AP412" s="102"/>
      <c r="AS412" s="102"/>
      <c r="AT412" s="102"/>
      <c r="AU412" s="102"/>
    </row>
    <row r="413" spans="25:47" ht="59.25" customHeight="1" x14ac:dyDescent="0.25">
      <c r="Y413" s="102"/>
      <c r="Z413" s="102"/>
      <c r="AP413" s="102"/>
      <c r="AS413" s="102"/>
      <c r="AT413" s="102"/>
      <c r="AU413" s="102"/>
    </row>
    <row r="414" spans="25:47" ht="59.25" customHeight="1" x14ac:dyDescent="0.25">
      <c r="Y414" s="102"/>
      <c r="Z414" s="102"/>
      <c r="AP414" s="102"/>
      <c r="AS414" s="102"/>
      <c r="AT414" s="102"/>
      <c r="AU414" s="102"/>
    </row>
    <row r="415" spans="25:47" ht="59.25" customHeight="1" x14ac:dyDescent="0.25">
      <c r="Y415" s="102"/>
      <c r="Z415" s="102"/>
      <c r="AP415" s="102"/>
      <c r="AS415" s="102"/>
      <c r="AT415" s="102"/>
      <c r="AU415" s="102"/>
    </row>
    <row r="416" spans="25:47" ht="59.25" customHeight="1" x14ac:dyDescent="0.25">
      <c r="Y416" s="102"/>
      <c r="Z416" s="102"/>
      <c r="AP416" s="102"/>
      <c r="AS416" s="102"/>
      <c r="AT416" s="102"/>
      <c r="AU416" s="102"/>
    </row>
    <row r="417" spans="25:47" ht="59.25" customHeight="1" x14ac:dyDescent="0.25">
      <c r="Y417" s="102"/>
      <c r="Z417" s="102"/>
      <c r="AP417" s="102"/>
      <c r="AS417" s="102"/>
      <c r="AT417" s="102"/>
      <c r="AU417" s="102"/>
    </row>
    <row r="418" spans="25:47" ht="59.25" customHeight="1" x14ac:dyDescent="0.25">
      <c r="Y418" s="102"/>
      <c r="Z418" s="102"/>
      <c r="AP418" s="102"/>
      <c r="AS418" s="102"/>
      <c r="AT418" s="102"/>
      <c r="AU418" s="102"/>
    </row>
    <row r="419" spans="25:47" ht="59.25" customHeight="1" x14ac:dyDescent="0.25">
      <c r="Y419" s="102"/>
      <c r="Z419" s="102"/>
      <c r="AP419" s="102"/>
      <c r="AS419" s="102"/>
      <c r="AT419" s="102"/>
      <c r="AU419" s="102"/>
    </row>
    <row r="420" spans="25:47" ht="59.25" customHeight="1" x14ac:dyDescent="0.25">
      <c r="Y420" s="102"/>
      <c r="Z420" s="102"/>
      <c r="AP420" s="102"/>
      <c r="AS420" s="102"/>
      <c r="AT420" s="102"/>
      <c r="AU420" s="102"/>
    </row>
    <row r="421" spans="25:47" ht="59.25" customHeight="1" x14ac:dyDescent="0.25">
      <c r="Y421" s="102"/>
      <c r="Z421" s="102"/>
      <c r="AP421" s="102"/>
      <c r="AS421" s="102"/>
      <c r="AT421" s="102"/>
      <c r="AU421" s="102"/>
    </row>
    <row r="422" spans="25:47" ht="59.25" customHeight="1" x14ac:dyDescent="0.25">
      <c r="Y422" s="102"/>
      <c r="Z422" s="102"/>
      <c r="AP422" s="102"/>
      <c r="AS422" s="102"/>
      <c r="AT422" s="102"/>
      <c r="AU422" s="102"/>
    </row>
    <row r="423" spans="25:47" ht="59.25" customHeight="1" x14ac:dyDescent="0.25">
      <c r="Y423" s="102"/>
      <c r="Z423" s="102"/>
      <c r="AP423" s="102"/>
      <c r="AS423" s="102"/>
      <c r="AT423" s="102"/>
      <c r="AU423" s="102"/>
    </row>
    <row r="424" spans="25:47" ht="59.25" customHeight="1" x14ac:dyDescent="0.25">
      <c r="Y424" s="102"/>
      <c r="Z424" s="102"/>
      <c r="AP424" s="102"/>
      <c r="AS424" s="102"/>
      <c r="AT424" s="102"/>
      <c r="AU424" s="102"/>
    </row>
    <row r="425" spans="25:47" ht="59.25" customHeight="1" x14ac:dyDescent="0.25">
      <c r="Y425" s="102"/>
      <c r="Z425" s="102"/>
      <c r="AP425" s="102"/>
      <c r="AS425" s="102"/>
      <c r="AT425" s="102"/>
      <c r="AU425" s="102"/>
    </row>
    <row r="426" spans="25:47" ht="59.25" customHeight="1" x14ac:dyDescent="0.25">
      <c r="Y426" s="102"/>
      <c r="Z426" s="102"/>
      <c r="AP426" s="102"/>
      <c r="AS426" s="102"/>
      <c r="AT426" s="102"/>
      <c r="AU426" s="102"/>
    </row>
    <row r="427" spans="25:47" ht="59.25" customHeight="1" x14ac:dyDescent="0.25">
      <c r="Y427" s="102"/>
      <c r="Z427" s="102"/>
      <c r="AP427" s="102"/>
      <c r="AS427" s="102"/>
      <c r="AT427" s="102"/>
      <c r="AU427" s="102"/>
    </row>
    <row r="428" spans="25:47" ht="59.25" customHeight="1" x14ac:dyDescent="0.25">
      <c r="Y428" s="102"/>
      <c r="Z428" s="102"/>
      <c r="AP428" s="102"/>
      <c r="AS428" s="102"/>
      <c r="AT428" s="102"/>
      <c r="AU428" s="102"/>
    </row>
    <row r="429" spans="25:47" ht="59.25" customHeight="1" x14ac:dyDescent="0.25">
      <c r="Y429" s="102"/>
      <c r="Z429" s="102"/>
      <c r="AP429" s="102"/>
      <c r="AS429" s="102"/>
      <c r="AT429" s="102"/>
      <c r="AU429" s="102"/>
    </row>
    <row r="430" spans="25:47" ht="59.25" customHeight="1" x14ac:dyDescent="0.25">
      <c r="Y430" s="102"/>
      <c r="Z430" s="102"/>
      <c r="AP430" s="102"/>
      <c r="AS430" s="102"/>
      <c r="AT430" s="102"/>
      <c r="AU430" s="102"/>
    </row>
    <row r="431" spans="25:47" ht="59.25" customHeight="1" x14ac:dyDescent="0.25">
      <c r="Y431" s="102"/>
      <c r="Z431" s="102"/>
      <c r="AP431" s="102"/>
      <c r="AS431" s="102"/>
      <c r="AT431" s="102"/>
      <c r="AU431" s="102"/>
    </row>
    <row r="432" spans="25:47" ht="59.25" customHeight="1" x14ac:dyDescent="0.25">
      <c r="Y432" s="102"/>
      <c r="Z432" s="102"/>
      <c r="AP432" s="102"/>
      <c r="AS432" s="102"/>
      <c r="AT432" s="102"/>
      <c r="AU432" s="102"/>
    </row>
    <row r="433" spans="25:47" ht="59.25" customHeight="1" x14ac:dyDescent="0.25">
      <c r="Y433" s="102"/>
      <c r="Z433" s="102"/>
      <c r="AP433" s="102"/>
      <c r="AS433" s="102"/>
      <c r="AT433" s="102"/>
      <c r="AU433" s="102"/>
    </row>
    <row r="434" spans="25:47" ht="59.25" customHeight="1" x14ac:dyDescent="0.25">
      <c r="Y434" s="102"/>
      <c r="Z434" s="102"/>
      <c r="AP434" s="102"/>
      <c r="AS434" s="102"/>
      <c r="AT434" s="102"/>
      <c r="AU434" s="102"/>
    </row>
    <row r="435" spans="25:47" ht="59.25" customHeight="1" x14ac:dyDescent="0.25">
      <c r="Y435" s="102"/>
      <c r="Z435" s="102"/>
      <c r="AP435" s="102"/>
      <c r="AS435" s="102"/>
      <c r="AT435" s="102"/>
      <c r="AU435" s="102"/>
    </row>
    <row r="436" spans="25:47" ht="59.25" customHeight="1" x14ac:dyDescent="0.25">
      <c r="Y436" s="102"/>
      <c r="Z436" s="102"/>
      <c r="AP436" s="102"/>
      <c r="AS436" s="102"/>
      <c r="AT436" s="102"/>
      <c r="AU436" s="102"/>
    </row>
    <row r="437" spans="25:47" ht="59.25" customHeight="1" x14ac:dyDescent="0.25">
      <c r="Y437" s="102"/>
      <c r="Z437" s="102"/>
      <c r="AP437" s="102"/>
      <c r="AS437" s="102"/>
      <c r="AT437" s="102"/>
      <c r="AU437" s="102"/>
    </row>
    <row r="438" spans="25:47" ht="59.25" customHeight="1" x14ac:dyDescent="0.25">
      <c r="Y438" s="102"/>
      <c r="Z438" s="102"/>
      <c r="AP438" s="102"/>
      <c r="AS438" s="102"/>
      <c r="AT438" s="102"/>
      <c r="AU438" s="102"/>
    </row>
    <row r="439" spans="25:47" ht="59.25" customHeight="1" x14ac:dyDescent="0.25">
      <c r="Y439" s="102"/>
      <c r="Z439" s="102"/>
      <c r="AP439" s="102"/>
      <c r="AS439" s="102"/>
      <c r="AT439" s="102"/>
      <c r="AU439" s="102"/>
    </row>
    <row r="440" spans="25:47" ht="59.25" customHeight="1" x14ac:dyDescent="0.25">
      <c r="Y440" s="102"/>
      <c r="Z440" s="102"/>
      <c r="AP440" s="102"/>
      <c r="AS440" s="102"/>
      <c r="AT440" s="102"/>
      <c r="AU440" s="102"/>
    </row>
    <row r="441" spans="25:47" ht="59.25" customHeight="1" x14ac:dyDescent="0.25">
      <c r="Y441" s="102"/>
      <c r="Z441" s="102"/>
      <c r="AP441" s="102"/>
      <c r="AS441" s="102"/>
      <c r="AT441" s="102"/>
      <c r="AU441" s="102"/>
    </row>
    <row r="442" spans="25:47" ht="59.25" customHeight="1" x14ac:dyDescent="0.25">
      <c r="Y442" s="102"/>
      <c r="Z442" s="102"/>
      <c r="AP442" s="102"/>
      <c r="AS442" s="102"/>
      <c r="AT442" s="102"/>
      <c r="AU442" s="102"/>
    </row>
    <row r="443" spans="25:47" ht="59.25" customHeight="1" x14ac:dyDescent="0.25">
      <c r="Y443" s="102"/>
      <c r="Z443" s="102"/>
      <c r="AP443" s="102"/>
      <c r="AS443" s="102"/>
      <c r="AT443" s="102"/>
      <c r="AU443" s="102"/>
    </row>
    <row r="444" spans="25:47" ht="59.25" customHeight="1" x14ac:dyDescent="0.25">
      <c r="Y444" s="102"/>
      <c r="Z444" s="102"/>
      <c r="AP444" s="102"/>
      <c r="AS444" s="102"/>
      <c r="AT444" s="102"/>
      <c r="AU444" s="102"/>
    </row>
    <row r="445" spans="25:47" ht="59.25" customHeight="1" x14ac:dyDescent="0.25">
      <c r="Y445" s="102"/>
      <c r="Z445" s="102"/>
      <c r="AP445" s="102"/>
      <c r="AS445" s="102"/>
      <c r="AT445" s="102"/>
      <c r="AU445" s="102"/>
    </row>
    <row r="446" spans="25:47" ht="59.25" customHeight="1" x14ac:dyDescent="0.25">
      <c r="Y446" s="102"/>
      <c r="Z446" s="102"/>
      <c r="AP446" s="102"/>
      <c r="AS446" s="102"/>
      <c r="AT446" s="102"/>
      <c r="AU446" s="102"/>
    </row>
    <row r="447" spans="25:47" ht="59.25" customHeight="1" x14ac:dyDescent="0.25">
      <c r="Y447" s="102"/>
      <c r="Z447" s="102"/>
      <c r="AP447" s="102"/>
      <c r="AS447" s="102"/>
      <c r="AT447" s="102"/>
      <c r="AU447" s="102"/>
    </row>
    <row r="448" spans="25:47" ht="59.25" customHeight="1" x14ac:dyDescent="0.25">
      <c r="Y448" s="102"/>
      <c r="Z448" s="102"/>
      <c r="AP448" s="102"/>
      <c r="AS448" s="102"/>
      <c r="AT448" s="102"/>
      <c r="AU448" s="102"/>
    </row>
    <row r="449" spans="25:47" ht="59.25" customHeight="1" x14ac:dyDescent="0.25">
      <c r="Y449" s="102"/>
      <c r="Z449" s="102"/>
      <c r="AP449" s="102"/>
      <c r="AS449" s="102"/>
      <c r="AT449" s="102"/>
      <c r="AU449" s="102"/>
    </row>
    <row r="450" spans="25:47" ht="59.25" customHeight="1" x14ac:dyDescent="0.25">
      <c r="Y450" s="102"/>
      <c r="Z450" s="102"/>
      <c r="AP450" s="102"/>
      <c r="AS450" s="102"/>
      <c r="AT450" s="102"/>
      <c r="AU450" s="102"/>
    </row>
    <row r="451" spans="25:47" ht="59.25" customHeight="1" x14ac:dyDescent="0.25">
      <c r="Y451" s="102"/>
      <c r="Z451" s="102"/>
      <c r="AP451" s="102"/>
      <c r="AS451" s="102"/>
      <c r="AT451" s="102"/>
      <c r="AU451" s="102"/>
    </row>
    <row r="452" spans="25:47" ht="59.25" customHeight="1" x14ac:dyDescent="0.25">
      <c r="Y452" s="102"/>
      <c r="Z452" s="102"/>
      <c r="AP452" s="102"/>
      <c r="AS452" s="102"/>
      <c r="AT452" s="102"/>
      <c r="AU452" s="102"/>
    </row>
    <row r="453" spans="25:47" ht="59.25" customHeight="1" x14ac:dyDescent="0.25">
      <c r="Y453" s="102"/>
      <c r="Z453" s="102"/>
      <c r="AP453" s="102"/>
      <c r="AS453" s="102"/>
      <c r="AT453" s="102"/>
      <c r="AU453" s="102"/>
    </row>
    <row r="454" spans="25:47" ht="59.25" customHeight="1" x14ac:dyDescent="0.25">
      <c r="Y454" s="102"/>
      <c r="Z454" s="102"/>
      <c r="AP454" s="102"/>
      <c r="AS454" s="102"/>
      <c r="AT454" s="102"/>
      <c r="AU454" s="102"/>
    </row>
    <row r="455" spans="25:47" ht="59.25" customHeight="1" x14ac:dyDescent="0.25">
      <c r="Y455" s="102"/>
      <c r="Z455" s="102"/>
      <c r="AP455" s="102"/>
      <c r="AS455" s="102"/>
      <c r="AT455" s="102"/>
      <c r="AU455" s="102"/>
    </row>
    <row r="456" spans="25:47" ht="59.25" customHeight="1" x14ac:dyDescent="0.25">
      <c r="Y456" s="102"/>
      <c r="Z456" s="102"/>
      <c r="AP456" s="102"/>
      <c r="AS456" s="102"/>
      <c r="AT456" s="102"/>
      <c r="AU456" s="102"/>
    </row>
    <row r="457" spans="25:47" ht="59.25" customHeight="1" x14ac:dyDescent="0.25">
      <c r="Y457" s="102"/>
      <c r="Z457" s="102"/>
      <c r="AP457" s="102"/>
      <c r="AS457" s="102"/>
      <c r="AT457" s="102"/>
      <c r="AU457" s="102"/>
    </row>
    <row r="458" spans="25:47" ht="59.25" customHeight="1" x14ac:dyDescent="0.25">
      <c r="Y458" s="102"/>
      <c r="Z458" s="102"/>
      <c r="AP458" s="102"/>
      <c r="AS458" s="102"/>
      <c r="AT458" s="102"/>
      <c r="AU458" s="102"/>
    </row>
    <row r="459" spans="25:47" ht="59.25" customHeight="1" x14ac:dyDescent="0.25">
      <c r="Y459" s="102"/>
      <c r="Z459" s="102"/>
      <c r="AP459" s="102"/>
      <c r="AS459" s="102"/>
      <c r="AT459" s="102"/>
      <c r="AU459" s="102"/>
    </row>
    <row r="460" spans="25:47" ht="59.25" customHeight="1" x14ac:dyDescent="0.25">
      <c r="Y460" s="102"/>
      <c r="Z460" s="102"/>
      <c r="AP460" s="102"/>
      <c r="AS460" s="102"/>
      <c r="AT460" s="102"/>
      <c r="AU460" s="102"/>
    </row>
    <row r="461" spans="25:47" ht="59.25" customHeight="1" x14ac:dyDescent="0.25">
      <c r="Y461" s="102"/>
      <c r="Z461" s="102"/>
      <c r="AP461" s="102"/>
      <c r="AS461" s="102"/>
      <c r="AT461" s="102"/>
      <c r="AU461" s="102"/>
    </row>
    <row r="462" spans="25:47" ht="59.25" customHeight="1" x14ac:dyDescent="0.25">
      <c r="Y462" s="102"/>
      <c r="Z462" s="102"/>
      <c r="AP462" s="102"/>
      <c r="AS462" s="102"/>
      <c r="AT462" s="102"/>
      <c r="AU462" s="102"/>
    </row>
    <row r="463" spans="25:47" ht="59.25" customHeight="1" x14ac:dyDescent="0.25">
      <c r="Y463" s="102"/>
      <c r="Z463" s="102"/>
      <c r="AP463" s="102"/>
      <c r="AS463" s="102"/>
      <c r="AT463" s="102"/>
      <c r="AU463" s="102"/>
    </row>
    <row r="464" spans="25:47" ht="59.25" customHeight="1" x14ac:dyDescent="0.25">
      <c r="Y464" s="102"/>
      <c r="Z464" s="102"/>
      <c r="AP464" s="102"/>
      <c r="AS464" s="102"/>
      <c r="AT464" s="102"/>
      <c r="AU464" s="102"/>
    </row>
    <row r="465" spans="25:47" ht="59.25" customHeight="1" x14ac:dyDescent="0.25">
      <c r="Y465" s="102"/>
      <c r="Z465" s="102"/>
      <c r="AP465" s="102"/>
      <c r="AS465" s="102"/>
      <c r="AT465" s="102"/>
      <c r="AU465" s="102"/>
    </row>
    <row r="466" spans="25:47" ht="59.25" customHeight="1" x14ac:dyDescent="0.25">
      <c r="Y466" s="102"/>
      <c r="Z466" s="102"/>
      <c r="AP466" s="102"/>
      <c r="AS466" s="102"/>
      <c r="AT466" s="102"/>
      <c r="AU466" s="102"/>
    </row>
    <row r="467" spans="25:47" ht="59.25" customHeight="1" x14ac:dyDescent="0.25">
      <c r="Y467" s="102"/>
      <c r="Z467" s="102"/>
      <c r="AP467" s="102"/>
      <c r="AS467" s="102"/>
      <c r="AT467" s="102"/>
      <c r="AU467" s="102"/>
    </row>
    <row r="468" spans="25:47" ht="59.25" customHeight="1" x14ac:dyDescent="0.25">
      <c r="Y468" s="102"/>
      <c r="Z468" s="102"/>
      <c r="AP468" s="102"/>
      <c r="AS468" s="102"/>
      <c r="AT468" s="102"/>
      <c r="AU468" s="102"/>
    </row>
    <row r="469" spans="25:47" ht="59.25" customHeight="1" x14ac:dyDescent="0.25">
      <c r="Y469" s="102"/>
      <c r="Z469" s="102"/>
      <c r="AP469" s="102"/>
      <c r="AS469" s="102"/>
      <c r="AT469" s="102"/>
      <c r="AU469" s="102"/>
    </row>
    <row r="470" spans="25:47" ht="59.25" customHeight="1" x14ac:dyDescent="0.25">
      <c r="Y470" s="102"/>
      <c r="Z470" s="102"/>
      <c r="AP470" s="102"/>
      <c r="AS470" s="102"/>
      <c r="AT470" s="102"/>
      <c r="AU470" s="102"/>
    </row>
    <row r="471" spans="25:47" ht="59.25" customHeight="1" x14ac:dyDescent="0.25">
      <c r="Y471" s="102"/>
      <c r="Z471" s="102"/>
      <c r="AP471" s="102"/>
      <c r="AS471" s="102"/>
      <c r="AT471" s="102"/>
      <c r="AU471" s="102"/>
    </row>
    <row r="472" spans="25:47" ht="59.25" customHeight="1" x14ac:dyDescent="0.25">
      <c r="Y472" s="102"/>
      <c r="Z472" s="102"/>
      <c r="AP472" s="102"/>
      <c r="AS472" s="102"/>
      <c r="AT472" s="102"/>
      <c r="AU472" s="102"/>
    </row>
    <row r="473" spans="25:47" ht="59.25" customHeight="1" x14ac:dyDescent="0.25">
      <c r="Y473" s="102"/>
      <c r="Z473" s="102"/>
      <c r="AP473" s="102"/>
      <c r="AS473" s="102"/>
      <c r="AT473" s="102"/>
      <c r="AU473" s="102"/>
    </row>
    <row r="474" spans="25:47" ht="59.25" customHeight="1" x14ac:dyDescent="0.25">
      <c r="Y474" s="102"/>
      <c r="Z474" s="102"/>
      <c r="AP474" s="102"/>
      <c r="AS474" s="102"/>
      <c r="AT474" s="102"/>
      <c r="AU474" s="102"/>
    </row>
    <row r="475" spans="25:47" ht="59.25" customHeight="1" x14ac:dyDescent="0.25">
      <c r="Y475" s="102"/>
      <c r="Z475" s="102"/>
      <c r="AP475" s="102"/>
      <c r="AS475" s="102"/>
      <c r="AT475" s="102"/>
      <c r="AU475" s="102"/>
    </row>
    <row r="476" spans="25:47" ht="59.25" customHeight="1" x14ac:dyDescent="0.25">
      <c r="Y476" s="102"/>
      <c r="Z476" s="102"/>
      <c r="AP476" s="102"/>
      <c r="AS476" s="102"/>
      <c r="AT476" s="102"/>
      <c r="AU476" s="102"/>
    </row>
    <row r="477" spans="25:47" ht="59.25" customHeight="1" x14ac:dyDescent="0.25">
      <c r="Y477" s="102"/>
      <c r="Z477" s="102"/>
      <c r="AP477" s="102"/>
      <c r="AS477" s="102"/>
      <c r="AT477" s="102"/>
      <c r="AU477" s="102"/>
    </row>
    <row r="478" spans="25:47" ht="59.25" customHeight="1" x14ac:dyDescent="0.25">
      <c r="Y478" s="102"/>
      <c r="Z478" s="102"/>
      <c r="AP478" s="102"/>
      <c r="AS478" s="102"/>
      <c r="AT478" s="102"/>
      <c r="AU478" s="102"/>
    </row>
    <row r="479" spans="25:47" ht="59.25" customHeight="1" x14ac:dyDescent="0.25">
      <c r="Y479" s="102"/>
      <c r="Z479" s="102"/>
      <c r="AP479" s="102"/>
      <c r="AS479" s="102"/>
      <c r="AT479" s="102"/>
      <c r="AU479" s="102"/>
    </row>
    <row r="480" spans="25:47" ht="59.25" customHeight="1" x14ac:dyDescent="0.25">
      <c r="Y480" s="102"/>
      <c r="Z480" s="102"/>
      <c r="AP480" s="102"/>
      <c r="AS480" s="102"/>
      <c r="AT480" s="102"/>
      <c r="AU480" s="102"/>
    </row>
    <row r="481" spans="25:47" ht="59.25" customHeight="1" x14ac:dyDescent="0.25">
      <c r="Y481" s="102"/>
      <c r="Z481" s="102"/>
      <c r="AP481" s="102"/>
      <c r="AS481" s="102"/>
      <c r="AT481" s="102"/>
      <c r="AU481" s="102"/>
    </row>
    <row r="482" spans="25:47" ht="59.25" customHeight="1" x14ac:dyDescent="0.25">
      <c r="Y482" s="102"/>
      <c r="Z482" s="102"/>
      <c r="AP482" s="102"/>
      <c r="AS482" s="102"/>
      <c r="AT482" s="102"/>
      <c r="AU482" s="102"/>
    </row>
    <row r="483" spans="25:47" ht="59.25" customHeight="1" x14ac:dyDescent="0.25">
      <c r="Y483" s="102"/>
      <c r="Z483" s="102"/>
      <c r="AP483" s="102"/>
      <c r="AS483" s="102"/>
      <c r="AT483" s="102"/>
      <c r="AU483" s="102"/>
    </row>
    <row r="484" spans="25:47" ht="59.25" customHeight="1" x14ac:dyDescent="0.25">
      <c r="Y484" s="102"/>
      <c r="Z484" s="102"/>
      <c r="AP484" s="102"/>
      <c r="AS484" s="102"/>
      <c r="AT484" s="102"/>
      <c r="AU484" s="102"/>
    </row>
    <row r="485" spans="25:47" ht="59.25" customHeight="1" x14ac:dyDescent="0.25">
      <c r="Y485" s="102"/>
      <c r="Z485" s="102"/>
      <c r="AP485" s="102"/>
      <c r="AS485" s="102"/>
      <c r="AT485" s="102"/>
      <c r="AU485" s="102"/>
    </row>
    <row r="486" spans="25:47" ht="59.25" customHeight="1" x14ac:dyDescent="0.25">
      <c r="Y486" s="102"/>
      <c r="Z486" s="102"/>
      <c r="AP486" s="102"/>
      <c r="AS486" s="102"/>
      <c r="AT486" s="102"/>
      <c r="AU486" s="102"/>
    </row>
    <row r="487" spans="25:47" ht="59.25" customHeight="1" x14ac:dyDescent="0.25">
      <c r="Y487" s="102"/>
      <c r="Z487" s="102"/>
      <c r="AP487" s="102"/>
      <c r="AS487" s="102"/>
      <c r="AT487" s="102"/>
      <c r="AU487" s="102"/>
    </row>
    <row r="488" spans="25:47" ht="59.25" customHeight="1" x14ac:dyDescent="0.25">
      <c r="Y488" s="102"/>
      <c r="Z488" s="102"/>
      <c r="AP488" s="102"/>
      <c r="AS488" s="102"/>
      <c r="AT488" s="102"/>
      <c r="AU488" s="102"/>
    </row>
    <row r="489" spans="25:47" ht="59.25" customHeight="1" x14ac:dyDescent="0.25">
      <c r="Y489" s="102"/>
      <c r="Z489" s="102"/>
      <c r="AP489" s="102"/>
      <c r="AS489" s="102"/>
      <c r="AT489" s="102"/>
      <c r="AU489" s="102"/>
    </row>
    <row r="490" spans="25:47" ht="59.25" customHeight="1" x14ac:dyDescent="0.25">
      <c r="Y490" s="102"/>
      <c r="Z490" s="102"/>
      <c r="AP490" s="102"/>
      <c r="AS490" s="102"/>
      <c r="AT490" s="102"/>
      <c r="AU490" s="102"/>
    </row>
    <row r="491" spans="25:47" ht="59.25" customHeight="1" x14ac:dyDescent="0.25">
      <c r="Y491" s="102"/>
      <c r="Z491" s="102"/>
      <c r="AP491" s="102"/>
      <c r="AS491" s="102"/>
      <c r="AT491" s="102"/>
      <c r="AU491" s="102"/>
    </row>
    <row r="492" spans="25:47" ht="59.25" customHeight="1" x14ac:dyDescent="0.25">
      <c r="Y492" s="102"/>
      <c r="Z492" s="102"/>
      <c r="AP492" s="102"/>
      <c r="AS492" s="102"/>
      <c r="AT492" s="102"/>
      <c r="AU492" s="102"/>
    </row>
    <row r="493" spans="25:47" ht="59.25" customHeight="1" x14ac:dyDescent="0.25">
      <c r="Y493" s="102"/>
      <c r="Z493" s="102"/>
      <c r="AP493" s="102"/>
      <c r="AS493" s="102"/>
      <c r="AT493" s="102"/>
      <c r="AU493" s="102"/>
    </row>
    <row r="494" spans="25:47" ht="59.25" customHeight="1" x14ac:dyDescent="0.25">
      <c r="Y494" s="102"/>
      <c r="Z494" s="102"/>
      <c r="AP494" s="102"/>
      <c r="AS494" s="102"/>
      <c r="AT494" s="102"/>
      <c r="AU494" s="102"/>
    </row>
    <row r="495" spans="25:47" ht="59.25" customHeight="1" x14ac:dyDescent="0.25">
      <c r="Y495" s="102"/>
      <c r="Z495" s="102"/>
      <c r="AP495" s="102"/>
      <c r="AS495" s="102"/>
      <c r="AT495" s="102"/>
      <c r="AU495" s="102"/>
    </row>
    <row r="496" spans="25:47" ht="59.25" customHeight="1" x14ac:dyDescent="0.25">
      <c r="Y496" s="102"/>
      <c r="Z496" s="102"/>
      <c r="AP496" s="102"/>
      <c r="AS496" s="102"/>
      <c r="AT496" s="102"/>
      <c r="AU496" s="102"/>
    </row>
    <row r="497" spans="25:47" ht="59.25" customHeight="1" x14ac:dyDescent="0.25">
      <c r="Y497" s="102"/>
      <c r="Z497" s="102"/>
      <c r="AP497" s="102"/>
      <c r="AS497" s="102"/>
      <c r="AT497" s="102"/>
      <c r="AU497" s="102"/>
    </row>
    <row r="498" spans="25:47" ht="59.25" customHeight="1" x14ac:dyDescent="0.25">
      <c r="Y498" s="102"/>
      <c r="Z498" s="102"/>
      <c r="AP498" s="102"/>
      <c r="AS498" s="102"/>
      <c r="AT498" s="102"/>
      <c r="AU498" s="102"/>
    </row>
    <row r="499" spans="25:47" ht="59.25" customHeight="1" x14ac:dyDescent="0.25">
      <c r="Y499" s="102"/>
      <c r="Z499" s="102"/>
      <c r="AP499" s="102"/>
      <c r="AS499" s="102"/>
      <c r="AT499" s="102"/>
      <c r="AU499" s="102"/>
    </row>
    <row r="500" spans="25:47" ht="59.25" customHeight="1" x14ac:dyDescent="0.25">
      <c r="Y500" s="102"/>
      <c r="Z500" s="102"/>
      <c r="AP500" s="102"/>
      <c r="AS500" s="102"/>
      <c r="AT500" s="102"/>
      <c r="AU500" s="102"/>
    </row>
    <row r="501" spans="25:47" ht="59.25" customHeight="1" x14ac:dyDescent="0.25">
      <c r="Y501" s="102"/>
      <c r="Z501" s="102"/>
      <c r="AP501" s="102"/>
      <c r="AS501" s="102"/>
      <c r="AT501" s="102"/>
      <c r="AU501" s="102"/>
    </row>
    <row r="502" spans="25:47" ht="59.25" customHeight="1" x14ac:dyDescent="0.25">
      <c r="Y502" s="102"/>
      <c r="Z502" s="102"/>
      <c r="AP502" s="102"/>
      <c r="AS502" s="102"/>
      <c r="AT502" s="102"/>
      <c r="AU502" s="102"/>
    </row>
    <row r="503" spans="25:47" ht="59.25" customHeight="1" x14ac:dyDescent="0.25">
      <c r="Y503" s="102"/>
      <c r="Z503" s="102"/>
      <c r="AP503" s="102"/>
      <c r="AS503" s="102"/>
      <c r="AT503" s="102"/>
      <c r="AU503" s="102"/>
    </row>
    <row r="504" spans="25:47" ht="59.25" customHeight="1" x14ac:dyDescent="0.25">
      <c r="Y504" s="102"/>
      <c r="Z504" s="102"/>
      <c r="AP504" s="102"/>
      <c r="AS504" s="102"/>
      <c r="AT504" s="102"/>
      <c r="AU504" s="102"/>
    </row>
    <row r="505" spans="25:47" ht="59.25" customHeight="1" x14ac:dyDescent="0.25">
      <c r="Y505" s="102"/>
      <c r="Z505" s="102"/>
      <c r="AP505" s="102"/>
      <c r="AS505" s="102"/>
      <c r="AT505" s="102"/>
      <c r="AU505" s="102"/>
    </row>
    <row r="506" spans="25:47" ht="59.25" customHeight="1" x14ac:dyDescent="0.25">
      <c r="Y506" s="102"/>
      <c r="Z506" s="102"/>
      <c r="AP506" s="102"/>
      <c r="AS506" s="102"/>
      <c r="AT506" s="102"/>
      <c r="AU506" s="102"/>
    </row>
    <row r="507" spans="25:47" ht="59.25" customHeight="1" x14ac:dyDescent="0.25">
      <c r="Y507" s="102"/>
      <c r="Z507" s="102"/>
      <c r="AP507" s="102"/>
      <c r="AS507" s="102"/>
      <c r="AT507" s="102"/>
      <c r="AU507" s="102"/>
    </row>
    <row r="508" spans="25:47" ht="59.25" customHeight="1" x14ac:dyDescent="0.25">
      <c r="Y508" s="102"/>
      <c r="Z508" s="102"/>
      <c r="AP508" s="102"/>
      <c r="AS508" s="102"/>
      <c r="AT508" s="102"/>
      <c r="AU508" s="102"/>
    </row>
    <row r="509" spans="25:47" ht="59.25" customHeight="1" x14ac:dyDescent="0.25">
      <c r="Y509" s="102"/>
      <c r="Z509" s="102"/>
      <c r="AP509" s="102"/>
      <c r="AS509" s="102"/>
      <c r="AT509" s="102"/>
      <c r="AU509" s="102"/>
    </row>
    <row r="510" spans="25:47" ht="59.25" customHeight="1" x14ac:dyDescent="0.25">
      <c r="Y510" s="102"/>
      <c r="Z510" s="102"/>
      <c r="AP510" s="102"/>
      <c r="AS510" s="102"/>
      <c r="AT510" s="102"/>
      <c r="AU510" s="102"/>
    </row>
    <row r="511" spans="25:47" ht="59.25" customHeight="1" x14ac:dyDescent="0.25">
      <c r="Y511" s="102"/>
      <c r="Z511" s="102"/>
      <c r="AP511" s="102"/>
      <c r="AS511" s="102"/>
      <c r="AT511" s="102"/>
      <c r="AU511" s="102"/>
    </row>
    <row r="512" spans="25:47" ht="59.25" customHeight="1" x14ac:dyDescent="0.25">
      <c r="Y512" s="102"/>
      <c r="Z512" s="102"/>
      <c r="AP512" s="102"/>
      <c r="AS512" s="102"/>
      <c r="AT512" s="102"/>
      <c r="AU512" s="102"/>
    </row>
    <row r="513" spans="25:47" ht="59.25" customHeight="1" x14ac:dyDescent="0.25">
      <c r="Y513" s="102"/>
      <c r="Z513" s="102"/>
      <c r="AP513" s="102"/>
      <c r="AS513" s="102"/>
      <c r="AT513" s="102"/>
      <c r="AU513" s="102"/>
    </row>
    <row r="514" spans="25:47" ht="59.25" customHeight="1" x14ac:dyDescent="0.25">
      <c r="Y514" s="102"/>
      <c r="Z514" s="102"/>
      <c r="AP514" s="102"/>
      <c r="AS514" s="102"/>
      <c r="AT514" s="102"/>
      <c r="AU514" s="102"/>
    </row>
    <row r="515" spans="25:47" ht="59.25" customHeight="1" x14ac:dyDescent="0.25">
      <c r="Y515" s="102"/>
      <c r="Z515" s="102"/>
      <c r="AP515" s="102"/>
      <c r="AS515" s="102"/>
      <c r="AT515" s="102"/>
      <c r="AU515" s="102"/>
    </row>
    <row r="516" spans="25:47" ht="59.25" customHeight="1" x14ac:dyDescent="0.25">
      <c r="Y516" s="102"/>
      <c r="Z516" s="102"/>
      <c r="AP516" s="102"/>
      <c r="AS516" s="102"/>
      <c r="AT516" s="102"/>
      <c r="AU516" s="102"/>
    </row>
    <row r="517" spans="25:47" ht="59.25" customHeight="1" x14ac:dyDescent="0.25">
      <c r="Y517" s="102"/>
      <c r="Z517" s="102"/>
      <c r="AP517" s="102"/>
      <c r="AS517" s="102"/>
      <c r="AT517" s="102"/>
      <c r="AU517" s="102"/>
    </row>
    <row r="518" spans="25:47" ht="59.25" customHeight="1" x14ac:dyDescent="0.25">
      <c r="Y518" s="102"/>
      <c r="Z518" s="102"/>
      <c r="AP518" s="102"/>
      <c r="AS518" s="102"/>
      <c r="AT518" s="102"/>
      <c r="AU518" s="102"/>
    </row>
    <row r="519" spans="25:47" ht="59.25" customHeight="1" x14ac:dyDescent="0.25">
      <c r="Y519" s="102"/>
      <c r="Z519" s="102"/>
      <c r="AP519" s="102"/>
      <c r="AS519" s="102"/>
      <c r="AT519" s="102"/>
      <c r="AU519" s="102"/>
    </row>
    <row r="520" spans="25:47" ht="59.25" customHeight="1" x14ac:dyDescent="0.25">
      <c r="Y520" s="102"/>
      <c r="Z520" s="102"/>
      <c r="AP520" s="102"/>
      <c r="AS520" s="102"/>
      <c r="AT520" s="102"/>
      <c r="AU520" s="102"/>
    </row>
    <row r="521" spans="25:47" ht="59.25" customHeight="1" x14ac:dyDescent="0.25">
      <c r="Y521" s="102"/>
      <c r="Z521" s="102"/>
      <c r="AP521" s="102"/>
      <c r="AS521" s="102"/>
      <c r="AT521" s="102"/>
      <c r="AU521" s="102"/>
    </row>
    <row r="522" spans="25:47" ht="59.25" customHeight="1" x14ac:dyDescent="0.25">
      <c r="Y522" s="102"/>
      <c r="Z522" s="102"/>
      <c r="AP522" s="102"/>
      <c r="AS522" s="102"/>
      <c r="AT522" s="102"/>
      <c r="AU522" s="102"/>
    </row>
    <row r="523" spans="25:47" ht="59.25" customHeight="1" x14ac:dyDescent="0.25">
      <c r="Y523" s="102"/>
      <c r="Z523" s="102"/>
      <c r="AP523" s="102"/>
      <c r="AS523" s="102"/>
      <c r="AT523" s="102"/>
      <c r="AU523" s="102"/>
    </row>
    <row r="524" spans="25:47" ht="59.25" customHeight="1" x14ac:dyDescent="0.25">
      <c r="Y524" s="102"/>
      <c r="Z524" s="102"/>
      <c r="AP524" s="102"/>
      <c r="AS524" s="102"/>
      <c r="AT524" s="102"/>
      <c r="AU524" s="102"/>
    </row>
    <row r="525" spans="25:47" ht="59.25" customHeight="1" x14ac:dyDescent="0.25">
      <c r="Y525" s="102"/>
      <c r="Z525" s="102"/>
      <c r="AP525" s="102"/>
      <c r="AS525" s="102"/>
      <c r="AT525" s="102"/>
      <c r="AU525" s="102"/>
    </row>
    <row r="526" spans="25:47" ht="59.25" customHeight="1" x14ac:dyDescent="0.25">
      <c r="Y526" s="102"/>
      <c r="Z526" s="102"/>
      <c r="AP526" s="102"/>
      <c r="AS526" s="102"/>
      <c r="AT526" s="102"/>
      <c r="AU526" s="102"/>
    </row>
    <row r="527" spans="25:47" ht="59.25" customHeight="1" x14ac:dyDescent="0.25">
      <c r="Y527" s="102"/>
      <c r="Z527" s="102"/>
      <c r="AP527" s="102"/>
      <c r="AS527" s="102"/>
      <c r="AT527" s="102"/>
      <c r="AU527" s="102"/>
    </row>
    <row r="528" spans="25:47" ht="59.25" customHeight="1" x14ac:dyDescent="0.25">
      <c r="Y528" s="102"/>
      <c r="Z528" s="102"/>
      <c r="AP528" s="102"/>
      <c r="AS528" s="102"/>
      <c r="AT528" s="102"/>
      <c r="AU528" s="102"/>
    </row>
    <row r="529" spans="25:47" ht="59.25" customHeight="1" x14ac:dyDescent="0.25">
      <c r="Y529" s="102"/>
      <c r="Z529" s="102"/>
      <c r="AP529" s="102"/>
      <c r="AS529" s="102"/>
      <c r="AT529" s="102"/>
      <c r="AU529" s="102"/>
    </row>
    <row r="530" spans="25:47" ht="59.25" customHeight="1" x14ac:dyDescent="0.25">
      <c r="Y530" s="102"/>
      <c r="Z530" s="102"/>
      <c r="AP530" s="102"/>
      <c r="AS530" s="102"/>
      <c r="AT530" s="102"/>
      <c r="AU530" s="102"/>
    </row>
    <row r="531" spans="25:47" ht="59.25" customHeight="1" x14ac:dyDescent="0.25">
      <c r="Y531" s="102"/>
      <c r="Z531" s="102"/>
      <c r="AP531" s="102"/>
      <c r="AS531" s="102"/>
      <c r="AT531" s="102"/>
      <c r="AU531" s="102"/>
    </row>
    <row r="532" spans="25:47" ht="59.25" customHeight="1" x14ac:dyDescent="0.25">
      <c r="Y532" s="102"/>
      <c r="Z532" s="102"/>
      <c r="AP532" s="102"/>
      <c r="AS532" s="102"/>
      <c r="AT532" s="102"/>
      <c r="AU532" s="102"/>
    </row>
    <row r="533" spans="25:47" ht="59.25" customHeight="1" x14ac:dyDescent="0.25">
      <c r="Y533" s="102"/>
      <c r="Z533" s="102"/>
      <c r="AP533" s="102"/>
      <c r="AS533" s="102"/>
      <c r="AT533" s="102"/>
      <c r="AU533" s="102"/>
    </row>
    <row r="534" spans="25:47" ht="59.25" customHeight="1" x14ac:dyDescent="0.25">
      <c r="Y534" s="102"/>
      <c r="Z534" s="102"/>
      <c r="AP534" s="102"/>
      <c r="AS534" s="102"/>
      <c r="AT534" s="102"/>
      <c r="AU534" s="102"/>
    </row>
    <row r="535" spans="25:47" ht="59.25" customHeight="1" x14ac:dyDescent="0.25">
      <c r="Y535" s="102"/>
      <c r="Z535" s="102"/>
      <c r="AP535" s="102"/>
      <c r="AS535" s="102"/>
      <c r="AT535" s="102"/>
      <c r="AU535" s="102"/>
    </row>
    <row r="536" spans="25:47" ht="59.25" customHeight="1" x14ac:dyDescent="0.25">
      <c r="Y536" s="102"/>
      <c r="Z536" s="102"/>
      <c r="AP536" s="102"/>
      <c r="AS536" s="102"/>
      <c r="AT536" s="102"/>
      <c r="AU536" s="102"/>
    </row>
    <row r="537" spans="25:47" ht="59.25" customHeight="1" x14ac:dyDescent="0.25">
      <c r="Y537" s="102"/>
      <c r="Z537" s="102"/>
      <c r="AP537" s="102"/>
      <c r="AS537" s="102"/>
      <c r="AT537" s="102"/>
      <c r="AU537" s="102"/>
    </row>
    <row r="538" spans="25:47" ht="59.25" customHeight="1" x14ac:dyDescent="0.25">
      <c r="Y538" s="102"/>
      <c r="Z538" s="102"/>
      <c r="AP538" s="102"/>
      <c r="AS538" s="102"/>
      <c r="AT538" s="102"/>
      <c r="AU538" s="102"/>
    </row>
    <row r="539" spans="25:47" ht="59.25" customHeight="1" x14ac:dyDescent="0.25">
      <c r="Y539" s="102"/>
      <c r="Z539" s="102"/>
      <c r="AP539" s="102"/>
      <c r="AS539" s="102"/>
      <c r="AT539" s="102"/>
      <c r="AU539" s="102"/>
    </row>
    <row r="540" spans="25:47" ht="59.25" customHeight="1" x14ac:dyDescent="0.25">
      <c r="Y540" s="102"/>
      <c r="Z540" s="102"/>
      <c r="AP540" s="102"/>
      <c r="AS540" s="102"/>
      <c r="AT540" s="102"/>
      <c r="AU540" s="102"/>
    </row>
    <row r="541" spans="25:47" ht="59.25" customHeight="1" x14ac:dyDescent="0.25">
      <c r="Y541" s="102"/>
      <c r="Z541" s="102"/>
      <c r="AP541" s="102"/>
      <c r="AS541" s="102"/>
      <c r="AT541" s="102"/>
      <c r="AU541" s="102"/>
    </row>
    <row r="542" spans="25:47" ht="59.25" customHeight="1" x14ac:dyDescent="0.25">
      <c r="Y542" s="102"/>
      <c r="Z542" s="102"/>
      <c r="AP542" s="102"/>
      <c r="AS542" s="102"/>
      <c r="AT542" s="102"/>
      <c r="AU542" s="102"/>
    </row>
    <row r="543" spans="25:47" ht="59.25" customHeight="1" x14ac:dyDescent="0.25">
      <c r="Y543" s="102"/>
      <c r="Z543" s="102"/>
      <c r="AP543" s="102"/>
      <c r="AS543" s="102"/>
      <c r="AT543" s="102"/>
      <c r="AU543" s="102"/>
    </row>
    <row r="544" spans="25:47" ht="59.25" customHeight="1" x14ac:dyDescent="0.25">
      <c r="Y544" s="102"/>
      <c r="Z544" s="102"/>
      <c r="AP544" s="102"/>
      <c r="AS544" s="102"/>
      <c r="AT544" s="102"/>
      <c r="AU544" s="102"/>
    </row>
    <row r="545" spans="25:47" ht="59.25" customHeight="1" x14ac:dyDescent="0.25">
      <c r="Y545" s="102"/>
      <c r="Z545" s="102"/>
      <c r="AP545" s="102"/>
      <c r="AS545" s="102"/>
      <c r="AT545" s="102"/>
      <c r="AU545" s="102"/>
    </row>
    <row r="546" spans="25:47" ht="59.25" customHeight="1" x14ac:dyDescent="0.25">
      <c r="Y546" s="102"/>
      <c r="Z546" s="102"/>
      <c r="AP546" s="102"/>
      <c r="AS546" s="102"/>
      <c r="AT546" s="102"/>
      <c r="AU546" s="102"/>
    </row>
    <row r="547" spans="25:47" ht="59.25" customHeight="1" x14ac:dyDescent="0.25">
      <c r="Y547" s="102"/>
      <c r="Z547" s="102"/>
      <c r="AP547" s="102"/>
      <c r="AS547" s="102"/>
      <c r="AT547" s="102"/>
      <c r="AU547" s="102"/>
    </row>
    <row r="548" spans="25:47" ht="59.25" customHeight="1" x14ac:dyDescent="0.25">
      <c r="Y548" s="102"/>
      <c r="Z548" s="102"/>
      <c r="AP548" s="102"/>
      <c r="AS548" s="102"/>
      <c r="AT548" s="102"/>
      <c r="AU548" s="102"/>
    </row>
    <row r="549" spans="25:47" ht="59.25" customHeight="1" x14ac:dyDescent="0.25">
      <c r="Y549" s="102"/>
      <c r="Z549" s="102"/>
      <c r="AP549" s="102"/>
      <c r="AS549" s="102"/>
      <c r="AT549" s="102"/>
      <c r="AU549" s="102"/>
    </row>
    <row r="550" spans="25:47" ht="59.25" customHeight="1" x14ac:dyDescent="0.25">
      <c r="Y550" s="102"/>
      <c r="Z550" s="102"/>
      <c r="AP550" s="102"/>
      <c r="AS550" s="102"/>
      <c r="AT550" s="102"/>
      <c r="AU550" s="102"/>
    </row>
    <row r="551" spans="25:47" ht="59.25" customHeight="1" x14ac:dyDescent="0.25">
      <c r="Y551" s="102"/>
      <c r="Z551" s="102"/>
      <c r="AP551" s="102"/>
      <c r="AS551" s="102"/>
      <c r="AT551" s="102"/>
      <c r="AU551" s="102"/>
    </row>
    <row r="552" spans="25:47" ht="59.25" customHeight="1" x14ac:dyDescent="0.25">
      <c r="Y552" s="102"/>
      <c r="Z552" s="102"/>
      <c r="AP552" s="102"/>
      <c r="AS552" s="102"/>
      <c r="AT552" s="102"/>
      <c r="AU552" s="102"/>
    </row>
    <row r="553" spans="25:47" ht="59.25" customHeight="1" x14ac:dyDescent="0.25">
      <c r="Y553" s="102"/>
      <c r="Z553" s="102"/>
      <c r="AP553" s="102"/>
      <c r="AS553" s="102"/>
      <c r="AT553" s="102"/>
      <c r="AU553" s="102"/>
    </row>
    <row r="554" spans="25:47" ht="59.25" customHeight="1" x14ac:dyDescent="0.25">
      <c r="Y554" s="102"/>
      <c r="Z554" s="102"/>
      <c r="AP554" s="102"/>
      <c r="AS554" s="102"/>
      <c r="AT554" s="102"/>
      <c r="AU554" s="102"/>
    </row>
    <row r="555" spans="25:47" ht="59.25" customHeight="1" x14ac:dyDescent="0.25">
      <c r="Y555" s="102"/>
      <c r="Z555" s="102"/>
      <c r="AP555" s="102"/>
      <c r="AS555" s="102"/>
      <c r="AT555" s="102"/>
      <c r="AU555" s="102"/>
    </row>
    <row r="556" spans="25:47" ht="59.25" customHeight="1" x14ac:dyDescent="0.25">
      <c r="Y556" s="102"/>
      <c r="Z556" s="102"/>
      <c r="AP556" s="102"/>
      <c r="AS556" s="102"/>
      <c r="AT556" s="102"/>
      <c r="AU556" s="102"/>
    </row>
    <row r="557" spans="25:47" ht="59.25" customHeight="1" x14ac:dyDescent="0.25">
      <c r="Y557" s="102"/>
      <c r="Z557" s="102"/>
      <c r="AP557" s="102"/>
      <c r="AS557" s="102"/>
      <c r="AT557" s="102"/>
      <c r="AU557" s="102"/>
    </row>
    <row r="558" spans="25:47" ht="59.25" customHeight="1" x14ac:dyDescent="0.25">
      <c r="Y558" s="102"/>
      <c r="Z558" s="102"/>
      <c r="AP558" s="102"/>
      <c r="AS558" s="102"/>
      <c r="AT558" s="102"/>
      <c r="AU558" s="102"/>
    </row>
    <row r="559" spans="25:47" ht="59.25" customHeight="1" x14ac:dyDescent="0.25">
      <c r="Y559" s="102"/>
      <c r="Z559" s="102"/>
      <c r="AP559" s="102"/>
      <c r="AS559" s="102"/>
      <c r="AT559" s="102"/>
      <c r="AU559" s="102"/>
    </row>
    <row r="560" spans="25:47" ht="59.25" customHeight="1" x14ac:dyDescent="0.25">
      <c r="Y560" s="102"/>
      <c r="Z560" s="102"/>
      <c r="AP560" s="102"/>
      <c r="AS560" s="102"/>
      <c r="AT560" s="102"/>
      <c r="AU560" s="102"/>
    </row>
    <row r="561" spans="25:47" ht="59.25" customHeight="1" x14ac:dyDescent="0.25">
      <c r="Y561" s="102"/>
      <c r="Z561" s="102"/>
      <c r="AP561" s="102"/>
      <c r="AS561" s="102"/>
      <c r="AT561" s="102"/>
      <c r="AU561" s="102"/>
    </row>
    <row r="562" spans="25:47" ht="59.25" customHeight="1" x14ac:dyDescent="0.25">
      <c r="Y562" s="102"/>
      <c r="Z562" s="102"/>
      <c r="AP562" s="102"/>
      <c r="AS562" s="102"/>
      <c r="AT562" s="102"/>
      <c r="AU562" s="102"/>
    </row>
    <row r="563" spans="25:47" ht="59.25" customHeight="1" x14ac:dyDescent="0.25">
      <c r="Y563" s="102"/>
      <c r="Z563" s="102"/>
      <c r="AP563" s="102"/>
      <c r="AS563" s="102"/>
      <c r="AT563" s="102"/>
      <c r="AU563" s="102"/>
    </row>
    <row r="564" spans="25:47" ht="59.25" customHeight="1" x14ac:dyDescent="0.25">
      <c r="Y564" s="102"/>
      <c r="Z564" s="102"/>
      <c r="AP564" s="102"/>
      <c r="AS564" s="102"/>
      <c r="AT564" s="102"/>
      <c r="AU564" s="102"/>
    </row>
    <row r="565" spans="25:47" ht="59.25" customHeight="1" x14ac:dyDescent="0.25">
      <c r="Y565" s="102"/>
      <c r="Z565" s="102"/>
      <c r="AP565" s="102"/>
      <c r="AS565" s="102"/>
      <c r="AT565" s="102"/>
      <c r="AU565" s="102"/>
    </row>
    <row r="566" spans="25:47" ht="59.25" customHeight="1" x14ac:dyDescent="0.25">
      <c r="Y566" s="102"/>
      <c r="Z566" s="102"/>
      <c r="AP566" s="102"/>
      <c r="AS566" s="102"/>
      <c r="AT566" s="102"/>
      <c r="AU566" s="102"/>
    </row>
    <row r="567" spans="25:47" ht="59.25" customHeight="1" x14ac:dyDescent="0.25">
      <c r="Y567" s="102"/>
      <c r="Z567" s="102"/>
      <c r="AP567" s="102"/>
      <c r="AS567" s="102"/>
      <c r="AT567" s="102"/>
      <c r="AU567" s="102"/>
    </row>
    <row r="568" spans="25:47" ht="59.25" customHeight="1" x14ac:dyDescent="0.25">
      <c r="Y568" s="102"/>
      <c r="Z568" s="102"/>
      <c r="AP568" s="102"/>
      <c r="AS568" s="102"/>
      <c r="AT568" s="102"/>
      <c r="AU568" s="102"/>
    </row>
    <row r="569" spans="25:47" ht="59.25" customHeight="1" x14ac:dyDescent="0.25">
      <c r="Y569" s="102"/>
      <c r="Z569" s="102"/>
      <c r="AP569" s="102"/>
      <c r="AS569" s="102"/>
      <c r="AT569" s="102"/>
      <c r="AU569" s="102"/>
    </row>
    <row r="570" spans="25:47" ht="59.25" customHeight="1" x14ac:dyDescent="0.25">
      <c r="Y570" s="102"/>
      <c r="Z570" s="102"/>
      <c r="AP570" s="102"/>
      <c r="AS570" s="102"/>
      <c r="AT570" s="102"/>
      <c r="AU570" s="102"/>
    </row>
    <row r="571" spans="25:47" ht="59.25" customHeight="1" x14ac:dyDescent="0.25">
      <c r="Y571" s="102"/>
      <c r="Z571" s="102"/>
      <c r="AP571" s="102"/>
      <c r="AS571" s="102"/>
      <c r="AT571" s="102"/>
      <c r="AU571" s="102"/>
    </row>
    <row r="572" spans="25:47" ht="59.25" customHeight="1" x14ac:dyDescent="0.25">
      <c r="Y572" s="102"/>
      <c r="Z572" s="102"/>
      <c r="AP572" s="102"/>
      <c r="AS572" s="102"/>
      <c r="AT572" s="102"/>
      <c r="AU572" s="102"/>
    </row>
    <row r="573" spans="25:47" ht="59.25" customHeight="1" x14ac:dyDescent="0.25">
      <c r="Y573" s="102"/>
      <c r="Z573" s="102"/>
      <c r="AP573" s="102"/>
      <c r="AS573" s="102"/>
      <c r="AT573" s="102"/>
      <c r="AU573" s="102"/>
    </row>
    <row r="574" spans="25:47" ht="59.25" customHeight="1" x14ac:dyDescent="0.25">
      <c r="Y574" s="102"/>
      <c r="Z574" s="102"/>
      <c r="AP574" s="102"/>
      <c r="AS574" s="102"/>
      <c r="AT574" s="102"/>
      <c r="AU574" s="102"/>
    </row>
    <row r="575" spans="25:47" ht="59.25" customHeight="1" x14ac:dyDescent="0.25">
      <c r="Y575" s="102"/>
      <c r="Z575" s="102"/>
      <c r="AP575" s="102"/>
      <c r="AS575" s="102"/>
      <c r="AT575" s="102"/>
      <c r="AU575" s="102"/>
    </row>
    <row r="576" spans="25:47" ht="59.25" customHeight="1" x14ac:dyDescent="0.25">
      <c r="Y576" s="102"/>
      <c r="Z576" s="102"/>
      <c r="AP576" s="102"/>
      <c r="AS576" s="102"/>
      <c r="AT576" s="102"/>
      <c r="AU576" s="102"/>
    </row>
    <row r="577" spans="25:47" ht="59.25" customHeight="1" x14ac:dyDescent="0.25">
      <c r="Y577" s="102"/>
      <c r="Z577" s="102"/>
      <c r="AP577" s="102"/>
      <c r="AS577" s="102"/>
      <c r="AT577" s="102"/>
      <c r="AU577" s="102"/>
    </row>
    <row r="578" spans="25:47" ht="59.25" customHeight="1" x14ac:dyDescent="0.25">
      <c r="Y578" s="102"/>
      <c r="Z578" s="102"/>
      <c r="AP578" s="102"/>
      <c r="AS578" s="102"/>
      <c r="AT578" s="102"/>
      <c r="AU578" s="102"/>
    </row>
    <row r="579" spans="25:47" ht="59.25" customHeight="1" x14ac:dyDescent="0.25">
      <c r="Y579" s="102"/>
      <c r="Z579" s="102"/>
      <c r="AP579" s="102"/>
      <c r="AS579" s="102"/>
      <c r="AT579" s="102"/>
      <c r="AU579" s="102"/>
    </row>
    <row r="580" spans="25:47" ht="59.25" customHeight="1" x14ac:dyDescent="0.25">
      <c r="Y580" s="102"/>
      <c r="Z580" s="102"/>
      <c r="AP580" s="102"/>
      <c r="AS580" s="102"/>
      <c r="AT580" s="102"/>
      <c r="AU580" s="102"/>
    </row>
    <row r="581" spans="25:47" ht="59.25" customHeight="1" x14ac:dyDescent="0.25">
      <c r="Y581" s="102"/>
      <c r="Z581" s="102"/>
      <c r="AP581" s="102"/>
      <c r="AS581" s="102"/>
      <c r="AT581" s="102"/>
      <c r="AU581" s="102"/>
    </row>
    <row r="582" spans="25:47" ht="59.25" customHeight="1" x14ac:dyDescent="0.25">
      <c r="Y582" s="102"/>
      <c r="Z582" s="102"/>
      <c r="AP582" s="102"/>
      <c r="AS582" s="102"/>
      <c r="AT582" s="102"/>
      <c r="AU582" s="102"/>
    </row>
    <row r="583" spans="25:47" ht="59.25" customHeight="1" x14ac:dyDescent="0.25">
      <c r="Y583" s="102"/>
      <c r="Z583" s="102"/>
      <c r="AP583" s="102"/>
      <c r="AS583" s="102"/>
      <c r="AT583" s="102"/>
      <c r="AU583" s="102"/>
    </row>
    <row r="584" spans="25:47" ht="59.25" customHeight="1" x14ac:dyDescent="0.25">
      <c r="Y584" s="102"/>
      <c r="Z584" s="102"/>
      <c r="AP584" s="102"/>
      <c r="AS584" s="102"/>
      <c r="AT584" s="102"/>
      <c r="AU584" s="102"/>
    </row>
    <row r="585" spans="25:47" ht="59.25" customHeight="1" x14ac:dyDescent="0.25">
      <c r="Y585" s="102"/>
      <c r="Z585" s="102"/>
      <c r="AP585" s="102"/>
      <c r="AS585" s="102"/>
      <c r="AT585" s="102"/>
      <c r="AU585" s="102"/>
    </row>
    <row r="586" spans="25:47" ht="59.25" customHeight="1" x14ac:dyDescent="0.25">
      <c r="Y586" s="102"/>
      <c r="Z586" s="102"/>
      <c r="AP586" s="102"/>
      <c r="AS586" s="102"/>
      <c r="AT586" s="102"/>
      <c r="AU586" s="102"/>
    </row>
    <row r="587" spans="25:47" ht="59.25" customHeight="1" x14ac:dyDescent="0.25">
      <c r="Y587" s="102"/>
      <c r="Z587" s="102"/>
      <c r="AP587" s="102"/>
      <c r="AS587" s="102"/>
      <c r="AT587" s="102"/>
      <c r="AU587" s="102"/>
    </row>
    <row r="588" spans="25:47" ht="59.25" customHeight="1" x14ac:dyDescent="0.25">
      <c r="Y588" s="102"/>
      <c r="Z588" s="102"/>
      <c r="AP588" s="102"/>
      <c r="AS588" s="102"/>
      <c r="AT588" s="102"/>
      <c r="AU588" s="102"/>
    </row>
    <row r="589" spans="25:47" ht="59.25" customHeight="1" x14ac:dyDescent="0.25">
      <c r="Y589" s="102"/>
      <c r="Z589" s="102"/>
      <c r="AP589" s="102"/>
      <c r="AS589" s="102"/>
      <c r="AT589" s="102"/>
      <c r="AU589" s="102"/>
    </row>
    <row r="590" spans="25:47" ht="59.25" customHeight="1" x14ac:dyDescent="0.25">
      <c r="Y590" s="102"/>
      <c r="Z590" s="102"/>
      <c r="AP590" s="102"/>
      <c r="AS590" s="102"/>
      <c r="AT590" s="102"/>
      <c r="AU590" s="102"/>
    </row>
    <row r="591" spans="25:47" ht="59.25" customHeight="1" x14ac:dyDescent="0.25">
      <c r="Y591" s="102"/>
      <c r="Z591" s="102"/>
      <c r="AP591" s="102"/>
      <c r="AS591" s="102"/>
      <c r="AT591" s="102"/>
      <c r="AU591" s="102"/>
    </row>
    <row r="592" spans="25:47" ht="59.25" customHeight="1" x14ac:dyDescent="0.25">
      <c r="Y592" s="102"/>
      <c r="Z592" s="102"/>
      <c r="AP592" s="102"/>
      <c r="AS592" s="102"/>
      <c r="AT592" s="102"/>
      <c r="AU592" s="102"/>
    </row>
    <row r="593" spans="25:47" ht="59.25" customHeight="1" x14ac:dyDescent="0.25">
      <c r="Y593" s="102"/>
      <c r="Z593" s="102"/>
      <c r="AP593" s="102"/>
      <c r="AS593" s="102"/>
      <c r="AT593" s="102"/>
      <c r="AU593" s="102"/>
    </row>
    <row r="594" spans="25:47" ht="59.25" customHeight="1" x14ac:dyDescent="0.25">
      <c r="Y594" s="102"/>
      <c r="Z594" s="102"/>
      <c r="AP594" s="102"/>
      <c r="AS594" s="102"/>
      <c r="AT594" s="102"/>
      <c r="AU594" s="102"/>
    </row>
    <row r="595" spans="25:47" ht="59.25" customHeight="1" x14ac:dyDescent="0.25">
      <c r="Y595" s="102"/>
      <c r="Z595" s="102"/>
      <c r="AP595" s="102"/>
      <c r="AS595" s="102"/>
      <c r="AT595" s="102"/>
      <c r="AU595" s="102"/>
    </row>
    <row r="596" spans="25:47" ht="59.25" customHeight="1" x14ac:dyDescent="0.25">
      <c r="Y596" s="102"/>
      <c r="Z596" s="102"/>
      <c r="AP596" s="102"/>
      <c r="AS596" s="102"/>
      <c r="AT596" s="102"/>
      <c r="AU596" s="102"/>
    </row>
    <row r="597" spans="25:47" ht="59.25" customHeight="1" x14ac:dyDescent="0.25">
      <c r="Y597" s="102"/>
      <c r="Z597" s="102"/>
      <c r="AP597" s="102"/>
      <c r="AS597" s="102"/>
      <c r="AT597" s="102"/>
      <c r="AU597" s="102"/>
    </row>
    <row r="598" spans="25:47" ht="59.25" customHeight="1" x14ac:dyDescent="0.25">
      <c r="Y598" s="102"/>
      <c r="Z598" s="102"/>
      <c r="AP598" s="102"/>
      <c r="AS598" s="102"/>
      <c r="AT598" s="102"/>
      <c r="AU598" s="102"/>
    </row>
    <row r="599" spans="25:47" ht="59.25" customHeight="1" x14ac:dyDescent="0.25">
      <c r="Y599" s="102"/>
      <c r="Z599" s="102"/>
      <c r="AP599" s="102"/>
      <c r="AS599" s="102"/>
      <c r="AT599" s="102"/>
      <c r="AU599" s="102"/>
    </row>
    <row r="600" spans="25:47" ht="59.25" customHeight="1" x14ac:dyDescent="0.25">
      <c r="Y600" s="102"/>
      <c r="Z600" s="102"/>
      <c r="AP600" s="102"/>
      <c r="AS600" s="102"/>
      <c r="AT600" s="102"/>
      <c r="AU600" s="102"/>
    </row>
    <row r="601" spans="25:47" ht="59.25" customHeight="1" x14ac:dyDescent="0.25">
      <c r="Y601" s="102"/>
      <c r="Z601" s="102"/>
      <c r="AP601" s="102"/>
      <c r="AS601" s="102"/>
      <c r="AT601" s="102"/>
      <c r="AU601" s="102"/>
    </row>
    <row r="602" spans="25:47" ht="59.25" customHeight="1" x14ac:dyDescent="0.25">
      <c r="Y602" s="102"/>
      <c r="Z602" s="102"/>
      <c r="AP602" s="102"/>
      <c r="AS602" s="102"/>
      <c r="AT602" s="102"/>
      <c r="AU602" s="102"/>
    </row>
    <row r="603" spans="25:47" ht="59.25" customHeight="1" x14ac:dyDescent="0.25">
      <c r="Y603" s="102"/>
      <c r="Z603" s="102"/>
      <c r="AP603" s="102"/>
      <c r="AS603" s="102"/>
      <c r="AT603" s="102"/>
      <c r="AU603" s="102"/>
    </row>
    <row r="604" spans="25:47" ht="59.25" customHeight="1" x14ac:dyDescent="0.25">
      <c r="Y604" s="102"/>
      <c r="Z604" s="102"/>
      <c r="AP604" s="102"/>
      <c r="AS604" s="102"/>
      <c r="AT604" s="102"/>
      <c r="AU604" s="102"/>
    </row>
    <row r="605" spans="25:47" ht="59.25" customHeight="1" x14ac:dyDescent="0.25">
      <c r="Y605" s="102"/>
      <c r="Z605" s="102"/>
      <c r="AP605" s="102"/>
      <c r="AS605" s="102"/>
      <c r="AT605" s="102"/>
      <c r="AU605" s="102"/>
    </row>
    <row r="606" spans="25:47" ht="59.25" customHeight="1" x14ac:dyDescent="0.25">
      <c r="Y606" s="102"/>
      <c r="Z606" s="102"/>
      <c r="AP606" s="102"/>
      <c r="AS606" s="102"/>
      <c r="AT606" s="102"/>
      <c r="AU606" s="102"/>
    </row>
    <row r="607" spans="25:47" ht="59.25" customHeight="1" x14ac:dyDescent="0.25">
      <c r="Y607" s="102"/>
      <c r="Z607" s="102"/>
      <c r="AP607" s="102"/>
      <c r="AS607" s="102"/>
      <c r="AT607" s="102"/>
      <c r="AU607" s="102"/>
    </row>
    <row r="608" spans="25:47" ht="59.25" customHeight="1" x14ac:dyDescent="0.25">
      <c r="Y608" s="102"/>
      <c r="Z608" s="102"/>
      <c r="AP608" s="102"/>
      <c r="AS608" s="102"/>
      <c r="AT608" s="102"/>
      <c r="AU608" s="102"/>
    </row>
    <row r="609" spans="25:47" ht="59.25" customHeight="1" x14ac:dyDescent="0.25">
      <c r="Y609" s="102"/>
      <c r="Z609" s="102"/>
      <c r="AP609" s="102"/>
      <c r="AS609" s="102"/>
      <c r="AT609" s="102"/>
      <c r="AU609" s="102"/>
    </row>
    <row r="610" spans="25:47" ht="59.25" customHeight="1" x14ac:dyDescent="0.25">
      <c r="Y610" s="102"/>
      <c r="Z610" s="102"/>
      <c r="AP610" s="102"/>
      <c r="AS610" s="102"/>
      <c r="AT610" s="102"/>
      <c r="AU610" s="102"/>
    </row>
    <row r="611" spans="25:47" ht="59.25" customHeight="1" x14ac:dyDescent="0.25">
      <c r="Y611" s="102"/>
      <c r="Z611" s="102"/>
      <c r="AP611" s="102"/>
      <c r="AS611" s="102"/>
      <c r="AT611" s="102"/>
      <c r="AU611" s="102"/>
    </row>
    <row r="612" spans="25:47" ht="59.25" customHeight="1" x14ac:dyDescent="0.25">
      <c r="Y612" s="102"/>
      <c r="Z612" s="102"/>
      <c r="AP612" s="102"/>
      <c r="AS612" s="102"/>
      <c r="AT612" s="102"/>
      <c r="AU612" s="102"/>
    </row>
    <row r="613" spans="25:47" ht="59.25" customHeight="1" x14ac:dyDescent="0.25">
      <c r="Y613" s="102"/>
      <c r="Z613" s="102"/>
      <c r="AP613" s="102"/>
      <c r="AS613" s="102"/>
      <c r="AT613" s="102"/>
      <c r="AU613" s="102"/>
    </row>
    <row r="614" spans="25:47" ht="59.25" customHeight="1" x14ac:dyDescent="0.25">
      <c r="Y614" s="102"/>
      <c r="Z614" s="102"/>
      <c r="AP614" s="102"/>
      <c r="AS614" s="102"/>
      <c r="AT614" s="102"/>
      <c r="AU614" s="102"/>
    </row>
    <row r="615" spans="25:47" ht="59.25" customHeight="1" x14ac:dyDescent="0.25">
      <c r="Y615" s="102"/>
      <c r="Z615" s="102"/>
      <c r="AP615" s="102"/>
      <c r="AS615" s="102"/>
      <c r="AT615" s="102"/>
      <c r="AU615" s="102"/>
    </row>
    <row r="616" spans="25:47" ht="59.25" customHeight="1" x14ac:dyDescent="0.25">
      <c r="Y616" s="102"/>
      <c r="Z616" s="102"/>
      <c r="AP616" s="102"/>
      <c r="AS616" s="102"/>
      <c r="AT616" s="102"/>
      <c r="AU616" s="102"/>
    </row>
    <row r="617" spans="25:47" ht="59.25" customHeight="1" x14ac:dyDescent="0.25">
      <c r="Y617" s="102"/>
      <c r="Z617" s="102"/>
      <c r="AP617" s="102"/>
      <c r="AS617" s="102"/>
      <c r="AT617" s="102"/>
      <c r="AU617" s="102"/>
    </row>
    <row r="618" spans="25:47" ht="59.25" customHeight="1" x14ac:dyDescent="0.25">
      <c r="Y618" s="102"/>
      <c r="Z618" s="102"/>
      <c r="AP618" s="102"/>
      <c r="AS618" s="102"/>
      <c r="AT618" s="102"/>
      <c r="AU618" s="102"/>
    </row>
    <row r="619" spans="25:47" ht="59.25" customHeight="1" x14ac:dyDescent="0.25">
      <c r="Y619" s="102"/>
      <c r="Z619" s="102"/>
      <c r="AP619" s="102"/>
      <c r="AS619" s="102"/>
      <c r="AT619" s="102"/>
      <c r="AU619" s="102"/>
    </row>
    <row r="620" spans="25:47" ht="59.25" customHeight="1" x14ac:dyDescent="0.25">
      <c r="Y620" s="102"/>
      <c r="Z620" s="102"/>
      <c r="AP620" s="102"/>
      <c r="AS620" s="102"/>
      <c r="AT620" s="102"/>
      <c r="AU620" s="102"/>
    </row>
    <row r="621" spans="25:47" ht="59.25" customHeight="1" x14ac:dyDescent="0.25">
      <c r="Y621" s="102"/>
      <c r="Z621" s="102"/>
      <c r="AP621" s="102"/>
      <c r="AS621" s="102"/>
      <c r="AT621" s="102"/>
      <c r="AU621" s="102"/>
    </row>
    <row r="622" spans="25:47" ht="59.25" customHeight="1" x14ac:dyDescent="0.25">
      <c r="Y622" s="102"/>
      <c r="Z622" s="102"/>
      <c r="AP622" s="102"/>
      <c r="AS622" s="102"/>
      <c r="AT622" s="102"/>
      <c r="AU622" s="102"/>
    </row>
    <row r="623" spans="25:47" ht="59.25" customHeight="1" x14ac:dyDescent="0.25">
      <c r="Y623" s="102"/>
      <c r="Z623" s="102"/>
      <c r="AP623" s="102"/>
      <c r="AS623" s="102"/>
      <c r="AT623" s="102"/>
      <c r="AU623" s="102"/>
    </row>
    <row r="624" spans="25:47" ht="59.25" customHeight="1" x14ac:dyDescent="0.25">
      <c r="Y624" s="102"/>
      <c r="Z624" s="102"/>
      <c r="AP624" s="102"/>
      <c r="AS624" s="102"/>
      <c r="AT624" s="102"/>
      <c r="AU624" s="102"/>
    </row>
    <row r="625" spans="25:47" ht="59.25" customHeight="1" x14ac:dyDescent="0.25">
      <c r="Y625" s="102"/>
      <c r="Z625" s="102"/>
      <c r="AP625" s="102"/>
      <c r="AS625" s="102"/>
      <c r="AT625" s="102"/>
      <c r="AU625" s="102"/>
    </row>
    <row r="626" spans="25:47" ht="59.25" customHeight="1" x14ac:dyDescent="0.25">
      <c r="Y626" s="102"/>
      <c r="Z626" s="102"/>
      <c r="AP626" s="102"/>
      <c r="AS626" s="102"/>
      <c r="AT626" s="102"/>
      <c r="AU626" s="102"/>
    </row>
    <row r="627" spans="25:47" ht="59.25" customHeight="1" x14ac:dyDescent="0.25">
      <c r="Y627" s="102"/>
      <c r="Z627" s="102"/>
      <c r="AP627" s="102"/>
      <c r="AS627" s="102"/>
      <c r="AT627" s="102"/>
      <c r="AU627" s="102"/>
    </row>
    <row r="628" spans="25:47" ht="59.25" customHeight="1" x14ac:dyDescent="0.25">
      <c r="Y628" s="102"/>
      <c r="Z628" s="102"/>
      <c r="AP628" s="102"/>
      <c r="AS628" s="102"/>
      <c r="AT628" s="102"/>
      <c r="AU628" s="102"/>
    </row>
    <row r="629" spans="25:47" ht="59.25" customHeight="1" x14ac:dyDescent="0.25">
      <c r="Y629" s="102"/>
      <c r="Z629" s="102"/>
      <c r="AP629" s="102"/>
      <c r="AS629" s="102"/>
      <c r="AT629" s="102"/>
      <c r="AU629" s="102"/>
    </row>
    <row r="630" spans="25:47" ht="59.25" customHeight="1" x14ac:dyDescent="0.25">
      <c r="Y630" s="102"/>
      <c r="Z630" s="102"/>
      <c r="AP630" s="102"/>
      <c r="AS630" s="102"/>
      <c r="AT630" s="102"/>
      <c r="AU630" s="102"/>
    </row>
    <row r="631" spans="25:47" ht="59.25" customHeight="1" x14ac:dyDescent="0.25">
      <c r="Y631" s="102"/>
      <c r="Z631" s="102"/>
      <c r="AP631" s="102"/>
      <c r="AS631" s="102"/>
      <c r="AT631" s="102"/>
      <c r="AU631" s="102"/>
    </row>
    <row r="632" spans="25:47" ht="59.25" customHeight="1" x14ac:dyDescent="0.25">
      <c r="Y632" s="102"/>
      <c r="Z632" s="102"/>
      <c r="AP632" s="102"/>
      <c r="AS632" s="102"/>
      <c r="AT632" s="102"/>
      <c r="AU632" s="102"/>
    </row>
    <row r="633" spans="25:47" ht="59.25" customHeight="1" x14ac:dyDescent="0.25">
      <c r="Y633" s="102"/>
      <c r="Z633" s="102"/>
      <c r="AP633" s="102"/>
      <c r="AS633" s="102"/>
      <c r="AT633" s="102"/>
      <c r="AU633" s="102"/>
    </row>
    <row r="634" spans="25:47" ht="59.25" customHeight="1" x14ac:dyDescent="0.25">
      <c r="Y634" s="102"/>
      <c r="Z634" s="102"/>
      <c r="AP634" s="102"/>
      <c r="AS634" s="102"/>
      <c r="AT634" s="102"/>
      <c r="AU634" s="102"/>
    </row>
    <row r="635" spans="25:47" ht="59.25" customHeight="1" x14ac:dyDescent="0.25">
      <c r="Y635" s="102"/>
      <c r="Z635" s="102"/>
      <c r="AP635" s="102"/>
      <c r="AS635" s="102"/>
      <c r="AT635" s="102"/>
      <c r="AU635" s="102"/>
    </row>
    <row r="636" spans="25:47" ht="59.25" customHeight="1" x14ac:dyDescent="0.25">
      <c r="Y636" s="102"/>
      <c r="Z636" s="102"/>
      <c r="AP636" s="102"/>
      <c r="AS636" s="102"/>
      <c r="AT636" s="102"/>
      <c r="AU636" s="102"/>
    </row>
    <row r="637" spans="25:47" ht="59.25" customHeight="1" x14ac:dyDescent="0.25">
      <c r="Y637" s="102"/>
      <c r="Z637" s="102"/>
      <c r="AP637" s="102"/>
      <c r="AS637" s="102"/>
      <c r="AT637" s="102"/>
      <c r="AU637" s="102"/>
    </row>
    <row r="638" spans="25:47" ht="59.25" customHeight="1" x14ac:dyDescent="0.25">
      <c r="Y638" s="102"/>
      <c r="Z638" s="102"/>
      <c r="AP638" s="102"/>
      <c r="AS638" s="102"/>
      <c r="AT638" s="102"/>
      <c r="AU638" s="102"/>
    </row>
    <row r="639" spans="25:47" ht="59.25" customHeight="1" x14ac:dyDescent="0.25">
      <c r="Y639" s="102"/>
      <c r="Z639" s="102"/>
      <c r="AP639" s="102"/>
      <c r="AS639" s="102"/>
      <c r="AT639" s="102"/>
      <c r="AU639" s="102"/>
    </row>
    <row r="640" spans="25:47" ht="59.25" customHeight="1" x14ac:dyDescent="0.25">
      <c r="Y640" s="102"/>
      <c r="Z640" s="102"/>
      <c r="AP640" s="102"/>
      <c r="AS640" s="102"/>
      <c r="AT640" s="102"/>
      <c r="AU640" s="102"/>
    </row>
    <row r="641" spans="25:47" ht="59.25" customHeight="1" x14ac:dyDescent="0.25">
      <c r="Y641" s="102"/>
      <c r="Z641" s="102"/>
      <c r="AP641" s="102"/>
      <c r="AS641" s="102"/>
      <c r="AT641" s="102"/>
      <c r="AU641" s="102"/>
    </row>
    <row r="642" spans="25:47" ht="59.25" customHeight="1" x14ac:dyDescent="0.25">
      <c r="Y642" s="102"/>
      <c r="Z642" s="102"/>
      <c r="AP642" s="102"/>
      <c r="AS642" s="102"/>
      <c r="AT642" s="102"/>
      <c r="AU642" s="102"/>
    </row>
    <row r="643" spans="25:47" ht="59.25" customHeight="1" x14ac:dyDescent="0.25">
      <c r="Y643" s="102"/>
      <c r="Z643" s="102"/>
      <c r="AP643" s="102"/>
      <c r="AS643" s="102"/>
      <c r="AT643" s="102"/>
      <c r="AU643" s="102"/>
    </row>
    <row r="644" spans="25:47" ht="59.25" customHeight="1" x14ac:dyDescent="0.25">
      <c r="Y644" s="102"/>
      <c r="Z644" s="102"/>
      <c r="AP644" s="102"/>
      <c r="AS644" s="102"/>
      <c r="AT644" s="102"/>
      <c r="AU644" s="102"/>
    </row>
    <row r="645" spans="25:47" ht="59.25" customHeight="1" x14ac:dyDescent="0.25">
      <c r="Y645" s="102"/>
      <c r="Z645" s="102"/>
      <c r="AP645" s="102"/>
      <c r="AS645" s="102"/>
      <c r="AT645" s="102"/>
      <c r="AU645" s="102"/>
    </row>
    <row r="646" spans="25:47" ht="59.25" customHeight="1" x14ac:dyDescent="0.25">
      <c r="Y646" s="102"/>
      <c r="Z646" s="102"/>
      <c r="AP646" s="102"/>
      <c r="AS646" s="102"/>
      <c r="AT646" s="102"/>
      <c r="AU646" s="102"/>
    </row>
    <row r="647" spans="25:47" ht="59.25" customHeight="1" x14ac:dyDescent="0.25">
      <c r="Y647" s="102"/>
      <c r="Z647" s="102"/>
      <c r="AP647" s="102"/>
      <c r="AS647" s="102"/>
      <c r="AT647" s="102"/>
      <c r="AU647" s="102"/>
    </row>
    <row r="648" spans="25:47" ht="59.25" customHeight="1" x14ac:dyDescent="0.25">
      <c r="Y648" s="102"/>
      <c r="Z648" s="102"/>
      <c r="AP648" s="102"/>
      <c r="AS648" s="102"/>
      <c r="AT648" s="102"/>
      <c r="AU648" s="102"/>
    </row>
    <row r="649" spans="25:47" ht="59.25" customHeight="1" x14ac:dyDescent="0.25">
      <c r="Y649" s="102"/>
      <c r="Z649" s="102"/>
      <c r="AP649" s="102"/>
      <c r="AS649" s="102"/>
      <c r="AT649" s="102"/>
      <c r="AU649" s="102"/>
    </row>
    <row r="650" spans="25:47" ht="59.25" customHeight="1" x14ac:dyDescent="0.25">
      <c r="Y650" s="102"/>
      <c r="Z650" s="102"/>
      <c r="AP650" s="102"/>
      <c r="AS650" s="102"/>
      <c r="AT650" s="102"/>
      <c r="AU650" s="102"/>
    </row>
    <row r="651" spans="25:47" ht="59.25" customHeight="1" x14ac:dyDescent="0.25">
      <c r="Y651" s="102"/>
      <c r="Z651" s="102"/>
      <c r="AP651" s="102"/>
      <c r="AS651" s="102"/>
      <c r="AT651" s="102"/>
      <c r="AU651" s="102"/>
    </row>
    <row r="652" spans="25:47" ht="59.25" customHeight="1" x14ac:dyDescent="0.25">
      <c r="Y652" s="102"/>
      <c r="Z652" s="102"/>
      <c r="AP652" s="102"/>
      <c r="AS652" s="102"/>
      <c r="AT652" s="102"/>
      <c r="AU652" s="102"/>
    </row>
    <row r="653" spans="25:47" ht="59.25" customHeight="1" x14ac:dyDescent="0.25">
      <c r="Y653" s="102"/>
      <c r="Z653" s="102"/>
      <c r="AP653" s="102"/>
      <c r="AS653" s="102"/>
      <c r="AT653" s="102"/>
      <c r="AU653" s="102"/>
    </row>
    <row r="654" spans="25:47" ht="59.25" customHeight="1" x14ac:dyDescent="0.25">
      <c r="Y654" s="102"/>
      <c r="Z654" s="102"/>
      <c r="AP654" s="102"/>
      <c r="AS654" s="102"/>
      <c r="AT654" s="102"/>
      <c r="AU654" s="102"/>
    </row>
    <row r="655" spans="25:47" ht="59.25" customHeight="1" x14ac:dyDescent="0.25">
      <c r="Y655" s="102"/>
      <c r="Z655" s="102"/>
      <c r="AP655" s="102"/>
      <c r="AS655" s="102"/>
      <c r="AT655" s="102"/>
      <c r="AU655" s="102"/>
    </row>
    <row r="656" spans="25:47" ht="59.25" customHeight="1" x14ac:dyDescent="0.25">
      <c r="Y656" s="102"/>
      <c r="Z656" s="102"/>
      <c r="AP656" s="102"/>
      <c r="AS656" s="102"/>
      <c r="AT656" s="102"/>
      <c r="AU656" s="102"/>
    </row>
    <row r="657" spans="25:47" ht="59.25" customHeight="1" x14ac:dyDescent="0.25">
      <c r="Y657" s="102"/>
      <c r="Z657" s="102"/>
      <c r="AP657" s="102"/>
      <c r="AS657" s="102"/>
      <c r="AT657" s="102"/>
      <c r="AU657" s="102"/>
    </row>
    <row r="658" spans="25:47" ht="59.25" customHeight="1" x14ac:dyDescent="0.25">
      <c r="Y658" s="102"/>
      <c r="Z658" s="102"/>
      <c r="AP658" s="102"/>
      <c r="AS658" s="102"/>
      <c r="AT658" s="102"/>
      <c r="AU658" s="102"/>
    </row>
    <row r="659" spans="25:47" ht="59.25" customHeight="1" x14ac:dyDescent="0.25">
      <c r="Y659" s="102"/>
      <c r="Z659" s="102"/>
      <c r="AP659" s="102"/>
      <c r="AS659" s="102"/>
      <c r="AT659" s="102"/>
      <c r="AU659" s="102"/>
    </row>
    <row r="660" spans="25:47" ht="59.25" customHeight="1" x14ac:dyDescent="0.25">
      <c r="Y660" s="102"/>
      <c r="Z660" s="102"/>
      <c r="AP660" s="102"/>
      <c r="AS660" s="102"/>
      <c r="AT660" s="102"/>
      <c r="AU660" s="102"/>
    </row>
    <row r="661" spans="25:47" ht="59.25" customHeight="1" x14ac:dyDescent="0.25">
      <c r="Y661" s="102"/>
      <c r="Z661" s="102"/>
      <c r="AP661" s="102"/>
      <c r="AS661" s="102"/>
      <c r="AT661" s="102"/>
      <c r="AU661" s="102"/>
    </row>
    <row r="662" spans="25:47" ht="59.25" customHeight="1" x14ac:dyDescent="0.25">
      <c r="Y662" s="102"/>
      <c r="Z662" s="102"/>
      <c r="AP662" s="102"/>
      <c r="AS662" s="102"/>
      <c r="AT662" s="102"/>
      <c r="AU662" s="102"/>
    </row>
    <row r="663" spans="25:47" ht="59.25" customHeight="1" x14ac:dyDescent="0.25">
      <c r="Y663" s="102"/>
      <c r="Z663" s="102"/>
      <c r="AP663" s="102"/>
      <c r="AS663" s="102"/>
      <c r="AT663" s="102"/>
      <c r="AU663" s="102"/>
    </row>
    <row r="664" spans="25:47" ht="59.25" customHeight="1" x14ac:dyDescent="0.25">
      <c r="Y664" s="102"/>
      <c r="Z664" s="102"/>
      <c r="AP664" s="102"/>
      <c r="AS664" s="102"/>
      <c r="AT664" s="102"/>
      <c r="AU664" s="102"/>
    </row>
    <row r="665" spans="25:47" ht="59.25" customHeight="1" x14ac:dyDescent="0.25">
      <c r="Y665" s="102"/>
      <c r="Z665" s="102"/>
      <c r="AP665" s="102"/>
      <c r="AS665" s="102"/>
      <c r="AT665" s="102"/>
      <c r="AU665" s="102"/>
    </row>
    <row r="666" spans="25:47" ht="59.25" customHeight="1" x14ac:dyDescent="0.25">
      <c r="Y666" s="102"/>
      <c r="Z666" s="102"/>
      <c r="AP666" s="102"/>
      <c r="AS666" s="102"/>
      <c r="AT666" s="102"/>
      <c r="AU666" s="102"/>
    </row>
    <row r="667" spans="25:47" ht="59.25" customHeight="1" x14ac:dyDescent="0.25">
      <c r="Y667" s="102"/>
      <c r="Z667" s="102"/>
      <c r="AP667" s="102"/>
      <c r="AS667" s="102"/>
      <c r="AT667" s="102"/>
      <c r="AU667" s="102"/>
    </row>
    <row r="668" spans="25:47" ht="59.25" customHeight="1" x14ac:dyDescent="0.25">
      <c r="Y668" s="102"/>
      <c r="Z668" s="102"/>
      <c r="AP668" s="102"/>
      <c r="AS668" s="102"/>
      <c r="AT668" s="102"/>
      <c r="AU668" s="102"/>
    </row>
    <row r="669" spans="25:47" ht="59.25" customHeight="1" x14ac:dyDescent="0.25">
      <c r="Y669" s="102"/>
      <c r="Z669" s="102"/>
      <c r="AP669" s="102"/>
      <c r="AS669" s="102"/>
      <c r="AT669" s="102"/>
      <c r="AU669" s="102"/>
    </row>
    <row r="670" spans="25:47" ht="59.25" customHeight="1" x14ac:dyDescent="0.25">
      <c r="Y670" s="102"/>
      <c r="Z670" s="102"/>
      <c r="AP670" s="102"/>
      <c r="AS670" s="102"/>
      <c r="AT670" s="102"/>
      <c r="AU670" s="102"/>
    </row>
    <row r="671" spans="25:47" ht="59.25" customHeight="1" x14ac:dyDescent="0.25">
      <c r="Y671" s="102"/>
      <c r="Z671" s="102"/>
      <c r="AP671" s="102"/>
      <c r="AS671" s="102"/>
      <c r="AT671" s="102"/>
      <c r="AU671" s="102"/>
    </row>
    <row r="672" spans="25:47" ht="59.25" customHeight="1" x14ac:dyDescent="0.25">
      <c r="Y672" s="102"/>
      <c r="Z672" s="102"/>
      <c r="AP672" s="102"/>
      <c r="AS672" s="102"/>
      <c r="AT672" s="102"/>
      <c r="AU672" s="102"/>
    </row>
    <row r="673" spans="25:47" ht="59.25" customHeight="1" x14ac:dyDescent="0.25">
      <c r="Y673" s="102"/>
      <c r="Z673" s="102"/>
      <c r="AP673" s="102"/>
      <c r="AS673" s="102"/>
      <c r="AT673" s="102"/>
      <c r="AU673" s="102"/>
    </row>
    <row r="674" spans="25:47" ht="59.25" customHeight="1" x14ac:dyDescent="0.25">
      <c r="Y674" s="102"/>
      <c r="Z674" s="102"/>
      <c r="AP674" s="102"/>
      <c r="AS674" s="102"/>
      <c r="AT674" s="102"/>
      <c r="AU674" s="102"/>
    </row>
    <row r="675" spans="25:47" ht="59.25" customHeight="1" x14ac:dyDescent="0.25">
      <c r="Y675" s="102"/>
      <c r="Z675" s="102"/>
      <c r="AP675" s="102"/>
      <c r="AS675" s="102"/>
      <c r="AT675" s="102"/>
      <c r="AU675" s="102"/>
    </row>
    <row r="676" spans="25:47" ht="59.25" customHeight="1" x14ac:dyDescent="0.25">
      <c r="Y676" s="102"/>
      <c r="Z676" s="102"/>
      <c r="AP676" s="102"/>
      <c r="AS676" s="102"/>
      <c r="AT676" s="102"/>
      <c r="AU676" s="102"/>
    </row>
    <row r="677" spans="25:47" ht="59.25" customHeight="1" x14ac:dyDescent="0.25">
      <c r="Y677" s="102"/>
      <c r="Z677" s="102"/>
      <c r="AP677" s="102"/>
      <c r="AS677" s="102"/>
      <c r="AT677" s="102"/>
      <c r="AU677" s="102"/>
    </row>
    <row r="678" spans="25:47" ht="59.25" customHeight="1" x14ac:dyDescent="0.25">
      <c r="Y678" s="102"/>
      <c r="Z678" s="102"/>
      <c r="AP678" s="102"/>
      <c r="AS678" s="102"/>
      <c r="AT678" s="102"/>
      <c r="AU678" s="102"/>
    </row>
    <row r="679" spans="25:47" ht="59.25" customHeight="1" x14ac:dyDescent="0.25">
      <c r="Y679" s="102"/>
      <c r="Z679" s="102"/>
      <c r="AP679" s="102"/>
      <c r="AS679" s="102"/>
      <c r="AT679" s="102"/>
      <c r="AU679" s="102"/>
    </row>
    <row r="680" spans="25:47" ht="59.25" customHeight="1" x14ac:dyDescent="0.25">
      <c r="Y680" s="102"/>
      <c r="Z680" s="102"/>
      <c r="AP680" s="102"/>
      <c r="AS680" s="102"/>
      <c r="AT680" s="102"/>
      <c r="AU680" s="102"/>
    </row>
    <row r="681" spans="25:47" ht="59.25" customHeight="1" x14ac:dyDescent="0.25">
      <c r="Y681" s="102"/>
      <c r="Z681" s="102"/>
      <c r="AP681" s="102"/>
      <c r="AS681" s="102"/>
      <c r="AT681" s="102"/>
      <c r="AU681" s="102"/>
    </row>
    <row r="682" spans="25:47" ht="59.25" customHeight="1" x14ac:dyDescent="0.25">
      <c r="Y682" s="102"/>
      <c r="Z682" s="102"/>
      <c r="AP682" s="102"/>
      <c r="AS682" s="102"/>
      <c r="AT682" s="102"/>
      <c r="AU682" s="102"/>
    </row>
    <row r="683" spans="25:47" ht="59.25" customHeight="1" x14ac:dyDescent="0.25">
      <c r="Y683" s="102"/>
      <c r="Z683" s="102"/>
      <c r="AP683" s="102"/>
      <c r="AS683" s="102"/>
      <c r="AT683" s="102"/>
      <c r="AU683" s="102"/>
    </row>
    <row r="684" spans="25:47" ht="59.25" customHeight="1" x14ac:dyDescent="0.25">
      <c r="Y684" s="102"/>
      <c r="Z684" s="102"/>
      <c r="AP684" s="102"/>
      <c r="AS684" s="102"/>
      <c r="AT684" s="102"/>
      <c r="AU684" s="102"/>
    </row>
    <row r="685" spans="25:47" ht="59.25" customHeight="1" x14ac:dyDescent="0.25">
      <c r="Y685" s="102"/>
      <c r="Z685" s="102"/>
      <c r="AP685" s="102"/>
      <c r="AS685" s="102"/>
      <c r="AT685" s="102"/>
      <c r="AU685" s="102"/>
    </row>
    <row r="686" spans="25:47" ht="59.25" customHeight="1" x14ac:dyDescent="0.25">
      <c r="Y686" s="102"/>
      <c r="Z686" s="102"/>
      <c r="AP686" s="102"/>
      <c r="AS686" s="102"/>
      <c r="AT686" s="102"/>
      <c r="AU686" s="102"/>
    </row>
    <row r="687" spans="25:47" ht="59.25" customHeight="1" x14ac:dyDescent="0.25">
      <c r="Y687" s="102"/>
      <c r="Z687" s="102"/>
      <c r="AP687" s="102"/>
      <c r="AS687" s="102"/>
      <c r="AT687" s="102"/>
      <c r="AU687" s="102"/>
    </row>
    <row r="688" spans="25:47" ht="59.25" customHeight="1" x14ac:dyDescent="0.25">
      <c r="Y688" s="102"/>
      <c r="Z688" s="102"/>
      <c r="AP688" s="102"/>
      <c r="AS688" s="102"/>
      <c r="AT688" s="102"/>
      <c r="AU688" s="102"/>
    </row>
    <row r="689" spans="25:47" ht="59.25" customHeight="1" x14ac:dyDescent="0.25">
      <c r="Y689" s="102"/>
      <c r="Z689" s="102"/>
      <c r="AP689" s="102"/>
      <c r="AS689" s="102"/>
      <c r="AT689" s="102"/>
      <c r="AU689" s="102"/>
    </row>
    <row r="690" spans="25:47" ht="59.25" customHeight="1" x14ac:dyDescent="0.25">
      <c r="Y690" s="102"/>
      <c r="Z690" s="102"/>
      <c r="AP690" s="102"/>
      <c r="AS690" s="102"/>
      <c r="AT690" s="102"/>
      <c r="AU690" s="102"/>
    </row>
    <row r="691" spans="25:47" ht="59.25" customHeight="1" x14ac:dyDescent="0.25">
      <c r="Y691" s="102"/>
      <c r="Z691" s="102"/>
      <c r="AP691" s="102"/>
      <c r="AS691" s="102"/>
      <c r="AT691" s="102"/>
      <c r="AU691" s="102"/>
    </row>
    <row r="692" spans="25:47" ht="59.25" customHeight="1" x14ac:dyDescent="0.25">
      <c r="Y692" s="102"/>
      <c r="Z692" s="102"/>
      <c r="AP692" s="102"/>
      <c r="AS692" s="102"/>
      <c r="AT692" s="102"/>
      <c r="AU692" s="102"/>
    </row>
    <row r="693" spans="25:47" ht="59.25" customHeight="1" x14ac:dyDescent="0.25">
      <c r="Y693" s="102"/>
      <c r="Z693" s="102"/>
      <c r="AP693" s="102"/>
      <c r="AS693" s="102"/>
      <c r="AT693" s="102"/>
      <c r="AU693" s="102"/>
    </row>
    <row r="694" spans="25:47" ht="59.25" customHeight="1" x14ac:dyDescent="0.25">
      <c r="Y694" s="102"/>
      <c r="Z694" s="102"/>
      <c r="AP694" s="102"/>
      <c r="AS694" s="102"/>
      <c r="AT694" s="102"/>
      <c r="AU694" s="102"/>
    </row>
    <row r="695" spans="25:47" ht="59.25" customHeight="1" x14ac:dyDescent="0.25">
      <c r="Y695" s="102"/>
      <c r="Z695" s="102"/>
      <c r="AP695" s="102"/>
      <c r="AS695" s="102"/>
      <c r="AT695" s="102"/>
      <c r="AU695" s="102"/>
    </row>
    <row r="696" spans="25:47" ht="59.25" customHeight="1" x14ac:dyDescent="0.25">
      <c r="Y696" s="102"/>
      <c r="Z696" s="102"/>
      <c r="AP696" s="102"/>
      <c r="AS696" s="102"/>
      <c r="AT696" s="102"/>
      <c r="AU696" s="102"/>
    </row>
    <row r="697" spans="25:47" ht="59.25" customHeight="1" x14ac:dyDescent="0.25">
      <c r="Y697" s="102"/>
      <c r="Z697" s="102"/>
      <c r="AP697" s="102"/>
      <c r="AS697" s="102"/>
      <c r="AT697" s="102"/>
      <c r="AU697" s="102"/>
    </row>
    <row r="698" spans="25:47" ht="59.25" customHeight="1" x14ac:dyDescent="0.25">
      <c r="Y698" s="102"/>
      <c r="Z698" s="102"/>
      <c r="AP698" s="102"/>
      <c r="AS698" s="102"/>
      <c r="AT698" s="102"/>
      <c r="AU698" s="102"/>
    </row>
    <row r="699" spans="25:47" ht="59.25" customHeight="1" x14ac:dyDescent="0.25">
      <c r="Y699" s="102"/>
      <c r="Z699" s="102"/>
      <c r="AP699" s="102"/>
      <c r="AS699" s="102"/>
      <c r="AT699" s="102"/>
      <c r="AU699" s="102"/>
    </row>
    <row r="700" spans="25:47" ht="59.25" customHeight="1" x14ac:dyDescent="0.25">
      <c r="Y700" s="102"/>
      <c r="Z700" s="102"/>
      <c r="AP700" s="102"/>
      <c r="AS700" s="102"/>
      <c r="AT700" s="102"/>
      <c r="AU700" s="102"/>
    </row>
    <row r="701" spans="25:47" ht="59.25" customHeight="1" x14ac:dyDescent="0.25">
      <c r="Y701" s="102"/>
      <c r="Z701" s="102"/>
      <c r="AP701" s="102"/>
      <c r="AS701" s="102"/>
      <c r="AT701" s="102"/>
      <c r="AU701" s="102"/>
    </row>
    <row r="702" spans="25:47" ht="59.25" customHeight="1" x14ac:dyDescent="0.25">
      <c r="Y702" s="102"/>
      <c r="Z702" s="102"/>
      <c r="AP702" s="102"/>
      <c r="AS702" s="102"/>
      <c r="AT702" s="102"/>
      <c r="AU702" s="102"/>
    </row>
    <row r="703" spans="25:47" ht="59.25" customHeight="1" x14ac:dyDescent="0.25">
      <c r="Y703" s="102"/>
      <c r="Z703" s="102"/>
      <c r="AP703" s="102"/>
      <c r="AS703" s="102"/>
      <c r="AT703" s="102"/>
      <c r="AU703" s="102"/>
    </row>
    <row r="704" spans="25:47" ht="59.25" customHeight="1" x14ac:dyDescent="0.25">
      <c r="Y704" s="102"/>
      <c r="Z704" s="102"/>
      <c r="AP704" s="102"/>
      <c r="AS704" s="102"/>
      <c r="AT704" s="102"/>
      <c r="AU704" s="102"/>
    </row>
    <row r="705" spans="25:47" ht="59.25" customHeight="1" x14ac:dyDescent="0.25">
      <c r="Y705" s="102"/>
      <c r="Z705" s="102"/>
      <c r="AP705" s="102"/>
      <c r="AS705" s="102"/>
      <c r="AT705" s="102"/>
      <c r="AU705" s="102"/>
    </row>
    <row r="706" spans="25:47" ht="59.25" customHeight="1" x14ac:dyDescent="0.25">
      <c r="Y706" s="102"/>
      <c r="Z706" s="102"/>
      <c r="AP706" s="102"/>
      <c r="AS706" s="102"/>
      <c r="AT706" s="102"/>
      <c r="AU706" s="102"/>
    </row>
    <row r="707" spans="25:47" ht="59.25" customHeight="1" x14ac:dyDescent="0.25">
      <c r="Y707" s="102"/>
      <c r="Z707" s="102"/>
      <c r="AP707" s="102"/>
      <c r="AS707" s="102"/>
      <c r="AT707" s="102"/>
      <c r="AU707" s="102"/>
    </row>
    <row r="708" spans="25:47" ht="59.25" customHeight="1" x14ac:dyDescent="0.25">
      <c r="Y708" s="102"/>
      <c r="Z708" s="102"/>
      <c r="AP708" s="102"/>
      <c r="AS708" s="102"/>
      <c r="AT708" s="102"/>
      <c r="AU708" s="102"/>
    </row>
    <row r="709" spans="25:47" ht="59.25" customHeight="1" x14ac:dyDescent="0.25">
      <c r="Y709" s="102"/>
      <c r="Z709" s="102"/>
      <c r="AP709" s="102"/>
      <c r="AS709" s="102"/>
      <c r="AT709" s="102"/>
      <c r="AU709" s="102"/>
    </row>
    <row r="710" spans="25:47" ht="59.25" customHeight="1" x14ac:dyDescent="0.25">
      <c r="Y710" s="102"/>
      <c r="Z710" s="102"/>
      <c r="AP710" s="102"/>
      <c r="AS710" s="102"/>
      <c r="AT710" s="102"/>
      <c r="AU710" s="102"/>
    </row>
    <row r="711" spans="25:47" ht="59.25" customHeight="1" x14ac:dyDescent="0.25">
      <c r="Y711" s="102"/>
      <c r="Z711" s="102"/>
      <c r="AP711" s="102"/>
      <c r="AS711" s="102"/>
      <c r="AT711" s="102"/>
      <c r="AU711" s="102"/>
    </row>
    <row r="712" spans="25:47" ht="59.25" customHeight="1" x14ac:dyDescent="0.25">
      <c r="Y712" s="102"/>
      <c r="Z712" s="102"/>
      <c r="AP712" s="102"/>
      <c r="AS712" s="102"/>
      <c r="AT712" s="102"/>
      <c r="AU712" s="102"/>
    </row>
    <row r="713" spans="25:47" ht="59.25" customHeight="1" x14ac:dyDescent="0.25">
      <c r="Y713" s="102"/>
      <c r="Z713" s="102"/>
      <c r="AP713" s="102"/>
      <c r="AS713" s="102"/>
      <c r="AT713" s="102"/>
      <c r="AU713" s="102"/>
    </row>
    <row r="714" spans="25:47" ht="59.25" customHeight="1" x14ac:dyDescent="0.25">
      <c r="Y714" s="102"/>
      <c r="Z714" s="102"/>
      <c r="AP714" s="102"/>
      <c r="AS714" s="102"/>
      <c r="AT714" s="102"/>
      <c r="AU714" s="102"/>
    </row>
    <row r="715" spans="25:47" ht="59.25" customHeight="1" x14ac:dyDescent="0.25">
      <c r="Y715" s="102"/>
      <c r="Z715" s="102"/>
      <c r="AP715" s="102"/>
      <c r="AS715" s="102"/>
      <c r="AT715" s="102"/>
      <c r="AU715" s="102"/>
    </row>
    <row r="716" spans="25:47" ht="59.25" customHeight="1" x14ac:dyDescent="0.25">
      <c r="Y716" s="102"/>
      <c r="Z716" s="102"/>
      <c r="AP716" s="102"/>
      <c r="AS716" s="102"/>
      <c r="AT716" s="102"/>
      <c r="AU716" s="102"/>
    </row>
    <row r="717" spans="25:47" ht="59.25" customHeight="1" x14ac:dyDescent="0.25">
      <c r="Y717" s="102"/>
      <c r="Z717" s="102"/>
      <c r="AP717" s="102"/>
      <c r="AS717" s="102"/>
      <c r="AT717" s="102"/>
      <c r="AU717" s="102"/>
    </row>
    <row r="718" spans="25:47" ht="59.25" customHeight="1" x14ac:dyDescent="0.25">
      <c r="Y718" s="102"/>
      <c r="Z718" s="102"/>
      <c r="AP718" s="102"/>
      <c r="AS718" s="102"/>
      <c r="AT718" s="102"/>
      <c r="AU718" s="102"/>
    </row>
    <row r="719" spans="25:47" ht="59.25" customHeight="1" x14ac:dyDescent="0.25">
      <c r="Y719" s="102"/>
      <c r="Z719" s="102"/>
      <c r="AP719" s="102"/>
      <c r="AS719" s="102"/>
      <c r="AT719" s="102"/>
      <c r="AU719" s="102"/>
    </row>
    <row r="720" spans="25:47" ht="59.25" customHeight="1" x14ac:dyDescent="0.25">
      <c r="Y720" s="102"/>
      <c r="Z720" s="102"/>
      <c r="AP720" s="102"/>
      <c r="AS720" s="102"/>
      <c r="AT720" s="102"/>
      <c r="AU720" s="102"/>
    </row>
    <row r="721" spans="25:47" ht="59.25" customHeight="1" x14ac:dyDescent="0.25">
      <c r="Y721" s="102"/>
      <c r="Z721" s="102"/>
      <c r="AP721" s="102"/>
      <c r="AS721" s="102"/>
      <c r="AT721" s="102"/>
      <c r="AU721" s="102"/>
    </row>
    <row r="722" spans="25:47" ht="59.25" customHeight="1" x14ac:dyDescent="0.25">
      <c r="Y722" s="102"/>
      <c r="Z722" s="102"/>
      <c r="AP722" s="102"/>
      <c r="AS722" s="102"/>
      <c r="AT722" s="102"/>
      <c r="AU722" s="102"/>
    </row>
    <row r="723" spans="25:47" ht="59.25" customHeight="1" x14ac:dyDescent="0.25">
      <c r="Y723" s="102"/>
      <c r="Z723" s="102"/>
      <c r="AP723" s="102"/>
      <c r="AS723" s="102"/>
      <c r="AT723" s="102"/>
      <c r="AU723" s="102"/>
    </row>
    <row r="724" spans="25:47" ht="59.25" customHeight="1" x14ac:dyDescent="0.25">
      <c r="Y724" s="102"/>
      <c r="Z724" s="102"/>
      <c r="AP724" s="102"/>
      <c r="AS724" s="102"/>
      <c r="AT724" s="102"/>
      <c r="AU724" s="102"/>
    </row>
    <row r="725" spans="25:47" ht="59.25" customHeight="1" x14ac:dyDescent="0.25">
      <c r="Y725" s="102"/>
      <c r="Z725" s="102"/>
      <c r="AP725" s="102"/>
      <c r="AS725" s="102"/>
      <c r="AT725" s="102"/>
      <c r="AU725" s="102"/>
    </row>
    <row r="726" spans="25:47" ht="59.25" customHeight="1" x14ac:dyDescent="0.25">
      <c r="Y726" s="102"/>
      <c r="Z726" s="102"/>
      <c r="AP726" s="102"/>
      <c r="AS726" s="102"/>
      <c r="AT726" s="102"/>
      <c r="AU726" s="102"/>
    </row>
    <row r="727" spans="25:47" ht="59.25" customHeight="1" x14ac:dyDescent="0.25">
      <c r="Y727" s="102"/>
      <c r="Z727" s="102"/>
      <c r="AP727" s="102"/>
      <c r="AS727" s="102"/>
      <c r="AT727" s="102"/>
      <c r="AU727" s="102"/>
    </row>
    <row r="728" spans="25:47" ht="59.25" customHeight="1" x14ac:dyDescent="0.25">
      <c r="Y728" s="102"/>
      <c r="Z728" s="102"/>
      <c r="AP728" s="102"/>
      <c r="AS728" s="102"/>
      <c r="AT728" s="102"/>
      <c r="AU728" s="102"/>
    </row>
    <row r="729" spans="25:47" ht="59.25" customHeight="1" x14ac:dyDescent="0.25">
      <c r="Y729" s="102"/>
      <c r="Z729" s="102"/>
      <c r="AP729" s="102"/>
      <c r="AS729" s="102"/>
      <c r="AT729" s="102"/>
      <c r="AU729" s="102"/>
    </row>
    <row r="730" spans="25:47" ht="59.25" customHeight="1" x14ac:dyDescent="0.25">
      <c r="Y730" s="102"/>
      <c r="Z730" s="102"/>
      <c r="AP730" s="102"/>
      <c r="AS730" s="102"/>
      <c r="AT730" s="102"/>
      <c r="AU730" s="102"/>
    </row>
    <row r="731" spans="25:47" ht="59.25" customHeight="1" x14ac:dyDescent="0.25">
      <c r="Y731" s="102"/>
      <c r="Z731" s="102"/>
      <c r="AP731" s="102"/>
      <c r="AS731" s="102"/>
      <c r="AT731" s="102"/>
      <c r="AU731" s="102"/>
    </row>
    <row r="732" spans="25:47" ht="59.25" customHeight="1" x14ac:dyDescent="0.25">
      <c r="Y732" s="102"/>
      <c r="Z732" s="102"/>
      <c r="AP732" s="102"/>
      <c r="AS732" s="102"/>
      <c r="AT732" s="102"/>
      <c r="AU732" s="102"/>
    </row>
    <row r="733" spans="25:47" ht="59.25" customHeight="1" x14ac:dyDescent="0.25">
      <c r="Y733" s="102"/>
      <c r="Z733" s="102"/>
      <c r="AP733" s="102"/>
      <c r="AS733" s="102"/>
      <c r="AT733" s="102"/>
      <c r="AU733" s="102"/>
    </row>
    <row r="734" spans="25:47" ht="59.25" customHeight="1" x14ac:dyDescent="0.25">
      <c r="Y734" s="102"/>
      <c r="Z734" s="102"/>
      <c r="AP734" s="102"/>
      <c r="AS734" s="102"/>
      <c r="AT734" s="102"/>
      <c r="AU734" s="102"/>
    </row>
    <row r="735" spans="25:47" ht="59.25" customHeight="1" x14ac:dyDescent="0.25">
      <c r="Y735" s="102"/>
      <c r="Z735" s="102"/>
      <c r="AP735" s="102"/>
      <c r="AS735" s="102"/>
      <c r="AT735" s="102"/>
      <c r="AU735" s="102"/>
    </row>
    <row r="736" spans="25:47" ht="59.25" customHeight="1" x14ac:dyDescent="0.25">
      <c r="Y736" s="102"/>
      <c r="Z736" s="102"/>
      <c r="AP736" s="102"/>
      <c r="AS736" s="102"/>
      <c r="AT736" s="102"/>
      <c r="AU736" s="102"/>
    </row>
    <row r="737" spans="25:47" ht="59.25" customHeight="1" x14ac:dyDescent="0.25">
      <c r="Y737" s="102"/>
      <c r="Z737" s="102"/>
      <c r="AP737" s="102"/>
      <c r="AS737" s="102"/>
      <c r="AT737" s="102"/>
      <c r="AU737" s="102"/>
    </row>
    <row r="738" spans="25:47" ht="59.25" customHeight="1" x14ac:dyDescent="0.25">
      <c r="Y738" s="102"/>
      <c r="Z738" s="102"/>
      <c r="AP738" s="102"/>
      <c r="AS738" s="102"/>
      <c r="AT738" s="102"/>
      <c r="AU738" s="102"/>
    </row>
    <row r="739" spans="25:47" ht="59.25" customHeight="1" x14ac:dyDescent="0.25">
      <c r="Y739" s="102"/>
      <c r="Z739" s="102"/>
      <c r="AP739" s="102"/>
      <c r="AS739" s="102"/>
      <c r="AT739" s="102"/>
      <c r="AU739" s="102"/>
    </row>
    <row r="740" spans="25:47" ht="59.25" customHeight="1" x14ac:dyDescent="0.25">
      <c r="Y740" s="102"/>
      <c r="Z740" s="102"/>
      <c r="AP740" s="102"/>
      <c r="AS740" s="102"/>
      <c r="AT740" s="102"/>
      <c r="AU740" s="102"/>
    </row>
    <row r="741" spans="25:47" ht="59.25" customHeight="1" x14ac:dyDescent="0.25">
      <c r="Y741" s="102"/>
      <c r="Z741" s="102"/>
      <c r="AP741" s="102"/>
      <c r="AS741" s="102"/>
      <c r="AT741" s="102"/>
      <c r="AU741" s="102"/>
    </row>
    <row r="742" spans="25:47" ht="59.25" customHeight="1" x14ac:dyDescent="0.25">
      <c r="Y742" s="102"/>
      <c r="Z742" s="102"/>
      <c r="AP742" s="102"/>
      <c r="AS742" s="102"/>
      <c r="AT742" s="102"/>
      <c r="AU742" s="102"/>
    </row>
    <row r="743" spans="25:47" ht="59.25" customHeight="1" x14ac:dyDescent="0.25">
      <c r="Y743" s="102"/>
      <c r="Z743" s="102"/>
      <c r="AP743" s="102"/>
      <c r="AS743" s="102"/>
      <c r="AT743" s="102"/>
      <c r="AU743" s="102"/>
    </row>
    <row r="744" spans="25:47" ht="59.25" customHeight="1" x14ac:dyDescent="0.25">
      <c r="Y744" s="102"/>
      <c r="Z744" s="102"/>
      <c r="AP744" s="102"/>
      <c r="AS744" s="102"/>
      <c r="AT744" s="102"/>
      <c r="AU744" s="102"/>
    </row>
    <row r="745" spans="25:47" ht="59.25" customHeight="1" x14ac:dyDescent="0.25">
      <c r="Y745" s="102"/>
      <c r="Z745" s="102"/>
      <c r="AP745" s="102"/>
      <c r="AS745" s="102"/>
      <c r="AT745" s="102"/>
      <c r="AU745" s="102"/>
    </row>
    <row r="746" spans="25:47" ht="59.25" customHeight="1" x14ac:dyDescent="0.25">
      <c r="Y746" s="102"/>
      <c r="Z746" s="102"/>
      <c r="AP746" s="102"/>
      <c r="AS746" s="102"/>
      <c r="AT746" s="102"/>
      <c r="AU746" s="102"/>
    </row>
    <row r="747" spans="25:47" ht="59.25" customHeight="1" x14ac:dyDescent="0.25">
      <c r="Y747" s="102"/>
      <c r="Z747" s="102"/>
      <c r="AP747" s="102"/>
      <c r="AS747" s="102"/>
      <c r="AT747" s="102"/>
      <c r="AU747" s="102"/>
    </row>
    <row r="748" spans="25:47" ht="59.25" customHeight="1" x14ac:dyDescent="0.25">
      <c r="Y748" s="102"/>
      <c r="Z748" s="102"/>
      <c r="AP748" s="102"/>
      <c r="AS748" s="102"/>
      <c r="AT748" s="102"/>
      <c r="AU748" s="102"/>
    </row>
    <row r="749" spans="25:47" ht="59.25" customHeight="1" x14ac:dyDescent="0.25">
      <c r="Y749" s="102"/>
      <c r="Z749" s="102"/>
      <c r="AP749" s="102"/>
      <c r="AS749" s="102"/>
      <c r="AT749" s="102"/>
      <c r="AU749" s="102"/>
    </row>
    <row r="750" spans="25:47" ht="59.25" customHeight="1" x14ac:dyDescent="0.25">
      <c r="Y750" s="102"/>
      <c r="Z750" s="102"/>
      <c r="AP750" s="102"/>
      <c r="AS750" s="102"/>
      <c r="AT750" s="102"/>
      <c r="AU750" s="102"/>
    </row>
    <row r="751" spans="25:47" ht="59.25" customHeight="1" x14ac:dyDescent="0.25">
      <c r="Y751" s="102"/>
      <c r="Z751" s="102"/>
      <c r="AP751" s="102"/>
      <c r="AS751" s="102"/>
      <c r="AT751" s="102"/>
      <c r="AU751" s="102"/>
    </row>
    <row r="752" spans="25:47" ht="59.25" customHeight="1" x14ac:dyDescent="0.25">
      <c r="Y752" s="102"/>
      <c r="Z752" s="102"/>
      <c r="AP752" s="102"/>
      <c r="AS752" s="102"/>
      <c r="AT752" s="102"/>
      <c r="AU752" s="102"/>
    </row>
    <row r="753" spans="25:47" ht="59.25" customHeight="1" x14ac:dyDescent="0.25">
      <c r="Y753" s="102"/>
      <c r="Z753" s="102"/>
      <c r="AP753" s="102"/>
      <c r="AS753" s="102"/>
      <c r="AT753" s="102"/>
      <c r="AU753" s="102"/>
    </row>
    <row r="754" spans="25:47" ht="59.25" customHeight="1" x14ac:dyDescent="0.25">
      <c r="Y754" s="102"/>
      <c r="Z754" s="102"/>
      <c r="AP754" s="102"/>
      <c r="AS754" s="102"/>
      <c r="AT754" s="102"/>
      <c r="AU754" s="102"/>
    </row>
    <row r="755" spans="25:47" ht="59.25" customHeight="1" x14ac:dyDescent="0.25">
      <c r="Y755" s="102"/>
      <c r="Z755" s="102"/>
      <c r="AP755" s="102"/>
      <c r="AS755" s="102"/>
      <c r="AT755" s="102"/>
      <c r="AU755" s="102"/>
    </row>
    <row r="756" spans="25:47" ht="59.25" customHeight="1" x14ac:dyDescent="0.25">
      <c r="Y756" s="102"/>
      <c r="Z756" s="102"/>
      <c r="AP756" s="102"/>
      <c r="AS756" s="102"/>
      <c r="AT756" s="102"/>
      <c r="AU756" s="102"/>
    </row>
    <row r="757" spans="25:47" ht="59.25" customHeight="1" x14ac:dyDescent="0.25">
      <c r="Y757" s="102"/>
      <c r="Z757" s="102"/>
      <c r="AP757" s="102"/>
      <c r="AS757" s="102"/>
      <c r="AT757" s="102"/>
      <c r="AU757" s="102"/>
    </row>
    <row r="758" spans="25:47" ht="59.25" customHeight="1" x14ac:dyDescent="0.25">
      <c r="Y758" s="102"/>
      <c r="Z758" s="102"/>
      <c r="AP758" s="102"/>
      <c r="AS758" s="102"/>
      <c r="AT758" s="102"/>
      <c r="AU758" s="102"/>
    </row>
    <row r="759" spans="25:47" ht="59.25" customHeight="1" x14ac:dyDescent="0.25">
      <c r="Y759" s="102"/>
      <c r="Z759" s="102"/>
      <c r="AP759" s="102"/>
      <c r="AS759" s="102"/>
      <c r="AT759" s="102"/>
      <c r="AU759" s="102"/>
    </row>
    <row r="760" spans="25:47" ht="59.25" customHeight="1" x14ac:dyDescent="0.25">
      <c r="Y760" s="102"/>
      <c r="Z760" s="102"/>
      <c r="AP760" s="102"/>
      <c r="AS760" s="102"/>
      <c r="AT760" s="102"/>
      <c r="AU760" s="102"/>
    </row>
    <row r="761" spans="25:47" ht="59.25" customHeight="1" x14ac:dyDescent="0.25">
      <c r="Y761" s="102"/>
      <c r="Z761" s="102"/>
      <c r="AP761" s="102"/>
      <c r="AS761" s="102"/>
      <c r="AT761" s="102"/>
      <c r="AU761" s="102"/>
    </row>
    <row r="762" spans="25:47" ht="59.25" customHeight="1" x14ac:dyDescent="0.25">
      <c r="Y762" s="102"/>
      <c r="Z762" s="102"/>
      <c r="AP762" s="102"/>
      <c r="AS762" s="102"/>
      <c r="AT762" s="102"/>
      <c r="AU762" s="102"/>
    </row>
    <row r="763" spans="25:47" ht="59.25" customHeight="1" x14ac:dyDescent="0.25">
      <c r="Y763" s="102"/>
      <c r="Z763" s="102"/>
      <c r="AP763" s="102"/>
      <c r="AS763" s="102"/>
      <c r="AT763" s="102"/>
      <c r="AU763" s="102"/>
    </row>
    <row r="764" spans="25:47" ht="59.25" customHeight="1" x14ac:dyDescent="0.25">
      <c r="Y764" s="102"/>
      <c r="Z764" s="102"/>
      <c r="AP764" s="102"/>
      <c r="AS764" s="102"/>
      <c r="AT764" s="102"/>
      <c r="AU764" s="102"/>
    </row>
    <row r="765" spans="25:47" ht="59.25" customHeight="1" x14ac:dyDescent="0.25">
      <c r="Y765" s="102"/>
      <c r="Z765" s="102"/>
      <c r="AP765" s="102"/>
      <c r="AS765" s="102"/>
      <c r="AT765" s="102"/>
      <c r="AU765" s="102"/>
    </row>
    <row r="766" spans="25:47" ht="59.25" customHeight="1" x14ac:dyDescent="0.25">
      <c r="Y766" s="102"/>
      <c r="Z766" s="102"/>
      <c r="AP766" s="102"/>
      <c r="AS766" s="102"/>
      <c r="AT766" s="102"/>
      <c r="AU766" s="102"/>
    </row>
    <row r="767" spans="25:47" ht="59.25" customHeight="1" x14ac:dyDescent="0.25">
      <c r="Y767" s="102"/>
      <c r="Z767" s="102"/>
      <c r="AP767" s="102"/>
      <c r="AS767" s="102"/>
      <c r="AT767" s="102"/>
      <c r="AU767" s="102"/>
    </row>
    <row r="768" spans="25:47" ht="59.25" customHeight="1" x14ac:dyDescent="0.25">
      <c r="Y768" s="102"/>
      <c r="Z768" s="102"/>
      <c r="AP768" s="102"/>
      <c r="AS768" s="102"/>
      <c r="AT768" s="102"/>
      <c r="AU768" s="102"/>
    </row>
    <row r="769" spans="25:47" ht="59.25" customHeight="1" x14ac:dyDescent="0.25">
      <c r="Y769" s="102"/>
      <c r="Z769" s="102"/>
      <c r="AP769" s="102"/>
      <c r="AS769" s="102"/>
      <c r="AT769" s="102"/>
      <c r="AU769" s="102"/>
    </row>
    <row r="770" spans="25:47" ht="59.25" customHeight="1" x14ac:dyDescent="0.25">
      <c r="Y770" s="102"/>
      <c r="Z770" s="102"/>
      <c r="AP770" s="102"/>
      <c r="AS770" s="102"/>
      <c r="AT770" s="102"/>
      <c r="AU770" s="102"/>
    </row>
    <row r="771" spans="25:47" ht="59.25" customHeight="1" x14ac:dyDescent="0.25">
      <c r="Y771" s="102"/>
      <c r="Z771" s="102"/>
      <c r="AP771" s="102"/>
      <c r="AS771" s="102"/>
      <c r="AT771" s="102"/>
      <c r="AU771" s="102"/>
    </row>
    <row r="772" spans="25:47" ht="59.25" customHeight="1" x14ac:dyDescent="0.25">
      <c r="Y772" s="102"/>
      <c r="Z772" s="102"/>
      <c r="AP772" s="102"/>
      <c r="AS772" s="102"/>
      <c r="AT772" s="102"/>
      <c r="AU772" s="102"/>
    </row>
    <row r="773" spans="25:47" ht="59.25" customHeight="1" x14ac:dyDescent="0.25">
      <c r="Y773" s="102"/>
      <c r="Z773" s="102"/>
      <c r="AP773" s="102"/>
      <c r="AS773" s="102"/>
      <c r="AT773" s="102"/>
      <c r="AU773" s="102"/>
    </row>
    <row r="774" spans="25:47" ht="59.25" customHeight="1" x14ac:dyDescent="0.25">
      <c r="Y774" s="102"/>
      <c r="Z774" s="102"/>
      <c r="AP774" s="102"/>
      <c r="AS774" s="102"/>
      <c r="AT774" s="102"/>
      <c r="AU774" s="102"/>
    </row>
    <row r="775" spans="25:47" ht="59.25" customHeight="1" x14ac:dyDescent="0.25">
      <c r="Y775" s="102"/>
      <c r="Z775" s="102"/>
      <c r="AP775" s="102"/>
      <c r="AS775" s="102"/>
      <c r="AT775" s="102"/>
      <c r="AU775" s="102"/>
    </row>
    <row r="776" spans="25:47" ht="59.25" customHeight="1" x14ac:dyDescent="0.25">
      <c r="Y776" s="102"/>
      <c r="Z776" s="102"/>
      <c r="AP776" s="102"/>
      <c r="AS776" s="102"/>
      <c r="AT776" s="102"/>
      <c r="AU776" s="102"/>
    </row>
    <row r="777" spans="25:47" ht="59.25" customHeight="1" x14ac:dyDescent="0.25">
      <c r="Y777" s="102"/>
      <c r="Z777" s="102"/>
      <c r="AP777" s="102"/>
      <c r="AS777" s="102"/>
      <c r="AT777" s="102"/>
      <c r="AU777" s="102"/>
    </row>
    <row r="778" spans="25:47" ht="59.25" customHeight="1" x14ac:dyDescent="0.25">
      <c r="Y778" s="102"/>
      <c r="Z778" s="102"/>
      <c r="AP778" s="102"/>
      <c r="AS778" s="102"/>
      <c r="AT778" s="102"/>
      <c r="AU778" s="102"/>
    </row>
    <row r="779" spans="25:47" ht="59.25" customHeight="1" x14ac:dyDescent="0.25">
      <c r="Y779" s="102"/>
      <c r="Z779" s="102"/>
      <c r="AP779" s="102"/>
      <c r="AS779" s="102"/>
      <c r="AT779" s="102"/>
      <c r="AU779" s="102"/>
    </row>
    <row r="780" spans="25:47" ht="59.25" customHeight="1" x14ac:dyDescent="0.25">
      <c r="Y780" s="102"/>
      <c r="Z780" s="102"/>
      <c r="AP780" s="102"/>
      <c r="AS780" s="102"/>
      <c r="AT780" s="102"/>
      <c r="AU780" s="102"/>
    </row>
    <row r="781" spans="25:47" ht="59.25" customHeight="1" x14ac:dyDescent="0.25">
      <c r="Y781" s="102"/>
      <c r="Z781" s="102"/>
      <c r="AP781" s="102"/>
      <c r="AS781" s="102"/>
      <c r="AT781" s="102"/>
      <c r="AU781" s="102"/>
    </row>
    <row r="782" spans="25:47" ht="59.25" customHeight="1" x14ac:dyDescent="0.25">
      <c r="Y782" s="102"/>
      <c r="Z782" s="102"/>
      <c r="AP782" s="102"/>
      <c r="AS782" s="102"/>
      <c r="AT782" s="102"/>
      <c r="AU782" s="102"/>
    </row>
    <row r="783" spans="25:47" ht="59.25" customHeight="1" x14ac:dyDescent="0.25">
      <c r="Y783" s="102"/>
      <c r="Z783" s="102"/>
      <c r="AP783" s="102"/>
      <c r="AS783" s="102"/>
      <c r="AT783" s="102"/>
      <c r="AU783" s="102"/>
    </row>
    <row r="784" spans="25:47" ht="59.25" customHeight="1" x14ac:dyDescent="0.25">
      <c r="Y784" s="102"/>
      <c r="Z784" s="102"/>
      <c r="AP784" s="102"/>
      <c r="AS784" s="102"/>
      <c r="AT784" s="102"/>
      <c r="AU784" s="102"/>
    </row>
    <row r="785" spans="25:47" ht="59.25" customHeight="1" x14ac:dyDescent="0.25">
      <c r="Y785" s="102"/>
      <c r="Z785" s="102"/>
      <c r="AP785" s="102"/>
      <c r="AS785" s="102"/>
      <c r="AT785" s="102"/>
      <c r="AU785" s="102"/>
    </row>
    <row r="786" spans="25:47" ht="59.25" customHeight="1" x14ac:dyDescent="0.25">
      <c r="Y786" s="102"/>
      <c r="Z786" s="102"/>
      <c r="AP786" s="102"/>
      <c r="AS786" s="102"/>
      <c r="AT786" s="102"/>
      <c r="AU786" s="102"/>
    </row>
    <row r="787" spans="25:47" ht="59.25" customHeight="1" x14ac:dyDescent="0.25">
      <c r="Y787" s="102"/>
      <c r="Z787" s="102"/>
      <c r="AP787" s="102"/>
      <c r="AS787" s="102"/>
      <c r="AT787" s="102"/>
      <c r="AU787" s="102"/>
    </row>
    <row r="788" spans="25:47" ht="59.25" customHeight="1" x14ac:dyDescent="0.25">
      <c r="Y788" s="102"/>
      <c r="Z788" s="102"/>
      <c r="AP788" s="102"/>
      <c r="AS788" s="102"/>
      <c r="AT788" s="102"/>
      <c r="AU788" s="102"/>
    </row>
    <row r="789" spans="25:47" ht="59.25" customHeight="1" x14ac:dyDescent="0.25">
      <c r="Y789" s="102"/>
      <c r="Z789" s="102"/>
      <c r="AP789" s="102"/>
      <c r="AS789" s="102"/>
      <c r="AT789" s="102"/>
      <c r="AU789" s="102"/>
    </row>
    <row r="790" spans="25:47" ht="59.25" customHeight="1" x14ac:dyDescent="0.25">
      <c r="Y790" s="102"/>
      <c r="Z790" s="102"/>
      <c r="AP790" s="102"/>
      <c r="AS790" s="102"/>
      <c r="AT790" s="102"/>
      <c r="AU790" s="102"/>
    </row>
    <row r="791" spans="25:47" ht="59.25" customHeight="1" x14ac:dyDescent="0.25">
      <c r="Y791" s="102"/>
      <c r="Z791" s="102"/>
      <c r="AP791" s="102"/>
      <c r="AS791" s="102"/>
      <c r="AT791" s="102"/>
      <c r="AU791" s="102"/>
    </row>
    <row r="792" spans="25:47" ht="59.25" customHeight="1" x14ac:dyDescent="0.25">
      <c r="Y792" s="102"/>
      <c r="Z792" s="102"/>
      <c r="AP792" s="102"/>
      <c r="AS792" s="102"/>
      <c r="AT792" s="102"/>
      <c r="AU792" s="102"/>
    </row>
    <row r="793" spans="25:47" ht="59.25" customHeight="1" x14ac:dyDescent="0.25">
      <c r="Y793" s="102"/>
      <c r="Z793" s="102"/>
      <c r="AP793" s="102"/>
      <c r="AS793" s="102"/>
      <c r="AT793" s="102"/>
      <c r="AU793" s="102"/>
    </row>
    <row r="794" spans="25:47" ht="59.25" customHeight="1" x14ac:dyDescent="0.25">
      <c r="Y794" s="102"/>
      <c r="Z794" s="102"/>
      <c r="AP794" s="102"/>
      <c r="AS794" s="102"/>
      <c r="AT794" s="102"/>
      <c r="AU794" s="102"/>
    </row>
    <row r="795" spans="25:47" ht="59.25" customHeight="1" x14ac:dyDescent="0.25">
      <c r="Y795" s="102"/>
      <c r="Z795" s="102"/>
      <c r="AP795" s="102"/>
      <c r="AS795" s="102"/>
      <c r="AT795" s="102"/>
      <c r="AU795" s="102"/>
    </row>
    <row r="796" spans="25:47" ht="59.25" customHeight="1" x14ac:dyDescent="0.25">
      <c r="Y796" s="102"/>
      <c r="Z796" s="102"/>
      <c r="AP796" s="102"/>
      <c r="AS796" s="102"/>
      <c r="AT796" s="102"/>
      <c r="AU796" s="102"/>
    </row>
    <row r="797" spans="25:47" ht="59.25" customHeight="1" x14ac:dyDescent="0.25">
      <c r="Y797" s="102"/>
      <c r="Z797" s="102"/>
      <c r="AP797" s="102"/>
      <c r="AS797" s="102"/>
      <c r="AT797" s="102"/>
      <c r="AU797" s="102"/>
    </row>
    <row r="798" spans="25:47" ht="59.25" customHeight="1" x14ac:dyDescent="0.25">
      <c r="Y798" s="102"/>
      <c r="Z798" s="102"/>
      <c r="AP798" s="102"/>
      <c r="AS798" s="102"/>
      <c r="AT798" s="102"/>
      <c r="AU798" s="102"/>
    </row>
    <row r="799" spans="25:47" ht="59.25" customHeight="1" x14ac:dyDescent="0.25">
      <c r="Y799" s="102"/>
      <c r="Z799" s="102"/>
      <c r="AP799" s="102"/>
      <c r="AS799" s="102"/>
      <c r="AT799" s="102"/>
      <c r="AU799" s="102"/>
    </row>
    <row r="800" spans="25:47" ht="59.25" customHeight="1" x14ac:dyDescent="0.25">
      <c r="Y800" s="102"/>
      <c r="Z800" s="102"/>
      <c r="AP800" s="102"/>
      <c r="AS800" s="102"/>
      <c r="AT800" s="102"/>
      <c r="AU800" s="102"/>
    </row>
    <row r="801" spans="25:47" ht="59.25" customHeight="1" x14ac:dyDescent="0.25">
      <c r="Y801" s="102"/>
      <c r="Z801" s="102"/>
      <c r="AP801" s="102"/>
      <c r="AS801" s="102"/>
      <c r="AT801" s="102"/>
      <c r="AU801" s="102"/>
    </row>
    <row r="802" spans="25:47" ht="59.25" customHeight="1" x14ac:dyDescent="0.25">
      <c r="Y802" s="102"/>
      <c r="Z802" s="102"/>
      <c r="AP802" s="102"/>
      <c r="AS802" s="102"/>
      <c r="AT802" s="102"/>
      <c r="AU802" s="102"/>
    </row>
    <row r="803" spans="25:47" ht="59.25" customHeight="1" x14ac:dyDescent="0.25">
      <c r="Y803" s="102"/>
      <c r="Z803" s="102"/>
      <c r="AP803" s="102"/>
      <c r="AS803" s="102"/>
      <c r="AT803" s="102"/>
      <c r="AU803" s="102"/>
    </row>
    <row r="804" spans="25:47" ht="59.25" customHeight="1" x14ac:dyDescent="0.25">
      <c r="Y804" s="102"/>
      <c r="Z804" s="102"/>
      <c r="AP804" s="102"/>
      <c r="AS804" s="102"/>
      <c r="AT804" s="102"/>
      <c r="AU804" s="102"/>
    </row>
    <row r="805" spans="25:47" ht="59.25" customHeight="1" x14ac:dyDescent="0.25">
      <c r="Y805" s="102"/>
      <c r="Z805" s="102"/>
      <c r="AP805" s="102"/>
      <c r="AS805" s="102"/>
      <c r="AT805" s="102"/>
      <c r="AU805" s="102"/>
    </row>
    <row r="806" spans="25:47" ht="59.25" customHeight="1" x14ac:dyDescent="0.25">
      <c r="Y806" s="102"/>
      <c r="Z806" s="102"/>
      <c r="AP806" s="102"/>
      <c r="AS806" s="102"/>
      <c r="AT806" s="102"/>
      <c r="AU806" s="102"/>
    </row>
    <row r="807" spans="25:47" ht="59.25" customHeight="1" x14ac:dyDescent="0.25">
      <c r="Y807" s="102"/>
      <c r="Z807" s="102"/>
      <c r="AP807" s="102"/>
      <c r="AS807" s="102"/>
      <c r="AT807" s="102"/>
      <c r="AU807" s="102"/>
    </row>
    <row r="808" spans="25:47" ht="59.25" customHeight="1" x14ac:dyDescent="0.25">
      <c r="Y808" s="102"/>
      <c r="Z808" s="102"/>
      <c r="AP808" s="102"/>
      <c r="AS808" s="102"/>
      <c r="AT808" s="102"/>
      <c r="AU808" s="102"/>
    </row>
    <row r="809" spans="25:47" ht="59.25" customHeight="1" x14ac:dyDescent="0.25">
      <c r="Y809" s="102"/>
      <c r="Z809" s="102"/>
      <c r="AP809" s="102"/>
      <c r="AS809" s="102"/>
      <c r="AT809" s="102"/>
      <c r="AU809" s="102"/>
    </row>
    <row r="810" spans="25:47" ht="59.25" customHeight="1" x14ac:dyDescent="0.25">
      <c r="Y810" s="102"/>
      <c r="Z810" s="102"/>
      <c r="AP810" s="102"/>
      <c r="AS810" s="102"/>
      <c r="AT810" s="102"/>
      <c r="AU810" s="102"/>
    </row>
    <row r="811" spans="25:47" ht="59.25" customHeight="1" x14ac:dyDescent="0.25">
      <c r="Y811" s="102"/>
      <c r="Z811" s="102"/>
      <c r="AP811" s="102"/>
      <c r="AS811" s="102"/>
      <c r="AT811" s="102"/>
      <c r="AU811" s="102"/>
    </row>
    <row r="812" spans="25:47" ht="59.25" customHeight="1" x14ac:dyDescent="0.25">
      <c r="Y812" s="102"/>
      <c r="Z812" s="102"/>
      <c r="AP812" s="102"/>
      <c r="AS812" s="102"/>
      <c r="AT812" s="102"/>
      <c r="AU812" s="102"/>
    </row>
    <row r="813" spans="25:47" ht="59.25" customHeight="1" x14ac:dyDescent="0.25">
      <c r="Y813" s="102"/>
      <c r="Z813" s="102"/>
      <c r="AP813" s="102"/>
      <c r="AS813" s="102"/>
      <c r="AT813" s="102"/>
      <c r="AU813" s="102"/>
    </row>
    <row r="814" spans="25:47" ht="59.25" customHeight="1" x14ac:dyDescent="0.25">
      <c r="Y814" s="102"/>
      <c r="Z814" s="102"/>
      <c r="AP814" s="102"/>
      <c r="AS814" s="102"/>
      <c r="AT814" s="102"/>
      <c r="AU814" s="102"/>
    </row>
    <row r="815" spans="25:47" ht="59.25" customHeight="1" x14ac:dyDescent="0.25">
      <c r="Y815" s="102"/>
      <c r="Z815" s="102"/>
      <c r="AP815" s="102"/>
      <c r="AS815" s="102"/>
      <c r="AT815" s="102"/>
      <c r="AU815" s="102"/>
    </row>
    <row r="816" spans="25:47" ht="59.25" customHeight="1" x14ac:dyDescent="0.25">
      <c r="Y816" s="102"/>
      <c r="Z816" s="102"/>
      <c r="AP816" s="102"/>
      <c r="AS816" s="102"/>
      <c r="AT816" s="102"/>
      <c r="AU816" s="102"/>
    </row>
    <row r="817" spans="25:47" ht="59.25" customHeight="1" x14ac:dyDescent="0.25">
      <c r="Y817" s="102"/>
      <c r="Z817" s="102"/>
      <c r="AP817" s="102"/>
      <c r="AS817" s="102"/>
      <c r="AT817" s="102"/>
      <c r="AU817" s="102"/>
    </row>
    <row r="818" spans="25:47" ht="59.25" customHeight="1" x14ac:dyDescent="0.25">
      <c r="Y818" s="102"/>
      <c r="Z818" s="102"/>
      <c r="AP818" s="102"/>
      <c r="AS818" s="102"/>
      <c r="AT818" s="102"/>
      <c r="AU818" s="102"/>
    </row>
    <row r="819" spans="25:47" ht="59.25" customHeight="1" x14ac:dyDescent="0.25">
      <c r="Y819" s="102"/>
      <c r="Z819" s="102"/>
      <c r="AP819" s="102"/>
      <c r="AS819" s="102"/>
      <c r="AT819" s="102"/>
      <c r="AU819" s="102"/>
    </row>
    <row r="820" spans="25:47" ht="59.25" customHeight="1" x14ac:dyDescent="0.25">
      <c r="Y820" s="102"/>
      <c r="Z820" s="102"/>
      <c r="AP820" s="102"/>
      <c r="AS820" s="102"/>
      <c r="AT820" s="102"/>
      <c r="AU820" s="102"/>
    </row>
    <row r="821" spans="25:47" ht="59.25" customHeight="1" x14ac:dyDescent="0.25">
      <c r="Y821" s="102"/>
      <c r="Z821" s="102"/>
      <c r="AP821" s="102"/>
      <c r="AS821" s="102"/>
      <c r="AT821" s="102"/>
      <c r="AU821" s="102"/>
    </row>
    <row r="822" spans="25:47" ht="59.25" customHeight="1" x14ac:dyDescent="0.25">
      <c r="Y822" s="102"/>
      <c r="Z822" s="102"/>
      <c r="AP822" s="102"/>
      <c r="AS822" s="102"/>
      <c r="AT822" s="102"/>
      <c r="AU822" s="102"/>
    </row>
    <row r="823" spans="25:47" ht="59.25" customHeight="1" x14ac:dyDescent="0.25">
      <c r="Y823" s="102"/>
      <c r="Z823" s="102"/>
      <c r="AP823" s="102"/>
      <c r="AS823" s="102"/>
      <c r="AT823" s="102"/>
      <c r="AU823" s="102"/>
    </row>
    <row r="824" spans="25:47" ht="59.25" customHeight="1" x14ac:dyDescent="0.25">
      <c r="Y824" s="102"/>
      <c r="Z824" s="102"/>
      <c r="AP824" s="102"/>
      <c r="AS824" s="102"/>
      <c r="AT824" s="102"/>
      <c r="AU824" s="102"/>
    </row>
    <row r="825" spans="25:47" ht="59.25" customHeight="1" x14ac:dyDescent="0.25">
      <c r="Y825" s="102"/>
      <c r="Z825" s="102"/>
      <c r="AP825" s="102"/>
      <c r="AS825" s="102"/>
      <c r="AT825" s="102"/>
      <c r="AU825" s="102"/>
    </row>
    <row r="826" spans="25:47" ht="59.25" customHeight="1" x14ac:dyDescent="0.25">
      <c r="Y826" s="102"/>
      <c r="Z826" s="102"/>
      <c r="AP826" s="102"/>
      <c r="AS826" s="102"/>
      <c r="AT826" s="102"/>
      <c r="AU826" s="102"/>
    </row>
    <row r="827" spans="25:47" ht="59.25" customHeight="1" x14ac:dyDescent="0.25">
      <c r="Y827" s="102"/>
      <c r="Z827" s="102"/>
      <c r="AP827" s="102"/>
      <c r="AS827" s="102"/>
      <c r="AT827" s="102"/>
      <c r="AU827" s="102"/>
    </row>
    <row r="828" spans="25:47" ht="59.25" customHeight="1" x14ac:dyDescent="0.25">
      <c r="Y828" s="102"/>
      <c r="Z828" s="102"/>
      <c r="AP828" s="102"/>
      <c r="AS828" s="102"/>
      <c r="AT828" s="102"/>
      <c r="AU828" s="102"/>
    </row>
    <row r="829" spans="25:47" ht="59.25" customHeight="1" x14ac:dyDescent="0.25">
      <c r="Y829" s="102"/>
      <c r="Z829" s="102"/>
      <c r="AP829" s="102"/>
      <c r="AS829" s="102"/>
      <c r="AT829" s="102"/>
      <c r="AU829" s="102"/>
    </row>
    <row r="830" spans="25:47" ht="59.25" customHeight="1" x14ac:dyDescent="0.25">
      <c r="Y830" s="102"/>
      <c r="Z830" s="102"/>
      <c r="AP830" s="102"/>
      <c r="AS830" s="102"/>
      <c r="AT830" s="102"/>
      <c r="AU830" s="102"/>
    </row>
    <row r="831" spans="25:47" ht="59.25" customHeight="1" x14ac:dyDescent="0.25">
      <c r="Y831" s="102"/>
      <c r="Z831" s="102"/>
      <c r="AP831" s="102"/>
      <c r="AS831" s="102"/>
      <c r="AT831" s="102"/>
      <c r="AU831" s="102"/>
    </row>
    <row r="832" spans="25:47" ht="59.25" customHeight="1" x14ac:dyDescent="0.25">
      <c r="Y832" s="102"/>
      <c r="Z832" s="102"/>
      <c r="AP832" s="102"/>
      <c r="AS832" s="102"/>
      <c r="AT832" s="102"/>
      <c r="AU832" s="102"/>
    </row>
    <row r="833" spans="25:47" ht="59.25" customHeight="1" x14ac:dyDescent="0.25">
      <c r="Y833" s="102"/>
      <c r="Z833" s="102"/>
      <c r="AP833" s="102"/>
      <c r="AS833" s="102"/>
      <c r="AT833" s="102"/>
      <c r="AU833" s="102"/>
    </row>
    <row r="834" spans="25:47" ht="59.25" customHeight="1" x14ac:dyDescent="0.25">
      <c r="Y834" s="102"/>
      <c r="Z834" s="102"/>
      <c r="AP834" s="102"/>
      <c r="AS834" s="102"/>
      <c r="AT834" s="102"/>
      <c r="AU834" s="102"/>
    </row>
    <row r="835" spans="25:47" ht="59.25" customHeight="1" x14ac:dyDescent="0.25">
      <c r="Y835" s="102"/>
      <c r="Z835" s="102"/>
      <c r="AP835" s="102"/>
      <c r="AS835" s="102"/>
      <c r="AT835" s="102"/>
      <c r="AU835" s="102"/>
    </row>
    <row r="836" spans="25:47" ht="59.25" customHeight="1" x14ac:dyDescent="0.25">
      <c r="Y836" s="102"/>
      <c r="Z836" s="102"/>
      <c r="AP836" s="102"/>
      <c r="AS836" s="102"/>
      <c r="AT836" s="102"/>
      <c r="AU836" s="102"/>
    </row>
    <row r="837" spans="25:47" ht="59.25" customHeight="1" x14ac:dyDescent="0.25">
      <c r="Y837" s="102"/>
      <c r="Z837" s="102"/>
      <c r="AP837" s="102"/>
      <c r="AS837" s="102"/>
      <c r="AT837" s="102"/>
      <c r="AU837" s="102"/>
    </row>
    <row r="838" spans="25:47" ht="59.25" customHeight="1" x14ac:dyDescent="0.25">
      <c r="Y838" s="102"/>
      <c r="Z838" s="102"/>
      <c r="AP838" s="102"/>
      <c r="AS838" s="102"/>
      <c r="AT838" s="102"/>
      <c r="AU838" s="102"/>
    </row>
    <row r="839" spans="25:47" ht="59.25" customHeight="1" x14ac:dyDescent="0.25">
      <c r="Y839" s="102"/>
      <c r="Z839" s="102"/>
      <c r="AP839" s="102"/>
      <c r="AS839" s="102"/>
      <c r="AT839" s="102"/>
      <c r="AU839" s="102"/>
    </row>
    <row r="840" spans="25:47" ht="59.25" customHeight="1" x14ac:dyDescent="0.25">
      <c r="Y840" s="102"/>
      <c r="Z840" s="102"/>
      <c r="AP840" s="102"/>
      <c r="AS840" s="102"/>
      <c r="AT840" s="102"/>
      <c r="AU840" s="102"/>
    </row>
    <row r="841" spans="25:47" ht="59.25" customHeight="1" x14ac:dyDescent="0.25">
      <c r="Y841" s="102"/>
      <c r="Z841" s="102"/>
      <c r="AP841" s="102"/>
      <c r="AS841" s="102"/>
      <c r="AT841" s="102"/>
      <c r="AU841" s="102"/>
    </row>
    <row r="842" spans="25:47" ht="59.25" customHeight="1" x14ac:dyDescent="0.25">
      <c r="Y842" s="102"/>
      <c r="Z842" s="102"/>
      <c r="AP842" s="102"/>
      <c r="AS842" s="102"/>
      <c r="AT842" s="102"/>
      <c r="AU842" s="102"/>
    </row>
    <row r="843" spans="25:47" ht="59.25" customHeight="1" x14ac:dyDescent="0.25">
      <c r="Y843" s="102"/>
      <c r="Z843" s="102"/>
      <c r="AP843" s="102"/>
      <c r="AS843" s="102"/>
      <c r="AT843" s="102"/>
      <c r="AU843" s="102"/>
    </row>
    <row r="844" spans="25:47" ht="59.25" customHeight="1" x14ac:dyDescent="0.25">
      <c r="Y844" s="102"/>
      <c r="Z844" s="102"/>
      <c r="AP844" s="102"/>
      <c r="AS844" s="102"/>
      <c r="AT844" s="102"/>
      <c r="AU844" s="102"/>
    </row>
    <row r="845" spans="25:47" ht="59.25" customHeight="1" x14ac:dyDescent="0.25">
      <c r="Y845" s="102"/>
      <c r="Z845" s="102"/>
      <c r="AP845" s="102"/>
      <c r="AS845" s="102"/>
      <c r="AT845" s="102"/>
      <c r="AU845" s="102"/>
    </row>
    <row r="846" spans="25:47" ht="59.25" customHeight="1" x14ac:dyDescent="0.25">
      <c r="Y846" s="102"/>
      <c r="Z846" s="102"/>
      <c r="AP846" s="102"/>
      <c r="AS846" s="102"/>
      <c r="AT846" s="102"/>
      <c r="AU846" s="102"/>
    </row>
    <row r="847" spans="25:47" ht="59.25" customHeight="1" x14ac:dyDescent="0.25">
      <c r="Y847" s="102"/>
      <c r="Z847" s="102"/>
      <c r="AP847" s="102"/>
      <c r="AS847" s="102"/>
      <c r="AT847" s="102"/>
      <c r="AU847" s="102"/>
    </row>
    <row r="848" spans="25:47" ht="59.25" customHeight="1" x14ac:dyDescent="0.25">
      <c r="Y848" s="102"/>
      <c r="Z848" s="102"/>
      <c r="AP848" s="102"/>
      <c r="AS848" s="102"/>
      <c r="AT848" s="102"/>
      <c r="AU848" s="102"/>
    </row>
    <row r="849" spans="25:47" ht="59.25" customHeight="1" x14ac:dyDescent="0.25">
      <c r="Y849" s="102"/>
      <c r="Z849" s="102"/>
      <c r="AP849" s="102"/>
      <c r="AS849" s="102"/>
      <c r="AT849" s="102"/>
      <c r="AU849" s="102"/>
    </row>
    <row r="850" spans="25:47" ht="59.25" customHeight="1" x14ac:dyDescent="0.25">
      <c r="Y850" s="102"/>
      <c r="Z850" s="102"/>
      <c r="AP850" s="102"/>
      <c r="AS850" s="102"/>
      <c r="AT850" s="102"/>
      <c r="AU850" s="102"/>
    </row>
    <row r="851" spans="25:47" ht="59.25" customHeight="1" x14ac:dyDescent="0.25">
      <c r="Y851" s="102"/>
      <c r="Z851" s="102"/>
      <c r="AP851" s="102"/>
      <c r="AS851" s="102"/>
      <c r="AT851" s="102"/>
      <c r="AU851" s="102"/>
    </row>
    <row r="852" spans="25:47" ht="59.25" customHeight="1" x14ac:dyDescent="0.25">
      <c r="Y852" s="102"/>
      <c r="Z852" s="102"/>
      <c r="AP852" s="102"/>
      <c r="AS852" s="102"/>
      <c r="AT852" s="102"/>
      <c r="AU852" s="102"/>
    </row>
    <row r="853" spans="25:47" ht="59.25" customHeight="1" x14ac:dyDescent="0.25">
      <c r="Y853" s="102"/>
      <c r="Z853" s="102"/>
      <c r="AP853" s="102"/>
      <c r="AS853" s="102"/>
      <c r="AT853" s="102"/>
      <c r="AU853" s="102"/>
    </row>
    <row r="854" spans="25:47" ht="59.25" customHeight="1" x14ac:dyDescent="0.25">
      <c r="Y854" s="102"/>
      <c r="Z854" s="102"/>
      <c r="AP854" s="102"/>
      <c r="AS854" s="102"/>
      <c r="AT854" s="102"/>
      <c r="AU854" s="102"/>
    </row>
    <row r="855" spans="25:47" ht="59.25" customHeight="1" x14ac:dyDescent="0.25">
      <c r="Y855" s="102"/>
      <c r="Z855" s="102"/>
      <c r="AP855" s="102"/>
      <c r="AS855" s="102"/>
      <c r="AT855" s="102"/>
      <c r="AU855" s="102"/>
    </row>
    <row r="856" spans="25:47" ht="59.25" customHeight="1" x14ac:dyDescent="0.25">
      <c r="Y856" s="102"/>
      <c r="Z856" s="102"/>
      <c r="AP856" s="102"/>
      <c r="AS856" s="102"/>
      <c r="AT856" s="102"/>
      <c r="AU856" s="102"/>
    </row>
    <row r="857" spans="25:47" ht="59.25" customHeight="1" x14ac:dyDescent="0.25">
      <c r="Y857" s="102"/>
      <c r="Z857" s="102"/>
      <c r="AP857" s="102"/>
      <c r="AS857" s="102"/>
      <c r="AT857" s="102"/>
      <c r="AU857" s="102"/>
    </row>
    <row r="858" spans="25:47" ht="59.25" customHeight="1" x14ac:dyDescent="0.25">
      <c r="Y858" s="102"/>
      <c r="Z858" s="102"/>
      <c r="AP858" s="102"/>
      <c r="AS858" s="102"/>
      <c r="AT858" s="102"/>
      <c r="AU858" s="102"/>
    </row>
    <row r="859" spans="25:47" ht="59.25" customHeight="1" x14ac:dyDescent="0.25">
      <c r="Y859" s="102"/>
      <c r="Z859" s="102"/>
      <c r="AP859" s="102"/>
      <c r="AS859" s="102"/>
      <c r="AT859" s="102"/>
      <c r="AU859" s="102"/>
    </row>
    <row r="860" spans="25:47" ht="59.25" customHeight="1" x14ac:dyDescent="0.25">
      <c r="Y860" s="102"/>
      <c r="Z860" s="102"/>
      <c r="AP860" s="102"/>
      <c r="AS860" s="102"/>
      <c r="AT860" s="102"/>
      <c r="AU860" s="102"/>
    </row>
    <row r="861" spans="25:47" ht="59.25" customHeight="1" x14ac:dyDescent="0.25">
      <c r="Y861" s="102"/>
      <c r="Z861" s="102"/>
      <c r="AP861" s="102"/>
      <c r="AS861" s="102"/>
      <c r="AT861" s="102"/>
      <c r="AU861" s="102"/>
    </row>
    <row r="862" spans="25:47" ht="59.25" customHeight="1" x14ac:dyDescent="0.25">
      <c r="Y862" s="102"/>
      <c r="Z862" s="102"/>
      <c r="AP862" s="102"/>
      <c r="AS862" s="102"/>
      <c r="AT862" s="102"/>
      <c r="AU862" s="102"/>
    </row>
    <row r="863" spans="25:47" ht="59.25" customHeight="1" x14ac:dyDescent="0.25">
      <c r="Y863" s="102"/>
      <c r="Z863" s="102"/>
      <c r="AP863" s="102"/>
      <c r="AS863" s="102"/>
      <c r="AT863" s="102"/>
      <c r="AU863" s="102"/>
    </row>
    <row r="864" spans="25:47" ht="59.25" customHeight="1" x14ac:dyDescent="0.25">
      <c r="Y864" s="102"/>
      <c r="Z864" s="102"/>
      <c r="AP864" s="102"/>
      <c r="AS864" s="102"/>
      <c r="AT864" s="102"/>
      <c r="AU864" s="102"/>
    </row>
    <row r="865" spans="25:47" ht="59.25" customHeight="1" x14ac:dyDescent="0.25">
      <c r="Y865" s="102"/>
      <c r="Z865" s="102"/>
      <c r="AP865" s="102"/>
      <c r="AS865" s="102"/>
      <c r="AT865" s="102"/>
      <c r="AU865" s="102"/>
    </row>
    <row r="866" spans="25:47" ht="59.25" customHeight="1" x14ac:dyDescent="0.25">
      <c r="Y866" s="102"/>
      <c r="Z866" s="102"/>
      <c r="AP866" s="102"/>
      <c r="AS866" s="102"/>
      <c r="AT866" s="102"/>
      <c r="AU866" s="102"/>
    </row>
    <row r="867" spans="25:47" ht="59.25" customHeight="1" x14ac:dyDescent="0.25">
      <c r="Y867" s="102"/>
      <c r="Z867" s="102"/>
      <c r="AP867" s="102"/>
      <c r="AS867" s="102"/>
      <c r="AT867" s="102"/>
      <c r="AU867" s="102"/>
    </row>
    <row r="868" spans="25:47" ht="59.25" customHeight="1" x14ac:dyDescent="0.25">
      <c r="Y868" s="102"/>
      <c r="Z868" s="102"/>
      <c r="AP868" s="102"/>
      <c r="AS868" s="102"/>
      <c r="AT868" s="102"/>
      <c r="AU868" s="102"/>
    </row>
    <row r="869" spans="25:47" ht="59.25" customHeight="1" x14ac:dyDescent="0.25">
      <c r="Y869" s="102"/>
      <c r="Z869" s="102"/>
      <c r="AP869" s="102"/>
      <c r="AS869" s="102"/>
      <c r="AT869" s="102"/>
      <c r="AU869" s="102"/>
    </row>
    <row r="870" spans="25:47" ht="59.25" customHeight="1" x14ac:dyDescent="0.25">
      <c r="Y870" s="102"/>
      <c r="Z870" s="102"/>
      <c r="AP870" s="102"/>
      <c r="AS870" s="102"/>
      <c r="AT870" s="102"/>
      <c r="AU870" s="102"/>
    </row>
    <row r="871" spans="25:47" ht="59.25" customHeight="1" x14ac:dyDescent="0.25">
      <c r="Y871" s="102"/>
      <c r="Z871" s="102"/>
      <c r="AP871" s="102"/>
      <c r="AS871" s="102"/>
      <c r="AT871" s="102"/>
      <c r="AU871" s="102"/>
    </row>
    <row r="872" spans="25:47" ht="59.25" customHeight="1" x14ac:dyDescent="0.25">
      <c r="Y872" s="102"/>
      <c r="Z872" s="102"/>
      <c r="AP872" s="102"/>
      <c r="AS872" s="102"/>
      <c r="AT872" s="102"/>
      <c r="AU872" s="102"/>
    </row>
    <row r="873" spans="25:47" ht="59.25" customHeight="1" x14ac:dyDescent="0.25">
      <c r="Y873" s="102"/>
      <c r="Z873" s="102"/>
      <c r="AP873" s="102"/>
      <c r="AS873" s="102"/>
      <c r="AT873" s="102"/>
      <c r="AU873" s="102"/>
    </row>
    <row r="874" spans="25:47" ht="59.25" customHeight="1" x14ac:dyDescent="0.25">
      <c r="Y874" s="102"/>
      <c r="Z874" s="102"/>
      <c r="AP874" s="102"/>
      <c r="AS874" s="102"/>
      <c r="AT874" s="102"/>
      <c r="AU874" s="102"/>
    </row>
    <row r="875" spans="25:47" ht="59.25" customHeight="1" x14ac:dyDescent="0.25">
      <c r="Y875" s="102"/>
      <c r="Z875" s="102"/>
      <c r="AP875" s="102"/>
      <c r="AS875" s="102"/>
      <c r="AT875" s="102"/>
      <c r="AU875" s="102"/>
    </row>
    <row r="876" spans="25:47" ht="59.25" customHeight="1" x14ac:dyDescent="0.25">
      <c r="Y876" s="102"/>
      <c r="Z876" s="102"/>
      <c r="AP876" s="102"/>
      <c r="AS876" s="102"/>
      <c r="AT876" s="102"/>
      <c r="AU876" s="102"/>
    </row>
    <row r="877" spans="25:47" ht="59.25" customHeight="1" x14ac:dyDescent="0.25">
      <c r="Y877" s="102"/>
      <c r="Z877" s="102"/>
      <c r="AP877" s="102"/>
      <c r="AS877" s="102"/>
      <c r="AT877" s="102"/>
      <c r="AU877" s="102"/>
    </row>
    <row r="878" spans="25:47" ht="59.25" customHeight="1" x14ac:dyDescent="0.25">
      <c r="Y878" s="102"/>
      <c r="Z878" s="102"/>
      <c r="AP878" s="102"/>
      <c r="AS878" s="102"/>
      <c r="AT878" s="102"/>
      <c r="AU878" s="102"/>
    </row>
    <row r="879" spans="25:47" ht="59.25" customHeight="1" x14ac:dyDescent="0.25">
      <c r="Y879" s="102"/>
      <c r="Z879" s="102"/>
      <c r="AP879" s="102"/>
      <c r="AS879" s="102"/>
      <c r="AT879" s="102"/>
      <c r="AU879" s="102"/>
    </row>
    <row r="880" spans="25:47" ht="59.25" customHeight="1" x14ac:dyDescent="0.25">
      <c r="Y880" s="102"/>
      <c r="Z880" s="102"/>
      <c r="AP880" s="102"/>
      <c r="AS880" s="102"/>
      <c r="AT880" s="102"/>
      <c r="AU880" s="102"/>
    </row>
    <row r="881" spans="25:47" ht="59.25" customHeight="1" x14ac:dyDescent="0.25">
      <c r="Y881" s="102"/>
      <c r="Z881" s="102"/>
      <c r="AP881" s="102"/>
      <c r="AS881" s="102"/>
      <c r="AT881" s="102"/>
      <c r="AU881" s="102"/>
    </row>
    <row r="882" spans="25:47" ht="59.25" customHeight="1" x14ac:dyDescent="0.25">
      <c r="Y882" s="102"/>
      <c r="Z882" s="102"/>
      <c r="AP882" s="102"/>
      <c r="AS882" s="102"/>
      <c r="AT882" s="102"/>
      <c r="AU882" s="102"/>
    </row>
    <row r="883" spans="25:47" ht="59.25" customHeight="1" x14ac:dyDescent="0.25">
      <c r="Y883" s="102"/>
      <c r="Z883" s="102"/>
      <c r="AP883" s="102"/>
      <c r="AS883" s="102"/>
      <c r="AT883" s="102"/>
      <c r="AU883" s="102"/>
    </row>
    <row r="884" spans="25:47" ht="59.25" customHeight="1" x14ac:dyDescent="0.25">
      <c r="Y884" s="102"/>
      <c r="Z884" s="102"/>
      <c r="AP884" s="102"/>
      <c r="AS884" s="102"/>
      <c r="AT884" s="102"/>
      <c r="AU884" s="102"/>
    </row>
    <row r="885" spans="25:47" ht="59.25" customHeight="1" x14ac:dyDescent="0.25">
      <c r="Y885" s="102"/>
      <c r="Z885" s="102"/>
      <c r="AP885" s="102"/>
      <c r="AS885" s="102"/>
      <c r="AT885" s="102"/>
      <c r="AU885" s="102"/>
    </row>
    <row r="886" spans="25:47" ht="59.25" customHeight="1" x14ac:dyDescent="0.25">
      <c r="Y886" s="102"/>
      <c r="Z886" s="102"/>
      <c r="AP886" s="102"/>
      <c r="AS886" s="102"/>
      <c r="AT886" s="102"/>
      <c r="AU886" s="102"/>
    </row>
    <row r="887" spans="25:47" ht="59.25" customHeight="1" x14ac:dyDescent="0.25">
      <c r="Y887" s="102"/>
      <c r="Z887" s="102"/>
      <c r="AP887" s="102"/>
      <c r="AS887" s="102"/>
      <c r="AT887" s="102"/>
      <c r="AU887" s="102"/>
    </row>
    <row r="888" spans="25:47" ht="59.25" customHeight="1" x14ac:dyDescent="0.25">
      <c r="Y888" s="102"/>
      <c r="Z888" s="102"/>
      <c r="AP888" s="102"/>
      <c r="AS888" s="102"/>
      <c r="AT888" s="102"/>
      <c r="AU888" s="102"/>
    </row>
    <row r="889" spans="25:47" ht="59.25" customHeight="1" x14ac:dyDescent="0.25">
      <c r="Y889" s="102"/>
      <c r="Z889" s="102"/>
      <c r="AP889" s="102"/>
      <c r="AS889" s="102"/>
      <c r="AT889" s="102"/>
      <c r="AU889" s="102"/>
    </row>
    <row r="890" spans="25:47" ht="59.25" customHeight="1" x14ac:dyDescent="0.25">
      <c r="Y890" s="102"/>
      <c r="Z890" s="102"/>
      <c r="AP890" s="102"/>
      <c r="AS890" s="102"/>
      <c r="AT890" s="102"/>
      <c r="AU890" s="102"/>
    </row>
    <row r="891" spans="25:47" ht="59.25" customHeight="1" x14ac:dyDescent="0.25">
      <c r="Y891" s="102"/>
      <c r="Z891" s="102"/>
      <c r="AP891" s="102"/>
      <c r="AS891" s="102"/>
      <c r="AT891" s="102"/>
      <c r="AU891" s="102"/>
    </row>
    <row r="892" spans="25:47" ht="59.25" customHeight="1" x14ac:dyDescent="0.25">
      <c r="Y892" s="102"/>
      <c r="Z892" s="102"/>
      <c r="AP892" s="102"/>
      <c r="AS892" s="102"/>
      <c r="AT892" s="102"/>
      <c r="AU892" s="102"/>
    </row>
    <row r="893" spans="25:47" ht="59.25" customHeight="1" x14ac:dyDescent="0.25">
      <c r="Y893" s="102"/>
      <c r="Z893" s="102"/>
      <c r="AP893" s="102"/>
      <c r="AS893" s="102"/>
      <c r="AT893" s="102"/>
      <c r="AU893" s="102"/>
    </row>
    <row r="894" spans="25:47" ht="59.25" customHeight="1" x14ac:dyDescent="0.25">
      <c r="Y894" s="102"/>
      <c r="Z894" s="102"/>
      <c r="AP894" s="102"/>
      <c r="AS894" s="102"/>
      <c r="AT894" s="102"/>
      <c r="AU894" s="102"/>
    </row>
    <row r="895" spans="25:47" ht="59.25" customHeight="1" x14ac:dyDescent="0.25">
      <c r="Y895" s="102"/>
      <c r="Z895" s="102"/>
      <c r="AP895" s="102"/>
      <c r="AS895" s="102"/>
      <c r="AT895" s="102"/>
      <c r="AU895" s="102"/>
    </row>
    <row r="896" spans="25:47" ht="59.25" customHeight="1" x14ac:dyDescent="0.25">
      <c r="Y896" s="102"/>
      <c r="Z896" s="102"/>
      <c r="AP896" s="102"/>
      <c r="AS896" s="102"/>
      <c r="AT896" s="102"/>
      <c r="AU896" s="102"/>
    </row>
    <row r="897" spans="25:47" ht="59.25" customHeight="1" x14ac:dyDescent="0.25">
      <c r="Y897" s="102"/>
      <c r="Z897" s="102"/>
      <c r="AP897" s="102"/>
      <c r="AS897" s="102"/>
      <c r="AT897" s="102"/>
      <c r="AU897" s="102"/>
    </row>
    <row r="898" spans="25:47" ht="59.25" customHeight="1" x14ac:dyDescent="0.25">
      <c r="Y898" s="102"/>
      <c r="Z898" s="102"/>
      <c r="AP898" s="102"/>
      <c r="AS898" s="102"/>
      <c r="AT898" s="102"/>
      <c r="AU898" s="102"/>
    </row>
    <row r="899" spans="25:47" ht="59.25" customHeight="1" x14ac:dyDescent="0.25">
      <c r="Y899" s="102"/>
      <c r="Z899" s="102"/>
      <c r="AP899" s="102"/>
      <c r="AS899" s="102"/>
      <c r="AT899" s="102"/>
      <c r="AU899" s="102"/>
    </row>
    <row r="900" spans="25:47" ht="59.25" customHeight="1" x14ac:dyDescent="0.25">
      <c r="Y900" s="102"/>
      <c r="Z900" s="102"/>
      <c r="AP900" s="102"/>
      <c r="AS900" s="102"/>
      <c r="AT900" s="102"/>
      <c r="AU900" s="102"/>
    </row>
    <row r="901" spans="25:47" ht="59.25" customHeight="1" x14ac:dyDescent="0.25">
      <c r="Y901" s="102"/>
      <c r="Z901" s="102"/>
      <c r="AP901" s="102"/>
      <c r="AS901" s="102"/>
      <c r="AT901" s="102"/>
      <c r="AU901" s="102"/>
    </row>
    <row r="902" spans="25:47" ht="59.25" customHeight="1" x14ac:dyDescent="0.25">
      <c r="Y902" s="102"/>
      <c r="Z902" s="102"/>
      <c r="AP902" s="102"/>
      <c r="AS902" s="102"/>
      <c r="AT902" s="102"/>
      <c r="AU902" s="102"/>
    </row>
    <row r="903" spans="25:47" ht="59.25" customHeight="1" x14ac:dyDescent="0.25">
      <c r="Y903" s="102"/>
      <c r="Z903" s="102"/>
      <c r="AP903" s="102"/>
      <c r="AS903" s="102"/>
      <c r="AT903" s="102"/>
      <c r="AU903" s="102"/>
    </row>
    <row r="904" spans="25:47" ht="59.25" customHeight="1" x14ac:dyDescent="0.25">
      <c r="Y904" s="102"/>
      <c r="Z904" s="102"/>
      <c r="AP904" s="102"/>
      <c r="AS904" s="102"/>
      <c r="AT904" s="102"/>
      <c r="AU904" s="102"/>
    </row>
    <row r="905" spans="25:47" ht="59.25" customHeight="1" x14ac:dyDescent="0.25">
      <c r="Y905" s="102"/>
      <c r="Z905" s="102"/>
      <c r="AP905" s="102"/>
      <c r="AS905" s="102"/>
      <c r="AT905" s="102"/>
      <c r="AU905" s="102"/>
    </row>
    <row r="906" spans="25:47" ht="59.25" customHeight="1" x14ac:dyDescent="0.25">
      <c r="Y906" s="102"/>
      <c r="Z906" s="102"/>
      <c r="AP906" s="102"/>
      <c r="AS906" s="102"/>
      <c r="AT906" s="102"/>
      <c r="AU906" s="102"/>
    </row>
    <row r="907" spans="25:47" ht="59.25" customHeight="1" x14ac:dyDescent="0.25">
      <c r="Y907" s="102"/>
      <c r="Z907" s="102"/>
      <c r="AP907" s="102"/>
      <c r="AS907" s="102"/>
      <c r="AT907" s="102"/>
      <c r="AU907" s="102"/>
    </row>
    <row r="908" spans="25:47" ht="59.25" customHeight="1" x14ac:dyDescent="0.25">
      <c r="Y908" s="102"/>
      <c r="Z908" s="102"/>
      <c r="AP908" s="102"/>
      <c r="AS908" s="102"/>
      <c r="AT908" s="102"/>
      <c r="AU908" s="102"/>
    </row>
    <row r="909" spans="25:47" ht="59.25" customHeight="1" x14ac:dyDescent="0.25">
      <c r="Y909" s="102"/>
      <c r="Z909" s="102"/>
      <c r="AP909" s="102"/>
      <c r="AS909" s="102"/>
      <c r="AT909" s="102"/>
      <c r="AU909" s="102"/>
    </row>
    <row r="910" spans="25:47" ht="59.25" customHeight="1" x14ac:dyDescent="0.25">
      <c r="Y910" s="102"/>
      <c r="Z910" s="102"/>
      <c r="AP910" s="102"/>
      <c r="AS910" s="102"/>
      <c r="AT910" s="102"/>
      <c r="AU910" s="102"/>
    </row>
    <row r="911" spans="25:47" ht="59.25" customHeight="1" x14ac:dyDescent="0.25">
      <c r="Y911" s="102"/>
      <c r="Z911" s="102"/>
      <c r="AP911" s="102"/>
      <c r="AS911" s="102"/>
      <c r="AT911" s="102"/>
      <c r="AU911" s="102"/>
    </row>
    <row r="912" spans="25:47" ht="59.25" customHeight="1" x14ac:dyDescent="0.25">
      <c r="Y912" s="102"/>
      <c r="Z912" s="102"/>
      <c r="AP912" s="102"/>
      <c r="AS912" s="102"/>
      <c r="AT912" s="102"/>
      <c r="AU912" s="102"/>
    </row>
    <row r="913" spans="25:47" ht="59.25" customHeight="1" x14ac:dyDescent="0.25">
      <c r="Y913" s="102"/>
      <c r="Z913" s="102"/>
      <c r="AP913" s="102"/>
      <c r="AS913" s="102"/>
      <c r="AT913" s="102"/>
      <c r="AU913" s="102"/>
    </row>
    <row r="914" spans="25:47" ht="59.25" customHeight="1" x14ac:dyDescent="0.25">
      <c r="Y914" s="102"/>
      <c r="Z914" s="102"/>
      <c r="AP914" s="102"/>
      <c r="AS914" s="102"/>
      <c r="AT914" s="102"/>
      <c r="AU914" s="102"/>
    </row>
    <row r="915" spans="25:47" ht="59.25" customHeight="1" x14ac:dyDescent="0.25">
      <c r="Y915" s="102"/>
      <c r="Z915" s="102"/>
      <c r="AP915" s="102"/>
      <c r="AS915" s="102"/>
      <c r="AT915" s="102"/>
      <c r="AU915" s="102"/>
    </row>
    <row r="916" spans="25:47" ht="59.25" customHeight="1" x14ac:dyDescent="0.25">
      <c r="Y916" s="102"/>
      <c r="Z916" s="102"/>
      <c r="AP916" s="102"/>
      <c r="AS916" s="102"/>
      <c r="AT916" s="102"/>
      <c r="AU916" s="102"/>
    </row>
    <row r="917" spans="25:47" ht="59.25" customHeight="1" x14ac:dyDescent="0.25">
      <c r="Y917" s="102"/>
      <c r="Z917" s="102"/>
      <c r="AP917" s="102"/>
      <c r="AS917" s="102"/>
      <c r="AT917" s="102"/>
      <c r="AU917" s="102"/>
    </row>
    <row r="918" spans="25:47" ht="59.25" customHeight="1" x14ac:dyDescent="0.25">
      <c r="Y918" s="102"/>
      <c r="Z918" s="102"/>
      <c r="AP918" s="102"/>
      <c r="AS918" s="102"/>
      <c r="AT918" s="102"/>
      <c r="AU918" s="102"/>
    </row>
    <row r="919" spans="25:47" ht="59.25" customHeight="1" x14ac:dyDescent="0.25">
      <c r="Y919" s="102"/>
      <c r="Z919" s="102"/>
      <c r="AP919" s="102"/>
      <c r="AS919" s="102"/>
      <c r="AT919" s="102"/>
      <c r="AU919" s="102"/>
    </row>
    <row r="920" spans="25:47" ht="59.25" customHeight="1" x14ac:dyDescent="0.25">
      <c r="Y920" s="102"/>
      <c r="Z920" s="102"/>
      <c r="AP920" s="102"/>
      <c r="AS920" s="102"/>
      <c r="AT920" s="102"/>
      <c r="AU920" s="102"/>
    </row>
    <row r="921" spans="25:47" ht="59.25" customHeight="1" x14ac:dyDescent="0.25">
      <c r="Y921" s="102"/>
      <c r="Z921" s="102"/>
      <c r="AP921" s="102"/>
      <c r="AS921" s="102"/>
      <c r="AT921" s="102"/>
      <c r="AU921" s="102"/>
    </row>
    <row r="922" spans="25:47" ht="59.25" customHeight="1" x14ac:dyDescent="0.25">
      <c r="Y922" s="102"/>
      <c r="Z922" s="102"/>
      <c r="AP922" s="102"/>
      <c r="AS922" s="102"/>
      <c r="AT922" s="102"/>
      <c r="AU922" s="102"/>
    </row>
    <row r="923" spans="25:47" ht="59.25" customHeight="1" x14ac:dyDescent="0.25">
      <c r="Y923" s="102"/>
      <c r="Z923" s="102"/>
      <c r="AP923" s="102"/>
      <c r="AS923" s="102"/>
      <c r="AT923" s="102"/>
      <c r="AU923" s="102"/>
    </row>
    <row r="924" spans="25:47" ht="59.25" customHeight="1" x14ac:dyDescent="0.25">
      <c r="Y924" s="102"/>
      <c r="Z924" s="102"/>
      <c r="AP924" s="102"/>
      <c r="AS924" s="102"/>
      <c r="AT924" s="102"/>
      <c r="AU924" s="102"/>
    </row>
    <row r="925" spans="25:47" ht="59.25" customHeight="1" x14ac:dyDescent="0.25">
      <c r="Y925" s="102"/>
      <c r="Z925" s="102"/>
      <c r="AP925" s="102"/>
      <c r="AS925" s="102"/>
      <c r="AT925" s="102"/>
      <c r="AU925" s="102"/>
    </row>
    <row r="926" spans="25:47" ht="59.25" customHeight="1" x14ac:dyDescent="0.25">
      <c r="Y926" s="102"/>
      <c r="Z926" s="102"/>
      <c r="AP926" s="102"/>
      <c r="AS926" s="102"/>
      <c r="AT926" s="102"/>
      <c r="AU926" s="102"/>
    </row>
    <row r="927" spans="25:47" ht="59.25" customHeight="1" x14ac:dyDescent="0.25">
      <c r="Y927" s="102"/>
      <c r="Z927" s="102"/>
      <c r="AP927" s="102"/>
      <c r="AS927" s="102"/>
      <c r="AT927" s="102"/>
      <c r="AU927" s="102"/>
    </row>
    <row r="928" spans="25:47" ht="59.25" customHeight="1" x14ac:dyDescent="0.25">
      <c r="Y928" s="102"/>
      <c r="Z928" s="102"/>
      <c r="AP928" s="102"/>
      <c r="AS928" s="102"/>
      <c r="AT928" s="102"/>
      <c r="AU928" s="102"/>
    </row>
    <row r="929" spans="25:47" ht="59.25" customHeight="1" x14ac:dyDescent="0.25">
      <c r="Y929" s="102"/>
      <c r="Z929" s="102"/>
      <c r="AP929" s="102"/>
      <c r="AS929" s="102"/>
      <c r="AT929" s="102"/>
      <c r="AU929" s="102"/>
    </row>
    <row r="930" spans="25:47" ht="59.25" customHeight="1" x14ac:dyDescent="0.25">
      <c r="Y930" s="102"/>
      <c r="Z930" s="102"/>
      <c r="AP930" s="102"/>
      <c r="AS930" s="102"/>
      <c r="AT930" s="102"/>
      <c r="AU930" s="102"/>
    </row>
    <row r="931" spans="25:47" ht="59.25" customHeight="1" x14ac:dyDescent="0.25">
      <c r="Y931" s="102"/>
      <c r="Z931" s="102"/>
      <c r="AP931" s="102"/>
      <c r="AS931" s="102"/>
      <c r="AT931" s="102"/>
      <c r="AU931" s="102"/>
    </row>
    <row r="932" spans="25:47" ht="59.25" customHeight="1" x14ac:dyDescent="0.25">
      <c r="Y932" s="102"/>
      <c r="Z932" s="102"/>
      <c r="AP932" s="102"/>
      <c r="AS932" s="102"/>
      <c r="AT932" s="102"/>
      <c r="AU932" s="102"/>
    </row>
    <row r="933" spans="25:47" ht="59.25" customHeight="1" x14ac:dyDescent="0.25">
      <c r="Y933" s="102"/>
      <c r="Z933" s="102"/>
      <c r="AP933" s="102"/>
      <c r="AS933" s="102"/>
      <c r="AT933" s="102"/>
      <c r="AU933" s="102"/>
    </row>
    <row r="934" spans="25:47" ht="59.25" customHeight="1" x14ac:dyDescent="0.25">
      <c r="Y934" s="102"/>
      <c r="Z934" s="102"/>
      <c r="AP934" s="102"/>
      <c r="AS934" s="102"/>
      <c r="AT934" s="102"/>
      <c r="AU934" s="102"/>
    </row>
    <row r="935" spans="25:47" ht="59.25" customHeight="1" x14ac:dyDescent="0.25">
      <c r="Y935" s="102"/>
      <c r="Z935" s="102"/>
      <c r="AP935" s="102"/>
      <c r="AS935" s="102"/>
      <c r="AT935" s="102"/>
      <c r="AU935" s="102"/>
    </row>
    <row r="936" spans="25:47" ht="59.25" customHeight="1" x14ac:dyDescent="0.25">
      <c r="Y936" s="102"/>
      <c r="Z936" s="102"/>
      <c r="AP936" s="102"/>
      <c r="AS936" s="102"/>
      <c r="AT936" s="102"/>
      <c r="AU936" s="102"/>
    </row>
    <row r="937" spans="25:47" ht="59.25" customHeight="1" x14ac:dyDescent="0.25">
      <c r="Y937" s="102"/>
      <c r="Z937" s="102"/>
      <c r="AP937" s="102"/>
      <c r="AS937" s="102"/>
      <c r="AT937" s="102"/>
      <c r="AU937" s="102"/>
    </row>
    <row r="938" spans="25:47" ht="59.25" customHeight="1" x14ac:dyDescent="0.25">
      <c r="Y938" s="102"/>
      <c r="Z938" s="102"/>
      <c r="AP938" s="102"/>
      <c r="AS938" s="102"/>
      <c r="AT938" s="102"/>
      <c r="AU938" s="102"/>
    </row>
    <row r="939" spans="25:47" ht="59.25" customHeight="1" x14ac:dyDescent="0.25">
      <c r="Y939" s="102"/>
      <c r="Z939" s="102"/>
      <c r="AP939" s="102"/>
      <c r="AS939" s="102"/>
      <c r="AT939" s="102"/>
      <c r="AU939" s="102"/>
    </row>
    <row r="940" spans="25:47" ht="59.25" customHeight="1" x14ac:dyDescent="0.25">
      <c r="Y940" s="102"/>
      <c r="Z940" s="102"/>
      <c r="AP940" s="102"/>
      <c r="AS940" s="102"/>
      <c r="AT940" s="102"/>
      <c r="AU940" s="102"/>
    </row>
    <row r="941" spans="25:47" ht="59.25" customHeight="1" x14ac:dyDescent="0.25">
      <c r="Y941" s="102"/>
      <c r="Z941" s="102"/>
      <c r="AP941" s="102"/>
      <c r="AS941" s="102"/>
      <c r="AT941" s="102"/>
      <c r="AU941" s="102"/>
    </row>
    <row r="942" spans="25:47" ht="59.25" customHeight="1" x14ac:dyDescent="0.25">
      <c r="Y942" s="102"/>
      <c r="Z942" s="102"/>
      <c r="AP942" s="102"/>
      <c r="AS942" s="102"/>
      <c r="AT942" s="102"/>
      <c r="AU942" s="102"/>
    </row>
    <row r="943" spans="25:47" ht="59.25" customHeight="1" x14ac:dyDescent="0.25">
      <c r="Y943" s="102"/>
      <c r="Z943" s="102"/>
      <c r="AP943" s="102"/>
      <c r="AS943" s="102"/>
      <c r="AT943" s="102"/>
      <c r="AU943" s="102"/>
    </row>
    <row r="944" spans="25:47" ht="59.25" customHeight="1" x14ac:dyDescent="0.25">
      <c r="Y944" s="102"/>
      <c r="Z944" s="102"/>
      <c r="AP944" s="102"/>
      <c r="AS944" s="102"/>
      <c r="AT944" s="102"/>
      <c r="AU944" s="102"/>
    </row>
    <row r="945" spans="25:47" ht="59.25" customHeight="1" x14ac:dyDescent="0.25">
      <c r="Y945" s="102"/>
      <c r="Z945" s="102"/>
      <c r="AP945" s="102"/>
      <c r="AS945" s="102"/>
      <c r="AT945" s="102"/>
      <c r="AU945" s="102"/>
    </row>
    <row r="946" spans="25:47" ht="59.25" customHeight="1" x14ac:dyDescent="0.25">
      <c r="Y946" s="102"/>
      <c r="Z946" s="102"/>
      <c r="AP946" s="102"/>
      <c r="AS946" s="102"/>
      <c r="AT946" s="102"/>
      <c r="AU946" s="102"/>
    </row>
    <row r="947" spans="25:47" ht="59.25" customHeight="1" x14ac:dyDescent="0.25">
      <c r="Y947" s="102"/>
      <c r="Z947" s="102"/>
      <c r="AP947" s="102"/>
      <c r="AS947" s="102"/>
      <c r="AT947" s="102"/>
      <c r="AU947" s="102"/>
    </row>
    <row r="948" spans="25:47" ht="59.25" customHeight="1" x14ac:dyDescent="0.25">
      <c r="Y948" s="102"/>
      <c r="Z948" s="102"/>
      <c r="AP948" s="102"/>
      <c r="AS948" s="102"/>
      <c r="AT948" s="102"/>
      <c r="AU948" s="102"/>
    </row>
    <row r="949" spans="25:47" ht="59.25" customHeight="1" x14ac:dyDescent="0.25">
      <c r="Y949" s="102"/>
      <c r="Z949" s="102"/>
      <c r="AP949" s="102"/>
      <c r="AS949" s="102"/>
      <c r="AT949" s="102"/>
      <c r="AU949" s="102"/>
    </row>
    <row r="950" spans="25:47" ht="59.25" customHeight="1" x14ac:dyDescent="0.25">
      <c r="Y950" s="102"/>
      <c r="Z950" s="102"/>
      <c r="AP950" s="102"/>
      <c r="AS950" s="102"/>
      <c r="AT950" s="102"/>
      <c r="AU950" s="102"/>
    </row>
    <row r="951" spans="25:47" ht="59.25" customHeight="1" x14ac:dyDescent="0.25">
      <c r="Y951" s="102"/>
      <c r="Z951" s="102"/>
      <c r="AP951" s="102"/>
      <c r="AS951" s="102"/>
      <c r="AT951" s="102"/>
      <c r="AU951" s="102"/>
    </row>
    <row r="952" spans="25:47" ht="59.25" customHeight="1" x14ac:dyDescent="0.25">
      <c r="Y952" s="102"/>
      <c r="Z952" s="102"/>
      <c r="AP952" s="102"/>
      <c r="AS952" s="102"/>
      <c r="AT952" s="102"/>
      <c r="AU952" s="102"/>
    </row>
    <row r="953" spans="25:47" ht="59.25" customHeight="1" x14ac:dyDescent="0.25">
      <c r="Y953" s="102"/>
      <c r="Z953" s="102"/>
      <c r="AP953" s="102"/>
      <c r="AS953" s="102"/>
      <c r="AT953" s="102"/>
      <c r="AU953" s="102"/>
    </row>
    <row r="954" spans="25:47" ht="59.25" customHeight="1" x14ac:dyDescent="0.25">
      <c r="Y954" s="102"/>
      <c r="Z954" s="102"/>
      <c r="AP954" s="102"/>
      <c r="AS954" s="102"/>
      <c r="AT954" s="102"/>
      <c r="AU954" s="102"/>
    </row>
    <row r="955" spans="25:47" ht="59.25" customHeight="1" x14ac:dyDescent="0.25">
      <c r="Y955" s="102"/>
      <c r="Z955" s="102"/>
      <c r="AP955" s="102"/>
      <c r="AS955" s="102"/>
      <c r="AT955" s="102"/>
      <c r="AU955" s="102"/>
    </row>
    <row r="956" spans="25:47" ht="59.25" customHeight="1" x14ac:dyDescent="0.25">
      <c r="Y956" s="102"/>
      <c r="Z956" s="102"/>
      <c r="AP956" s="102"/>
      <c r="AS956" s="102"/>
      <c r="AT956" s="102"/>
      <c r="AU956" s="102"/>
    </row>
    <row r="957" spans="25:47" ht="59.25" customHeight="1" x14ac:dyDescent="0.25">
      <c r="Y957" s="102"/>
      <c r="Z957" s="102"/>
      <c r="AP957" s="102"/>
      <c r="AS957" s="102"/>
      <c r="AT957" s="102"/>
      <c r="AU957" s="102"/>
    </row>
    <row r="958" spans="25:47" ht="59.25" customHeight="1" x14ac:dyDescent="0.25">
      <c r="Y958" s="102"/>
      <c r="Z958" s="102"/>
      <c r="AP958" s="102"/>
      <c r="AS958" s="102"/>
      <c r="AT958" s="102"/>
      <c r="AU958" s="102"/>
    </row>
    <row r="959" spans="25:47" ht="59.25" customHeight="1" x14ac:dyDescent="0.25">
      <c r="Y959" s="102"/>
      <c r="Z959" s="102"/>
      <c r="AP959" s="102"/>
      <c r="AS959" s="102"/>
      <c r="AT959" s="102"/>
      <c r="AU959" s="102"/>
    </row>
    <row r="960" spans="25:47" ht="59.25" customHeight="1" x14ac:dyDescent="0.25">
      <c r="Y960" s="102"/>
      <c r="Z960" s="102"/>
      <c r="AP960" s="102"/>
      <c r="AS960" s="102"/>
      <c r="AT960" s="102"/>
      <c r="AU960" s="102"/>
    </row>
    <row r="961" spans="25:47" ht="59.25" customHeight="1" x14ac:dyDescent="0.25">
      <c r="Y961" s="102"/>
      <c r="Z961" s="102"/>
      <c r="AP961" s="102"/>
      <c r="AS961" s="102"/>
      <c r="AT961" s="102"/>
      <c r="AU961" s="102"/>
    </row>
    <row r="962" spans="25:47" ht="59.25" customHeight="1" x14ac:dyDescent="0.25">
      <c r="Y962" s="102"/>
      <c r="Z962" s="102"/>
      <c r="AP962" s="102"/>
      <c r="AS962" s="102"/>
      <c r="AT962" s="102"/>
      <c r="AU962" s="102"/>
    </row>
    <row r="963" spans="25:47" ht="59.25" customHeight="1" x14ac:dyDescent="0.25">
      <c r="Y963" s="102"/>
      <c r="Z963" s="102"/>
      <c r="AP963" s="102"/>
      <c r="AS963" s="102"/>
      <c r="AT963" s="102"/>
      <c r="AU963" s="102"/>
    </row>
    <row r="964" spans="25:47" ht="59.25" customHeight="1" x14ac:dyDescent="0.25">
      <c r="Y964" s="102"/>
      <c r="Z964" s="102"/>
      <c r="AP964" s="102"/>
      <c r="AS964" s="102"/>
      <c r="AT964" s="102"/>
      <c r="AU964" s="102"/>
    </row>
    <row r="965" spans="25:47" ht="59.25" customHeight="1" x14ac:dyDescent="0.25">
      <c r="Y965" s="102"/>
      <c r="Z965" s="102"/>
      <c r="AP965" s="102"/>
      <c r="AS965" s="102"/>
      <c r="AT965" s="102"/>
      <c r="AU965" s="102"/>
    </row>
    <row r="966" spans="25:47" ht="59.25" customHeight="1" x14ac:dyDescent="0.25">
      <c r="Y966" s="102"/>
      <c r="Z966" s="102"/>
      <c r="AP966" s="102"/>
      <c r="AS966" s="102"/>
      <c r="AT966" s="102"/>
      <c r="AU966" s="102"/>
    </row>
    <row r="967" spans="25:47" ht="59.25" customHeight="1" x14ac:dyDescent="0.25">
      <c r="Y967" s="102"/>
      <c r="Z967" s="102"/>
      <c r="AP967" s="102"/>
      <c r="AS967" s="102"/>
      <c r="AT967" s="102"/>
      <c r="AU967" s="102"/>
    </row>
    <row r="968" spans="25:47" ht="59.25" customHeight="1" x14ac:dyDescent="0.25">
      <c r="Y968" s="102"/>
      <c r="Z968" s="102"/>
      <c r="AP968" s="102"/>
      <c r="AS968" s="102"/>
      <c r="AT968" s="102"/>
      <c r="AU968" s="102"/>
    </row>
    <row r="969" spans="25:47" ht="59.25" customHeight="1" x14ac:dyDescent="0.25">
      <c r="Y969" s="102"/>
      <c r="Z969" s="102"/>
      <c r="AP969" s="102"/>
      <c r="AS969" s="102"/>
      <c r="AT969" s="102"/>
      <c r="AU969" s="102"/>
    </row>
    <row r="970" spans="25:47" ht="59.25" customHeight="1" x14ac:dyDescent="0.25">
      <c r="Y970" s="102"/>
      <c r="Z970" s="102"/>
      <c r="AP970" s="102"/>
      <c r="AS970" s="102"/>
      <c r="AT970" s="102"/>
      <c r="AU970" s="102"/>
    </row>
    <row r="971" spans="25:47" ht="59.25" customHeight="1" x14ac:dyDescent="0.25">
      <c r="Y971" s="102"/>
      <c r="Z971" s="102"/>
      <c r="AP971" s="102"/>
      <c r="AS971" s="102"/>
      <c r="AT971" s="102"/>
      <c r="AU971" s="102"/>
    </row>
    <row r="972" spans="25:47" ht="59.25" customHeight="1" x14ac:dyDescent="0.25">
      <c r="Y972" s="102"/>
      <c r="Z972" s="102"/>
      <c r="AP972" s="102"/>
      <c r="AS972" s="102"/>
      <c r="AT972" s="102"/>
      <c r="AU972" s="102"/>
    </row>
    <row r="973" spans="25:47" ht="59.25" customHeight="1" x14ac:dyDescent="0.25">
      <c r="Y973" s="102"/>
      <c r="Z973" s="102"/>
      <c r="AP973" s="102"/>
      <c r="AS973" s="102"/>
      <c r="AT973" s="102"/>
      <c r="AU973" s="102"/>
    </row>
    <row r="974" spans="25:47" ht="59.25" customHeight="1" x14ac:dyDescent="0.25">
      <c r="Y974" s="102"/>
      <c r="Z974" s="102"/>
      <c r="AP974" s="102"/>
      <c r="AS974" s="102"/>
      <c r="AT974" s="102"/>
      <c r="AU974" s="102"/>
    </row>
    <row r="975" spans="25:47" ht="59.25" customHeight="1" x14ac:dyDescent="0.25">
      <c r="Y975" s="102"/>
      <c r="Z975" s="102"/>
      <c r="AP975" s="102"/>
      <c r="AS975" s="102"/>
      <c r="AT975" s="102"/>
      <c r="AU975" s="102"/>
    </row>
    <row r="976" spans="25:47" ht="59.25" customHeight="1" x14ac:dyDescent="0.25">
      <c r="Y976" s="102"/>
      <c r="Z976" s="102"/>
      <c r="AP976" s="102"/>
      <c r="AS976" s="102"/>
      <c r="AT976" s="102"/>
      <c r="AU976" s="102"/>
    </row>
    <row r="977" spans="25:47" ht="59.25" customHeight="1" x14ac:dyDescent="0.25">
      <c r="Y977" s="102"/>
      <c r="Z977" s="102"/>
      <c r="AP977" s="102"/>
      <c r="AS977" s="102"/>
      <c r="AT977" s="102"/>
      <c r="AU977" s="102"/>
    </row>
    <row r="978" spans="25:47" ht="59.25" customHeight="1" x14ac:dyDescent="0.25">
      <c r="Y978" s="102"/>
      <c r="Z978" s="102"/>
      <c r="AP978" s="102"/>
      <c r="AS978" s="102"/>
      <c r="AT978" s="102"/>
      <c r="AU978" s="102"/>
    </row>
    <row r="979" spans="25:47" ht="59.25" customHeight="1" x14ac:dyDescent="0.25">
      <c r="Y979" s="102"/>
      <c r="Z979" s="102"/>
      <c r="AP979" s="102"/>
      <c r="AS979" s="102"/>
      <c r="AT979" s="102"/>
      <c r="AU979" s="102"/>
    </row>
    <row r="980" spans="25:47" ht="59.25" customHeight="1" x14ac:dyDescent="0.25">
      <c r="Y980" s="102"/>
      <c r="Z980" s="102"/>
      <c r="AP980" s="102"/>
      <c r="AS980" s="102"/>
      <c r="AT980" s="102"/>
      <c r="AU980" s="102"/>
    </row>
    <row r="981" spans="25:47" ht="59.25" customHeight="1" x14ac:dyDescent="0.25">
      <c r="Y981" s="102"/>
      <c r="Z981" s="102"/>
      <c r="AP981" s="102"/>
      <c r="AS981" s="102"/>
      <c r="AT981" s="102"/>
      <c r="AU981" s="102"/>
    </row>
    <row r="982" spans="25:47" ht="59.25" customHeight="1" x14ac:dyDescent="0.25">
      <c r="Y982" s="102"/>
      <c r="Z982" s="102"/>
      <c r="AP982" s="102"/>
      <c r="AS982" s="102"/>
      <c r="AT982" s="102"/>
      <c r="AU982" s="102"/>
    </row>
    <row r="983" spans="25:47" ht="59.25" customHeight="1" x14ac:dyDescent="0.25">
      <c r="Y983" s="102"/>
      <c r="Z983" s="102"/>
      <c r="AP983" s="102"/>
      <c r="AS983" s="102"/>
      <c r="AT983" s="102"/>
      <c r="AU983" s="102"/>
    </row>
    <row r="984" spans="25:47" ht="59.25" customHeight="1" x14ac:dyDescent="0.25">
      <c r="Y984" s="102"/>
      <c r="Z984" s="102"/>
      <c r="AP984" s="102"/>
      <c r="AS984" s="102"/>
      <c r="AT984" s="102"/>
      <c r="AU984" s="102"/>
    </row>
    <row r="985" spans="25:47" ht="59.25" customHeight="1" x14ac:dyDescent="0.25">
      <c r="Y985" s="102"/>
      <c r="Z985" s="102"/>
      <c r="AP985" s="102"/>
      <c r="AS985" s="102"/>
      <c r="AT985" s="102"/>
      <c r="AU985" s="102"/>
    </row>
    <row r="986" spans="25:47" ht="59.25" customHeight="1" x14ac:dyDescent="0.25">
      <c r="Y986" s="102"/>
      <c r="Z986" s="102"/>
      <c r="AP986" s="102"/>
      <c r="AS986" s="102"/>
      <c r="AT986" s="102"/>
      <c r="AU986" s="102"/>
    </row>
    <row r="987" spans="25:47" ht="59.25" customHeight="1" x14ac:dyDescent="0.25">
      <c r="Y987" s="102"/>
      <c r="Z987" s="102"/>
      <c r="AP987" s="102"/>
      <c r="AS987" s="102"/>
      <c r="AT987" s="102"/>
      <c r="AU987" s="102"/>
    </row>
    <row r="988" spans="25:47" ht="59.25" customHeight="1" x14ac:dyDescent="0.25">
      <c r="Y988" s="102"/>
      <c r="Z988" s="102"/>
      <c r="AP988" s="102"/>
      <c r="AS988" s="102"/>
      <c r="AT988" s="102"/>
      <c r="AU988" s="102"/>
    </row>
    <row r="989" spans="25:47" ht="59.25" customHeight="1" x14ac:dyDescent="0.25">
      <c r="Y989" s="102"/>
      <c r="Z989" s="102"/>
      <c r="AP989" s="102"/>
      <c r="AS989" s="102"/>
      <c r="AT989" s="102"/>
      <c r="AU989" s="102"/>
    </row>
    <row r="990" spans="25:47" ht="59.25" customHeight="1" x14ac:dyDescent="0.25">
      <c r="Y990" s="102"/>
      <c r="Z990" s="102"/>
      <c r="AP990" s="102"/>
      <c r="AS990" s="102"/>
      <c r="AT990" s="102"/>
      <c r="AU990" s="102"/>
    </row>
    <row r="991" spans="25:47" ht="59.25" customHeight="1" x14ac:dyDescent="0.25">
      <c r="Y991" s="102"/>
      <c r="Z991" s="102"/>
      <c r="AP991" s="102"/>
      <c r="AS991" s="102"/>
      <c r="AT991" s="102"/>
      <c r="AU991" s="102"/>
    </row>
    <row r="992" spans="25:47" ht="59.25" customHeight="1" x14ac:dyDescent="0.25">
      <c r="Y992" s="102"/>
      <c r="Z992" s="102"/>
      <c r="AP992" s="102"/>
      <c r="AS992" s="102"/>
      <c r="AT992" s="102"/>
      <c r="AU992" s="102"/>
    </row>
    <row r="993" spans="25:47" ht="59.25" customHeight="1" x14ac:dyDescent="0.25">
      <c r="Y993" s="102"/>
      <c r="Z993" s="102"/>
      <c r="AP993" s="102"/>
      <c r="AS993" s="102"/>
      <c r="AT993" s="102"/>
      <c r="AU993" s="102"/>
    </row>
    <row r="994" spans="25:47" ht="59.25" customHeight="1" x14ac:dyDescent="0.25">
      <c r="Y994" s="102"/>
      <c r="Z994" s="102"/>
      <c r="AP994" s="102"/>
      <c r="AS994" s="102"/>
      <c r="AT994" s="102"/>
      <c r="AU994" s="102"/>
    </row>
    <row r="995" spans="25:47" ht="59.25" customHeight="1" x14ac:dyDescent="0.25">
      <c r="Y995" s="102"/>
      <c r="Z995" s="102"/>
      <c r="AP995" s="102"/>
      <c r="AS995" s="102"/>
      <c r="AT995" s="102"/>
      <c r="AU995" s="102"/>
    </row>
    <row r="996" spans="25:47" ht="59.25" customHeight="1" x14ac:dyDescent="0.25">
      <c r="Y996" s="102"/>
      <c r="Z996" s="102"/>
      <c r="AP996" s="102"/>
      <c r="AS996" s="102"/>
      <c r="AT996" s="102"/>
      <c r="AU996" s="102"/>
    </row>
    <row r="997" spans="25:47" ht="59.25" customHeight="1" x14ac:dyDescent="0.25">
      <c r="Y997" s="102"/>
      <c r="Z997" s="102"/>
      <c r="AP997" s="102"/>
      <c r="AS997" s="102"/>
      <c r="AT997" s="102"/>
      <c r="AU997" s="102"/>
    </row>
    <row r="998" spans="25:47" ht="59.25" customHeight="1" x14ac:dyDescent="0.25">
      <c r="Y998" s="102"/>
      <c r="Z998" s="102"/>
      <c r="AP998" s="102"/>
      <c r="AS998" s="102"/>
      <c r="AT998" s="102"/>
      <c r="AU998" s="102"/>
    </row>
    <row r="999" spans="25:47" ht="59.25" customHeight="1" x14ac:dyDescent="0.25">
      <c r="Y999" s="102"/>
      <c r="Z999" s="102"/>
      <c r="AP999" s="102"/>
      <c r="AS999" s="102"/>
      <c r="AT999" s="102"/>
      <c r="AU999" s="102"/>
    </row>
    <row r="1000" spans="25:47" ht="59.25" customHeight="1" x14ac:dyDescent="0.25">
      <c r="Y1000" s="102"/>
      <c r="Z1000" s="102"/>
      <c r="AP1000" s="102"/>
      <c r="AS1000" s="102"/>
      <c r="AT1000" s="102"/>
      <c r="AU1000" s="102"/>
    </row>
    <row r="1001" spans="25:47" ht="59.25" customHeight="1" x14ac:dyDescent="0.25">
      <c r="Y1001" s="102"/>
      <c r="Z1001" s="102"/>
      <c r="AP1001" s="102"/>
      <c r="AS1001" s="102"/>
      <c r="AT1001" s="102"/>
      <c r="AU1001" s="102"/>
    </row>
    <row r="1002" spans="25:47" ht="59.25" customHeight="1" x14ac:dyDescent="0.25">
      <c r="Y1002" s="102"/>
      <c r="Z1002" s="102"/>
      <c r="AP1002" s="102"/>
      <c r="AS1002" s="102"/>
      <c r="AT1002" s="102"/>
      <c r="AU1002" s="102"/>
    </row>
    <row r="1003" spans="25:47" ht="59.25" customHeight="1" x14ac:dyDescent="0.25">
      <c r="Y1003" s="102"/>
      <c r="Z1003" s="102"/>
      <c r="AP1003" s="102"/>
      <c r="AS1003" s="102"/>
      <c r="AT1003" s="102"/>
      <c r="AU1003" s="102"/>
    </row>
    <row r="1004" spans="25:47" ht="59.25" customHeight="1" x14ac:dyDescent="0.25">
      <c r="Y1004" s="102"/>
      <c r="Z1004" s="102"/>
      <c r="AP1004" s="102"/>
      <c r="AS1004" s="102"/>
      <c r="AT1004" s="102"/>
      <c r="AU1004" s="102"/>
    </row>
  </sheetData>
  <mergeCells count="52">
    <mergeCell ref="B36:G36"/>
    <mergeCell ref="H36:K36"/>
    <mergeCell ref="I11:I13"/>
    <mergeCell ref="J11:J13"/>
    <mergeCell ref="D11:D13"/>
    <mergeCell ref="E11:E13"/>
    <mergeCell ref="F11:F13"/>
    <mergeCell ref="G11:G13"/>
    <mergeCell ref="H11:H13"/>
    <mergeCell ref="B14:B31"/>
    <mergeCell ref="AN12:AN13"/>
    <mergeCell ref="AO12:AO13"/>
    <mergeCell ref="AP12:AP13"/>
    <mergeCell ref="B35:G35"/>
    <mergeCell ref="H35:K35"/>
    <mergeCell ref="AS10:AS13"/>
    <mergeCell ref="AT10:AT13"/>
    <mergeCell ref="AU10:AU13"/>
    <mergeCell ref="AV10:AV13"/>
    <mergeCell ref="AW10:AW13"/>
    <mergeCell ref="A10:C10"/>
    <mergeCell ref="D10:E10"/>
    <mergeCell ref="F10:AP10"/>
    <mergeCell ref="AQ10:AQ13"/>
    <mergeCell ref="AR10:AR13"/>
    <mergeCell ref="A11:A13"/>
    <mergeCell ref="B11:B13"/>
    <mergeCell ref="C11:C13"/>
    <mergeCell ref="L11:AL11"/>
    <mergeCell ref="AM11:AP11"/>
    <mergeCell ref="L12:N12"/>
    <mergeCell ref="O12:T12"/>
    <mergeCell ref="U12:Z12"/>
    <mergeCell ref="AA12:AF12"/>
    <mergeCell ref="AG12:AL12"/>
    <mergeCell ref="AM12:AM13"/>
    <mergeCell ref="A14:A31"/>
    <mergeCell ref="C14:C31"/>
    <mergeCell ref="A2:G4"/>
    <mergeCell ref="H2:AW2"/>
    <mergeCell ref="H3:AW3"/>
    <mergeCell ref="H4:AL4"/>
    <mergeCell ref="AM4:AW4"/>
    <mergeCell ref="A5:R5"/>
    <mergeCell ref="S5:AW5"/>
    <mergeCell ref="A6:R6"/>
    <mergeCell ref="S6:AW6"/>
    <mergeCell ref="A7:R7"/>
    <mergeCell ref="S7:AW7"/>
    <mergeCell ref="A8:R8"/>
    <mergeCell ref="S8:AW8"/>
    <mergeCell ref="A9:Q9"/>
  </mergeCells>
  <printOptions horizontalCentered="1" verticalCentered="1"/>
  <pageMargins left="0" right="0" top="0" bottom="0.35433070866141736" header="0" footer="0"/>
  <pageSetup scale="55" orientation="landscape" r:id="rId1"/>
  <rowBreaks count="1" manualBreakCount="1">
    <brk id="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04"/>
  <sheetViews>
    <sheetView tabSelected="1" topLeftCell="K88" zoomScale="53" zoomScaleNormal="53" workbookViewId="0">
      <selection activeCell="AK89" sqref="AK89"/>
    </sheetView>
  </sheetViews>
  <sheetFormatPr baseColWidth="10" defaultColWidth="14.42578125" defaultRowHeight="15" x14ac:dyDescent="0.25"/>
  <cols>
    <col min="1" max="1" width="8.7109375" customWidth="1"/>
    <col min="2" max="2" width="8.85546875" customWidth="1"/>
    <col min="3" max="3" width="18.28515625" style="103" customWidth="1"/>
    <col min="4" max="4" width="11.7109375" customWidth="1"/>
    <col min="5" max="5" width="13.28515625" customWidth="1"/>
    <col min="6" max="6" width="8" customWidth="1"/>
    <col min="7" max="7" width="20.5703125" customWidth="1"/>
    <col min="8" max="8" width="25.140625" customWidth="1"/>
    <col min="9" max="10" width="23" hidden="1" customWidth="1"/>
    <col min="11" max="11" width="24.42578125" customWidth="1"/>
    <col min="12" max="12" width="23" customWidth="1"/>
    <col min="13" max="15" width="15.7109375" hidden="1" customWidth="1"/>
    <col min="16" max="16" width="15.42578125" hidden="1" customWidth="1"/>
    <col min="17" max="17" width="26" customWidth="1"/>
    <col min="18" max="18" width="25.42578125" customWidth="1"/>
    <col min="19" max="22" width="15.7109375" hidden="1" customWidth="1"/>
    <col min="23" max="24" width="24.140625" style="103" customWidth="1"/>
    <col min="25" max="25" width="24.85546875" style="471" customWidth="1"/>
    <col min="26" max="26" width="22.5703125" style="472" customWidth="1"/>
    <col min="27" max="27" width="23" hidden="1" customWidth="1"/>
    <col min="28" max="28" width="19.28515625" hidden="1" customWidth="1"/>
    <col min="29" max="29" width="8.85546875" hidden="1" customWidth="1"/>
    <col min="30" max="30" width="23" style="103" customWidth="1"/>
    <col min="31" max="31" width="23" customWidth="1"/>
    <col min="32" max="32" width="6.7109375" hidden="1" customWidth="1"/>
    <col min="33" max="33" width="3.42578125" hidden="1" customWidth="1"/>
    <col min="34" max="34" width="5" hidden="1" customWidth="1"/>
    <col min="35" max="35" width="5.28515625" hidden="1" customWidth="1"/>
    <col min="36" max="36" width="8.85546875" style="339" hidden="1" customWidth="1"/>
    <col min="37" max="37" width="21.28515625" style="103" customWidth="1"/>
    <col min="38" max="38" width="24.7109375" hidden="1" customWidth="1"/>
    <col min="39" max="39" width="23.85546875" hidden="1" customWidth="1"/>
    <col min="40" max="40" width="25.85546875" style="103" hidden="1" customWidth="1"/>
    <col min="41" max="41" width="15.28515625" customWidth="1"/>
    <col min="42" max="42" width="11.85546875" customWidth="1"/>
    <col min="43" max="43" width="45.85546875" style="103" customWidth="1"/>
    <col min="44" max="44" width="24" style="394" customWidth="1"/>
    <col min="45" max="45" width="16.42578125" style="394" customWidth="1"/>
    <col min="46" max="46" width="18.42578125" customWidth="1"/>
    <col min="47" max="47" width="16.28515625" customWidth="1"/>
    <col min="48" max="48" width="18.140625" customWidth="1"/>
    <col min="49" max="49" width="18.42578125" customWidth="1"/>
    <col min="50" max="51" width="18.85546875" customWidth="1"/>
  </cols>
  <sheetData>
    <row r="1" spans="1:51" s="339" customFormat="1" ht="15.75" thickBot="1" x14ac:dyDescent="0.3">
      <c r="C1" s="103"/>
      <c r="W1" s="103"/>
      <c r="X1" s="103"/>
      <c r="Y1" s="471"/>
      <c r="Z1" s="472"/>
      <c r="AD1" s="103"/>
      <c r="AK1" s="103"/>
      <c r="AN1" s="103"/>
      <c r="AQ1" s="103"/>
      <c r="AR1" s="394"/>
      <c r="AS1" s="394"/>
    </row>
    <row r="2" spans="1:51" s="342" customFormat="1" ht="56.25" customHeight="1" x14ac:dyDescent="0.5">
      <c r="A2" s="1087"/>
      <c r="B2" s="1088"/>
      <c r="C2" s="1088"/>
      <c r="D2" s="1088"/>
      <c r="E2" s="1089"/>
      <c r="F2" s="940" t="s">
        <v>412</v>
      </c>
      <c r="G2" s="941"/>
      <c r="H2" s="941"/>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c r="AH2" s="941"/>
      <c r="AI2" s="941"/>
      <c r="AJ2" s="941"/>
      <c r="AK2" s="941"/>
      <c r="AL2" s="941"/>
      <c r="AM2" s="941"/>
      <c r="AN2" s="941"/>
      <c r="AO2" s="941"/>
      <c r="AP2" s="941"/>
      <c r="AQ2" s="941"/>
      <c r="AR2" s="941"/>
      <c r="AS2" s="941"/>
      <c r="AT2" s="941"/>
      <c r="AU2" s="941"/>
    </row>
    <row r="3" spans="1:51" s="342" customFormat="1" ht="72.75" customHeight="1" x14ac:dyDescent="0.5">
      <c r="A3" s="970"/>
      <c r="B3" s="971"/>
      <c r="C3" s="971"/>
      <c r="D3" s="971"/>
      <c r="E3" s="1090"/>
      <c r="F3" s="1094" t="s">
        <v>431</v>
      </c>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5"/>
      <c r="AE3" s="1095"/>
      <c r="AF3" s="1095"/>
      <c r="AG3" s="1095"/>
      <c r="AH3" s="1095"/>
      <c r="AI3" s="1095"/>
      <c r="AJ3" s="1095"/>
      <c r="AK3" s="1095"/>
      <c r="AL3" s="1095"/>
      <c r="AM3" s="1095"/>
      <c r="AN3" s="1095"/>
      <c r="AO3" s="1095"/>
      <c r="AP3" s="1095"/>
      <c r="AQ3" s="1095"/>
      <c r="AR3" s="1095"/>
      <c r="AS3" s="1095"/>
      <c r="AT3" s="1095"/>
      <c r="AU3" s="1095"/>
    </row>
    <row r="4" spans="1:51" s="343" customFormat="1" ht="42" customHeight="1" thickBot="1" x14ac:dyDescent="0.45">
      <c r="A4" s="1091"/>
      <c r="B4" s="1092"/>
      <c r="C4" s="1092"/>
      <c r="D4" s="1092"/>
      <c r="E4" s="1093"/>
      <c r="F4" s="946" t="s">
        <v>414</v>
      </c>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c r="AF4" s="947"/>
      <c r="AG4" s="947"/>
      <c r="AH4" s="947"/>
      <c r="AI4" s="947"/>
      <c r="AJ4" s="947"/>
      <c r="AK4" s="947"/>
      <c r="AL4" s="948"/>
      <c r="AM4" s="946" t="s">
        <v>415</v>
      </c>
      <c r="AN4" s="947"/>
      <c r="AO4" s="947"/>
      <c r="AP4" s="947"/>
      <c r="AQ4" s="947"/>
      <c r="AR4" s="947"/>
      <c r="AS4" s="947"/>
      <c r="AT4" s="947"/>
      <c r="AU4" s="947"/>
    </row>
    <row r="5" spans="1:51" s="344" customFormat="1" ht="35.25" customHeight="1" x14ac:dyDescent="0.25">
      <c r="A5" s="1081" t="s">
        <v>0</v>
      </c>
      <c r="B5" s="1082"/>
      <c r="C5" s="1082"/>
      <c r="D5" s="1082"/>
      <c r="E5" s="1082"/>
      <c r="F5" s="1082"/>
      <c r="G5" s="1082"/>
      <c r="H5" s="1082"/>
      <c r="I5" s="1082"/>
      <c r="J5" s="1082"/>
      <c r="K5" s="1082"/>
      <c r="L5" s="1082"/>
      <c r="M5" s="1082"/>
      <c r="N5" s="1082"/>
      <c r="O5" s="1082"/>
      <c r="P5" s="1083"/>
      <c r="Q5" s="1084" t="s">
        <v>552</v>
      </c>
      <c r="R5" s="1085"/>
      <c r="S5" s="1085"/>
      <c r="T5" s="1085"/>
      <c r="U5" s="1085"/>
      <c r="V5" s="1085"/>
      <c r="W5" s="1085"/>
      <c r="X5" s="1085"/>
      <c r="Y5" s="1085"/>
      <c r="Z5" s="1085"/>
      <c r="AA5" s="1085"/>
      <c r="AB5" s="1085"/>
      <c r="AC5" s="1085"/>
      <c r="AD5" s="1085"/>
      <c r="AE5" s="1085"/>
      <c r="AF5" s="1085"/>
      <c r="AG5" s="1085"/>
      <c r="AH5" s="1085"/>
      <c r="AI5" s="1085"/>
      <c r="AJ5" s="1085"/>
      <c r="AK5" s="1085"/>
      <c r="AL5" s="1085"/>
      <c r="AM5" s="1085"/>
      <c r="AN5" s="1085"/>
      <c r="AO5" s="1085"/>
      <c r="AP5" s="1085"/>
      <c r="AQ5" s="1085"/>
      <c r="AR5" s="1085"/>
      <c r="AS5" s="1085"/>
      <c r="AT5" s="1085"/>
      <c r="AU5" s="1086"/>
    </row>
    <row r="6" spans="1:51" s="344" customFormat="1" ht="36" customHeight="1" thickBot="1" x14ac:dyDescent="0.3">
      <c r="A6" s="1100" t="s">
        <v>1</v>
      </c>
      <c r="B6" s="1101"/>
      <c r="C6" s="1101"/>
      <c r="D6" s="1101"/>
      <c r="E6" s="1101"/>
      <c r="F6" s="1101"/>
      <c r="G6" s="1101"/>
      <c r="H6" s="1101"/>
      <c r="I6" s="1101"/>
      <c r="J6" s="1101"/>
      <c r="K6" s="1101"/>
      <c r="L6" s="1101"/>
      <c r="M6" s="1101"/>
      <c r="N6" s="1101"/>
      <c r="O6" s="1101"/>
      <c r="P6" s="1102"/>
      <c r="Q6" s="1103" t="s">
        <v>553</v>
      </c>
      <c r="R6" s="1104"/>
      <c r="S6" s="1104"/>
      <c r="T6" s="1104"/>
      <c r="U6" s="1104"/>
      <c r="V6" s="1104"/>
      <c r="W6" s="1104"/>
      <c r="X6" s="1104"/>
      <c r="Y6" s="1104"/>
      <c r="Z6" s="1104"/>
      <c r="AA6" s="1104"/>
      <c r="AB6" s="1104"/>
      <c r="AC6" s="1104"/>
      <c r="AD6" s="1104"/>
      <c r="AE6" s="1104"/>
      <c r="AF6" s="1104"/>
      <c r="AG6" s="1104"/>
      <c r="AH6" s="1104"/>
      <c r="AI6" s="1104"/>
      <c r="AJ6" s="1104"/>
      <c r="AK6" s="1104"/>
      <c r="AL6" s="1104"/>
      <c r="AM6" s="1104"/>
      <c r="AN6" s="1104"/>
      <c r="AO6" s="1104"/>
      <c r="AP6" s="1104"/>
      <c r="AQ6" s="1104"/>
      <c r="AR6" s="1104"/>
      <c r="AS6" s="1104"/>
      <c r="AT6" s="1104"/>
      <c r="AU6" s="1105"/>
    </row>
    <row r="7" spans="1:51" s="344" customFormat="1" ht="14.25" customHeight="1" thickBot="1" x14ac:dyDescent="0.3">
      <c r="A7" s="353"/>
      <c r="B7" s="353"/>
      <c r="C7" s="353"/>
      <c r="D7" s="362"/>
      <c r="E7" s="362"/>
      <c r="F7" s="362"/>
      <c r="G7" s="363"/>
      <c r="H7" s="364"/>
      <c r="I7" s="364"/>
      <c r="J7" s="364"/>
      <c r="K7" s="364"/>
      <c r="L7" s="364"/>
      <c r="M7" s="364"/>
      <c r="N7" s="364"/>
      <c r="O7" s="364"/>
      <c r="P7" s="364"/>
      <c r="Q7" s="364"/>
      <c r="R7" s="364"/>
      <c r="S7" s="364"/>
      <c r="T7" s="364"/>
      <c r="U7" s="364"/>
      <c r="V7" s="364"/>
      <c r="W7" s="364"/>
      <c r="X7" s="364"/>
      <c r="Y7" s="473"/>
      <c r="Z7" s="473"/>
      <c r="AA7" s="364"/>
      <c r="AB7" s="364"/>
      <c r="AC7" s="364"/>
      <c r="AD7" s="211"/>
      <c r="AE7" s="364"/>
      <c r="AF7" s="364"/>
      <c r="AG7" s="364"/>
      <c r="AH7" s="364"/>
      <c r="AI7" s="364"/>
      <c r="AJ7" s="364"/>
      <c r="AL7" s="353"/>
      <c r="AM7" s="354"/>
      <c r="AN7" s="365"/>
      <c r="AO7" s="353"/>
      <c r="AP7" s="353"/>
      <c r="AT7" s="353"/>
      <c r="AU7" s="353"/>
    </row>
    <row r="8" spans="1:51" s="367" customFormat="1" ht="53.25" customHeight="1" x14ac:dyDescent="0.25">
      <c r="A8" s="972" t="s">
        <v>2</v>
      </c>
      <c r="B8" s="973" t="s">
        <v>8</v>
      </c>
      <c r="C8" s="973"/>
      <c r="D8" s="973"/>
      <c r="E8" s="973" t="s">
        <v>10</v>
      </c>
      <c r="F8" s="973" t="s">
        <v>432</v>
      </c>
      <c r="G8" s="973" t="s">
        <v>21</v>
      </c>
      <c r="H8" s="973" t="s">
        <v>433</v>
      </c>
      <c r="I8" s="366"/>
      <c r="J8" s="1107" t="s">
        <v>24</v>
      </c>
      <c r="K8" s="1108"/>
      <c r="L8" s="1108"/>
      <c r="M8" s="1108"/>
      <c r="N8" s="1108"/>
      <c r="O8" s="1108"/>
      <c r="P8" s="1108"/>
      <c r="Q8" s="1108"/>
      <c r="R8" s="1108"/>
      <c r="S8" s="1108"/>
      <c r="T8" s="1108"/>
      <c r="U8" s="1108"/>
      <c r="V8" s="1108"/>
      <c r="W8" s="1108"/>
      <c r="X8" s="1108"/>
      <c r="Y8" s="1108"/>
      <c r="Z8" s="1108"/>
      <c r="AA8" s="1108"/>
      <c r="AB8" s="1108"/>
      <c r="AC8" s="1108"/>
      <c r="AD8" s="1108"/>
      <c r="AE8" s="1108"/>
      <c r="AF8" s="1108"/>
      <c r="AG8" s="1108"/>
      <c r="AH8" s="1108"/>
      <c r="AI8" s="1108"/>
      <c r="AJ8" s="1109"/>
      <c r="AK8" s="973" t="s">
        <v>32</v>
      </c>
      <c r="AL8" s="973"/>
      <c r="AM8" s="973"/>
      <c r="AN8" s="973"/>
      <c r="AO8" s="973" t="s">
        <v>34</v>
      </c>
      <c r="AP8" s="973" t="s">
        <v>36</v>
      </c>
      <c r="AQ8" s="973" t="s">
        <v>434</v>
      </c>
      <c r="AR8" s="973" t="s">
        <v>435</v>
      </c>
      <c r="AS8" s="973" t="s">
        <v>37</v>
      </c>
      <c r="AT8" s="973" t="s">
        <v>38</v>
      </c>
      <c r="AU8" s="1110" t="s">
        <v>39</v>
      </c>
    </row>
    <row r="9" spans="1:51" s="367" customFormat="1" ht="53.25" customHeight="1" x14ac:dyDescent="0.25">
      <c r="A9" s="976"/>
      <c r="B9" s="974"/>
      <c r="C9" s="974"/>
      <c r="D9" s="974"/>
      <c r="E9" s="974"/>
      <c r="F9" s="974"/>
      <c r="G9" s="974"/>
      <c r="H9" s="974"/>
      <c r="I9" s="980">
        <v>2016</v>
      </c>
      <c r="J9" s="981"/>
      <c r="K9" s="981"/>
      <c r="L9" s="982"/>
      <c r="M9" s="980">
        <v>2017</v>
      </c>
      <c r="N9" s="981"/>
      <c r="O9" s="981"/>
      <c r="P9" s="981"/>
      <c r="Q9" s="981"/>
      <c r="R9" s="982"/>
      <c r="S9" s="980">
        <v>2018</v>
      </c>
      <c r="T9" s="981"/>
      <c r="U9" s="981"/>
      <c r="V9" s="981"/>
      <c r="W9" s="981"/>
      <c r="X9" s="982"/>
      <c r="Y9" s="980">
        <v>2019</v>
      </c>
      <c r="Z9" s="981"/>
      <c r="AA9" s="981"/>
      <c r="AB9" s="981"/>
      <c r="AC9" s="981"/>
      <c r="AD9" s="982"/>
      <c r="AE9" s="352">
        <v>2020</v>
      </c>
      <c r="AF9" s="980" t="s">
        <v>424</v>
      </c>
      <c r="AG9" s="981"/>
      <c r="AH9" s="981"/>
      <c r="AI9" s="981"/>
      <c r="AJ9" s="982"/>
      <c r="AK9" s="974" t="s">
        <v>58</v>
      </c>
      <c r="AL9" s="974"/>
      <c r="AM9" s="974"/>
      <c r="AN9" s="974"/>
      <c r="AO9" s="974"/>
      <c r="AP9" s="974"/>
      <c r="AQ9" s="974"/>
      <c r="AR9" s="974"/>
      <c r="AS9" s="974"/>
      <c r="AT9" s="974"/>
      <c r="AU9" s="1111"/>
    </row>
    <row r="10" spans="1:51" s="367" customFormat="1" ht="64.5" customHeight="1" thickBot="1" x14ac:dyDescent="0.3">
      <c r="A10" s="977"/>
      <c r="B10" s="351" t="s">
        <v>49</v>
      </c>
      <c r="C10" s="351" t="s">
        <v>61</v>
      </c>
      <c r="D10" s="351" t="s">
        <v>62</v>
      </c>
      <c r="E10" s="975"/>
      <c r="F10" s="975"/>
      <c r="G10" s="975"/>
      <c r="H10" s="1106"/>
      <c r="I10" s="351" t="s">
        <v>436</v>
      </c>
      <c r="J10" s="351" t="s">
        <v>66</v>
      </c>
      <c r="K10" s="351" t="s">
        <v>437</v>
      </c>
      <c r="L10" s="351" t="s">
        <v>69</v>
      </c>
      <c r="M10" s="351" t="s">
        <v>70</v>
      </c>
      <c r="N10" s="351" t="s">
        <v>71</v>
      </c>
      <c r="O10" s="351" t="s">
        <v>72</v>
      </c>
      <c r="P10" s="351" t="s">
        <v>66</v>
      </c>
      <c r="Q10" s="351" t="s">
        <v>67</v>
      </c>
      <c r="R10" s="351" t="s">
        <v>69</v>
      </c>
      <c r="S10" s="351" t="s">
        <v>70</v>
      </c>
      <c r="T10" s="351" t="s">
        <v>71</v>
      </c>
      <c r="U10" s="351" t="s">
        <v>72</v>
      </c>
      <c r="V10" s="351" t="s">
        <v>66</v>
      </c>
      <c r="W10" s="351" t="s">
        <v>67</v>
      </c>
      <c r="X10" s="351" t="s">
        <v>69</v>
      </c>
      <c r="Y10" s="474" t="s">
        <v>70</v>
      </c>
      <c r="Z10" s="474" t="s">
        <v>71</v>
      </c>
      <c r="AA10" s="351" t="s">
        <v>72</v>
      </c>
      <c r="AB10" s="351" t="s">
        <v>66</v>
      </c>
      <c r="AC10" s="351" t="s">
        <v>67</v>
      </c>
      <c r="AD10" s="351" t="s">
        <v>69</v>
      </c>
      <c r="AE10" s="351" t="s">
        <v>70</v>
      </c>
      <c r="AF10" s="351" t="s">
        <v>71</v>
      </c>
      <c r="AG10" s="351" t="s">
        <v>72</v>
      </c>
      <c r="AH10" s="351" t="s">
        <v>66</v>
      </c>
      <c r="AI10" s="351" t="s">
        <v>67</v>
      </c>
      <c r="AJ10" s="351" t="s">
        <v>69</v>
      </c>
      <c r="AK10" s="351" t="s">
        <v>76</v>
      </c>
      <c r="AL10" s="351" t="s">
        <v>73</v>
      </c>
      <c r="AM10" s="351" t="s">
        <v>74</v>
      </c>
      <c r="AN10" s="351" t="s">
        <v>75</v>
      </c>
      <c r="AO10" s="975"/>
      <c r="AP10" s="975"/>
      <c r="AQ10" s="975"/>
      <c r="AR10" s="975"/>
      <c r="AS10" s="975"/>
      <c r="AT10" s="975"/>
      <c r="AU10" s="1112"/>
    </row>
    <row r="11" spans="1:51" ht="30" customHeight="1" x14ac:dyDescent="0.25">
      <c r="A11" s="1013" t="s">
        <v>31</v>
      </c>
      <c r="B11" s="1004">
        <v>1</v>
      </c>
      <c r="C11" s="1070" t="s">
        <v>51</v>
      </c>
      <c r="D11" s="1004" t="s">
        <v>77</v>
      </c>
      <c r="E11" s="1004">
        <v>522</v>
      </c>
      <c r="F11" s="1067">
        <v>181</v>
      </c>
      <c r="G11" s="368" t="s">
        <v>81</v>
      </c>
      <c r="H11" s="333">
        <f>L11+R15+X15+Y15+AE11</f>
        <v>800</v>
      </c>
      <c r="I11" s="232">
        <v>100</v>
      </c>
      <c r="J11" s="232">
        <v>100</v>
      </c>
      <c r="K11" s="238">
        <v>100</v>
      </c>
      <c r="L11" s="238">
        <v>100</v>
      </c>
      <c r="M11" s="238">
        <v>200</v>
      </c>
      <c r="N11" s="238">
        <v>200</v>
      </c>
      <c r="O11" s="239">
        <v>200</v>
      </c>
      <c r="P11" s="239">
        <v>200</v>
      </c>
      <c r="Q11" s="238">
        <v>211</v>
      </c>
      <c r="R11" s="239">
        <v>211</v>
      </c>
      <c r="S11" s="238">
        <v>200</v>
      </c>
      <c r="T11" s="238">
        <f>+S11</f>
        <v>200</v>
      </c>
      <c r="U11" s="238">
        <v>200</v>
      </c>
      <c r="V11" s="238">
        <v>200</v>
      </c>
      <c r="W11" s="234">
        <f>200+20</f>
        <v>220</v>
      </c>
      <c r="X11" s="235">
        <v>200</v>
      </c>
      <c r="Y11" s="506">
        <v>200</v>
      </c>
      <c r="Z11" s="506">
        <f>+Y11</f>
        <v>200</v>
      </c>
      <c r="AA11" s="236"/>
      <c r="AB11" s="236"/>
      <c r="AC11" s="237"/>
      <c r="AD11" s="235">
        <v>40</v>
      </c>
      <c r="AE11" s="238">
        <f>100-11-20</f>
        <v>69</v>
      </c>
      <c r="AF11" s="238"/>
      <c r="AG11" s="238"/>
      <c r="AH11" s="238"/>
      <c r="AI11" s="239"/>
      <c r="AJ11" s="239"/>
      <c r="AK11" s="240">
        <v>40</v>
      </c>
      <c r="AL11" s="240"/>
      <c r="AM11" s="241"/>
      <c r="AN11" s="242"/>
      <c r="AO11" s="243">
        <f>AD11/Z11</f>
        <v>0.2</v>
      </c>
      <c r="AP11" s="265">
        <f>(L11+R11+AD11+X11)/H11</f>
        <v>0.68874999999999997</v>
      </c>
      <c r="AQ11" s="1050" t="s">
        <v>387</v>
      </c>
      <c r="AR11" s="1002" t="s">
        <v>89</v>
      </c>
      <c r="AS11" s="1002" t="s">
        <v>89</v>
      </c>
      <c r="AT11" s="1074" t="s">
        <v>97</v>
      </c>
      <c r="AU11" s="1073" t="s">
        <v>98</v>
      </c>
      <c r="AV11" s="4"/>
      <c r="AW11" s="4"/>
      <c r="AX11" s="4"/>
      <c r="AY11" s="4"/>
    </row>
    <row r="12" spans="1:51" ht="30" customHeight="1" x14ac:dyDescent="0.25">
      <c r="A12" s="928"/>
      <c r="B12" s="1005"/>
      <c r="C12" s="1005"/>
      <c r="D12" s="1005"/>
      <c r="E12" s="1005"/>
      <c r="F12" s="1068"/>
      <c r="G12" s="369" t="s">
        <v>102</v>
      </c>
      <c r="H12" s="244">
        <f>L12+R12+Z12+AE12+X12</f>
        <v>3297131253</v>
      </c>
      <c r="I12" s="6">
        <v>403878140</v>
      </c>
      <c r="J12" s="6">
        <v>403878140</v>
      </c>
      <c r="K12" s="90">
        <f>+J12</f>
        <v>403878140</v>
      </c>
      <c r="L12" s="90">
        <v>307442240</v>
      </c>
      <c r="M12" s="90">
        <v>750048000</v>
      </c>
      <c r="N12" s="90">
        <v>750048000</v>
      </c>
      <c r="O12" s="90">
        <v>750048000</v>
      </c>
      <c r="P12" s="90">
        <v>750048000</v>
      </c>
      <c r="Q12" s="90">
        <v>568411402</v>
      </c>
      <c r="R12" s="90">
        <v>514046499</v>
      </c>
      <c r="S12" s="90">
        <v>626832410</v>
      </c>
      <c r="T12" s="90">
        <v>626832410</v>
      </c>
      <c r="U12" s="90">
        <v>626832410</v>
      </c>
      <c r="V12" s="90">
        <v>630642000</v>
      </c>
      <c r="W12" s="90">
        <v>707721890</v>
      </c>
      <c r="X12" s="90">
        <v>695116514</v>
      </c>
      <c r="Y12" s="90">
        <v>815526000</v>
      </c>
      <c r="Z12" s="90">
        <v>815526000</v>
      </c>
      <c r="AA12" s="90"/>
      <c r="AB12" s="90"/>
      <c r="AC12" s="90"/>
      <c r="AD12" s="90">
        <v>0</v>
      </c>
      <c r="AE12" s="90">
        <v>965000000</v>
      </c>
      <c r="AF12" s="90"/>
      <c r="AG12" s="90"/>
      <c r="AH12" s="90"/>
      <c r="AI12" s="90"/>
      <c r="AJ12" s="90"/>
      <c r="AK12" s="90">
        <v>0</v>
      </c>
      <c r="AL12" s="90"/>
      <c r="AM12" s="177"/>
      <c r="AN12" s="97"/>
      <c r="AO12" s="215">
        <f>AD12/Z12</f>
        <v>0</v>
      </c>
      <c r="AP12" s="266">
        <f>(L12+R12+X12+AK12)/H12</f>
        <v>0.45997721553246274</v>
      </c>
      <c r="AQ12" s="1000"/>
      <c r="AR12" s="998"/>
      <c r="AS12" s="998"/>
      <c r="AT12" s="996"/>
      <c r="AU12" s="1052"/>
      <c r="AV12" s="9"/>
      <c r="AW12" s="9"/>
      <c r="AX12" s="9"/>
      <c r="AY12" s="9"/>
    </row>
    <row r="13" spans="1:51" ht="30" customHeight="1" x14ac:dyDescent="0.25">
      <c r="A13" s="928"/>
      <c r="B13" s="1005"/>
      <c r="C13" s="1005"/>
      <c r="D13" s="1005"/>
      <c r="E13" s="1005"/>
      <c r="F13" s="1068"/>
      <c r="G13" s="370" t="s">
        <v>111</v>
      </c>
      <c r="H13" s="245"/>
      <c r="I13" s="10"/>
      <c r="J13" s="10"/>
      <c r="K13" s="11"/>
      <c r="L13" s="10"/>
      <c r="M13" s="12"/>
      <c r="N13" s="12"/>
      <c r="O13" s="12"/>
      <c r="P13" s="12"/>
      <c r="Q13" s="12"/>
      <c r="R13" s="12"/>
      <c r="S13" s="12">
        <v>0</v>
      </c>
      <c r="T13" s="13">
        <f>+S13</f>
        <v>0</v>
      </c>
      <c r="U13" s="14">
        <v>0</v>
      </c>
      <c r="V13" s="15"/>
      <c r="W13" s="121">
        <v>0</v>
      </c>
      <c r="X13" s="121">
        <v>0</v>
      </c>
      <c r="Y13" s="402">
        <v>20</v>
      </c>
      <c r="Z13" s="402">
        <v>20</v>
      </c>
      <c r="AA13" s="184"/>
      <c r="AB13" s="184"/>
      <c r="AC13" s="184"/>
      <c r="AD13" s="184">
        <v>20</v>
      </c>
      <c r="AE13" s="15"/>
      <c r="AF13" s="15">
        <v>0</v>
      </c>
      <c r="AG13" s="15">
        <v>0</v>
      </c>
      <c r="AH13" s="15">
        <v>0</v>
      </c>
      <c r="AI13" s="15">
        <v>0</v>
      </c>
      <c r="AJ13" s="15"/>
      <c r="AK13" s="184">
        <v>20</v>
      </c>
      <c r="AL13" s="14"/>
      <c r="AM13" s="94"/>
      <c r="AN13" s="123"/>
      <c r="AO13" s="216"/>
      <c r="AP13" s="267"/>
      <c r="AQ13" s="1000"/>
      <c r="AR13" s="998"/>
      <c r="AS13" s="998"/>
      <c r="AT13" s="996"/>
      <c r="AU13" s="1052"/>
      <c r="AV13" s="4"/>
      <c r="AW13" s="4"/>
      <c r="AX13" s="4"/>
      <c r="AY13" s="4"/>
    </row>
    <row r="14" spans="1:51" ht="30" customHeight="1" x14ac:dyDescent="0.25">
      <c r="A14" s="928"/>
      <c r="B14" s="1005"/>
      <c r="C14" s="1005"/>
      <c r="D14" s="1005"/>
      <c r="E14" s="1005"/>
      <c r="F14" s="1068"/>
      <c r="G14" s="369" t="s">
        <v>120</v>
      </c>
      <c r="H14" s="246">
        <f>L14+R14+Z14+AE14+X14</f>
        <v>587465973</v>
      </c>
      <c r="I14" s="19"/>
      <c r="J14" s="19"/>
      <c r="K14" s="20"/>
      <c r="L14" s="19"/>
      <c r="M14" s="6">
        <v>182178948</v>
      </c>
      <c r="N14" s="6">
        <v>182178948</v>
      </c>
      <c r="O14" s="6">
        <v>182178948</v>
      </c>
      <c r="P14" s="6">
        <v>182178948</v>
      </c>
      <c r="Q14" s="6">
        <v>182178948</v>
      </c>
      <c r="R14" s="90">
        <v>182178948</v>
      </c>
      <c r="S14" s="90">
        <v>303067630</v>
      </c>
      <c r="T14" s="90">
        <v>174917866</v>
      </c>
      <c r="U14" s="90">
        <v>174917866</v>
      </c>
      <c r="V14" s="90">
        <v>174917866</v>
      </c>
      <c r="W14" s="90">
        <v>174917866</v>
      </c>
      <c r="X14" s="90">
        <v>174917866</v>
      </c>
      <c r="Y14" s="90">
        <v>230369159</v>
      </c>
      <c r="Z14" s="90">
        <v>230369159</v>
      </c>
      <c r="AA14" s="7"/>
      <c r="AB14" s="7"/>
      <c r="AC14" s="7"/>
      <c r="AD14" s="90">
        <v>156423653</v>
      </c>
      <c r="AE14" s="450"/>
      <c r="AF14" s="90"/>
      <c r="AG14" s="107"/>
      <c r="AH14" s="107"/>
      <c r="AI14" s="90"/>
      <c r="AJ14" s="90"/>
      <c r="AK14" s="90">
        <v>156423653</v>
      </c>
      <c r="AL14" s="6"/>
      <c r="AM14" s="95"/>
      <c r="AN14" s="97"/>
      <c r="AO14" s="215">
        <f>AD14/Z14</f>
        <v>0.6790129967006564</v>
      </c>
      <c r="AP14" s="267"/>
      <c r="AQ14" s="1000"/>
      <c r="AR14" s="998"/>
      <c r="AS14" s="998"/>
      <c r="AT14" s="996"/>
      <c r="AU14" s="1052"/>
      <c r="AV14" s="25"/>
      <c r="AW14" s="25"/>
      <c r="AX14" s="25"/>
      <c r="AY14" s="25"/>
    </row>
    <row r="15" spans="1:51" ht="30" customHeight="1" x14ac:dyDescent="0.25">
      <c r="A15" s="928"/>
      <c r="B15" s="1005"/>
      <c r="C15" s="1005"/>
      <c r="D15" s="1005"/>
      <c r="E15" s="1005"/>
      <c r="F15" s="1068"/>
      <c r="G15" s="370" t="s">
        <v>128</v>
      </c>
      <c r="H15" s="247">
        <v>800</v>
      </c>
      <c r="I15" s="26">
        <v>100</v>
      </c>
      <c r="J15" s="26">
        <v>100</v>
      </c>
      <c r="K15" s="26">
        <v>100</v>
      </c>
      <c r="L15" s="26">
        <v>100</v>
      </c>
      <c r="M15" s="27">
        <f>+M11</f>
        <v>200</v>
      </c>
      <c r="N15" s="27">
        <f>+N11</f>
        <v>200</v>
      </c>
      <c r="O15" s="28">
        <f>+O11</f>
        <v>200</v>
      </c>
      <c r="P15" s="28">
        <f>+P11</f>
        <v>200</v>
      </c>
      <c r="Q15" s="26">
        <f>Q11</f>
        <v>211</v>
      </c>
      <c r="R15" s="141">
        <v>211</v>
      </c>
      <c r="S15" s="104">
        <v>200</v>
      </c>
      <c r="T15" s="104">
        <f>+T11+T13</f>
        <v>200</v>
      </c>
      <c r="U15" s="104">
        <v>200</v>
      </c>
      <c r="V15" s="106">
        <f>V11+V13</f>
        <v>200</v>
      </c>
      <c r="W15" s="104">
        <f>+W11+W13</f>
        <v>220</v>
      </c>
      <c r="X15" s="104">
        <f>+X11+X13</f>
        <v>200</v>
      </c>
      <c r="Y15" s="481">
        <f>+Y11+Y13</f>
        <v>220</v>
      </c>
      <c r="Z15" s="481">
        <f>+Z11+Z13</f>
        <v>220</v>
      </c>
      <c r="AA15" s="104"/>
      <c r="AB15" s="104"/>
      <c r="AC15" s="104"/>
      <c r="AD15" s="184">
        <f>+AD11+AD13</f>
        <v>60</v>
      </c>
      <c r="AE15" s="104">
        <f>AE11</f>
        <v>69</v>
      </c>
      <c r="AF15" s="30"/>
      <c r="AG15" s="30"/>
      <c r="AH15" s="30"/>
      <c r="AI15" s="3"/>
      <c r="AJ15" s="3"/>
      <c r="AK15" s="106">
        <f>+AK11+AK13</f>
        <v>60</v>
      </c>
      <c r="AL15" s="24"/>
      <c r="AM15" s="96"/>
      <c r="AN15" s="97"/>
      <c r="AO15" s="215">
        <f>AD15/Z15</f>
        <v>0.27272727272727271</v>
      </c>
      <c r="AP15" s="266">
        <f t="shared" ref="AP15:AP16" si="0">(L15+R15+X15+AK15)/H15</f>
        <v>0.71375</v>
      </c>
      <c r="AQ15" s="1000"/>
      <c r="AR15" s="998"/>
      <c r="AS15" s="998"/>
      <c r="AT15" s="996"/>
      <c r="AU15" s="1052"/>
      <c r="AV15" s="4"/>
      <c r="AW15" s="4"/>
      <c r="AX15" s="4"/>
      <c r="AY15" s="4"/>
    </row>
    <row r="16" spans="1:51" ht="30" customHeight="1" thickBot="1" x14ac:dyDescent="0.3">
      <c r="A16" s="928"/>
      <c r="B16" s="1006"/>
      <c r="C16" s="1006"/>
      <c r="D16" s="1006"/>
      <c r="E16" s="1006"/>
      <c r="F16" s="1068"/>
      <c r="G16" s="371" t="s">
        <v>132</v>
      </c>
      <c r="H16" s="248">
        <f>+H12+H14</f>
        <v>3884597226</v>
      </c>
      <c r="I16" s="249">
        <f>+I12</f>
        <v>403878140</v>
      </c>
      <c r="J16" s="249">
        <f>+J12</f>
        <v>403878140</v>
      </c>
      <c r="K16" s="249">
        <f>+K12</f>
        <v>403878140</v>
      </c>
      <c r="L16" s="249">
        <v>307442240</v>
      </c>
      <c r="M16" s="249">
        <f t="shared" ref="M16:R16" si="1">+M12+M14</f>
        <v>932226948</v>
      </c>
      <c r="N16" s="249">
        <f t="shared" si="1"/>
        <v>932226948</v>
      </c>
      <c r="O16" s="249">
        <f t="shared" si="1"/>
        <v>932226948</v>
      </c>
      <c r="P16" s="249">
        <f t="shared" si="1"/>
        <v>932226948</v>
      </c>
      <c r="Q16" s="249">
        <f t="shared" si="1"/>
        <v>750590350</v>
      </c>
      <c r="R16" s="251">
        <f t="shared" si="1"/>
        <v>696225447</v>
      </c>
      <c r="S16" s="251">
        <f>S12+S14</f>
        <v>929900040</v>
      </c>
      <c r="T16" s="251">
        <f>+T12+T14</f>
        <v>801750276</v>
      </c>
      <c r="U16" s="251">
        <v>801750276</v>
      </c>
      <c r="V16" s="251">
        <f>V12+V14</f>
        <v>805559866</v>
      </c>
      <c r="W16" s="251">
        <f>+W12+W14</f>
        <v>882639756</v>
      </c>
      <c r="X16" s="251">
        <f>+X12+X14</f>
        <v>870034380</v>
      </c>
      <c r="Y16" s="251">
        <f>Y12+Y14</f>
        <v>1045895159</v>
      </c>
      <c r="Z16" s="324">
        <f>+Z12+Z14</f>
        <v>1045895159</v>
      </c>
      <c r="AA16" s="250"/>
      <c r="AB16" s="250"/>
      <c r="AC16" s="250"/>
      <c r="AD16" s="424">
        <f>+AD12+AD14</f>
        <v>156423653</v>
      </c>
      <c r="AE16" s="249">
        <f>AE12</f>
        <v>965000000</v>
      </c>
      <c r="AF16" s="250"/>
      <c r="AG16" s="250"/>
      <c r="AH16" s="250"/>
      <c r="AI16" s="250"/>
      <c r="AJ16" s="250"/>
      <c r="AK16" s="249">
        <f>+AK12+AK14</f>
        <v>156423653</v>
      </c>
      <c r="AL16" s="250"/>
      <c r="AM16" s="252"/>
      <c r="AN16" s="253"/>
      <c r="AO16" s="254">
        <f>AD16/Z16</f>
        <v>0.14955959175636646</v>
      </c>
      <c r="AP16" s="268">
        <f t="shared" si="0"/>
        <v>0.5226090639235812</v>
      </c>
      <c r="AQ16" s="1001"/>
      <c r="AR16" s="1003"/>
      <c r="AS16" s="1003"/>
      <c r="AT16" s="997"/>
      <c r="AU16" s="1061"/>
      <c r="AV16" s="25"/>
      <c r="AW16" s="25"/>
      <c r="AX16" s="25"/>
      <c r="AY16" s="25"/>
    </row>
    <row r="17" spans="1:51" ht="30" customHeight="1" x14ac:dyDescent="0.25">
      <c r="A17" s="928"/>
      <c r="B17" s="1004">
        <v>2</v>
      </c>
      <c r="C17" s="1004" t="s">
        <v>59</v>
      </c>
      <c r="D17" s="1004" t="s">
        <v>140</v>
      </c>
      <c r="E17" s="1004">
        <v>523</v>
      </c>
      <c r="F17" s="1068"/>
      <c r="G17" s="368" t="s">
        <v>81</v>
      </c>
      <c r="H17" s="262">
        <f>Y17</f>
        <v>1</v>
      </c>
      <c r="I17" s="222"/>
      <c r="J17" s="222"/>
      <c r="K17" s="222"/>
      <c r="L17" s="222"/>
      <c r="M17" s="223">
        <v>0.2</v>
      </c>
      <c r="N17" s="223">
        <v>0.2</v>
      </c>
      <c r="O17" s="223">
        <v>0.2</v>
      </c>
      <c r="P17" s="223">
        <v>0.2</v>
      </c>
      <c r="Q17" s="452">
        <v>0.2</v>
      </c>
      <c r="R17" s="226">
        <v>0.12</v>
      </c>
      <c r="S17" s="452">
        <v>0.6</v>
      </c>
      <c r="T17" s="452">
        <f>+S17</f>
        <v>0.6</v>
      </c>
      <c r="U17" s="452">
        <v>0.6</v>
      </c>
      <c r="V17" s="181">
        <v>0.6</v>
      </c>
      <c r="W17" s="181">
        <v>0.21</v>
      </c>
      <c r="X17" s="226">
        <v>0.12</v>
      </c>
      <c r="Y17" s="507">
        <v>1</v>
      </c>
      <c r="Z17" s="507">
        <v>0.8</v>
      </c>
      <c r="AA17" s="452"/>
      <c r="AB17" s="452"/>
      <c r="AC17" s="452"/>
      <c r="AD17" s="226">
        <v>0.12</v>
      </c>
      <c r="AE17" s="452">
        <v>1</v>
      </c>
      <c r="AF17" s="180"/>
      <c r="AG17" s="180"/>
      <c r="AH17" s="180"/>
      <c r="AI17" s="226"/>
      <c r="AJ17" s="226"/>
      <c r="AK17" s="289">
        <v>0.12</v>
      </c>
      <c r="AL17" s="224"/>
      <c r="AM17" s="229"/>
      <c r="AN17" s="230"/>
      <c r="AO17" s="243">
        <f>AD17/Z17</f>
        <v>0.15</v>
      </c>
      <c r="AP17" s="269">
        <f>AD17/H17</f>
        <v>0.12</v>
      </c>
      <c r="AQ17" s="999" t="s">
        <v>480</v>
      </c>
      <c r="AR17" s="995" t="s">
        <v>89</v>
      </c>
      <c r="AS17" s="995" t="s">
        <v>89</v>
      </c>
      <c r="AT17" s="995" t="s">
        <v>151</v>
      </c>
      <c r="AU17" s="1063" t="s">
        <v>152</v>
      </c>
      <c r="AV17" s="4"/>
      <c r="AW17" s="4"/>
      <c r="AX17" s="4"/>
      <c r="AY17" s="4"/>
    </row>
    <row r="18" spans="1:51" ht="30" customHeight="1" x14ac:dyDescent="0.25">
      <c r="A18" s="928"/>
      <c r="B18" s="1005"/>
      <c r="C18" s="1005"/>
      <c r="D18" s="1005"/>
      <c r="E18" s="1005"/>
      <c r="F18" s="1068"/>
      <c r="G18" s="369" t="s">
        <v>102</v>
      </c>
      <c r="H18" s="263">
        <f>L18+R18+X18+Z18+AE18</f>
        <v>1649062898</v>
      </c>
      <c r="I18" s="20"/>
      <c r="J18" s="20"/>
      <c r="K18" s="20"/>
      <c r="L18" s="20"/>
      <c r="M18" s="6">
        <v>1000000000</v>
      </c>
      <c r="N18" s="6">
        <v>1000000000</v>
      </c>
      <c r="O18" s="6">
        <v>1000000000</v>
      </c>
      <c r="P18" s="6">
        <v>1000000000</v>
      </c>
      <c r="Q18" s="90">
        <v>1000000000</v>
      </c>
      <c r="R18" s="90">
        <v>999763898</v>
      </c>
      <c r="S18" s="90">
        <v>986508000</v>
      </c>
      <c r="T18" s="90">
        <v>986508000</v>
      </c>
      <c r="U18" s="90">
        <v>986508000</v>
      </c>
      <c r="V18" s="90">
        <v>986508000</v>
      </c>
      <c r="W18" s="90"/>
      <c r="X18" s="90">
        <v>0</v>
      </c>
      <c r="Y18" s="90">
        <v>649299000</v>
      </c>
      <c r="Z18" s="90">
        <v>649299000</v>
      </c>
      <c r="AA18" s="90"/>
      <c r="AB18" s="90"/>
      <c r="AC18" s="90"/>
      <c r="AD18" s="90">
        <v>0</v>
      </c>
      <c r="AE18" s="90">
        <v>0</v>
      </c>
      <c r="AF18" s="90"/>
      <c r="AG18" s="90"/>
      <c r="AH18" s="90"/>
      <c r="AI18" s="90"/>
      <c r="AJ18" s="90"/>
      <c r="AK18" s="90">
        <v>0</v>
      </c>
      <c r="AL18" s="6"/>
      <c r="AM18" s="22"/>
      <c r="AN18" s="97"/>
      <c r="AO18" s="215">
        <f>AD18/Z18</f>
        <v>0</v>
      </c>
      <c r="AP18" s="269">
        <f>(L18+R18+X18+AD18)/H18</f>
        <v>0.60626183465319827</v>
      </c>
      <c r="AQ18" s="1000"/>
      <c r="AR18" s="998"/>
      <c r="AS18" s="998"/>
      <c r="AT18" s="996"/>
      <c r="AU18" s="1052"/>
      <c r="AV18" s="25"/>
      <c r="AW18" s="25"/>
      <c r="AX18" s="25"/>
      <c r="AY18" s="25"/>
    </row>
    <row r="19" spans="1:51" ht="30" customHeight="1" x14ac:dyDescent="0.25">
      <c r="A19" s="928"/>
      <c r="B19" s="1005"/>
      <c r="C19" s="1005"/>
      <c r="D19" s="1005"/>
      <c r="E19" s="1005"/>
      <c r="F19" s="1068"/>
      <c r="G19" s="370" t="s">
        <v>111</v>
      </c>
      <c r="H19" s="245"/>
      <c r="I19" s="10"/>
      <c r="J19" s="10"/>
      <c r="K19" s="10"/>
      <c r="L19" s="10"/>
      <c r="M19" s="10"/>
      <c r="N19" s="10"/>
      <c r="O19" s="10"/>
      <c r="P19" s="10"/>
      <c r="Q19" s="10"/>
      <c r="R19" s="10"/>
      <c r="S19" s="11">
        <v>0</v>
      </c>
      <c r="T19" s="11">
        <v>0</v>
      </c>
      <c r="U19" s="11">
        <v>0</v>
      </c>
      <c r="V19" s="33">
        <v>0</v>
      </c>
      <c r="W19" s="122">
        <v>0</v>
      </c>
      <c r="X19" s="122">
        <v>0</v>
      </c>
      <c r="Y19" s="475"/>
      <c r="Z19" s="475"/>
      <c r="AA19" s="209"/>
      <c r="AB19" s="209"/>
      <c r="AC19" s="209"/>
      <c r="AD19" s="141"/>
      <c r="AE19" s="35"/>
      <c r="AF19" s="34"/>
      <c r="AG19" s="34"/>
      <c r="AH19" s="34"/>
      <c r="AI19" s="3"/>
      <c r="AJ19" s="3"/>
      <c r="AK19" s="184"/>
      <c r="AL19" s="14"/>
      <c r="AM19" s="33"/>
      <c r="AN19" s="123"/>
      <c r="AO19" s="216"/>
      <c r="AP19" s="270"/>
      <c r="AQ19" s="1000"/>
      <c r="AR19" s="998"/>
      <c r="AS19" s="998"/>
      <c r="AT19" s="996"/>
      <c r="AU19" s="1052"/>
      <c r="AV19" s="4"/>
      <c r="AW19" s="4"/>
      <c r="AX19" s="4"/>
      <c r="AY19" s="4"/>
    </row>
    <row r="20" spans="1:51" ht="30" customHeight="1" x14ac:dyDescent="0.25">
      <c r="A20" s="928"/>
      <c r="B20" s="1005"/>
      <c r="C20" s="1005"/>
      <c r="D20" s="1005"/>
      <c r="E20" s="1005"/>
      <c r="F20" s="1068"/>
      <c r="G20" s="369" t="s">
        <v>120</v>
      </c>
      <c r="H20" s="246">
        <f>L20+R20+Z20+AE20+X20</f>
        <v>999763898</v>
      </c>
      <c r="I20" s="19"/>
      <c r="J20" s="19"/>
      <c r="K20" s="19"/>
      <c r="L20" s="19"/>
      <c r="M20" s="19"/>
      <c r="N20" s="19"/>
      <c r="O20" s="19"/>
      <c r="P20" s="19"/>
      <c r="Q20" s="19"/>
      <c r="R20" s="20"/>
      <c r="S20" s="6">
        <v>999763898</v>
      </c>
      <c r="T20" s="7">
        <v>999763898</v>
      </c>
      <c r="U20" s="6">
        <v>999763898</v>
      </c>
      <c r="V20" s="7">
        <v>999763898</v>
      </c>
      <c r="W20" s="90">
        <v>999763898</v>
      </c>
      <c r="X20" s="90">
        <v>999763898</v>
      </c>
      <c r="Y20" s="90"/>
      <c r="Z20" s="7"/>
      <c r="AA20" s="7"/>
      <c r="AB20" s="7"/>
      <c r="AC20" s="7"/>
      <c r="AD20" s="90"/>
      <c r="AE20" s="90">
        <v>0</v>
      </c>
      <c r="AF20" s="7"/>
      <c r="AG20" s="7"/>
      <c r="AH20" s="7"/>
      <c r="AI20" s="7"/>
      <c r="AJ20" s="7"/>
      <c r="AK20" s="90"/>
      <c r="AL20" s="6"/>
      <c r="AM20" s="7"/>
      <c r="AN20" s="97"/>
      <c r="AO20" s="215" t="e">
        <f>AD20/Z20</f>
        <v>#DIV/0!</v>
      </c>
      <c r="AP20" s="270"/>
      <c r="AQ20" s="1000"/>
      <c r="AR20" s="998"/>
      <c r="AS20" s="998"/>
      <c r="AT20" s="996"/>
      <c r="AU20" s="1052"/>
      <c r="AV20" s="25"/>
      <c r="AW20" s="25"/>
      <c r="AX20" s="25"/>
      <c r="AY20" s="25"/>
    </row>
    <row r="21" spans="1:51" ht="30" customHeight="1" x14ac:dyDescent="0.25">
      <c r="A21" s="928"/>
      <c r="B21" s="1005"/>
      <c r="C21" s="1005"/>
      <c r="D21" s="1005"/>
      <c r="E21" s="1005"/>
      <c r="F21" s="1068"/>
      <c r="G21" s="370" t="s">
        <v>128</v>
      </c>
      <c r="H21" s="247">
        <v>1</v>
      </c>
      <c r="I21" s="36"/>
      <c r="J21" s="36"/>
      <c r="K21" s="36"/>
      <c r="L21" s="36"/>
      <c r="M21" s="38">
        <f>M17</f>
        <v>0.2</v>
      </c>
      <c r="N21" s="38">
        <f t="shared" ref="N21:P22" si="2">+N17</f>
        <v>0.2</v>
      </c>
      <c r="O21" s="38">
        <f t="shared" si="2"/>
        <v>0.2</v>
      </c>
      <c r="P21" s="38">
        <f t="shared" si="2"/>
        <v>0.2</v>
      </c>
      <c r="Q21" s="39">
        <v>0.2</v>
      </c>
      <c r="R21" s="28">
        <v>0.12</v>
      </c>
      <c r="S21" s="38">
        <v>0.6</v>
      </c>
      <c r="T21" s="38">
        <f>+T17+T19</f>
        <v>0.6</v>
      </c>
      <c r="U21" s="38">
        <v>0.6</v>
      </c>
      <c r="V21" s="40">
        <f>V17+V19</f>
        <v>0.6</v>
      </c>
      <c r="W21" s="105">
        <f t="shared" ref="W21:X22" si="3">+W17+W19</f>
        <v>0.21</v>
      </c>
      <c r="X21" s="105">
        <f t="shared" si="3"/>
        <v>0.12</v>
      </c>
      <c r="Y21" s="481">
        <f>+Y17+Y19</f>
        <v>1</v>
      </c>
      <c r="Z21" s="481">
        <f>+Z17+Z19</f>
        <v>0.8</v>
      </c>
      <c r="AA21" s="41"/>
      <c r="AB21" s="41"/>
      <c r="AC21" s="41"/>
      <c r="AD21" s="226">
        <v>0.12</v>
      </c>
      <c r="AE21" s="452">
        <v>1</v>
      </c>
      <c r="AF21" s="180"/>
      <c r="AG21" s="180"/>
      <c r="AH21" s="180"/>
      <c r="AI21" s="226"/>
      <c r="AJ21" s="226"/>
      <c r="AK21" s="289">
        <v>0.12</v>
      </c>
      <c r="AL21" s="43"/>
      <c r="AM21" s="23"/>
      <c r="AN21" s="98"/>
      <c r="AO21" s="215">
        <f>AD21/Z21</f>
        <v>0.15</v>
      </c>
      <c r="AP21" s="269">
        <f>AD21/H21</f>
        <v>0.12</v>
      </c>
      <c r="AQ21" s="1000"/>
      <c r="AR21" s="998"/>
      <c r="AS21" s="998"/>
      <c r="AT21" s="996"/>
      <c r="AU21" s="1052"/>
      <c r="AV21" s="4"/>
      <c r="AW21" s="4"/>
      <c r="AX21" s="4"/>
      <c r="AY21" s="4"/>
    </row>
    <row r="22" spans="1:51" ht="30" customHeight="1" thickBot="1" x14ac:dyDescent="0.3">
      <c r="A22" s="928"/>
      <c r="B22" s="1006"/>
      <c r="C22" s="1006"/>
      <c r="D22" s="1006"/>
      <c r="E22" s="1006"/>
      <c r="F22" s="1068"/>
      <c r="G22" s="371" t="s">
        <v>132</v>
      </c>
      <c r="H22" s="248">
        <f>H18+H20</f>
        <v>2648826796</v>
      </c>
      <c r="I22" s="264"/>
      <c r="J22" s="264"/>
      <c r="K22" s="264"/>
      <c r="L22" s="264"/>
      <c r="M22" s="249">
        <f>M18</f>
        <v>1000000000</v>
      </c>
      <c r="N22" s="249">
        <f t="shared" si="2"/>
        <v>1000000000</v>
      </c>
      <c r="O22" s="249">
        <f t="shared" si="2"/>
        <v>1000000000</v>
      </c>
      <c r="P22" s="249">
        <f t="shared" si="2"/>
        <v>1000000000</v>
      </c>
      <c r="Q22" s="249">
        <v>1000000000</v>
      </c>
      <c r="R22" s="249">
        <f>+R18+R20</f>
        <v>999763898</v>
      </c>
      <c r="S22" s="249">
        <f>+S18+S20</f>
        <v>1986271898</v>
      </c>
      <c r="T22" s="249">
        <f>+T18+T20</f>
        <v>1986271898</v>
      </c>
      <c r="U22" s="249">
        <v>1986271898</v>
      </c>
      <c r="V22" s="249">
        <f>V18+V20</f>
        <v>1986271898</v>
      </c>
      <c r="W22" s="251">
        <f t="shared" si="3"/>
        <v>999763898</v>
      </c>
      <c r="X22" s="251">
        <f t="shared" si="3"/>
        <v>999763898</v>
      </c>
      <c r="Y22" s="251">
        <f>+Y18+Y20</f>
        <v>649299000</v>
      </c>
      <c r="Z22" s="250">
        <v>649299000</v>
      </c>
      <c r="AA22" s="250"/>
      <c r="AB22" s="250"/>
      <c r="AC22" s="250"/>
      <c r="AD22" s="251">
        <v>0</v>
      </c>
      <c r="AE22" s="249">
        <f>+AE18+AE20</f>
        <v>0</v>
      </c>
      <c r="AF22" s="250"/>
      <c r="AG22" s="250"/>
      <c r="AH22" s="250"/>
      <c r="AI22" s="250"/>
      <c r="AJ22" s="250"/>
      <c r="AK22" s="251">
        <v>0</v>
      </c>
      <c r="AL22" s="250"/>
      <c r="AM22" s="250"/>
      <c r="AN22" s="253"/>
      <c r="AO22" s="254">
        <f>AD22/Z22</f>
        <v>0</v>
      </c>
      <c r="AP22" s="268">
        <f t="shared" ref="AP22" si="4">(L22+R22+X22+AK22)/H22</f>
        <v>0.75487298717284645</v>
      </c>
      <c r="AQ22" s="1001"/>
      <c r="AR22" s="1003"/>
      <c r="AS22" s="1003"/>
      <c r="AT22" s="997"/>
      <c r="AU22" s="1061"/>
      <c r="AV22" s="25"/>
      <c r="AW22" s="25"/>
      <c r="AX22" s="25"/>
      <c r="AY22" s="25"/>
    </row>
    <row r="23" spans="1:51" ht="30" customHeight="1" x14ac:dyDescent="0.25">
      <c r="A23" s="928"/>
      <c r="B23" s="1014">
        <v>3</v>
      </c>
      <c r="C23" s="1004" t="s">
        <v>64</v>
      </c>
      <c r="D23" s="1004" t="s">
        <v>77</v>
      </c>
      <c r="E23" s="1004">
        <v>477</v>
      </c>
      <c r="F23" s="1068"/>
      <c r="G23" s="368" t="s">
        <v>81</v>
      </c>
      <c r="H23" s="332">
        <f>L23+R27+X27+Y27+AE23</f>
        <v>20000</v>
      </c>
      <c r="I23" s="255">
        <v>2500</v>
      </c>
      <c r="J23" s="255">
        <v>2500</v>
      </c>
      <c r="K23" s="255">
        <v>2591</v>
      </c>
      <c r="L23" s="255">
        <v>2591</v>
      </c>
      <c r="M23" s="255">
        <v>5000</v>
      </c>
      <c r="N23" s="255">
        <v>5000</v>
      </c>
      <c r="O23" s="255">
        <v>5000</v>
      </c>
      <c r="P23" s="255">
        <v>5000</v>
      </c>
      <c r="Q23" s="255">
        <v>5000</v>
      </c>
      <c r="R23" s="255">
        <v>5000</v>
      </c>
      <c r="S23" s="255">
        <f>5000-91</f>
        <v>4909</v>
      </c>
      <c r="T23" s="255">
        <f>+S23</f>
        <v>4909</v>
      </c>
      <c r="U23" s="255">
        <v>4909</v>
      </c>
      <c r="V23" s="227">
        <v>4909</v>
      </c>
      <c r="W23" s="256">
        <f>4909+600</f>
        <v>5509</v>
      </c>
      <c r="X23" s="257">
        <f>4909+520</f>
        <v>5429</v>
      </c>
      <c r="Y23" s="508">
        <v>5000</v>
      </c>
      <c r="Z23" s="508">
        <f>+Y23</f>
        <v>5000</v>
      </c>
      <c r="AA23" s="258"/>
      <c r="AB23" s="258"/>
      <c r="AC23" s="258"/>
      <c r="AD23" s="377">
        <v>1251</v>
      </c>
      <c r="AE23" s="180">
        <f>2500-600</f>
        <v>1900</v>
      </c>
      <c r="AF23" s="180"/>
      <c r="AG23" s="180"/>
      <c r="AH23" s="180"/>
      <c r="AI23" s="226"/>
      <c r="AJ23" s="509"/>
      <c r="AK23" s="377">
        <v>1251</v>
      </c>
      <c r="AL23" s="259"/>
      <c r="AM23" s="260"/>
      <c r="AN23" s="261"/>
      <c r="AO23" s="243">
        <f>AD23/Z23</f>
        <v>0.25019999999999998</v>
      </c>
      <c r="AP23" s="265">
        <f>(L23+R23+AD23+X23)/H23</f>
        <v>0.71355000000000002</v>
      </c>
      <c r="AQ23" s="999" t="s">
        <v>386</v>
      </c>
      <c r="AR23" s="995" t="s">
        <v>89</v>
      </c>
      <c r="AS23" s="995" t="s">
        <v>89</v>
      </c>
      <c r="AT23" s="995" t="s">
        <v>161</v>
      </c>
      <c r="AU23" s="1063" t="s">
        <v>162</v>
      </c>
      <c r="AV23" s="4"/>
      <c r="AW23" s="4"/>
      <c r="AX23" s="4"/>
      <c r="AY23" s="4"/>
    </row>
    <row r="24" spans="1:51" ht="30" customHeight="1" x14ac:dyDescent="0.25">
      <c r="A24" s="928"/>
      <c r="B24" s="1005"/>
      <c r="C24" s="1071"/>
      <c r="D24" s="1005"/>
      <c r="E24" s="1005"/>
      <c r="F24" s="1068"/>
      <c r="G24" s="369" t="s">
        <v>102</v>
      </c>
      <c r="H24" s="244">
        <f>L24+R24+Z24+AE24+X24</f>
        <v>1100241570</v>
      </c>
      <c r="I24" s="6">
        <v>98907915</v>
      </c>
      <c r="J24" s="6">
        <v>98907915</v>
      </c>
      <c r="K24" s="6">
        <v>98907913</v>
      </c>
      <c r="L24" s="6">
        <v>80827278</v>
      </c>
      <c r="M24" s="6">
        <v>207769000</v>
      </c>
      <c r="N24" s="6">
        <v>207769000</v>
      </c>
      <c r="O24" s="6">
        <v>207769000</v>
      </c>
      <c r="P24" s="6">
        <v>207769000</v>
      </c>
      <c r="Q24" s="6">
        <v>173527500</v>
      </c>
      <c r="R24" s="6">
        <v>173527500</v>
      </c>
      <c r="S24" s="6">
        <v>193095495</v>
      </c>
      <c r="T24" s="6">
        <v>193095495</v>
      </c>
      <c r="U24" s="6">
        <v>198144000</v>
      </c>
      <c r="V24" s="7">
        <v>198144000</v>
      </c>
      <c r="W24" s="90">
        <v>469105792</v>
      </c>
      <c r="X24" s="90">
        <v>462687792</v>
      </c>
      <c r="Y24" s="90">
        <v>224199000</v>
      </c>
      <c r="Z24" s="90">
        <v>224199000</v>
      </c>
      <c r="AA24" s="90"/>
      <c r="AB24" s="90"/>
      <c r="AC24" s="90"/>
      <c r="AD24" s="90">
        <v>60642000</v>
      </c>
      <c r="AE24" s="90">
        <v>159000000</v>
      </c>
      <c r="AF24" s="90"/>
      <c r="AG24" s="90"/>
      <c r="AH24" s="90"/>
      <c r="AI24" s="90"/>
      <c r="AJ24" s="90"/>
      <c r="AK24" s="90">
        <v>60642000</v>
      </c>
      <c r="AL24" s="6"/>
      <c r="AM24" s="22"/>
      <c r="AN24" s="97"/>
      <c r="AO24" s="215">
        <f>AD24/Z24</f>
        <v>0.2704829191923247</v>
      </c>
      <c r="AP24" s="266">
        <f>(L24+R24+X24+AK24)/H24</f>
        <v>0.70683074626965781</v>
      </c>
      <c r="AQ24" s="1000"/>
      <c r="AR24" s="998"/>
      <c r="AS24" s="998"/>
      <c r="AT24" s="996"/>
      <c r="AU24" s="1052"/>
      <c r="AV24" s="25"/>
      <c r="AW24" s="25"/>
      <c r="AX24" s="25"/>
      <c r="AY24" s="25"/>
    </row>
    <row r="25" spans="1:51" ht="30" customHeight="1" x14ac:dyDescent="0.25">
      <c r="A25" s="928"/>
      <c r="B25" s="1005"/>
      <c r="C25" s="1071"/>
      <c r="D25" s="1005"/>
      <c r="E25" s="1005"/>
      <c r="F25" s="1068"/>
      <c r="G25" s="370" t="s">
        <v>111</v>
      </c>
      <c r="H25" s="245"/>
      <c r="I25" s="10"/>
      <c r="J25" s="45"/>
      <c r="K25" s="10"/>
      <c r="L25" s="10"/>
      <c r="M25" s="10"/>
      <c r="N25" s="45"/>
      <c r="O25" s="10"/>
      <c r="P25" s="10"/>
      <c r="Q25" s="10"/>
      <c r="R25" s="11"/>
      <c r="S25" s="11">
        <v>0</v>
      </c>
      <c r="T25" s="11">
        <v>0</v>
      </c>
      <c r="U25" s="11">
        <v>0</v>
      </c>
      <c r="V25" s="33"/>
      <c r="W25" s="122"/>
      <c r="X25" s="122"/>
      <c r="Y25" s="402">
        <f>+W23-X23</f>
        <v>80</v>
      </c>
      <c r="Z25" s="402">
        <v>80</v>
      </c>
      <c r="AA25" s="510"/>
      <c r="AB25" s="510"/>
      <c r="AC25" s="510"/>
      <c r="AD25" s="141">
        <v>80</v>
      </c>
      <c r="AE25" s="512"/>
      <c r="AF25" s="510"/>
      <c r="AG25" s="510"/>
      <c r="AH25" s="510"/>
      <c r="AI25" s="141"/>
      <c r="AJ25" s="141"/>
      <c r="AK25" s="141">
        <v>80</v>
      </c>
      <c r="AL25" s="11"/>
      <c r="AM25" s="139"/>
      <c r="AN25" s="97"/>
      <c r="AO25" s="216"/>
      <c r="AP25" s="267"/>
      <c r="AQ25" s="1000"/>
      <c r="AR25" s="998"/>
      <c r="AS25" s="998"/>
      <c r="AT25" s="996"/>
      <c r="AU25" s="1052"/>
      <c r="AV25" s="4"/>
      <c r="AW25" s="4"/>
      <c r="AX25" s="4"/>
      <c r="AY25" s="4"/>
    </row>
    <row r="26" spans="1:51" ht="30" customHeight="1" x14ac:dyDescent="0.25">
      <c r="A26" s="928"/>
      <c r="B26" s="1005"/>
      <c r="C26" s="1071"/>
      <c r="D26" s="1005"/>
      <c r="E26" s="1005"/>
      <c r="F26" s="1068"/>
      <c r="G26" s="369" t="s">
        <v>120</v>
      </c>
      <c r="H26" s="246">
        <f>L26+R26+Z26+AE26+X26</f>
        <v>576947322</v>
      </c>
      <c r="I26" s="19"/>
      <c r="J26" s="19"/>
      <c r="K26" s="19"/>
      <c r="L26" s="19"/>
      <c r="M26" s="6">
        <v>57533097</v>
      </c>
      <c r="N26" s="6">
        <v>57533097</v>
      </c>
      <c r="O26" s="6">
        <v>57533097</v>
      </c>
      <c r="P26" s="6">
        <v>57533097</v>
      </c>
      <c r="Q26" s="6">
        <v>57533097</v>
      </c>
      <c r="R26" s="6">
        <v>57533097</v>
      </c>
      <c r="S26" s="6">
        <v>118520100</v>
      </c>
      <c r="T26" s="7">
        <v>118520100</v>
      </c>
      <c r="U26" s="6">
        <v>118520100</v>
      </c>
      <c r="V26" s="7">
        <v>118520100</v>
      </c>
      <c r="W26" s="107">
        <v>118520100</v>
      </c>
      <c r="X26" s="90">
        <v>118520100</v>
      </c>
      <c r="Y26" s="107">
        <v>400894125</v>
      </c>
      <c r="Z26" s="107">
        <v>400894125</v>
      </c>
      <c r="AA26" s="107"/>
      <c r="AB26" s="107"/>
      <c r="AC26" s="107"/>
      <c r="AD26" s="90">
        <v>74367899</v>
      </c>
      <c r="AE26" s="513"/>
      <c r="AF26" s="107"/>
      <c r="AG26" s="107"/>
      <c r="AH26" s="107"/>
      <c r="AI26" s="90"/>
      <c r="AJ26" s="90"/>
      <c r="AK26" s="90">
        <v>74367899</v>
      </c>
      <c r="AL26" s="6"/>
      <c r="AM26" s="7"/>
      <c r="AN26" s="97"/>
      <c r="AO26" s="215">
        <f>AD26/Z26</f>
        <v>0.18550508566320348</v>
      </c>
      <c r="AP26" s="267"/>
      <c r="AQ26" s="1000"/>
      <c r="AR26" s="998"/>
      <c r="AS26" s="998"/>
      <c r="AT26" s="996"/>
      <c r="AU26" s="1052"/>
      <c r="AV26" s="25"/>
      <c r="AW26" s="25"/>
      <c r="AX26" s="25"/>
      <c r="AY26" s="25"/>
    </row>
    <row r="27" spans="1:51" ht="30" customHeight="1" x14ac:dyDescent="0.25">
      <c r="A27" s="928"/>
      <c r="B27" s="1005"/>
      <c r="C27" s="1071"/>
      <c r="D27" s="1005"/>
      <c r="E27" s="1005"/>
      <c r="F27" s="1068"/>
      <c r="G27" s="370" t="s">
        <v>128</v>
      </c>
      <c r="H27" s="247">
        <f>+H23</f>
        <v>20000</v>
      </c>
      <c r="I27" s="26">
        <v>2500</v>
      </c>
      <c r="J27" s="26">
        <v>2500</v>
      </c>
      <c r="K27" s="26">
        <f>+K23</f>
        <v>2591</v>
      </c>
      <c r="L27" s="26">
        <v>2591</v>
      </c>
      <c r="M27" s="26">
        <f>+M23</f>
        <v>5000</v>
      </c>
      <c r="N27" s="26">
        <f>+N23</f>
        <v>5000</v>
      </c>
      <c r="O27" s="26">
        <f>+O23</f>
        <v>5000</v>
      </c>
      <c r="P27" s="26">
        <f>+P23</f>
        <v>5000</v>
      </c>
      <c r="Q27" s="26">
        <v>5000</v>
      </c>
      <c r="R27" s="26">
        <f>R23</f>
        <v>5000</v>
      </c>
      <c r="S27" s="26">
        <f>+S23</f>
        <v>4909</v>
      </c>
      <c r="T27" s="26">
        <f>T23+T25</f>
        <v>4909</v>
      </c>
      <c r="U27" s="26">
        <v>4909</v>
      </c>
      <c r="V27" s="27">
        <f>V23+V25</f>
        <v>4909</v>
      </c>
      <c r="W27" s="104">
        <f t="shared" ref="W27:Y28" si="5">+W23+W25</f>
        <v>5509</v>
      </c>
      <c r="X27" s="104">
        <f t="shared" si="5"/>
        <v>5429</v>
      </c>
      <c r="Y27" s="481">
        <f t="shared" si="5"/>
        <v>5080</v>
      </c>
      <c r="Z27" s="481">
        <f>+Z23+Z25</f>
        <v>5080</v>
      </c>
      <c r="AA27" s="104">
        <f>+AA23</f>
        <v>0</v>
      </c>
      <c r="AB27" s="104">
        <f>+AB23</f>
        <v>0</v>
      </c>
      <c r="AC27" s="104">
        <f>+AC23</f>
        <v>0</v>
      </c>
      <c r="AD27" s="104">
        <f>+AD23+AD25</f>
        <v>1331</v>
      </c>
      <c r="AE27" s="104">
        <f>+AE23</f>
        <v>1900</v>
      </c>
      <c r="AF27" s="104"/>
      <c r="AG27" s="104"/>
      <c r="AH27" s="104"/>
      <c r="AI27" s="141"/>
      <c r="AJ27" s="141"/>
      <c r="AK27" s="104">
        <f>+AK23+AK25</f>
        <v>1331</v>
      </c>
      <c r="AL27" s="26"/>
      <c r="AM27" s="24"/>
      <c r="AN27" s="97"/>
      <c r="AO27" s="215">
        <f>AD27/Z27</f>
        <v>0.26200787401574804</v>
      </c>
      <c r="AP27" s="266">
        <f t="shared" ref="AP27:AP28" si="6">(L27+R27+X27+AK27)/H27</f>
        <v>0.71755000000000002</v>
      </c>
      <c r="AQ27" s="1000"/>
      <c r="AR27" s="998"/>
      <c r="AS27" s="998"/>
      <c r="AT27" s="996"/>
      <c r="AU27" s="1052"/>
      <c r="AV27" s="4"/>
      <c r="AW27" s="4"/>
      <c r="AX27" s="4"/>
      <c r="AY27" s="4"/>
    </row>
    <row r="28" spans="1:51" ht="30" customHeight="1" thickBot="1" x14ac:dyDescent="0.3">
      <c r="A28" s="929"/>
      <c r="B28" s="1006"/>
      <c r="C28" s="1072"/>
      <c r="D28" s="1006"/>
      <c r="E28" s="1006"/>
      <c r="F28" s="1068"/>
      <c r="G28" s="371" t="s">
        <v>132</v>
      </c>
      <c r="H28" s="409">
        <f>+H24+H26</f>
        <v>1677188892</v>
      </c>
      <c r="I28" s="410">
        <f>+I24</f>
        <v>98907915</v>
      </c>
      <c r="J28" s="410">
        <f>+J24</f>
        <v>98907915</v>
      </c>
      <c r="K28" s="410">
        <f>+K24</f>
        <v>98907913</v>
      </c>
      <c r="L28" s="410">
        <v>80827278</v>
      </c>
      <c r="M28" s="410">
        <f t="shared" ref="M28:S28" si="7">+M24+M26</f>
        <v>265302097</v>
      </c>
      <c r="N28" s="410">
        <f t="shared" si="7"/>
        <v>265302097</v>
      </c>
      <c r="O28" s="410">
        <f t="shared" si="7"/>
        <v>265302097</v>
      </c>
      <c r="P28" s="410">
        <f t="shared" si="7"/>
        <v>265302097</v>
      </c>
      <c r="Q28" s="410">
        <f t="shared" si="7"/>
        <v>231060597</v>
      </c>
      <c r="R28" s="410">
        <f t="shared" si="7"/>
        <v>231060597</v>
      </c>
      <c r="S28" s="410">
        <f t="shared" si="7"/>
        <v>311615595</v>
      </c>
      <c r="T28" s="421">
        <f>T24+T26</f>
        <v>311615595</v>
      </c>
      <c r="U28" s="421">
        <v>316664100</v>
      </c>
      <c r="V28" s="410">
        <f>V24+V26</f>
        <v>316664100</v>
      </c>
      <c r="W28" s="111">
        <f t="shared" si="5"/>
        <v>587625892</v>
      </c>
      <c r="X28" s="111">
        <f t="shared" si="5"/>
        <v>581207892</v>
      </c>
      <c r="Y28" s="111">
        <f t="shared" si="5"/>
        <v>625093125</v>
      </c>
      <c r="Z28" s="511">
        <f>+Z24+Z26</f>
        <v>625093125</v>
      </c>
      <c r="AA28" s="111"/>
      <c r="AB28" s="111"/>
      <c r="AC28" s="111"/>
      <c r="AD28" s="422">
        <f>+AD24+AD26</f>
        <v>135009899</v>
      </c>
      <c r="AE28" s="111">
        <f>+AE24</f>
        <v>159000000</v>
      </c>
      <c r="AF28" s="111"/>
      <c r="AG28" s="111"/>
      <c r="AH28" s="111"/>
      <c r="AI28" s="111"/>
      <c r="AJ28" s="111"/>
      <c r="AK28" s="422">
        <f>+AK24+AK26</f>
        <v>135009899</v>
      </c>
      <c r="AL28" s="312"/>
      <c r="AM28" s="312"/>
      <c r="AN28" s="412"/>
      <c r="AO28" s="254">
        <f>AD28/Z28</f>
        <v>0.21598365683513157</v>
      </c>
      <c r="AP28" s="268">
        <f t="shared" si="6"/>
        <v>0.61299336699876017</v>
      </c>
      <c r="AQ28" s="1000"/>
      <c r="AR28" s="998"/>
      <c r="AS28" s="998"/>
      <c r="AT28" s="996"/>
      <c r="AU28" s="1052"/>
      <c r="AV28" s="25"/>
      <c r="AW28" s="25"/>
      <c r="AX28" s="25"/>
      <c r="AY28" s="25"/>
    </row>
    <row r="29" spans="1:51" ht="30" customHeight="1" x14ac:dyDescent="0.25">
      <c r="A29" s="1013" t="s">
        <v>194</v>
      </c>
      <c r="B29" s="1014">
        <v>4</v>
      </c>
      <c r="C29" s="1004" t="s">
        <v>195</v>
      </c>
      <c r="D29" s="1004" t="s">
        <v>77</v>
      </c>
      <c r="E29" s="1004">
        <v>478</v>
      </c>
      <c r="F29" s="1068"/>
      <c r="G29" s="368" t="s">
        <v>81</v>
      </c>
      <c r="H29" s="423">
        <f>L29+R33+X33+Y33+AE29</f>
        <v>500</v>
      </c>
      <c r="I29" s="415">
        <v>60</v>
      </c>
      <c r="J29" s="415">
        <v>60</v>
      </c>
      <c r="K29" s="415">
        <v>60</v>
      </c>
      <c r="L29" s="415">
        <v>13</v>
      </c>
      <c r="M29" s="415">
        <v>120</v>
      </c>
      <c r="N29" s="415">
        <v>120</v>
      </c>
      <c r="O29" s="415">
        <v>120</v>
      </c>
      <c r="P29" s="415">
        <v>120</v>
      </c>
      <c r="Q29" s="415">
        <v>120</v>
      </c>
      <c r="R29" s="415">
        <v>103</v>
      </c>
      <c r="S29" s="415">
        <v>130</v>
      </c>
      <c r="T29" s="417">
        <f>+S29</f>
        <v>130</v>
      </c>
      <c r="U29" s="415">
        <v>130</v>
      </c>
      <c r="V29" s="417">
        <v>130</v>
      </c>
      <c r="W29" s="416">
        <v>130</v>
      </c>
      <c r="X29" s="239">
        <v>113</v>
      </c>
      <c r="Y29" s="514">
        <v>130</v>
      </c>
      <c r="Z29" s="514">
        <f>+Y29</f>
        <v>130</v>
      </c>
      <c r="AA29" s="416"/>
      <c r="AB29" s="416"/>
      <c r="AC29" s="416"/>
      <c r="AD29" s="239">
        <v>0</v>
      </c>
      <c r="AE29" s="415">
        <v>60</v>
      </c>
      <c r="AF29" s="417"/>
      <c r="AG29" s="417"/>
      <c r="AH29" s="417"/>
      <c r="AI29" s="418"/>
      <c r="AJ29" s="418"/>
      <c r="AK29" s="239">
        <v>0</v>
      </c>
      <c r="AL29" s="415"/>
      <c r="AM29" s="417"/>
      <c r="AN29" s="242"/>
      <c r="AO29" s="243">
        <f>AD29/Z29</f>
        <v>0</v>
      </c>
      <c r="AP29" s="265">
        <f>(L29+R29+X29+AD29)/H29</f>
        <v>0.45800000000000002</v>
      </c>
      <c r="AQ29" s="1050" t="s">
        <v>483</v>
      </c>
      <c r="AR29" s="1002" t="s">
        <v>89</v>
      </c>
      <c r="AS29" s="1002" t="s">
        <v>89</v>
      </c>
      <c r="AT29" s="1002" t="s">
        <v>196</v>
      </c>
      <c r="AU29" s="1060" t="s">
        <v>152</v>
      </c>
      <c r="AV29" s="4"/>
      <c r="AW29" s="4"/>
      <c r="AX29" s="4"/>
      <c r="AY29" s="4"/>
    </row>
    <row r="30" spans="1:51" ht="30" customHeight="1" x14ac:dyDescent="0.25">
      <c r="A30" s="928"/>
      <c r="B30" s="1005"/>
      <c r="C30" s="1005"/>
      <c r="D30" s="1005"/>
      <c r="E30" s="1005"/>
      <c r="F30" s="1068"/>
      <c r="G30" s="369" t="s">
        <v>102</v>
      </c>
      <c r="H30" s="244">
        <f>L30+R30+Z30+AE30+X30</f>
        <v>6472114902</v>
      </c>
      <c r="I30" s="6">
        <v>628505447</v>
      </c>
      <c r="J30" s="6">
        <v>628505447</v>
      </c>
      <c r="K30" s="6">
        <v>628505447</v>
      </c>
      <c r="L30" s="6">
        <v>545279085</v>
      </c>
      <c r="M30" s="6">
        <v>1159424000</v>
      </c>
      <c r="N30" s="6">
        <v>1159424000</v>
      </c>
      <c r="O30" s="6">
        <v>1159424000</v>
      </c>
      <c r="P30" s="6">
        <v>1159424000</v>
      </c>
      <c r="Q30" s="6">
        <v>996271850</v>
      </c>
      <c r="R30" s="6">
        <v>996271849</v>
      </c>
      <c r="S30" s="6">
        <v>1318836000</v>
      </c>
      <c r="T30" s="7">
        <v>1318836000</v>
      </c>
      <c r="U30" s="6">
        <v>1116781000</v>
      </c>
      <c r="V30" s="7">
        <v>1116781000</v>
      </c>
      <c r="W30" s="90">
        <v>1134842324</v>
      </c>
      <c r="X30" s="90">
        <v>1116386968</v>
      </c>
      <c r="Y30" s="90">
        <v>1814177000</v>
      </c>
      <c r="Z30" s="90">
        <v>1814177000</v>
      </c>
      <c r="AA30" s="7"/>
      <c r="AB30" s="7"/>
      <c r="AC30" s="7"/>
      <c r="AD30" s="90">
        <v>90695000</v>
      </c>
      <c r="AE30" s="6">
        <v>2000000000</v>
      </c>
      <c r="AF30" s="7"/>
      <c r="AG30" s="7"/>
      <c r="AH30" s="7"/>
      <c r="AI30" s="7"/>
      <c r="AJ30" s="7"/>
      <c r="AK30" s="90">
        <v>90695000</v>
      </c>
      <c r="AL30" s="6"/>
      <c r="AM30" s="7"/>
      <c r="AN30" s="97"/>
      <c r="AO30" s="215">
        <f>AD30/Z30</f>
        <v>4.9992365684274467E-2</v>
      </c>
      <c r="AP30" s="266">
        <f>(L30+R30+X30+AD30)/H30</f>
        <v>0.42468852046347677</v>
      </c>
      <c r="AQ30" s="1049" t="s">
        <v>388</v>
      </c>
      <c r="AR30" s="998"/>
      <c r="AS30" s="998"/>
      <c r="AT30" s="996"/>
      <c r="AU30" s="1052"/>
      <c r="AV30" s="25"/>
      <c r="AW30" s="25"/>
      <c r="AX30" s="25"/>
      <c r="AY30" s="25"/>
    </row>
    <row r="31" spans="1:51" ht="30" customHeight="1" x14ac:dyDescent="0.25">
      <c r="A31" s="928"/>
      <c r="B31" s="1005"/>
      <c r="C31" s="1005"/>
      <c r="D31" s="1005"/>
      <c r="E31" s="1005"/>
      <c r="F31" s="1068"/>
      <c r="G31" s="370" t="s">
        <v>111</v>
      </c>
      <c r="H31" s="277"/>
      <c r="I31" s="47"/>
      <c r="J31" s="47"/>
      <c r="K31" s="47"/>
      <c r="L31" s="47"/>
      <c r="M31" s="48">
        <v>47</v>
      </c>
      <c r="N31" s="48">
        <v>47</v>
      </c>
      <c r="O31" s="48">
        <v>47</v>
      </c>
      <c r="P31" s="48">
        <v>47</v>
      </c>
      <c r="Q31" s="48">
        <v>47</v>
      </c>
      <c r="R31" s="28">
        <v>47</v>
      </c>
      <c r="S31" s="48">
        <v>17</v>
      </c>
      <c r="T31" s="48">
        <f>+S31</f>
        <v>17</v>
      </c>
      <c r="U31" s="48">
        <v>17</v>
      </c>
      <c r="V31" s="37">
        <v>17</v>
      </c>
      <c r="W31" s="108">
        <v>17</v>
      </c>
      <c r="X31" s="141">
        <v>17</v>
      </c>
      <c r="Y31" s="402">
        <v>17</v>
      </c>
      <c r="Z31" s="402">
        <v>17</v>
      </c>
      <c r="AA31" s="209"/>
      <c r="AB31" s="209"/>
      <c r="AC31" s="209"/>
      <c r="AD31" s="141">
        <v>17</v>
      </c>
      <c r="AE31" s="49"/>
      <c r="AF31" s="12"/>
      <c r="AG31" s="12"/>
      <c r="AH31" s="12"/>
      <c r="AI31" s="11"/>
      <c r="AJ31" s="11"/>
      <c r="AK31" s="141">
        <v>17</v>
      </c>
      <c r="AL31" s="11"/>
      <c r="AM31" s="11"/>
      <c r="AN31" s="97"/>
      <c r="AO31" s="216"/>
      <c r="AP31" s="267"/>
      <c r="AQ31" s="1049" t="s">
        <v>388</v>
      </c>
      <c r="AR31" s="998"/>
      <c r="AS31" s="998"/>
      <c r="AT31" s="996"/>
      <c r="AU31" s="1052"/>
      <c r="AV31" s="4"/>
      <c r="AW31" s="4"/>
      <c r="AX31" s="4"/>
      <c r="AY31" s="4"/>
    </row>
    <row r="32" spans="1:51" ht="30" customHeight="1" x14ac:dyDescent="0.25">
      <c r="A32" s="928"/>
      <c r="B32" s="1005"/>
      <c r="C32" s="1005"/>
      <c r="D32" s="1005"/>
      <c r="E32" s="1005"/>
      <c r="F32" s="1068"/>
      <c r="G32" s="369" t="s">
        <v>120</v>
      </c>
      <c r="H32" s="246">
        <f>L32+R32+Z32+AE32+X32</f>
        <v>869215007</v>
      </c>
      <c r="I32" s="20"/>
      <c r="J32" s="20"/>
      <c r="K32" s="20"/>
      <c r="L32" s="20"/>
      <c r="M32" s="6">
        <v>263795085</v>
      </c>
      <c r="N32" s="6">
        <v>263795085</v>
      </c>
      <c r="O32" s="6">
        <v>263795085</v>
      </c>
      <c r="P32" s="6">
        <v>263795085</v>
      </c>
      <c r="Q32" s="6">
        <v>263795085</v>
      </c>
      <c r="R32" s="6">
        <v>263795085</v>
      </c>
      <c r="S32" s="6">
        <v>214683998</v>
      </c>
      <c r="T32" s="6">
        <v>311257910</v>
      </c>
      <c r="U32" s="6">
        <v>294014810</v>
      </c>
      <c r="V32" s="7">
        <v>294014810</v>
      </c>
      <c r="W32" s="90">
        <v>292059044</v>
      </c>
      <c r="X32" s="90">
        <v>292059044</v>
      </c>
      <c r="Y32" s="90">
        <v>313360878</v>
      </c>
      <c r="Z32" s="90">
        <v>313360878</v>
      </c>
      <c r="AA32" s="7"/>
      <c r="AB32" s="7"/>
      <c r="AC32" s="7"/>
      <c r="AD32" s="90">
        <v>187471879</v>
      </c>
      <c r="AE32" s="450"/>
      <c r="AF32" s="90"/>
      <c r="AG32" s="90"/>
      <c r="AH32" s="90"/>
      <c r="AI32" s="90"/>
      <c r="AJ32" s="90"/>
      <c r="AK32" s="90">
        <v>187471879</v>
      </c>
      <c r="AL32" s="6"/>
      <c r="AM32" s="7"/>
      <c r="AN32" s="97"/>
      <c r="AO32" s="215">
        <f>AD32/Z32</f>
        <v>0.59826191513287752</v>
      </c>
      <c r="AP32" s="267"/>
      <c r="AQ32" s="1049" t="s">
        <v>388</v>
      </c>
      <c r="AR32" s="998"/>
      <c r="AS32" s="998"/>
      <c r="AT32" s="996"/>
      <c r="AU32" s="1052"/>
      <c r="AV32" s="25"/>
      <c r="AW32" s="25"/>
      <c r="AX32" s="25"/>
      <c r="AY32" s="25"/>
    </row>
    <row r="33" spans="1:51" ht="30" customHeight="1" x14ac:dyDescent="0.25">
      <c r="A33" s="928"/>
      <c r="B33" s="1005"/>
      <c r="C33" s="1005"/>
      <c r="D33" s="1005"/>
      <c r="E33" s="1005"/>
      <c r="F33" s="1068"/>
      <c r="G33" s="370" t="s">
        <v>128</v>
      </c>
      <c r="H33" s="278">
        <v>500</v>
      </c>
      <c r="I33" s="48">
        <f t="shared" ref="I33:K34" si="8">+I29</f>
        <v>60</v>
      </c>
      <c r="J33" s="48">
        <f t="shared" si="8"/>
        <v>60</v>
      </c>
      <c r="K33" s="48">
        <f t="shared" si="8"/>
        <v>60</v>
      </c>
      <c r="L33" s="37">
        <v>13</v>
      </c>
      <c r="M33" s="37">
        <f>+M29+M31</f>
        <v>167</v>
      </c>
      <c r="N33" s="37">
        <f>+N29+N31</f>
        <v>167</v>
      </c>
      <c r="O33" s="37">
        <f>+O29+O31</f>
        <v>167</v>
      </c>
      <c r="P33" s="37">
        <f>+P29+P31</f>
        <v>167</v>
      </c>
      <c r="Q33" s="37">
        <v>167</v>
      </c>
      <c r="R33" s="48">
        <f>+R29+R31</f>
        <v>150</v>
      </c>
      <c r="S33" s="48">
        <f>+S29+S31</f>
        <v>147</v>
      </c>
      <c r="T33" s="48">
        <f>+T29+T31</f>
        <v>147</v>
      </c>
      <c r="U33" s="48">
        <v>147</v>
      </c>
      <c r="V33" s="24">
        <f t="shared" ref="V33:X34" si="9">V29+V31</f>
        <v>147</v>
      </c>
      <c r="W33" s="106">
        <f t="shared" si="9"/>
        <v>147</v>
      </c>
      <c r="X33" s="106">
        <f t="shared" si="9"/>
        <v>130</v>
      </c>
      <c r="Y33" s="402">
        <f>+Y29+Y31</f>
        <v>147</v>
      </c>
      <c r="Z33" s="402">
        <f>+Z29+Z31</f>
        <v>147</v>
      </c>
      <c r="AA33" s="37">
        <f>+AA29</f>
        <v>0</v>
      </c>
      <c r="AB33" s="37">
        <f>+AB29</f>
        <v>0</v>
      </c>
      <c r="AC33" s="37">
        <f>+AC29</f>
        <v>0</v>
      </c>
      <c r="AD33" s="108">
        <f>+AD29+AD31</f>
        <v>17</v>
      </c>
      <c r="AE33" s="48">
        <f>+AE29</f>
        <v>60</v>
      </c>
      <c r="AF33" s="37"/>
      <c r="AG33" s="37"/>
      <c r="AH33" s="37"/>
      <c r="AI33" s="3"/>
      <c r="AJ33" s="3"/>
      <c r="AK33" s="108">
        <f>+AK29+AK31</f>
        <v>17</v>
      </c>
      <c r="AL33" s="48"/>
      <c r="AM33" s="48"/>
      <c r="AN33" s="97"/>
      <c r="AO33" s="215">
        <f>AD33/Z33</f>
        <v>0.11564625850340136</v>
      </c>
      <c r="AP33" s="266">
        <f t="shared" ref="AP33" si="10">(L33+R33+X33+AD33)/H33</f>
        <v>0.62</v>
      </c>
      <c r="AQ33" s="1049" t="s">
        <v>388</v>
      </c>
      <c r="AR33" s="998"/>
      <c r="AS33" s="998"/>
      <c r="AT33" s="996"/>
      <c r="AU33" s="1052"/>
      <c r="AV33" s="4"/>
      <c r="AW33" s="4"/>
      <c r="AX33" s="4"/>
      <c r="AY33" s="4"/>
    </row>
    <row r="34" spans="1:51" ht="30" customHeight="1" thickBot="1" x14ac:dyDescent="0.3">
      <c r="A34" s="928"/>
      <c r="B34" s="1006"/>
      <c r="C34" s="1006"/>
      <c r="D34" s="1006"/>
      <c r="E34" s="1006"/>
      <c r="F34" s="1068"/>
      <c r="G34" s="371" t="s">
        <v>132</v>
      </c>
      <c r="H34" s="279">
        <f>+H30+H32</f>
        <v>7341329909</v>
      </c>
      <c r="I34" s="249">
        <f t="shared" si="8"/>
        <v>628505447</v>
      </c>
      <c r="J34" s="249">
        <f t="shared" si="8"/>
        <v>628505447</v>
      </c>
      <c r="K34" s="249">
        <f t="shared" si="8"/>
        <v>628505447</v>
      </c>
      <c r="L34" s="250">
        <v>545279085</v>
      </c>
      <c r="M34" s="250">
        <f t="shared" ref="M34:S34" si="11">+M30+M32</f>
        <v>1423219085</v>
      </c>
      <c r="N34" s="250">
        <f t="shared" si="11"/>
        <v>1423219085</v>
      </c>
      <c r="O34" s="250">
        <f t="shared" si="11"/>
        <v>1423219085</v>
      </c>
      <c r="P34" s="250">
        <f t="shared" si="11"/>
        <v>1423219085</v>
      </c>
      <c r="Q34" s="250">
        <f t="shared" si="11"/>
        <v>1260066935</v>
      </c>
      <c r="R34" s="249">
        <f t="shared" si="11"/>
        <v>1260066934</v>
      </c>
      <c r="S34" s="249">
        <f t="shared" si="11"/>
        <v>1533519998</v>
      </c>
      <c r="T34" s="249">
        <f>+T32+T30</f>
        <v>1630093910</v>
      </c>
      <c r="U34" s="249">
        <v>1428038910</v>
      </c>
      <c r="V34" s="249">
        <f t="shared" si="9"/>
        <v>1410795810</v>
      </c>
      <c r="W34" s="251">
        <f t="shared" si="9"/>
        <v>1426901368</v>
      </c>
      <c r="X34" s="251">
        <f t="shared" si="9"/>
        <v>1408446012</v>
      </c>
      <c r="Y34" s="251">
        <f>+Y30+Y32</f>
        <v>2127537878</v>
      </c>
      <c r="Z34" s="251">
        <f>+Z30+Z32</f>
        <v>2127537878</v>
      </c>
      <c r="AA34" s="250"/>
      <c r="AB34" s="250"/>
      <c r="AC34" s="250"/>
      <c r="AD34" s="287">
        <f>+AD30+AD32</f>
        <v>278166879</v>
      </c>
      <c r="AE34" s="249">
        <f>+AE30</f>
        <v>2000000000</v>
      </c>
      <c r="AF34" s="250"/>
      <c r="AG34" s="250"/>
      <c r="AH34" s="250"/>
      <c r="AI34" s="250"/>
      <c r="AJ34" s="250"/>
      <c r="AK34" s="287">
        <f>+AK30+AK32</f>
        <v>278166879</v>
      </c>
      <c r="AL34" s="249"/>
      <c r="AM34" s="249"/>
      <c r="AN34" s="253"/>
      <c r="AO34" s="254">
        <f>AD34/Z34</f>
        <v>0.13074591144835071</v>
      </c>
      <c r="AP34" s="268">
        <f>(L34+R34+X34+AD34)/H34</f>
        <v>0.47565753797810967</v>
      </c>
      <c r="AQ34" s="1080" t="s">
        <v>388</v>
      </c>
      <c r="AR34" s="1003"/>
      <c r="AS34" s="1003"/>
      <c r="AT34" s="997"/>
      <c r="AU34" s="1061"/>
      <c r="AV34" s="25"/>
      <c r="AW34" s="25"/>
      <c r="AX34" s="25"/>
      <c r="AY34" s="25"/>
    </row>
    <row r="35" spans="1:51" ht="30" customHeight="1" x14ac:dyDescent="0.25">
      <c r="A35" s="928"/>
      <c r="B35" s="1014">
        <v>5</v>
      </c>
      <c r="C35" s="1070" t="s">
        <v>197</v>
      </c>
      <c r="D35" s="1004" t="s">
        <v>119</v>
      </c>
      <c r="E35" s="1004">
        <v>478</v>
      </c>
      <c r="F35" s="1068"/>
      <c r="G35" s="368" t="s">
        <v>81</v>
      </c>
      <c r="H35" s="280">
        <f>AE35</f>
        <v>100</v>
      </c>
      <c r="I35" s="272">
        <v>10</v>
      </c>
      <c r="J35" s="272">
        <v>10</v>
      </c>
      <c r="K35" s="272">
        <v>10</v>
      </c>
      <c r="L35" s="273">
        <v>10</v>
      </c>
      <c r="M35" s="273">
        <v>30</v>
      </c>
      <c r="N35" s="273">
        <v>30</v>
      </c>
      <c r="O35" s="273">
        <v>30</v>
      </c>
      <c r="P35" s="273">
        <v>30</v>
      </c>
      <c r="Q35" s="273">
        <v>30</v>
      </c>
      <c r="R35" s="272">
        <v>24</v>
      </c>
      <c r="S35" s="272">
        <v>60</v>
      </c>
      <c r="T35" s="272">
        <f>+S35</f>
        <v>60</v>
      </c>
      <c r="U35" s="272">
        <v>60</v>
      </c>
      <c r="V35" s="273">
        <v>60</v>
      </c>
      <c r="W35" s="112">
        <v>65</v>
      </c>
      <c r="X35" s="112">
        <v>65</v>
      </c>
      <c r="Y35" s="517">
        <v>90</v>
      </c>
      <c r="Z35" s="517">
        <f>+Y35</f>
        <v>90</v>
      </c>
      <c r="AA35" s="273"/>
      <c r="AB35" s="273"/>
      <c r="AC35" s="273"/>
      <c r="AD35" s="112">
        <v>70</v>
      </c>
      <c r="AE35" s="112">
        <v>100</v>
      </c>
      <c r="AF35" s="112"/>
      <c r="AG35" s="112"/>
      <c r="AH35" s="112"/>
      <c r="AI35" s="226"/>
      <c r="AJ35" s="226"/>
      <c r="AK35" s="226">
        <v>70</v>
      </c>
      <c r="AL35" s="273"/>
      <c r="AM35" s="112"/>
      <c r="AN35" s="261"/>
      <c r="AO35" s="243">
        <f>AD35/Z35</f>
        <v>0.77777777777777779</v>
      </c>
      <c r="AP35" s="274">
        <f>(AD35)/H35</f>
        <v>0.7</v>
      </c>
      <c r="AQ35" s="999" t="s">
        <v>390</v>
      </c>
      <c r="AR35" s="1033" t="s">
        <v>485</v>
      </c>
      <c r="AS35" s="1033" t="s">
        <v>486</v>
      </c>
      <c r="AT35" s="1059" t="s">
        <v>198</v>
      </c>
      <c r="AU35" s="1058" t="s">
        <v>199</v>
      </c>
      <c r="AV35" s="4"/>
      <c r="AW35" s="4"/>
      <c r="AX35" s="4"/>
      <c r="AY35" s="4"/>
    </row>
    <row r="36" spans="1:51" ht="30" customHeight="1" x14ac:dyDescent="0.25">
      <c r="A36" s="928"/>
      <c r="B36" s="1005"/>
      <c r="C36" s="1005"/>
      <c r="D36" s="1005"/>
      <c r="E36" s="1005"/>
      <c r="F36" s="1068"/>
      <c r="G36" s="369" t="s">
        <v>102</v>
      </c>
      <c r="H36" s="244">
        <f>L36+R36+Z36+AE36+X36</f>
        <v>2935504735</v>
      </c>
      <c r="I36" s="6">
        <v>204249768</v>
      </c>
      <c r="J36" s="6">
        <v>204249768</v>
      </c>
      <c r="K36" s="6">
        <v>204249770</v>
      </c>
      <c r="L36" s="6">
        <v>204249768</v>
      </c>
      <c r="M36" s="6">
        <v>318016000</v>
      </c>
      <c r="N36" s="6">
        <v>318016000</v>
      </c>
      <c r="O36" s="6">
        <v>318016000</v>
      </c>
      <c r="P36" s="6">
        <v>318016000</v>
      </c>
      <c r="Q36" s="6">
        <v>298569621</v>
      </c>
      <c r="R36" s="6">
        <v>298525101</v>
      </c>
      <c r="S36" s="6">
        <v>642865788</v>
      </c>
      <c r="T36" s="6">
        <v>642865788</v>
      </c>
      <c r="U36" s="6">
        <v>844920788</v>
      </c>
      <c r="V36" s="7">
        <v>844920788</v>
      </c>
      <c r="W36" s="90">
        <v>909148100</v>
      </c>
      <c r="X36" s="90">
        <v>896855866</v>
      </c>
      <c r="Y36" s="90">
        <v>1035874000</v>
      </c>
      <c r="Z36" s="90">
        <v>1035874000</v>
      </c>
      <c r="AA36" s="7"/>
      <c r="AB36" s="7"/>
      <c r="AC36" s="7"/>
      <c r="AD36" s="90">
        <v>29331000</v>
      </c>
      <c r="AE36" s="6">
        <v>500000000</v>
      </c>
      <c r="AF36" s="7"/>
      <c r="AG36" s="7"/>
      <c r="AH36" s="7"/>
      <c r="AI36" s="7"/>
      <c r="AJ36" s="7"/>
      <c r="AK36" s="90">
        <v>29331000</v>
      </c>
      <c r="AL36" s="7"/>
      <c r="AM36" s="183"/>
      <c r="AN36" s="97"/>
      <c r="AO36" s="213">
        <f>AD36/Z36</f>
        <v>2.8315219804725286E-2</v>
      </c>
      <c r="AP36" s="520">
        <f>(L36+R36+X36+AD36)/H36</f>
        <v>0.48678570262977278</v>
      </c>
      <c r="AQ36" s="1000"/>
      <c r="AR36" s="1075"/>
      <c r="AS36" s="1075"/>
      <c r="AT36" s="996"/>
      <c r="AU36" s="1052"/>
      <c r="AV36" s="25"/>
      <c r="AW36" s="25"/>
      <c r="AX36" s="25"/>
      <c r="AY36" s="25"/>
    </row>
    <row r="37" spans="1:51" ht="30" customHeight="1" x14ac:dyDescent="0.25">
      <c r="A37" s="928"/>
      <c r="B37" s="1005"/>
      <c r="C37" s="1005"/>
      <c r="D37" s="1005"/>
      <c r="E37" s="1005"/>
      <c r="F37" s="1068"/>
      <c r="G37" s="370" t="s">
        <v>111</v>
      </c>
      <c r="H37" s="281"/>
      <c r="I37" s="12"/>
      <c r="J37" s="12"/>
      <c r="K37" s="12"/>
      <c r="L37" s="12"/>
      <c r="M37" s="12"/>
      <c r="N37" s="12"/>
      <c r="O37" s="12"/>
      <c r="P37" s="12"/>
      <c r="Q37" s="12"/>
      <c r="R37" s="11"/>
      <c r="S37" s="12">
        <v>0</v>
      </c>
      <c r="T37" s="12">
        <v>0</v>
      </c>
      <c r="U37" s="12">
        <v>0</v>
      </c>
      <c r="V37" s="12"/>
      <c r="W37" s="515"/>
      <c r="X37" s="501"/>
      <c r="Y37" s="516"/>
      <c r="Z37" s="516"/>
      <c r="AA37" s="515"/>
      <c r="AB37" s="515"/>
      <c r="AC37" s="515"/>
      <c r="AD37" s="501"/>
      <c r="AE37" s="49"/>
      <c r="AF37" s="49"/>
      <c r="AG37" s="49"/>
      <c r="AH37" s="49"/>
      <c r="AI37" s="49"/>
      <c r="AJ37" s="49"/>
      <c r="AK37" s="49"/>
      <c r="AL37" s="11"/>
      <c r="AM37" s="12"/>
      <c r="AN37" s="123"/>
      <c r="AO37" s="214"/>
      <c r="AP37" s="214"/>
      <c r="AQ37" s="1000"/>
      <c r="AR37" s="1075"/>
      <c r="AS37" s="1075"/>
      <c r="AT37" s="996"/>
      <c r="AU37" s="1052"/>
      <c r="AV37" s="4"/>
      <c r="AW37" s="4"/>
      <c r="AX37" s="4"/>
      <c r="AY37" s="4"/>
    </row>
    <row r="38" spans="1:51" ht="30" customHeight="1" x14ac:dyDescent="0.25">
      <c r="A38" s="928"/>
      <c r="B38" s="1005"/>
      <c r="C38" s="1005"/>
      <c r="D38" s="1005"/>
      <c r="E38" s="1005"/>
      <c r="F38" s="1068"/>
      <c r="G38" s="369" t="s">
        <v>120</v>
      </c>
      <c r="H38" s="246">
        <f>L38+R38+Z38+AE38+X38</f>
        <v>515280857</v>
      </c>
      <c r="I38" s="20"/>
      <c r="J38" s="20"/>
      <c r="K38" s="20"/>
      <c r="L38" s="20"/>
      <c r="M38" s="6">
        <v>65573517</v>
      </c>
      <c r="N38" s="6">
        <v>65573517</v>
      </c>
      <c r="O38" s="6">
        <v>65573517</v>
      </c>
      <c r="P38" s="6">
        <v>65573517</v>
      </c>
      <c r="Q38" s="6">
        <v>65573517</v>
      </c>
      <c r="R38" s="6">
        <v>65573517</v>
      </c>
      <c r="S38" s="6">
        <v>510200</v>
      </c>
      <c r="T38" s="7">
        <v>26848540</v>
      </c>
      <c r="U38" s="6">
        <v>26848540</v>
      </c>
      <c r="V38" s="7">
        <v>26848540</v>
      </c>
      <c r="W38" s="90">
        <v>26848540</v>
      </c>
      <c r="X38" s="90">
        <v>26848540</v>
      </c>
      <c r="Y38" s="90">
        <v>422858800</v>
      </c>
      <c r="Z38" s="90">
        <v>422858800</v>
      </c>
      <c r="AA38" s="7"/>
      <c r="AB38" s="7"/>
      <c r="AC38" s="7"/>
      <c r="AD38" s="90">
        <v>212480668</v>
      </c>
      <c r="AE38" s="450"/>
      <c r="AF38" s="90"/>
      <c r="AG38" s="90"/>
      <c r="AH38" s="90"/>
      <c r="AI38" s="90"/>
      <c r="AJ38" s="90"/>
      <c r="AK38" s="90">
        <v>212480668</v>
      </c>
      <c r="AL38" s="6"/>
      <c r="AM38" s="7"/>
      <c r="AN38" s="97"/>
      <c r="AO38" s="518">
        <f>AD38/Z38</f>
        <v>0.50248609701394409</v>
      </c>
      <c r="AP38" s="519"/>
      <c r="AQ38" s="1000"/>
      <c r="AR38" s="1075"/>
      <c r="AS38" s="1075"/>
      <c r="AT38" s="996"/>
      <c r="AU38" s="1052"/>
      <c r="AV38" s="25"/>
      <c r="AW38" s="25"/>
      <c r="AX38" s="25"/>
      <c r="AY38" s="25"/>
    </row>
    <row r="39" spans="1:51" ht="30" customHeight="1" x14ac:dyDescent="0.25">
      <c r="A39" s="928"/>
      <c r="B39" s="1005"/>
      <c r="C39" s="1005"/>
      <c r="D39" s="1005"/>
      <c r="E39" s="1005"/>
      <c r="F39" s="1068"/>
      <c r="G39" s="370" t="s">
        <v>128</v>
      </c>
      <c r="H39" s="283">
        <v>100</v>
      </c>
      <c r="I39" s="48">
        <v>10</v>
      </c>
      <c r="J39" s="48">
        <v>10</v>
      </c>
      <c r="K39" s="48">
        <f>+K35</f>
        <v>10</v>
      </c>
      <c r="L39" s="48">
        <f>L35</f>
        <v>10</v>
      </c>
      <c r="M39" s="48">
        <f>+M35</f>
        <v>30</v>
      </c>
      <c r="N39" s="48">
        <f>+N35</f>
        <v>30</v>
      </c>
      <c r="O39" s="48">
        <f>+O35</f>
        <v>30</v>
      </c>
      <c r="P39" s="48">
        <f>+P35</f>
        <v>30</v>
      </c>
      <c r="Q39" s="48">
        <v>30</v>
      </c>
      <c r="R39" s="48">
        <f>+R35</f>
        <v>24</v>
      </c>
      <c r="S39" s="48">
        <f>+S35</f>
        <v>60</v>
      </c>
      <c r="T39" s="48">
        <f>T35+T37</f>
        <v>60</v>
      </c>
      <c r="U39" s="48">
        <v>60</v>
      </c>
      <c r="V39" s="27">
        <f>V35+V37</f>
        <v>60</v>
      </c>
      <c r="W39" s="108">
        <f>+W35+W37</f>
        <v>65</v>
      </c>
      <c r="X39" s="108">
        <f>+X35+X37</f>
        <v>65</v>
      </c>
      <c r="Y39" s="402">
        <f>+Y35</f>
        <v>90</v>
      </c>
      <c r="Z39" s="482">
        <f>+Z35</f>
        <v>90</v>
      </c>
      <c r="AA39" s="37">
        <f t="shared" ref="AA39:AC39" si="12">+AA35</f>
        <v>0</v>
      </c>
      <c r="AB39" s="37">
        <f t="shared" si="12"/>
        <v>0</v>
      </c>
      <c r="AC39" s="37">
        <f t="shared" si="12"/>
        <v>0</v>
      </c>
      <c r="AD39" s="108">
        <f>+AD35</f>
        <v>70</v>
      </c>
      <c r="AE39" s="48">
        <f>+AE35</f>
        <v>100</v>
      </c>
      <c r="AF39" s="37"/>
      <c r="AG39" s="37"/>
      <c r="AH39" s="37"/>
      <c r="AI39" s="3"/>
      <c r="AJ39" s="3"/>
      <c r="AK39" s="141">
        <f>+AK35</f>
        <v>70</v>
      </c>
      <c r="AL39" s="37"/>
      <c r="AM39" s="24"/>
      <c r="AN39" s="97"/>
      <c r="AO39" s="215">
        <f>AD39/Z39</f>
        <v>0.77777777777777779</v>
      </c>
      <c r="AP39" s="269">
        <f>(AD39)/H39</f>
        <v>0.7</v>
      </c>
      <c r="AQ39" s="1000"/>
      <c r="AR39" s="1075"/>
      <c r="AS39" s="1075"/>
      <c r="AT39" s="996"/>
      <c r="AU39" s="1052"/>
      <c r="AV39" s="4"/>
      <c r="AW39" s="4"/>
      <c r="AX39" s="4"/>
      <c r="AY39" s="4"/>
    </row>
    <row r="40" spans="1:51" ht="30" customHeight="1" thickBot="1" x14ac:dyDescent="0.3">
      <c r="A40" s="928"/>
      <c r="B40" s="1006"/>
      <c r="C40" s="1006"/>
      <c r="D40" s="1006"/>
      <c r="E40" s="1006"/>
      <c r="F40" s="1068"/>
      <c r="G40" s="371" t="s">
        <v>132</v>
      </c>
      <c r="H40" s="248">
        <f>+H36+H38</f>
        <v>3450785592</v>
      </c>
      <c r="I40" s="249">
        <f>+I36</f>
        <v>204249768</v>
      </c>
      <c r="J40" s="249">
        <f>+J36</f>
        <v>204249768</v>
      </c>
      <c r="K40" s="249">
        <f>+K36</f>
        <v>204249770</v>
      </c>
      <c r="L40" s="249">
        <v>204249768</v>
      </c>
      <c r="M40" s="249">
        <f t="shared" ref="M40:S40" si="13">+M36+M38</f>
        <v>383589517</v>
      </c>
      <c r="N40" s="249">
        <f t="shared" si="13"/>
        <v>383589517</v>
      </c>
      <c r="O40" s="249">
        <f t="shared" si="13"/>
        <v>383589517</v>
      </c>
      <c r="P40" s="249">
        <f t="shared" si="13"/>
        <v>383589517</v>
      </c>
      <c r="Q40" s="249">
        <f t="shared" si="13"/>
        <v>364143138</v>
      </c>
      <c r="R40" s="249">
        <f t="shared" si="13"/>
        <v>364098618</v>
      </c>
      <c r="S40" s="249">
        <f t="shared" si="13"/>
        <v>643375988</v>
      </c>
      <c r="T40" s="249">
        <f>T36+T38</f>
        <v>669714328</v>
      </c>
      <c r="U40" s="249">
        <v>871769328</v>
      </c>
      <c r="V40" s="249">
        <f>V38+V36</f>
        <v>871769328</v>
      </c>
      <c r="W40" s="251">
        <f>+W36+W38</f>
        <v>935996640</v>
      </c>
      <c r="X40" s="251">
        <f>+X36+X38</f>
        <v>923704406</v>
      </c>
      <c r="Y40" s="251">
        <f>+Y36+Y38</f>
        <v>1458732800</v>
      </c>
      <c r="Z40" s="250">
        <f>+Z36+Z38</f>
        <v>1458732800</v>
      </c>
      <c r="AA40" s="250"/>
      <c r="AB40" s="250"/>
      <c r="AC40" s="250"/>
      <c r="AD40" s="251">
        <f>+AD36+AD38</f>
        <v>241811668</v>
      </c>
      <c r="AE40" s="249">
        <f>+AE36</f>
        <v>500000000</v>
      </c>
      <c r="AF40" s="250"/>
      <c r="AG40" s="250"/>
      <c r="AH40" s="250"/>
      <c r="AI40" s="250"/>
      <c r="AJ40" s="250"/>
      <c r="AK40" s="251">
        <f>+AK36+AK38</f>
        <v>241811668</v>
      </c>
      <c r="AL40" s="250"/>
      <c r="AM40" s="250"/>
      <c r="AN40" s="253"/>
      <c r="AO40" s="254">
        <f>AD40/Z40</f>
        <v>0.16576830794508768</v>
      </c>
      <c r="AP40" s="271">
        <f>(L40+R40+AK40+X40)/H40</f>
        <v>0.50245499576086095</v>
      </c>
      <c r="AQ40" s="1001"/>
      <c r="AR40" s="1076"/>
      <c r="AS40" s="1076"/>
      <c r="AT40" s="1020"/>
      <c r="AU40" s="1053"/>
      <c r="AV40" s="25"/>
      <c r="AW40" s="25"/>
      <c r="AX40" s="25"/>
      <c r="AY40" s="25"/>
    </row>
    <row r="41" spans="1:51" ht="30" customHeight="1" x14ac:dyDescent="0.25">
      <c r="A41" s="928"/>
      <c r="B41" s="1014">
        <v>6</v>
      </c>
      <c r="C41" s="1004" t="s">
        <v>200</v>
      </c>
      <c r="D41" s="1004" t="s">
        <v>119</v>
      </c>
      <c r="E41" s="1004">
        <v>478</v>
      </c>
      <c r="F41" s="1068"/>
      <c r="G41" s="368" t="s">
        <v>81</v>
      </c>
      <c r="H41" s="531">
        <f>AE41</f>
        <v>100</v>
      </c>
      <c r="I41" s="415">
        <v>24</v>
      </c>
      <c r="J41" s="415">
        <v>25</v>
      </c>
      <c r="K41" s="415">
        <v>25</v>
      </c>
      <c r="L41" s="415">
        <v>25</v>
      </c>
      <c r="M41" s="415">
        <v>70</v>
      </c>
      <c r="N41" s="415">
        <v>70</v>
      </c>
      <c r="O41" s="415">
        <v>70</v>
      </c>
      <c r="P41" s="415">
        <v>70</v>
      </c>
      <c r="Q41" s="415">
        <v>70</v>
      </c>
      <c r="R41" s="415">
        <v>70</v>
      </c>
      <c r="S41" s="415">
        <v>80</v>
      </c>
      <c r="T41" s="415">
        <f>+S41</f>
        <v>80</v>
      </c>
      <c r="U41" s="415">
        <v>80</v>
      </c>
      <c r="V41" s="417">
        <v>80</v>
      </c>
      <c r="W41" s="416">
        <v>80</v>
      </c>
      <c r="X41" s="239">
        <v>75</v>
      </c>
      <c r="Y41" s="239">
        <v>90</v>
      </c>
      <c r="Z41" s="239">
        <f>+Y41</f>
        <v>90</v>
      </c>
      <c r="AA41" s="417"/>
      <c r="AB41" s="417"/>
      <c r="AC41" s="417"/>
      <c r="AD41" s="416">
        <v>75</v>
      </c>
      <c r="AE41" s="415">
        <v>100</v>
      </c>
      <c r="AF41" s="417"/>
      <c r="AG41" s="417"/>
      <c r="AH41" s="417"/>
      <c r="AI41" s="418"/>
      <c r="AJ41" s="418"/>
      <c r="AK41" s="416">
        <v>75</v>
      </c>
      <c r="AL41" s="532"/>
      <c r="AM41" s="533"/>
      <c r="AN41" s="242"/>
      <c r="AO41" s="243">
        <f>AD41/Z41</f>
        <v>0.83333333333333337</v>
      </c>
      <c r="AP41" s="420">
        <f>(AD41)/H41</f>
        <v>0.75</v>
      </c>
      <c r="AQ41" s="999" t="s">
        <v>556</v>
      </c>
      <c r="AR41" s="995" t="s">
        <v>481</v>
      </c>
      <c r="AS41" s="995" t="s">
        <v>482</v>
      </c>
      <c r="AT41" s="1017" t="s">
        <v>201</v>
      </c>
      <c r="AU41" s="1051" t="s">
        <v>152</v>
      </c>
      <c r="AV41" s="4"/>
      <c r="AW41" s="4"/>
      <c r="AX41" s="4"/>
      <c r="AY41" s="4"/>
    </row>
    <row r="42" spans="1:51" ht="30" customHeight="1" x14ac:dyDescent="0.25">
      <c r="A42" s="928"/>
      <c r="B42" s="1005"/>
      <c r="C42" s="1005"/>
      <c r="D42" s="1005"/>
      <c r="E42" s="1005"/>
      <c r="F42" s="1068"/>
      <c r="G42" s="369" t="s">
        <v>102</v>
      </c>
      <c r="H42" s="244">
        <f>L42+R42+Z42+AE42+X42</f>
        <v>573863245</v>
      </c>
      <c r="I42" s="6">
        <v>60608658</v>
      </c>
      <c r="J42" s="6">
        <v>60608658</v>
      </c>
      <c r="K42" s="6">
        <v>60608658</v>
      </c>
      <c r="L42" s="6">
        <v>44335011</v>
      </c>
      <c r="M42" s="6">
        <v>200000000</v>
      </c>
      <c r="N42" s="6">
        <v>200000000</v>
      </c>
      <c r="O42" s="6">
        <v>200000000</v>
      </c>
      <c r="P42" s="6">
        <v>200000000</v>
      </c>
      <c r="Q42" s="6">
        <v>102639067</v>
      </c>
      <c r="R42" s="6">
        <v>91224934</v>
      </c>
      <c r="S42" s="6">
        <v>134322300</v>
      </c>
      <c r="T42" s="6">
        <v>134322300</v>
      </c>
      <c r="U42" s="6">
        <v>134322300</v>
      </c>
      <c r="V42" s="7">
        <v>134322300</v>
      </c>
      <c r="W42" s="90">
        <v>154226300</v>
      </c>
      <c r="X42" s="90">
        <v>154226300</v>
      </c>
      <c r="Y42" s="90">
        <v>124077000</v>
      </c>
      <c r="Z42" s="90">
        <v>124077000</v>
      </c>
      <c r="AA42" s="7"/>
      <c r="AB42" s="7"/>
      <c r="AC42" s="7"/>
      <c r="AD42" s="90">
        <v>68976000</v>
      </c>
      <c r="AE42" s="6">
        <v>160000000</v>
      </c>
      <c r="AF42" s="7"/>
      <c r="AG42" s="7"/>
      <c r="AH42" s="7"/>
      <c r="AI42" s="7"/>
      <c r="AJ42" s="7"/>
      <c r="AK42" s="90">
        <v>68976000</v>
      </c>
      <c r="AL42" s="6"/>
      <c r="AM42" s="7"/>
      <c r="AN42" s="97"/>
      <c r="AO42" s="213">
        <f>AD42/Z42</f>
        <v>0.55591286056239275</v>
      </c>
      <c r="AP42" s="266">
        <f>(L42+R42+X42+AD42)/H42</f>
        <v>0.62517027902701805</v>
      </c>
      <c r="AQ42" s="1049"/>
      <c r="AR42" s="998"/>
      <c r="AS42" s="998"/>
      <c r="AT42" s="996"/>
      <c r="AU42" s="1052"/>
      <c r="AV42" s="25"/>
      <c r="AW42" s="25"/>
      <c r="AX42" s="25"/>
      <c r="AY42" s="25"/>
    </row>
    <row r="43" spans="1:51" ht="30" customHeight="1" x14ac:dyDescent="0.25">
      <c r="A43" s="928"/>
      <c r="B43" s="1005"/>
      <c r="C43" s="1005"/>
      <c r="D43" s="1005"/>
      <c r="E43" s="1005"/>
      <c r="F43" s="1068"/>
      <c r="G43" s="370" t="s">
        <v>111</v>
      </c>
      <c r="H43" s="521"/>
      <c r="I43" s="522"/>
      <c r="J43" s="522"/>
      <c r="K43" s="522"/>
      <c r="L43" s="523"/>
      <c r="M43" s="523"/>
      <c r="N43" s="523"/>
      <c r="O43" s="523"/>
      <c r="P43" s="523"/>
      <c r="Q43" s="523"/>
      <c r="R43" s="523"/>
      <c r="S43" s="523"/>
      <c r="T43" s="523"/>
      <c r="U43" s="523"/>
      <c r="V43" s="523"/>
      <c r="W43" s="515"/>
      <c r="X43" s="515"/>
      <c r="Y43" s="516"/>
      <c r="Z43" s="516"/>
      <c r="AA43" s="515"/>
      <c r="AB43" s="515"/>
      <c r="AC43" s="515"/>
      <c r="AD43" s="501"/>
      <c r="AE43" s="523"/>
      <c r="AF43" s="515"/>
      <c r="AG43" s="515"/>
      <c r="AH43" s="515"/>
      <c r="AI43" s="515"/>
      <c r="AJ43" s="515"/>
      <c r="AK43" s="501"/>
      <c r="AL43" s="523"/>
      <c r="AM43" s="524"/>
      <c r="AN43" s="525"/>
      <c r="AO43" s="526"/>
      <c r="AP43" s="534"/>
      <c r="AQ43" s="1049"/>
      <c r="AR43" s="998"/>
      <c r="AS43" s="998"/>
      <c r="AT43" s="996"/>
      <c r="AU43" s="1052"/>
      <c r="AV43" s="4"/>
      <c r="AW43" s="4"/>
      <c r="AX43" s="4"/>
      <c r="AY43" s="4"/>
    </row>
    <row r="44" spans="1:51" ht="30" customHeight="1" x14ac:dyDescent="0.25">
      <c r="A44" s="928"/>
      <c r="B44" s="1005"/>
      <c r="C44" s="1005"/>
      <c r="D44" s="1005"/>
      <c r="E44" s="1005"/>
      <c r="F44" s="1068"/>
      <c r="G44" s="369" t="s">
        <v>120</v>
      </c>
      <c r="H44" s="246">
        <f>L44+R44+Z44+AE44+X44</f>
        <v>65231574</v>
      </c>
      <c r="I44" s="20"/>
      <c r="J44" s="20"/>
      <c r="K44" s="20"/>
      <c r="L44" s="20"/>
      <c r="M44" s="6">
        <v>14704074</v>
      </c>
      <c r="N44" s="6">
        <v>14704074</v>
      </c>
      <c r="O44" s="6">
        <v>14704074</v>
      </c>
      <c r="P44" s="6">
        <v>14704074</v>
      </c>
      <c r="Q44" s="6">
        <v>14704074</v>
      </c>
      <c r="R44" s="6">
        <v>14704074</v>
      </c>
      <c r="S44" s="20">
        <v>0</v>
      </c>
      <c r="T44" s="20">
        <v>0</v>
      </c>
      <c r="U44" s="20">
        <v>0</v>
      </c>
      <c r="V44" s="20"/>
      <c r="W44" s="125">
        <v>0</v>
      </c>
      <c r="X44" s="125">
        <v>0</v>
      </c>
      <c r="Y44" s="90">
        <v>50527500</v>
      </c>
      <c r="Z44" s="90">
        <v>50527500</v>
      </c>
      <c r="AA44" s="7"/>
      <c r="AB44" s="7"/>
      <c r="AC44" s="7"/>
      <c r="AD44" s="90">
        <v>40667172</v>
      </c>
      <c r="AE44" s="451"/>
      <c r="AF44" s="90"/>
      <c r="AG44" s="90"/>
      <c r="AH44" s="90"/>
      <c r="AI44" s="90"/>
      <c r="AJ44" s="90"/>
      <c r="AK44" s="90">
        <v>40667172</v>
      </c>
      <c r="AL44" s="52"/>
      <c r="AM44" s="52"/>
      <c r="AN44" s="123"/>
      <c r="AO44" s="518">
        <f>AD44/Z44</f>
        <v>0.80485224877541928</v>
      </c>
      <c r="AP44" s="534"/>
      <c r="AQ44" s="1049"/>
      <c r="AR44" s="998"/>
      <c r="AS44" s="998"/>
      <c r="AT44" s="996"/>
      <c r="AU44" s="1052"/>
      <c r="AV44" s="25"/>
      <c r="AW44" s="25"/>
      <c r="AX44" s="25"/>
      <c r="AY44" s="25"/>
    </row>
    <row r="45" spans="1:51" ht="30" customHeight="1" x14ac:dyDescent="0.25">
      <c r="A45" s="928"/>
      <c r="B45" s="1005"/>
      <c r="C45" s="1005"/>
      <c r="D45" s="1005"/>
      <c r="E45" s="1005"/>
      <c r="F45" s="1068"/>
      <c r="G45" s="370" t="s">
        <v>128</v>
      </c>
      <c r="H45" s="283">
        <v>100</v>
      </c>
      <c r="I45" s="48">
        <v>25</v>
      </c>
      <c r="J45" s="48">
        <v>25</v>
      </c>
      <c r="K45" s="48">
        <f>+K41</f>
        <v>25</v>
      </c>
      <c r="L45" s="48">
        <v>25</v>
      </c>
      <c r="M45" s="48">
        <f>+M41</f>
        <v>70</v>
      </c>
      <c r="N45" s="48">
        <f>+N41</f>
        <v>70</v>
      </c>
      <c r="O45" s="48">
        <f>+O41</f>
        <v>70</v>
      </c>
      <c r="P45" s="48">
        <f>+P41</f>
        <v>70</v>
      </c>
      <c r="Q45" s="48">
        <v>70</v>
      </c>
      <c r="R45" s="48">
        <v>70</v>
      </c>
      <c r="S45" s="48">
        <f>+S41</f>
        <v>80</v>
      </c>
      <c r="T45" s="53">
        <f>+T41</f>
        <v>80</v>
      </c>
      <c r="U45" s="53">
        <v>80</v>
      </c>
      <c r="V45" s="54">
        <f>V41</f>
        <v>80</v>
      </c>
      <c r="W45" s="108">
        <f t="shared" ref="W45:Z46" si="14">+W41+W43</f>
        <v>80</v>
      </c>
      <c r="X45" s="108">
        <f t="shared" si="14"/>
        <v>75</v>
      </c>
      <c r="Y45" s="402">
        <f t="shared" si="14"/>
        <v>90</v>
      </c>
      <c r="Z45" s="402">
        <f t="shared" si="14"/>
        <v>90</v>
      </c>
      <c r="AA45" s="37">
        <f>+AA41</f>
        <v>0</v>
      </c>
      <c r="AB45" s="37">
        <f>+AB41</f>
        <v>0</v>
      </c>
      <c r="AC45" s="37">
        <f>+AC41</f>
        <v>0</v>
      </c>
      <c r="AD45" s="108">
        <f>+AD41+AD43</f>
        <v>75</v>
      </c>
      <c r="AE45" s="108">
        <f t="shared" ref="AE45:AK45" si="15">+AE41+AE43</f>
        <v>100</v>
      </c>
      <c r="AF45" s="108">
        <f t="shared" si="15"/>
        <v>0</v>
      </c>
      <c r="AG45" s="108">
        <f t="shared" si="15"/>
        <v>0</v>
      </c>
      <c r="AH45" s="108">
        <f t="shared" si="15"/>
        <v>0</v>
      </c>
      <c r="AI45" s="108">
        <f t="shared" si="15"/>
        <v>0</v>
      </c>
      <c r="AJ45" s="108">
        <f t="shared" si="15"/>
        <v>0</v>
      </c>
      <c r="AK45" s="108">
        <f t="shared" si="15"/>
        <v>75</v>
      </c>
      <c r="AL45" s="55"/>
      <c r="AM45" s="56"/>
      <c r="AN45" s="97"/>
      <c r="AO45" s="215">
        <f>AD45/Z45</f>
        <v>0.83333333333333337</v>
      </c>
      <c r="AP45" s="269">
        <f>(AD45)/H45</f>
        <v>0.75</v>
      </c>
      <c r="AQ45" s="1049"/>
      <c r="AR45" s="998"/>
      <c r="AS45" s="998"/>
      <c r="AT45" s="996"/>
      <c r="AU45" s="1052"/>
      <c r="AV45" s="4"/>
      <c r="AW45" s="4"/>
      <c r="AX45" s="4"/>
      <c r="AY45" s="4"/>
    </row>
    <row r="46" spans="1:51" ht="30" customHeight="1" thickBot="1" x14ac:dyDescent="0.3">
      <c r="A46" s="929"/>
      <c r="B46" s="1006"/>
      <c r="C46" s="1006"/>
      <c r="D46" s="1006"/>
      <c r="E46" s="1006"/>
      <c r="F46" s="1068"/>
      <c r="G46" s="371" t="s">
        <v>132</v>
      </c>
      <c r="H46" s="248">
        <f>+H42+H44</f>
        <v>639094819</v>
      </c>
      <c r="I46" s="249">
        <f>+I42</f>
        <v>60608658</v>
      </c>
      <c r="J46" s="249">
        <f>+J42</f>
        <v>60608658</v>
      </c>
      <c r="K46" s="249">
        <f>+K42</f>
        <v>60608658</v>
      </c>
      <c r="L46" s="249">
        <v>44335011</v>
      </c>
      <c r="M46" s="249">
        <f t="shared" ref="M46:R46" si="16">+M42+M44</f>
        <v>214704074</v>
      </c>
      <c r="N46" s="249">
        <f t="shared" si="16"/>
        <v>214704074</v>
      </c>
      <c r="O46" s="249">
        <f t="shared" si="16"/>
        <v>214704074</v>
      </c>
      <c r="P46" s="249">
        <f t="shared" si="16"/>
        <v>214704074</v>
      </c>
      <c r="Q46" s="249">
        <f t="shared" si="16"/>
        <v>117343141</v>
      </c>
      <c r="R46" s="249">
        <f t="shared" si="16"/>
        <v>105929008</v>
      </c>
      <c r="S46" s="249">
        <f>+S42</f>
        <v>134322300</v>
      </c>
      <c r="T46" s="249">
        <f>+T42</f>
        <v>134322300</v>
      </c>
      <c r="U46" s="249">
        <v>134322300</v>
      </c>
      <c r="V46" s="249">
        <f>V42</f>
        <v>134322300</v>
      </c>
      <c r="W46" s="287">
        <f t="shared" si="14"/>
        <v>154226300</v>
      </c>
      <c r="X46" s="287">
        <f t="shared" si="14"/>
        <v>154226300</v>
      </c>
      <c r="Y46" s="424">
        <f t="shared" si="14"/>
        <v>174604500</v>
      </c>
      <c r="Z46" s="424">
        <f t="shared" si="14"/>
        <v>174604500</v>
      </c>
      <c r="AA46" s="250"/>
      <c r="AB46" s="250"/>
      <c r="AC46" s="250"/>
      <c r="AD46" s="251">
        <f>+AD42+AD44</f>
        <v>109643172</v>
      </c>
      <c r="AE46" s="249">
        <f>+AE42</f>
        <v>160000000</v>
      </c>
      <c r="AF46" s="250"/>
      <c r="AG46" s="250"/>
      <c r="AH46" s="250"/>
      <c r="AI46" s="250"/>
      <c r="AJ46" s="250"/>
      <c r="AK46" s="251">
        <f>+AK42+AK44</f>
        <v>109643172</v>
      </c>
      <c r="AL46" s="250"/>
      <c r="AM46" s="535"/>
      <c r="AN46" s="253"/>
      <c r="AO46" s="1393">
        <f>AD46/Z46</f>
        <v>0.62795158200390022</v>
      </c>
      <c r="AP46" s="271">
        <f>(L46+R46+AK46+X46)/H46</f>
        <v>0.64800007555686345</v>
      </c>
      <c r="AQ46" s="1049"/>
      <c r="AR46" s="998"/>
      <c r="AS46" s="998"/>
      <c r="AT46" s="996"/>
      <c r="AU46" s="1052"/>
      <c r="AV46" s="25"/>
      <c r="AW46" s="25"/>
      <c r="AX46" s="25"/>
      <c r="AY46" s="25"/>
    </row>
    <row r="47" spans="1:51" ht="30" customHeight="1" x14ac:dyDescent="0.25">
      <c r="A47" s="1013" t="s">
        <v>202</v>
      </c>
      <c r="B47" s="1014">
        <v>7</v>
      </c>
      <c r="C47" s="1004" t="s">
        <v>203</v>
      </c>
      <c r="D47" s="1004" t="s">
        <v>77</v>
      </c>
      <c r="E47" s="1004">
        <v>527</v>
      </c>
      <c r="F47" s="1068"/>
      <c r="G47" s="368" t="s">
        <v>81</v>
      </c>
      <c r="H47" s="527">
        <f>L47+R51+X51+Y51+AE47</f>
        <v>14999.995999999999</v>
      </c>
      <c r="I47" s="272">
        <v>500</v>
      </c>
      <c r="J47" s="272">
        <v>500</v>
      </c>
      <c r="K47" s="83">
        <v>1028</v>
      </c>
      <c r="L47" s="83">
        <v>1028</v>
      </c>
      <c r="M47" s="272">
        <v>2250</v>
      </c>
      <c r="N47" s="272">
        <v>2250</v>
      </c>
      <c r="O47" s="272">
        <v>2250</v>
      </c>
      <c r="P47" s="272">
        <v>2250</v>
      </c>
      <c r="Q47" s="83">
        <f>2427+200</f>
        <v>2627</v>
      </c>
      <c r="R47" s="83">
        <v>2427</v>
      </c>
      <c r="S47" s="83">
        <v>4500</v>
      </c>
      <c r="T47" s="83">
        <f>+S47</f>
        <v>4500</v>
      </c>
      <c r="U47" s="272">
        <v>4500</v>
      </c>
      <c r="V47" s="528">
        <v>4500</v>
      </c>
      <c r="W47" s="285">
        <v>4952.366</v>
      </c>
      <c r="X47" s="285">
        <v>4952.366</v>
      </c>
      <c r="Y47" s="226">
        <f>4972-177-200</f>
        <v>4595</v>
      </c>
      <c r="Z47" s="226">
        <f>+Y47</f>
        <v>4595</v>
      </c>
      <c r="AA47" s="112"/>
      <c r="AB47" s="112"/>
      <c r="AC47" s="112"/>
      <c r="AD47" s="289">
        <v>929.01</v>
      </c>
      <c r="AE47" s="285">
        <v>1797.63</v>
      </c>
      <c r="AF47" s="273"/>
      <c r="AG47" s="273"/>
      <c r="AH47" s="273"/>
      <c r="AI47" s="228"/>
      <c r="AJ47" s="228"/>
      <c r="AK47" s="289">
        <v>929.01</v>
      </c>
      <c r="AL47" s="529"/>
      <c r="AM47" s="530"/>
      <c r="AN47" s="286"/>
      <c r="AO47" s="218">
        <f>AD47/Z47</f>
        <v>0.2021784548422198</v>
      </c>
      <c r="AP47" s="322">
        <f>(L47+R47+X47+AD47)/H47</f>
        <v>0.62242523264672878</v>
      </c>
      <c r="AQ47" s="1050" t="s">
        <v>505</v>
      </c>
      <c r="AR47" s="1002" t="s">
        <v>89</v>
      </c>
      <c r="AS47" s="1002" t="s">
        <v>89</v>
      </c>
      <c r="AT47" s="1018" t="s">
        <v>184</v>
      </c>
      <c r="AU47" s="1062" t="s">
        <v>185</v>
      </c>
      <c r="AV47" s="4"/>
      <c r="AW47" s="4"/>
      <c r="AX47" s="4"/>
      <c r="AY47" s="4"/>
    </row>
    <row r="48" spans="1:51" ht="30" customHeight="1" x14ac:dyDescent="0.25">
      <c r="A48" s="928"/>
      <c r="B48" s="1005"/>
      <c r="C48" s="1005"/>
      <c r="D48" s="1005"/>
      <c r="E48" s="1005"/>
      <c r="F48" s="1068"/>
      <c r="G48" s="369" t="s">
        <v>102</v>
      </c>
      <c r="H48" s="244">
        <f>L48+R48+Z48+AE48+X48</f>
        <v>2352188532</v>
      </c>
      <c r="I48" s="6">
        <v>291959815</v>
      </c>
      <c r="J48" s="6">
        <v>291959815</v>
      </c>
      <c r="K48" s="6">
        <v>291959815</v>
      </c>
      <c r="L48" s="6">
        <v>203012548</v>
      </c>
      <c r="M48" s="6">
        <v>605318000</v>
      </c>
      <c r="N48" s="6">
        <v>605318000</v>
      </c>
      <c r="O48" s="6">
        <v>605318000</v>
      </c>
      <c r="P48" s="6">
        <v>605318000</v>
      </c>
      <c r="Q48" s="6">
        <v>804524633</v>
      </c>
      <c r="R48" s="6">
        <v>801616488</v>
      </c>
      <c r="S48" s="6">
        <v>463445300</v>
      </c>
      <c r="T48" s="6">
        <v>463445300</v>
      </c>
      <c r="U48" s="6">
        <v>463445300</v>
      </c>
      <c r="V48" s="7">
        <v>463445300</v>
      </c>
      <c r="W48" s="90">
        <v>517084624</v>
      </c>
      <c r="X48" s="90">
        <v>474482496</v>
      </c>
      <c r="Y48" s="90">
        <v>553077000</v>
      </c>
      <c r="Z48" s="90">
        <v>553077000</v>
      </c>
      <c r="AA48" s="7"/>
      <c r="AB48" s="7"/>
      <c r="AC48" s="7"/>
      <c r="AD48" s="90">
        <v>47226000</v>
      </c>
      <c r="AE48" s="6">
        <v>320000000</v>
      </c>
      <c r="AF48" s="7"/>
      <c r="AG48" s="7"/>
      <c r="AH48" s="7"/>
      <c r="AI48" s="7"/>
      <c r="AJ48" s="7"/>
      <c r="AK48" s="90">
        <v>47226000</v>
      </c>
      <c r="AL48" s="6"/>
      <c r="AM48" s="7"/>
      <c r="AN48" s="97"/>
      <c r="AO48" s="218">
        <f t="shared" ref="AO48:AO52" si="17">AD48/Z48</f>
        <v>8.538774890295564E-2</v>
      </c>
      <c r="AP48" s="275">
        <f>(L48+R48+X48+AD48)/H48</f>
        <v>0.64890101759921348</v>
      </c>
      <c r="AQ48" s="1000"/>
      <c r="AR48" s="998"/>
      <c r="AS48" s="998"/>
      <c r="AT48" s="996"/>
      <c r="AU48" s="1052"/>
      <c r="AV48" s="25"/>
      <c r="AW48" s="25"/>
      <c r="AX48" s="25"/>
      <c r="AY48" s="25"/>
    </row>
    <row r="49" spans="1:51" ht="30" customHeight="1" x14ac:dyDescent="0.25">
      <c r="A49" s="928"/>
      <c r="B49" s="1005"/>
      <c r="C49" s="1005"/>
      <c r="D49" s="1005"/>
      <c r="E49" s="1005"/>
      <c r="F49" s="1068"/>
      <c r="G49" s="370" t="s">
        <v>111</v>
      </c>
      <c r="H49" s="521"/>
      <c r="I49" s="11"/>
      <c r="J49" s="11"/>
      <c r="K49" s="11"/>
      <c r="L49" s="11"/>
      <c r="M49" s="12"/>
      <c r="N49" s="12"/>
      <c r="O49" s="11"/>
      <c r="P49" s="11"/>
      <c r="Q49" s="11"/>
      <c r="R49" s="12"/>
      <c r="S49" s="48">
        <v>200</v>
      </c>
      <c r="T49" s="37">
        <f>+S49</f>
        <v>200</v>
      </c>
      <c r="U49" s="48">
        <v>200</v>
      </c>
      <c r="V49" s="37">
        <v>200</v>
      </c>
      <c r="W49" s="108">
        <v>200</v>
      </c>
      <c r="X49" s="141">
        <v>200</v>
      </c>
      <c r="Y49" s="20"/>
      <c r="Z49" s="20"/>
      <c r="AA49" s="20"/>
      <c r="AB49" s="20"/>
      <c r="AC49" s="20"/>
      <c r="AD49" s="20"/>
      <c r="AE49" s="20"/>
      <c r="AF49" s="20"/>
      <c r="AG49" s="20"/>
      <c r="AH49" s="20"/>
      <c r="AI49" s="20"/>
      <c r="AJ49" s="20"/>
      <c r="AK49" s="20"/>
      <c r="AL49" s="58"/>
      <c r="AM49" s="29"/>
      <c r="AN49" s="97"/>
      <c r="AO49" s="218" t="e">
        <f t="shared" si="17"/>
        <v>#DIV/0!</v>
      </c>
      <c r="AP49" s="291"/>
      <c r="AQ49" s="1000"/>
      <c r="AR49" s="998"/>
      <c r="AS49" s="998"/>
      <c r="AT49" s="996"/>
      <c r="AU49" s="1052"/>
      <c r="AV49" s="4"/>
      <c r="AW49" s="4"/>
      <c r="AX49" s="4"/>
      <c r="AY49" s="4"/>
    </row>
    <row r="50" spans="1:51" ht="30" customHeight="1" x14ac:dyDescent="0.25">
      <c r="A50" s="928"/>
      <c r="B50" s="1005"/>
      <c r="C50" s="1005"/>
      <c r="D50" s="1005"/>
      <c r="E50" s="1005"/>
      <c r="F50" s="1068"/>
      <c r="G50" s="369" t="s">
        <v>120</v>
      </c>
      <c r="H50" s="246">
        <f>L50+R50+Z50+AE50+X50</f>
        <v>868712136</v>
      </c>
      <c r="I50" s="20"/>
      <c r="J50" s="20"/>
      <c r="K50" s="20"/>
      <c r="L50" s="20"/>
      <c r="M50" s="6">
        <v>105773637</v>
      </c>
      <c r="N50" s="6">
        <v>105773637</v>
      </c>
      <c r="O50" s="6">
        <v>105773637</v>
      </c>
      <c r="P50" s="6">
        <v>105773637</v>
      </c>
      <c r="Q50" s="6">
        <v>105773637</v>
      </c>
      <c r="R50" s="6">
        <v>105773637</v>
      </c>
      <c r="S50" s="6">
        <v>575846067</v>
      </c>
      <c r="T50" s="6">
        <v>579357845</v>
      </c>
      <c r="U50" s="6">
        <v>579357845</v>
      </c>
      <c r="V50" s="7">
        <v>579357845</v>
      </c>
      <c r="W50" s="90">
        <v>579357845</v>
      </c>
      <c r="X50" s="90">
        <v>579357845</v>
      </c>
      <c r="Y50" s="90">
        <v>183580654</v>
      </c>
      <c r="Z50" s="90">
        <v>183580654</v>
      </c>
      <c r="AA50" s="90"/>
      <c r="AB50" s="90"/>
      <c r="AC50" s="90"/>
      <c r="AD50" s="90">
        <v>101481494</v>
      </c>
      <c r="AE50" s="451"/>
      <c r="AF50" s="90"/>
      <c r="AG50" s="90"/>
      <c r="AH50" s="90"/>
      <c r="AI50" s="90"/>
      <c r="AJ50" s="90"/>
      <c r="AK50" s="90">
        <v>101481494</v>
      </c>
      <c r="AL50" s="6"/>
      <c r="AM50" s="7"/>
      <c r="AN50" s="97"/>
      <c r="AO50" s="218">
        <f t="shared" si="17"/>
        <v>0.55278969645679554</v>
      </c>
      <c r="AP50" s="282"/>
      <c r="AQ50" s="1000"/>
      <c r="AR50" s="998"/>
      <c r="AS50" s="998"/>
      <c r="AT50" s="996"/>
      <c r="AU50" s="1052"/>
      <c r="AV50" s="25"/>
      <c r="AW50" s="25"/>
      <c r="AX50" s="25"/>
      <c r="AY50" s="25"/>
    </row>
    <row r="51" spans="1:51" ht="30" customHeight="1" x14ac:dyDescent="0.25">
      <c r="A51" s="928"/>
      <c r="B51" s="1005"/>
      <c r="C51" s="1005"/>
      <c r="D51" s="1005"/>
      <c r="E51" s="1005"/>
      <c r="F51" s="1068"/>
      <c r="G51" s="370" t="s">
        <v>128</v>
      </c>
      <c r="H51" s="283">
        <f>+H47</f>
        <v>14999.995999999999</v>
      </c>
      <c r="I51" s="59">
        <f>+I47</f>
        <v>500</v>
      </c>
      <c r="J51" s="59">
        <f>+J47</f>
        <v>500</v>
      </c>
      <c r="K51" s="60">
        <f>+K47</f>
        <v>1028</v>
      </c>
      <c r="L51" s="60">
        <v>1028</v>
      </c>
      <c r="M51" s="60">
        <f>+M47</f>
        <v>2250</v>
      </c>
      <c r="N51" s="60">
        <f>+N47</f>
        <v>2250</v>
      </c>
      <c r="O51" s="60">
        <f>+O47</f>
        <v>2250</v>
      </c>
      <c r="P51" s="60">
        <f>+P47</f>
        <v>2250</v>
      </c>
      <c r="Q51" s="60">
        <f>Q47</f>
        <v>2627</v>
      </c>
      <c r="R51" s="48">
        <v>2427</v>
      </c>
      <c r="S51" s="48">
        <f>+S47+S49</f>
        <v>4700</v>
      </c>
      <c r="T51" s="48">
        <f>+T49+T47</f>
        <v>4700</v>
      </c>
      <c r="U51" s="48">
        <v>4700</v>
      </c>
      <c r="V51" s="58">
        <f>V47+V49</f>
        <v>4700</v>
      </c>
      <c r="W51" s="151">
        <f>+W47+W49</f>
        <v>5152.366</v>
      </c>
      <c r="X51" s="134">
        <f>+X47+X49</f>
        <v>5152.366</v>
      </c>
      <c r="Y51" s="134">
        <f>+Y47</f>
        <v>4595</v>
      </c>
      <c r="Z51" s="134">
        <f>+Z47</f>
        <v>4595</v>
      </c>
      <c r="AA51" s="37">
        <f t="shared" ref="AA51:AC51" si="18">+AA47</f>
        <v>0</v>
      </c>
      <c r="AB51" s="37">
        <f t="shared" si="18"/>
        <v>0</v>
      </c>
      <c r="AC51" s="37">
        <f t="shared" si="18"/>
        <v>0</v>
      </c>
      <c r="AD51" s="289">
        <f>+AD47</f>
        <v>929.01</v>
      </c>
      <c r="AE51" s="48">
        <f>+AE47</f>
        <v>1797.63</v>
      </c>
      <c r="AF51" s="37"/>
      <c r="AG51" s="37"/>
      <c r="AH51" s="37"/>
      <c r="AI51" s="3"/>
      <c r="AJ51" s="3"/>
      <c r="AK51" s="134">
        <f>+AK47</f>
        <v>929.01</v>
      </c>
      <c r="AL51" s="58"/>
      <c r="AM51" s="42"/>
      <c r="AN51" s="98"/>
      <c r="AO51" s="218">
        <f t="shared" si="17"/>
        <v>0.2021784548422198</v>
      </c>
      <c r="AP51" s="275">
        <f>(L51+R51+X51+AD51)/H51</f>
        <v>0.6357585695356186</v>
      </c>
      <c r="AQ51" s="1000"/>
      <c r="AR51" s="998"/>
      <c r="AS51" s="998"/>
      <c r="AT51" s="996"/>
      <c r="AU51" s="1052"/>
      <c r="AV51" s="4"/>
      <c r="AW51" s="4"/>
      <c r="AX51" s="4"/>
      <c r="AY51" s="4"/>
    </row>
    <row r="52" spans="1:51" ht="30" customHeight="1" thickBot="1" x14ac:dyDescent="0.3">
      <c r="A52" s="929"/>
      <c r="B52" s="1006"/>
      <c r="C52" s="1006"/>
      <c r="D52" s="1006"/>
      <c r="E52" s="1006"/>
      <c r="F52" s="1068"/>
      <c r="G52" s="371" t="s">
        <v>132</v>
      </c>
      <c r="H52" s="248">
        <f>+H48+H50</f>
        <v>3220900668</v>
      </c>
      <c r="I52" s="249">
        <f>+I48</f>
        <v>291959815</v>
      </c>
      <c r="J52" s="249">
        <f>+J48</f>
        <v>291959815</v>
      </c>
      <c r="K52" s="249">
        <f>+K48</f>
        <v>291959815</v>
      </c>
      <c r="L52" s="249">
        <v>203012548</v>
      </c>
      <c r="M52" s="249">
        <f t="shared" ref="M52:S52" si="19">+M48+M50</f>
        <v>711091637</v>
      </c>
      <c r="N52" s="249">
        <f t="shared" si="19"/>
        <v>711091637</v>
      </c>
      <c r="O52" s="249">
        <f t="shared" si="19"/>
        <v>711091637</v>
      </c>
      <c r="P52" s="249">
        <f t="shared" si="19"/>
        <v>711091637</v>
      </c>
      <c r="Q52" s="249">
        <f t="shared" si="19"/>
        <v>910298270</v>
      </c>
      <c r="R52" s="249">
        <f t="shared" si="19"/>
        <v>907390125</v>
      </c>
      <c r="S52" s="249">
        <f t="shared" si="19"/>
        <v>1039291367</v>
      </c>
      <c r="T52" s="249">
        <f>+T48</f>
        <v>463445300</v>
      </c>
      <c r="U52" s="249">
        <v>463445300</v>
      </c>
      <c r="V52" s="249">
        <f>V48+AM50</f>
        <v>463445300</v>
      </c>
      <c r="W52" s="292">
        <f>+W48+W50</f>
        <v>1096442469</v>
      </c>
      <c r="X52" s="292">
        <f>+X48+X50</f>
        <v>1053840341</v>
      </c>
      <c r="Y52" s="251">
        <f>+Y48+Y50</f>
        <v>736657654</v>
      </c>
      <c r="Z52" s="250">
        <f>+Z48+Z50</f>
        <v>736657654</v>
      </c>
      <c r="AA52" s="250"/>
      <c r="AB52" s="250"/>
      <c r="AC52" s="250"/>
      <c r="AD52" s="251">
        <f>+AD48+AD50</f>
        <v>148707494</v>
      </c>
      <c r="AE52" s="249">
        <f>+AE48</f>
        <v>320000000</v>
      </c>
      <c r="AF52" s="250"/>
      <c r="AG52" s="250"/>
      <c r="AH52" s="250"/>
      <c r="AI52" s="250"/>
      <c r="AJ52" s="250"/>
      <c r="AK52" s="251">
        <f>+AK48+AK50</f>
        <v>148707494</v>
      </c>
      <c r="AL52" s="249"/>
      <c r="AM52" s="250"/>
      <c r="AN52" s="253"/>
      <c r="AO52" s="218">
        <f t="shared" si="17"/>
        <v>0.20186784620037357</v>
      </c>
      <c r="AP52" s="1392">
        <f>(L52+R52+X52+AD52)/H52</f>
        <v>0.71810674913989614</v>
      </c>
      <c r="AQ52" s="1001"/>
      <c r="AR52" s="1003"/>
      <c r="AS52" s="1003"/>
      <c r="AT52" s="997"/>
      <c r="AU52" s="1061"/>
      <c r="AV52" s="25"/>
      <c r="AW52" s="25"/>
      <c r="AX52" s="25"/>
      <c r="AY52" s="25"/>
    </row>
    <row r="53" spans="1:51" ht="30" customHeight="1" x14ac:dyDescent="0.25">
      <c r="A53" s="1013" t="s">
        <v>110</v>
      </c>
      <c r="B53" s="1014">
        <v>8</v>
      </c>
      <c r="C53" s="1004" t="s">
        <v>95</v>
      </c>
      <c r="D53" s="1004" t="s">
        <v>77</v>
      </c>
      <c r="E53" s="1004">
        <v>469</v>
      </c>
      <c r="F53" s="1068"/>
      <c r="G53" s="368" t="s">
        <v>81</v>
      </c>
      <c r="H53" s="527">
        <f>L53+R57+X57+Y57+AE53</f>
        <v>25000</v>
      </c>
      <c r="I53" s="112">
        <v>1000</v>
      </c>
      <c r="J53" s="112">
        <v>1000</v>
      </c>
      <c r="K53" s="112">
        <v>1390</v>
      </c>
      <c r="L53" s="536">
        <v>1390</v>
      </c>
      <c r="M53" s="272">
        <v>7000</v>
      </c>
      <c r="N53" s="272">
        <v>7000</v>
      </c>
      <c r="O53" s="272">
        <v>7000</v>
      </c>
      <c r="P53" s="272">
        <v>7000</v>
      </c>
      <c r="Q53" s="272">
        <v>7910.66</v>
      </c>
      <c r="R53" s="289">
        <v>7911</v>
      </c>
      <c r="S53" s="272">
        <f>7000-390</f>
        <v>6610</v>
      </c>
      <c r="T53" s="272">
        <f>+S53</f>
        <v>6610</v>
      </c>
      <c r="U53" s="272">
        <v>6610</v>
      </c>
      <c r="V53" s="273">
        <v>6610</v>
      </c>
      <c r="W53" s="112">
        <v>6610</v>
      </c>
      <c r="X53" s="289">
        <v>6578.76</v>
      </c>
      <c r="Y53" s="517">
        <v>6089</v>
      </c>
      <c r="Z53" s="517">
        <f>+Y53</f>
        <v>6089</v>
      </c>
      <c r="AA53" s="112"/>
      <c r="AB53" s="112"/>
      <c r="AC53" s="112"/>
      <c r="AD53" s="226">
        <v>1200.3599999999999</v>
      </c>
      <c r="AE53" s="272">
        <v>3000</v>
      </c>
      <c r="AF53" s="273"/>
      <c r="AG53" s="273"/>
      <c r="AH53" s="273"/>
      <c r="AI53" s="228"/>
      <c r="AJ53" s="228"/>
      <c r="AK53" s="289">
        <f>+AD53</f>
        <v>1200.3599999999999</v>
      </c>
      <c r="AL53" s="83"/>
      <c r="AM53" s="290"/>
      <c r="AN53" s="286"/>
      <c r="AO53" s="218">
        <f>AD53/Z53</f>
        <v>0.19713581868943997</v>
      </c>
      <c r="AP53" s="322">
        <f>(L53+R53+X53+AD53)/H53</f>
        <v>0.68320479999999995</v>
      </c>
      <c r="AQ53" s="999" t="s">
        <v>557</v>
      </c>
      <c r="AR53" s="995" t="s">
        <v>89</v>
      </c>
      <c r="AS53" s="995" t="s">
        <v>89</v>
      </c>
      <c r="AT53" s="1059" t="s">
        <v>204</v>
      </c>
      <c r="AU53" s="1058" t="s">
        <v>185</v>
      </c>
      <c r="AV53" s="4"/>
      <c r="AW53" s="4"/>
      <c r="AX53" s="4"/>
      <c r="AY53" s="4"/>
    </row>
    <row r="54" spans="1:51" ht="30" customHeight="1" x14ac:dyDescent="0.25">
      <c r="A54" s="928"/>
      <c r="B54" s="1005"/>
      <c r="C54" s="1005"/>
      <c r="D54" s="1005"/>
      <c r="E54" s="1005"/>
      <c r="F54" s="1068"/>
      <c r="G54" s="369" t="s">
        <v>102</v>
      </c>
      <c r="H54" s="244">
        <f>L54+R54+Z54+AE54+X54</f>
        <v>1828458098</v>
      </c>
      <c r="I54" s="90">
        <v>289673103</v>
      </c>
      <c r="J54" s="90">
        <v>289673103</v>
      </c>
      <c r="K54" s="90">
        <v>289673103</v>
      </c>
      <c r="L54" s="90">
        <v>286086231</v>
      </c>
      <c r="M54" s="6">
        <v>353881000</v>
      </c>
      <c r="N54" s="6">
        <v>353881000</v>
      </c>
      <c r="O54" s="6">
        <v>353881000</v>
      </c>
      <c r="P54" s="6">
        <v>353881000</v>
      </c>
      <c r="Q54" s="6">
        <v>364740267</v>
      </c>
      <c r="R54" s="6">
        <v>354644867</v>
      </c>
      <c r="S54" s="6">
        <v>486128950</v>
      </c>
      <c r="T54" s="6">
        <v>486128950</v>
      </c>
      <c r="U54" s="6">
        <v>456409950</v>
      </c>
      <c r="V54" s="7">
        <f>120000000+336409950</f>
        <v>456409950</v>
      </c>
      <c r="W54" s="90">
        <v>474459000</v>
      </c>
      <c r="X54" s="90">
        <v>464242000</v>
      </c>
      <c r="Y54" s="90">
        <v>500140000</v>
      </c>
      <c r="Z54" s="90">
        <v>500140000</v>
      </c>
      <c r="AA54" s="90"/>
      <c r="AB54" s="90"/>
      <c r="AC54" s="90"/>
      <c r="AD54" s="90">
        <v>69481000</v>
      </c>
      <c r="AE54" s="6">
        <v>223345000</v>
      </c>
      <c r="AF54" s="7"/>
      <c r="AG54" s="7"/>
      <c r="AH54" s="7"/>
      <c r="AI54" s="7"/>
      <c r="AJ54" s="7"/>
      <c r="AK54" s="90">
        <v>69481000</v>
      </c>
      <c r="AL54" s="61"/>
      <c r="AM54" s="22"/>
      <c r="AN54" s="97"/>
      <c r="AO54" s="218">
        <f>AD54/Z54</f>
        <v>0.13892310153157117</v>
      </c>
      <c r="AP54" s="275">
        <f t="shared" ref="AP54:AP58" si="20">(L54+R54+X54+AD54)/H54</f>
        <v>0.64231939429437224</v>
      </c>
      <c r="AQ54" s="1049"/>
      <c r="AR54" s="998"/>
      <c r="AS54" s="998"/>
      <c r="AT54" s="996"/>
      <c r="AU54" s="1052"/>
      <c r="AV54" s="25"/>
      <c r="AW54" s="25"/>
      <c r="AX54" s="25"/>
      <c r="AY54" s="25"/>
    </row>
    <row r="55" spans="1:51" ht="30" customHeight="1" x14ac:dyDescent="0.25">
      <c r="A55" s="928"/>
      <c r="B55" s="1005"/>
      <c r="C55" s="1005"/>
      <c r="D55" s="1005"/>
      <c r="E55" s="1005"/>
      <c r="F55" s="1068"/>
      <c r="G55" s="370" t="s">
        <v>111</v>
      </c>
      <c r="H55" s="521"/>
      <c r="I55" s="11"/>
      <c r="J55" s="11"/>
      <c r="K55" s="11"/>
      <c r="L55" s="11"/>
      <c r="M55" s="12"/>
      <c r="N55" s="12"/>
      <c r="O55" s="11"/>
      <c r="P55" s="11"/>
      <c r="Q55" s="11"/>
      <c r="R55" s="62"/>
      <c r="S55" s="12">
        <v>0</v>
      </c>
      <c r="T55" s="63">
        <v>0</v>
      </c>
      <c r="U55" s="63">
        <v>0</v>
      </c>
      <c r="V55" s="63">
        <v>0</v>
      </c>
      <c r="W55" s="122">
        <v>0</v>
      </c>
      <c r="X55" s="122">
        <v>0</v>
      </c>
      <c r="Y55" s="402">
        <f>+W53-X53</f>
        <v>31.239999999999782</v>
      </c>
      <c r="Z55" s="402">
        <v>31.24</v>
      </c>
      <c r="AA55" s="108"/>
      <c r="AB55" s="108"/>
      <c r="AC55" s="108"/>
      <c r="AD55" s="141">
        <v>31.24</v>
      </c>
      <c r="AE55" s="64"/>
      <c r="AF55" s="37"/>
      <c r="AG55" s="37"/>
      <c r="AH55" s="37"/>
      <c r="AI55" s="3"/>
      <c r="AJ55" s="3"/>
      <c r="AK55" s="141">
        <v>31.24</v>
      </c>
      <c r="AL55" s="33"/>
      <c r="AM55" s="33"/>
      <c r="AN55" s="97"/>
      <c r="AO55" s="214"/>
      <c r="AP55" s="538"/>
      <c r="AQ55" s="1049"/>
      <c r="AR55" s="998"/>
      <c r="AS55" s="998"/>
      <c r="AT55" s="996"/>
      <c r="AU55" s="1052"/>
      <c r="AV55" s="4"/>
      <c r="AW55" s="4"/>
      <c r="AX55" s="4"/>
      <c r="AY55" s="4"/>
    </row>
    <row r="56" spans="1:51" ht="30" customHeight="1" x14ac:dyDescent="0.25">
      <c r="A56" s="928"/>
      <c r="B56" s="1005"/>
      <c r="C56" s="1005"/>
      <c r="D56" s="1005"/>
      <c r="E56" s="1005"/>
      <c r="F56" s="1068"/>
      <c r="G56" s="369" t="s">
        <v>120</v>
      </c>
      <c r="H56" s="246">
        <f>L56+R56+Z56+AE56+X56</f>
        <v>354244730</v>
      </c>
      <c r="I56" s="20"/>
      <c r="J56" s="20"/>
      <c r="K56" s="20"/>
      <c r="L56" s="20"/>
      <c r="M56" s="6">
        <v>179241931</v>
      </c>
      <c r="N56" s="6">
        <v>179241931</v>
      </c>
      <c r="O56" s="6">
        <v>179241931</v>
      </c>
      <c r="P56" s="6">
        <v>179241931</v>
      </c>
      <c r="Q56" s="6">
        <v>179241931</v>
      </c>
      <c r="R56" s="6">
        <v>179199239</v>
      </c>
      <c r="S56" s="6">
        <v>83703767</v>
      </c>
      <c r="T56" s="6">
        <v>83703767</v>
      </c>
      <c r="U56" s="6">
        <f>30542133+1275500+51205867</f>
        <v>83023500</v>
      </c>
      <c r="V56" s="7">
        <f>30542133+1275500+51205867</f>
        <v>83023500</v>
      </c>
      <c r="W56" s="90">
        <v>76828634</v>
      </c>
      <c r="X56" s="90">
        <v>76828634</v>
      </c>
      <c r="Y56" s="90">
        <v>98216857</v>
      </c>
      <c r="Z56" s="90">
        <v>98216857</v>
      </c>
      <c r="AA56" s="90"/>
      <c r="AB56" s="90"/>
      <c r="AC56" s="90"/>
      <c r="AD56" s="90">
        <v>80693357</v>
      </c>
      <c r="AE56" s="51"/>
      <c r="AF56" s="7"/>
      <c r="AG56" s="7"/>
      <c r="AH56" s="7"/>
      <c r="AI56" s="7"/>
      <c r="AJ56" s="7"/>
      <c r="AK56" s="90">
        <v>80693357</v>
      </c>
      <c r="AL56" s="6"/>
      <c r="AM56" s="7"/>
      <c r="AN56" s="97"/>
      <c r="AO56" s="218">
        <f>AD56/Z56</f>
        <v>0.82158358009766086</v>
      </c>
      <c r="AP56" s="538"/>
      <c r="AQ56" s="1049"/>
      <c r="AR56" s="998"/>
      <c r="AS56" s="998"/>
      <c r="AT56" s="996"/>
      <c r="AU56" s="1052"/>
      <c r="AV56" s="25"/>
      <c r="AW56" s="25"/>
      <c r="AX56" s="25"/>
      <c r="AY56" s="25"/>
    </row>
    <row r="57" spans="1:51" ht="30" customHeight="1" x14ac:dyDescent="0.25">
      <c r="A57" s="928"/>
      <c r="B57" s="1005"/>
      <c r="C57" s="1005"/>
      <c r="D57" s="1005"/>
      <c r="E57" s="1005"/>
      <c r="F57" s="1068"/>
      <c r="G57" s="370" t="s">
        <v>128</v>
      </c>
      <c r="H57" s="247">
        <f>H53</f>
        <v>25000</v>
      </c>
      <c r="I57" s="26">
        <f>I53</f>
        <v>1000</v>
      </c>
      <c r="J57" s="26">
        <f>J53</f>
        <v>1000</v>
      </c>
      <c r="K57" s="26">
        <f>K53</f>
        <v>1390</v>
      </c>
      <c r="L57" s="26">
        <v>1390</v>
      </c>
      <c r="M57" s="48">
        <f>+M53</f>
        <v>7000</v>
      </c>
      <c r="N57" s="48">
        <f>+N53</f>
        <v>7000</v>
      </c>
      <c r="O57" s="48">
        <f>+O53</f>
        <v>7000</v>
      </c>
      <c r="P57" s="48">
        <f>+P53</f>
        <v>7000</v>
      </c>
      <c r="Q57" s="65">
        <v>7000</v>
      </c>
      <c r="R57" s="65">
        <f>R53</f>
        <v>7911</v>
      </c>
      <c r="S57" s="48">
        <v>6610</v>
      </c>
      <c r="T57" s="48">
        <f>+T53+T55</f>
        <v>6610</v>
      </c>
      <c r="U57" s="48">
        <v>6610</v>
      </c>
      <c r="V57" s="48">
        <f>V53+V55</f>
        <v>6610</v>
      </c>
      <c r="W57" s="108">
        <f>+W53+W55</f>
        <v>6610</v>
      </c>
      <c r="X57" s="108">
        <f>+X53+X55</f>
        <v>6578.76</v>
      </c>
      <c r="Y57" s="90">
        <f>Y53+Y55</f>
        <v>6120.24</v>
      </c>
      <c r="Z57" s="90">
        <f>+Z53+Z55</f>
        <v>6120.24</v>
      </c>
      <c r="AA57" s="108">
        <f t="shared" ref="AA57:AC57" si="21">+AA53</f>
        <v>0</v>
      </c>
      <c r="AB57" s="108">
        <f t="shared" si="21"/>
        <v>0</v>
      </c>
      <c r="AC57" s="108">
        <f t="shared" si="21"/>
        <v>0</v>
      </c>
      <c r="AD57" s="141">
        <f>+AD53+AD55</f>
        <v>1231.5999999999999</v>
      </c>
      <c r="AE57" s="48">
        <v>3000</v>
      </c>
      <c r="AF57" s="37"/>
      <c r="AG57" s="37"/>
      <c r="AH57" s="37"/>
      <c r="AI57" s="3"/>
      <c r="AJ57" s="3"/>
      <c r="AK57" s="537">
        <f>+AK53+AK55</f>
        <v>1231.5999999999999</v>
      </c>
      <c r="AL57" s="44"/>
      <c r="AM57" s="44"/>
      <c r="AN57" s="97"/>
      <c r="AO57" s="218">
        <f>AD57/Z57</f>
        <v>0.20123393853835797</v>
      </c>
      <c r="AP57" s="275">
        <f t="shared" si="20"/>
        <v>0.68445440000000002</v>
      </c>
      <c r="AQ57" s="1049"/>
      <c r="AR57" s="998"/>
      <c r="AS57" s="998"/>
      <c r="AT57" s="996"/>
      <c r="AU57" s="1052"/>
      <c r="AV57" s="4"/>
      <c r="AW57" s="4"/>
      <c r="AX57" s="4"/>
      <c r="AY57" s="4"/>
    </row>
    <row r="58" spans="1:51" ht="30" customHeight="1" thickBot="1" x14ac:dyDescent="0.3">
      <c r="A58" s="928"/>
      <c r="B58" s="1006"/>
      <c r="C58" s="1006"/>
      <c r="D58" s="1006"/>
      <c r="E58" s="1006"/>
      <c r="F58" s="1068"/>
      <c r="G58" s="371" t="s">
        <v>132</v>
      </c>
      <c r="H58" s="409">
        <f>H54+H56</f>
        <v>2182702828</v>
      </c>
      <c r="I58" s="410">
        <f>I54</f>
        <v>289673103</v>
      </c>
      <c r="J58" s="410">
        <f>J54</f>
        <v>289673103</v>
      </c>
      <c r="K58" s="410">
        <f>K54</f>
        <v>289673103</v>
      </c>
      <c r="L58" s="410">
        <v>286086231</v>
      </c>
      <c r="M58" s="410">
        <f t="shared" ref="M58:R58" si="22">+M54+M56</f>
        <v>533122931</v>
      </c>
      <c r="N58" s="410">
        <f t="shared" si="22"/>
        <v>533122931</v>
      </c>
      <c r="O58" s="410">
        <f t="shared" si="22"/>
        <v>533122931</v>
      </c>
      <c r="P58" s="410">
        <f t="shared" si="22"/>
        <v>533122931</v>
      </c>
      <c r="Q58" s="410">
        <f t="shared" si="22"/>
        <v>543982198</v>
      </c>
      <c r="R58" s="410">
        <f t="shared" si="22"/>
        <v>533844106</v>
      </c>
      <c r="S58" s="410">
        <f>S54+S56</f>
        <v>569832717</v>
      </c>
      <c r="T58" s="410">
        <f>+T54+T56</f>
        <v>569832717</v>
      </c>
      <c r="U58" s="410">
        <v>540113717</v>
      </c>
      <c r="V58" s="410">
        <f>V54+V56</f>
        <v>539433450</v>
      </c>
      <c r="W58" s="411">
        <f>+W54+W56</f>
        <v>551287634</v>
      </c>
      <c r="X58" s="411">
        <f>+X54+X56</f>
        <v>541070634</v>
      </c>
      <c r="Y58" s="111">
        <f>Y54+Y56</f>
        <v>598356857</v>
      </c>
      <c r="Z58" s="312">
        <f>+Z54+Z56</f>
        <v>598356857</v>
      </c>
      <c r="AA58" s="312"/>
      <c r="AB58" s="312"/>
      <c r="AC58" s="312"/>
      <c r="AD58" s="111">
        <f>+AD54+AD56</f>
        <v>150174357</v>
      </c>
      <c r="AE58" s="410">
        <f>AE54</f>
        <v>223345000</v>
      </c>
      <c r="AF58" s="312"/>
      <c r="AG58" s="312"/>
      <c r="AH58" s="312"/>
      <c r="AI58" s="312"/>
      <c r="AJ58" s="425"/>
      <c r="AK58" s="426">
        <f>+AK54+AK56</f>
        <v>150174357</v>
      </c>
      <c r="AL58" s="425"/>
      <c r="AM58" s="425"/>
      <c r="AN58" s="412"/>
      <c r="AO58" s="218">
        <f>AD58/Z58</f>
        <v>0.25097791600974334</v>
      </c>
      <c r="AP58" s="322">
        <f t="shared" si="20"/>
        <v>0.69234130666549909</v>
      </c>
      <c r="AQ58" s="1049"/>
      <c r="AR58" s="998"/>
      <c r="AS58" s="998"/>
      <c r="AT58" s="996"/>
      <c r="AU58" s="1052"/>
      <c r="AV58" s="25"/>
      <c r="AW58" s="25"/>
      <c r="AX58" s="25"/>
      <c r="AY58" s="25"/>
    </row>
    <row r="59" spans="1:51" ht="30" customHeight="1" x14ac:dyDescent="0.25">
      <c r="A59" s="928"/>
      <c r="B59" s="1004">
        <v>9</v>
      </c>
      <c r="C59" s="1004" t="s">
        <v>113</v>
      </c>
      <c r="D59" s="1004" t="s">
        <v>77</v>
      </c>
      <c r="E59" s="1004">
        <v>469</v>
      </c>
      <c r="F59" s="1068"/>
      <c r="G59" s="368" t="s">
        <v>81</v>
      </c>
      <c r="H59" s="414">
        <f>L59+R63+X63+Y63+AE59</f>
        <v>8000</v>
      </c>
      <c r="I59" s="232">
        <v>1000</v>
      </c>
      <c r="J59" s="232">
        <v>1000</v>
      </c>
      <c r="K59" s="232">
        <v>1000</v>
      </c>
      <c r="L59" s="232">
        <v>1059</v>
      </c>
      <c r="M59" s="415">
        <v>2000</v>
      </c>
      <c r="N59" s="415">
        <v>2000</v>
      </c>
      <c r="O59" s="415">
        <v>2000</v>
      </c>
      <c r="P59" s="415">
        <v>2000</v>
      </c>
      <c r="Q59" s="415">
        <v>2030</v>
      </c>
      <c r="R59" s="233">
        <v>2030</v>
      </c>
      <c r="S59" s="415">
        <f>2000-59</f>
        <v>1941</v>
      </c>
      <c r="T59" s="415">
        <f>+S59</f>
        <v>1941</v>
      </c>
      <c r="U59" s="415">
        <v>1941</v>
      </c>
      <c r="V59" s="417">
        <v>1941</v>
      </c>
      <c r="W59" s="416">
        <v>1944</v>
      </c>
      <c r="X59" s="416">
        <v>1944</v>
      </c>
      <c r="Y59" s="539">
        <f>2000-30</f>
        <v>1970</v>
      </c>
      <c r="Z59" s="539">
        <f>+Y59</f>
        <v>1970</v>
      </c>
      <c r="AA59" s="417"/>
      <c r="AB59" s="417"/>
      <c r="AC59" s="417"/>
      <c r="AD59" s="239">
        <v>433</v>
      </c>
      <c r="AE59" s="416">
        <v>997</v>
      </c>
      <c r="AF59" s="417"/>
      <c r="AG59" s="417"/>
      <c r="AH59" s="417"/>
      <c r="AI59" s="418"/>
      <c r="AJ59" s="418"/>
      <c r="AK59" s="239">
        <v>433</v>
      </c>
      <c r="AL59" s="415"/>
      <c r="AM59" s="417"/>
      <c r="AN59" s="242"/>
      <c r="AO59" s="218">
        <f>AD59/Z59</f>
        <v>0.21979695431472082</v>
      </c>
      <c r="AP59" s="420">
        <f>(L59+R59+X59+AD59)/H59</f>
        <v>0.68325000000000002</v>
      </c>
      <c r="AQ59" s="1050" t="s">
        <v>395</v>
      </c>
      <c r="AR59" s="1002" t="s">
        <v>472</v>
      </c>
      <c r="AS59" s="1002" t="s">
        <v>473</v>
      </c>
      <c r="AT59" s="1046" t="s">
        <v>205</v>
      </c>
      <c r="AU59" s="1060" t="s">
        <v>206</v>
      </c>
      <c r="AV59" s="66"/>
      <c r="AW59" s="66"/>
      <c r="AX59" s="66"/>
      <c r="AY59" s="66"/>
    </row>
    <row r="60" spans="1:51" ht="30" customHeight="1" x14ac:dyDescent="0.25">
      <c r="A60" s="928"/>
      <c r="B60" s="1005"/>
      <c r="C60" s="1005"/>
      <c r="D60" s="1005"/>
      <c r="E60" s="1005"/>
      <c r="F60" s="1068"/>
      <c r="G60" s="369" t="s">
        <v>102</v>
      </c>
      <c r="H60" s="244">
        <f>L60+R60+Z60+AE60+X60</f>
        <v>758873251</v>
      </c>
      <c r="I60" s="6">
        <v>92060463</v>
      </c>
      <c r="J60" s="6">
        <v>92060463</v>
      </c>
      <c r="K60" s="7">
        <v>92060463</v>
      </c>
      <c r="L60" s="6">
        <v>90363218</v>
      </c>
      <c r="M60" s="6">
        <v>169154000</v>
      </c>
      <c r="N60" s="6">
        <v>169154000</v>
      </c>
      <c r="O60" s="6">
        <v>169154000</v>
      </c>
      <c r="P60" s="6">
        <v>169154000</v>
      </c>
      <c r="Q60" s="6">
        <v>160793033</v>
      </c>
      <c r="R60" s="6">
        <v>160793033</v>
      </c>
      <c r="S60" s="6">
        <v>191581030</v>
      </c>
      <c r="T60" s="6">
        <v>191581030</v>
      </c>
      <c r="U60" s="6">
        <v>191581030</v>
      </c>
      <c r="V60" s="7">
        <v>191581030</v>
      </c>
      <c r="W60" s="90">
        <v>193854000</v>
      </c>
      <c r="X60" s="90">
        <v>193854000</v>
      </c>
      <c r="Y60" s="90">
        <v>206331000</v>
      </c>
      <c r="Z60" s="90">
        <v>206331000</v>
      </c>
      <c r="AA60" s="7"/>
      <c r="AB60" s="7"/>
      <c r="AC60" s="7"/>
      <c r="AD60" s="90">
        <v>25065000</v>
      </c>
      <c r="AE60" s="6">
        <v>107532000</v>
      </c>
      <c r="AF60" s="7"/>
      <c r="AG60" s="7"/>
      <c r="AH60" s="7"/>
      <c r="AI60" s="7"/>
      <c r="AJ60" s="7"/>
      <c r="AK60" s="90">
        <v>25065000</v>
      </c>
      <c r="AL60" s="6"/>
      <c r="AM60" s="7"/>
      <c r="AN60" s="97"/>
      <c r="AO60" s="218">
        <f>AD60/Z60</f>
        <v>0.12147956438925804</v>
      </c>
      <c r="AP60" s="266">
        <f t="shared" ref="AP60:AP64" si="23">(L60+R60+X60+AD60)/H60</f>
        <v>0.61943842450707232</v>
      </c>
      <c r="AQ60" s="1000"/>
      <c r="AR60" s="998"/>
      <c r="AS60" s="998"/>
      <c r="AT60" s="1028"/>
      <c r="AU60" s="1052"/>
      <c r="AV60" s="67"/>
      <c r="AW60" s="67"/>
      <c r="AX60" s="67"/>
      <c r="AY60" s="67"/>
    </row>
    <row r="61" spans="1:51" ht="30" customHeight="1" x14ac:dyDescent="0.25">
      <c r="A61" s="928"/>
      <c r="B61" s="1005"/>
      <c r="C61" s="1005"/>
      <c r="D61" s="1005"/>
      <c r="E61" s="1005"/>
      <c r="F61" s="1068"/>
      <c r="G61" s="370" t="s">
        <v>111</v>
      </c>
      <c r="H61" s="521"/>
      <c r="I61" s="12"/>
      <c r="J61" s="12"/>
      <c r="K61" s="12"/>
      <c r="L61" s="12"/>
      <c r="M61" s="12"/>
      <c r="N61" s="12"/>
      <c r="O61" s="12"/>
      <c r="P61" s="12"/>
      <c r="Q61" s="12"/>
      <c r="R61" s="12"/>
      <c r="S61" s="12">
        <v>0</v>
      </c>
      <c r="T61" s="12">
        <v>0</v>
      </c>
      <c r="U61" s="12">
        <v>0</v>
      </c>
      <c r="V61" s="12">
        <v>0</v>
      </c>
      <c r="W61" s="124"/>
      <c r="X61" s="124"/>
      <c r="Y61" s="124"/>
      <c r="Z61" s="124"/>
      <c r="AA61" s="124"/>
      <c r="AB61" s="124"/>
      <c r="AC61" s="124"/>
      <c r="AD61" s="124"/>
      <c r="AE61" s="124"/>
      <c r="AF61" s="124"/>
      <c r="AG61" s="124"/>
      <c r="AH61" s="124"/>
      <c r="AI61" s="124"/>
      <c r="AJ61" s="124"/>
      <c r="AK61" s="124"/>
      <c r="AL61" s="11"/>
      <c r="AM61" s="11"/>
      <c r="AN61" s="123"/>
      <c r="AO61" s="214"/>
      <c r="AP61" s="267"/>
      <c r="AQ61" s="1000"/>
      <c r="AR61" s="998"/>
      <c r="AS61" s="998"/>
      <c r="AT61" s="1028"/>
      <c r="AU61" s="1052"/>
      <c r="AV61" s="66"/>
      <c r="AW61" s="66"/>
      <c r="AX61" s="66"/>
      <c r="AY61" s="66"/>
    </row>
    <row r="62" spans="1:51" ht="30" customHeight="1" x14ac:dyDescent="0.25">
      <c r="A62" s="928"/>
      <c r="B62" s="1005"/>
      <c r="C62" s="1005"/>
      <c r="D62" s="1005"/>
      <c r="E62" s="1005"/>
      <c r="F62" s="1068"/>
      <c r="G62" s="369" t="s">
        <v>120</v>
      </c>
      <c r="H62" s="246">
        <f>L62+R62+Z62+AE62+X62</f>
        <v>121639566</v>
      </c>
      <c r="I62" s="20"/>
      <c r="J62" s="20"/>
      <c r="K62" s="20"/>
      <c r="L62" s="20"/>
      <c r="M62" s="6">
        <v>29964766</v>
      </c>
      <c r="N62" s="6">
        <v>29964766</v>
      </c>
      <c r="O62" s="6">
        <v>29964766</v>
      </c>
      <c r="P62" s="6">
        <v>29964766</v>
      </c>
      <c r="Q62" s="6">
        <v>29964766</v>
      </c>
      <c r="R62" s="6">
        <v>29964766</v>
      </c>
      <c r="S62" s="6">
        <v>38648633</v>
      </c>
      <c r="T62" s="7">
        <v>38648633</v>
      </c>
      <c r="U62" s="6">
        <v>38648633</v>
      </c>
      <c r="V62" s="7">
        <v>38648633</v>
      </c>
      <c r="W62" s="90">
        <v>38648633</v>
      </c>
      <c r="X62" s="90">
        <v>38648633</v>
      </c>
      <c r="Y62" s="90">
        <v>53026167</v>
      </c>
      <c r="Z62" s="90">
        <v>53026167</v>
      </c>
      <c r="AA62" s="90"/>
      <c r="AB62" s="90"/>
      <c r="AC62" s="90"/>
      <c r="AD62" s="90">
        <v>37478734</v>
      </c>
      <c r="AE62" s="51"/>
      <c r="AF62" s="7"/>
      <c r="AG62" s="7"/>
      <c r="AH62" s="7"/>
      <c r="AI62" s="7"/>
      <c r="AJ62" s="7"/>
      <c r="AK62" s="90">
        <v>37478734</v>
      </c>
      <c r="AL62" s="6"/>
      <c r="AM62" s="7"/>
      <c r="AN62" s="97"/>
      <c r="AO62" s="218">
        <f>AD62/Z62</f>
        <v>0.70679696686354876</v>
      </c>
      <c r="AP62" s="267"/>
      <c r="AQ62" s="1000"/>
      <c r="AR62" s="998"/>
      <c r="AS62" s="998"/>
      <c r="AT62" s="1028"/>
      <c r="AU62" s="1052"/>
      <c r="AV62" s="67"/>
      <c r="AW62" s="67"/>
      <c r="AX62" s="67"/>
      <c r="AY62" s="67"/>
    </row>
    <row r="63" spans="1:51" ht="30" customHeight="1" x14ac:dyDescent="0.25">
      <c r="A63" s="928"/>
      <c r="B63" s="1005"/>
      <c r="C63" s="1005"/>
      <c r="D63" s="1005"/>
      <c r="E63" s="1005"/>
      <c r="F63" s="1068"/>
      <c r="G63" s="370" t="s">
        <v>128</v>
      </c>
      <c r="H63" s="247">
        <f>+H59</f>
        <v>8000</v>
      </c>
      <c r="I63" s="26">
        <f t="shared" ref="I63:K64" si="24">I59</f>
        <v>1000</v>
      </c>
      <c r="J63" s="26">
        <f t="shared" si="24"/>
        <v>1000</v>
      </c>
      <c r="K63" s="26">
        <f t="shared" si="24"/>
        <v>1000</v>
      </c>
      <c r="L63" s="26">
        <v>1059</v>
      </c>
      <c r="M63" s="26">
        <f>+M59</f>
        <v>2000</v>
      </c>
      <c r="N63" s="26">
        <f>+N59</f>
        <v>2000</v>
      </c>
      <c r="O63" s="26">
        <f>+O59</f>
        <v>2000</v>
      </c>
      <c r="P63" s="26">
        <f>+P59</f>
        <v>2000</v>
      </c>
      <c r="Q63" s="26">
        <v>2000</v>
      </c>
      <c r="R63" s="26">
        <v>2030</v>
      </c>
      <c r="S63" s="26">
        <f>S59</f>
        <v>1941</v>
      </c>
      <c r="T63" s="26">
        <f>+T59+T61</f>
        <v>1941</v>
      </c>
      <c r="U63" s="26">
        <v>1941</v>
      </c>
      <c r="V63" s="26">
        <f>V59+V61</f>
        <v>1941</v>
      </c>
      <c r="W63" s="104">
        <f>+W59+W61</f>
        <v>1944</v>
      </c>
      <c r="X63" s="104">
        <f>+X59+X61</f>
        <v>1944</v>
      </c>
      <c r="Y63" s="101">
        <f>Y59</f>
        <v>1970</v>
      </c>
      <c r="Z63" s="88">
        <f>+Z59</f>
        <v>1970</v>
      </c>
      <c r="AA63" s="30">
        <f t="shared" ref="AA63:AC63" si="25">+AA59</f>
        <v>0</v>
      </c>
      <c r="AB63" s="30">
        <f t="shared" si="25"/>
        <v>0</v>
      </c>
      <c r="AC63" s="30">
        <f t="shared" si="25"/>
        <v>0</v>
      </c>
      <c r="AD63" s="104">
        <f>+AD59</f>
        <v>433</v>
      </c>
      <c r="AE63" s="26">
        <f>AE59</f>
        <v>997</v>
      </c>
      <c r="AF63" s="30"/>
      <c r="AG63" s="37"/>
      <c r="AH63" s="37"/>
      <c r="AI63" s="3"/>
      <c r="AJ63" s="3"/>
      <c r="AK63" s="141">
        <f>+AK59</f>
        <v>433</v>
      </c>
      <c r="AL63" s="37"/>
      <c r="AM63" s="37"/>
      <c r="AN63" s="97"/>
      <c r="AO63" s="218">
        <f>AD63/Z63</f>
        <v>0.21979695431472082</v>
      </c>
      <c r="AP63" s="266">
        <f t="shared" si="23"/>
        <v>0.68325000000000002</v>
      </c>
      <c r="AQ63" s="1000"/>
      <c r="AR63" s="998"/>
      <c r="AS63" s="998"/>
      <c r="AT63" s="1028"/>
      <c r="AU63" s="1052"/>
      <c r="AV63" s="66"/>
      <c r="AW63" s="66"/>
      <c r="AX63" s="66"/>
      <c r="AY63" s="66"/>
    </row>
    <row r="64" spans="1:51" ht="30" customHeight="1" thickBot="1" x14ac:dyDescent="0.3">
      <c r="A64" s="928"/>
      <c r="B64" s="1006"/>
      <c r="C64" s="1006"/>
      <c r="D64" s="1006"/>
      <c r="E64" s="1006"/>
      <c r="F64" s="1068"/>
      <c r="G64" s="371" t="s">
        <v>132</v>
      </c>
      <c r="H64" s="248">
        <f>+H60+H62</f>
        <v>880512817</v>
      </c>
      <c r="I64" s="249">
        <f t="shared" si="24"/>
        <v>92060463</v>
      </c>
      <c r="J64" s="249">
        <f t="shared" si="24"/>
        <v>92060463</v>
      </c>
      <c r="K64" s="249">
        <f t="shared" si="24"/>
        <v>92060463</v>
      </c>
      <c r="L64" s="249">
        <v>90363218</v>
      </c>
      <c r="M64" s="249">
        <f t="shared" ref="M64:R64" si="26">+M60+M62</f>
        <v>199118766</v>
      </c>
      <c r="N64" s="249">
        <f t="shared" si="26"/>
        <v>199118766</v>
      </c>
      <c r="O64" s="249">
        <f t="shared" si="26"/>
        <v>199118766</v>
      </c>
      <c r="P64" s="249">
        <f t="shared" si="26"/>
        <v>199118766</v>
      </c>
      <c r="Q64" s="249">
        <f t="shared" si="26"/>
        <v>190757799</v>
      </c>
      <c r="R64" s="249">
        <f t="shared" si="26"/>
        <v>190757799</v>
      </c>
      <c r="S64" s="249">
        <f>S60+S62</f>
        <v>230229663</v>
      </c>
      <c r="T64" s="276">
        <f>+T60+T62</f>
        <v>230229663</v>
      </c>
      <c r="U64" s="276">
        <v>230229663</v>
      </c>
      <c r="V64" s="276">
        <f>V60+V62</f>
        <v>230229663</v>
      </c>
      <c r="W64" s="297">
        <f>+W60+W62</f>
        <v>232502633</v>
      </c>
      <c r="X64" s="297">
        <f>+X60+X62</f>
        <v>232502633</v>
      </c>
      <c r="Y64" s="251">
        <f>Y60+Y62</f>
        <v>259357167</v>
      </c>
      <c r="Z64" s="250">
        <f>+Z60+Z62</f>
        <v>259357167</v>
      </c>
      <c r="AA64" s="250"/>
      <c r="AB64" s="250"/>
      <c r="AC64" s="250"/>
      <c r="AD64" s="251">
        <f>+AD60+AD62</f>
        <v>62543734</v>
      </c>
      <c r="AE64" s="249">
        <f>AE60</f>
        <v>107532000</v>
      </c>
      <c r="AF64" s="250"/>
      <c r="AG64" s="250"/>
      <c r="AH64" s="250"/>
      <c r="AI64" s="250"/>
      <c r="AJ64" s="250"/>
      <c r="AK64" s="251">
        <f>+AK60+AK62</f>
        <v>62543734</v>
      </c>
      <c r="AL64" s="249"/>
      <c r="AM64" s="249"/>
      <c r="AN64" s="253"/>
      <c r="AO64" s="218">
        <f>AD64/Z64</f>
        <v>0.2411490483314849</v>
      </c>
      <c r="AP64" s="271">
        <f t="shared" si="23"/>
        <v>0.65435434087497213</v>
      </c>
      <c r="AQ64" s="1001"/>
      <c r="AR64" s="1003"/>
      <c r="AS64" s="1003"/>
      <c r="AT64" s="1029"/>
      <c r="AU64" s="1061"/>
      <c r="AV64" s="67"/>
      <c r="AW64" s="67"/>
      <c r="AX64" s="67"/>
      <c r="AY64" s="67"/>
    </row>
    <row r="65" spans="1:51" ht="30" customHeight="1" x14ac:dyDescent="0.25">
      <c r="A65" s="928"/>
      <c r="B65" s="1004">
        <v>10</v>
      </c>
      <c r="C65" s="1004" t="s">
        <v>124</v>
      </c>
      <c r="D65" s="1004" t="s">
        <v>119</v>
      </c>
      <c r="E65" s="1004">
        <v>469</v>
      </c>
      <c r="F65" s="1068"/>
      <c r="G65" s="368" t="s">
        <v>81</v>
      </c>
      <c r="H65" s="298">
        <v>1</v>
      </c>
      <c r="I65" s="79">
        <v>0.2</v>
      </c>
      <c r="J65" s="79">
        <v>0.2</v>
      </c>
      <c r="K65" s="79">
        <v>0.2</v>
      </c>
      <c r="L65" s="79">
        <v>0.1</v>
      </c>
      <c r="M65" s="80">
        <v>0.5</v>
      </c>
      <c r="N65" s="80">
        <v>0.5</v>
      </c>
      <c r="O65" s="80">
        <v>0.5</v>
      </c>
      <c r="P65" s="80">
        <v>0.5</v>
      </c>
      <c r="Q65" s="80">
        <v>0.5</v>
      </c>
      <c r="R65" s="80">
        <v>0.35</v>
      </c>
      <c r="S65" s="80">
        <v>0.65</v>
      </c>
      <c r="T65" s="80">
        <f>+S65</f>
        <v>0.65</v>
      </c>
      <c r="U65" s="80">
        <v>0.65</v>
      </c>
      <c r="V65" s="293">
        <v>0.65</v>
      </c>
      <c r="W65" s="115">
        <v>0.6</v>
      </c>
      <c r="X65" s="115">
        <v>0.41599999999999998</v>
      </c>
      <c r="Y65" s="115">
        <v>0.9</v>
      </c>
      <c r="Z65" s="115">
        <f>+Y65</f>
        <v>0.9</v>
      </c>
      <c r="AA65" s="317"/>
      <c r="AB65" s="317"/>
      <c r="AC65" s="317"/>
      <c r="AD65" s="540">
        <v>0.42</v>
      </c>
      <c r="AE65" s="115">
        <v>1</v>
      </c>
      <c r="AF65" s="115"/>
      <c r="AG65" s="112"/>
      <c r="AH65" s="112"/>
      <c r="AI65" s="226"/>
      <c r="AJ65" s="226"/>
      <c r="AK65" s="540">
        <v>0.42</v>
      </c>
      <c r="AL65" s="80"/>
      <c r="AM65" s="295"/>
      <c r="AN65" s="541"/>
      <c r="AO65" s="218">
        <f>AD65/Z65</f>
        <v>0.46666666666666662</v>
      </c>
      <c r="AP65" s="266">
        <f>(AD65)/H65</f>
        <v>0.42</v>
      </c>
      <c r="AQ65" s="1042" t="s">
        <v>489</v>
      </c>
      <c r="AR65" s="995" t="s">
        <v>492</v>
      </c>
      <c r="AS65" s="995" t="s">
        <v>491</v>
      </c>
      <c r="AT65" s="1042" t="s">
        <v>207</v>
      </c>
      <c r="AU65" s="1077" t="s">
        <v>208</v>
      </c>
      <c r="AV65" s="68"/>
      <c r="AW65" s="66"/>
      <c r="AX65" s="66"/>
      <c r="AY65" s="66"/>
    </row>
    <row r="66" spans="1:51" ht="30" customHeight="1" x14ac:dyDescent="0.25">
      <c r="A66" s="928"/>
      <c r="B66" s="1005"/>
      <c r="C66" s="1005"/>
      <c r="D66" s="1005"/>
      <c r="E66" s="1005"/>
      <c r="F66" s="1068"/>
      <c r="G66" s="369" t="s">
        <v>102</v>
      </c>
      <c r="H66" s="244">
        <f>L66+R66+Z66+AE66+X66</f>
        <v>485960646</v>
      </c>
      <c r="I66" s="6">
        <v>166837645</v>
      </c>
      <c r="J66" s="6">
        <v>166837646</v>
      </c>
      <c r="K66" s="7">
        <v>166837646</v>
      </c>
      <c r="L66" s="6">
        <v>166837646</v>
      </c>
      <c r="M66" s="6">
        <v>150000000</v>
      </c>
      <c r="N66" s="6">
        <v>150000000</v>
      </c>
      <c r="O66" s="6">
        <v>150000000</v>
      </c>
      <c r="P66" s="6">
        <v>150000000</v>
      </c>
      <c r="Q66" s="6">
        <v>250000000</v>
      </c>
      <c r="R66" s="6">
        <v>0</v>
      </c>
      <c r="S66" s="6">
        <v>150000000</v>
      </c>
      <c r="T66" s="6">
        <v>150000000</v>
      </c>
      <c r="U66" s="6">
        <v>150000000</v>
      </c>
      <c r="V66" s="7">
        <v>150000000</v>
      </c>
      <c r="W66" s="90">
        <v>115000000</v>
      </c>
      <c r="X66" s="90">
        <v>15000000</v>
      </c>
      <c r="Y66" s="90">
        <v>215000000</v>
      </c>
      <c r="Z66" s="90">
        <v>215000000</v>
      </c>
      <c r="AA66" s="90"/>
      <c r="AB66" s="90"/>
      <c r="AC66" s="90"/>
      <c r="AD66" s="90">
        <v>0</v>
      </c>
      <c r="AE66" s="90">
        <v>89123000</v>
      </c>
      <c r="AF66" s="90"/>
      <c r="AG66" s="90"/>
      <c r="AH66" s="90"/>
      <c r="AI66" s="90"/>
      <c r="AJ66" s="90"/>
      <c r="AK66" s="90">
        <v>0</v>
      </c>
      <c r="AL66" s="6"/>
      <c r="AM66" s="22"/>
      <c r="AN66" s="542"/>
      <c r="AO66" s="218">
        <f t="shared" ref="AO66:AO70" si="27">AD66/Z66</f>
        <v>0</v>
      </c>
      <c r="AP66" s="299">
        <f>(L66+R66+X66+AD66)/H66</f>
        <v>0.3741818344689582</v>
      </c>
      <c r="AQ66" s="1043"/>
      <c r="AR66" s="1036"/>
      <c r="AS66" s="1036"/>
      <c r="AT66" s="1028"/>
      <c r="AU66" s="1078"/>
      <c r="AV66" s="69"/>
      <c r="AW66" s="67"/>
      <c r="AX66" s="67"/>
      <c r="AY66" s="67"/>
    </row>
    <row r="67" spans="1:51" ht="30" customHeight="1" x14ac:dyDescent="0.25">
      <c r="A67" s="928"/>
      <c r="B67" s="1005"/>
      <c r="C67" s="1005"/>
      <c r="D67" s="1005"/>
      <c r="E67" s="1005"/>
      <c r="F67" s="1068"/>
      <c r="G67" s="370" t="s">
        <v>111</v>
      </c>
      <c r="H67" s="521"/>
      <c r="I67" s="12"/>
      <c r="J67" s="12"/>
      <c r="K67" s="12"/>
      <c r="L67" s="12"/>
      <c r="M67" s="12"/>
      <c r="N67" s="12"/>
      <c r="O67" s="70"/>
      <c r="P67" s="70"/>
      <c r="Q67" s="70"/>
      <c r="R67" s="70"/>
      <c r="S67" s="12">
        <v>0</v>
      </c>
      <c r="T67" s="12">
        <v>0</v>
      </c>
      <c r="U67" s="12">
        <v>0</v>
      </c>
      <c r="V67" s="63">
        <v>0</v>
      </c>
      <c r="W67" s="124"/>
      <c r="X67" s="124"/>
      <c r="Y67" s="124"/>
      <c r="Z67" s="124"/>
      <c r="AA67" s="124"/>
      <c r="AB67" s="124"/>
      <c r="AC67" s="124"/>
      <c r="AD67" s="124"/>
      <c r="AE67" s="124"/>
      <c r="AF67" s="124"/>
      <c r="AG67" s="124"/>
      <c r="AH67" s="124"/>
      <c r="AI67" s="124"/>
      <c r="AJ67" s="124"/>
      <c r="AK67" s="124"/>
      <c r="AL67" s="124"/>
      <c r="AM67" s="124"/>
      <c r="AN67" s="543"/>
      <c r="AO67" s="547"/>
      <c r="AP67" s="282"/>
      <c r="AQ67" s="1043"/>
      <c r="AR67" s="1036"/>
      <c r="AS67" s="1036"/>
      <c r="AT67" s="1028"/>
      <c r="AU67" s="1078"/>
      <c r="AV67" s="68"/>
      <c r="AW67" s="66"/>
      <c r="AX67" s="66"/>
      <c r="AY67" s="66"/>
    </row>
    <row r="68" spans="1:51" ht="30" customHeight="1" x14ac:dyDescent="0.25">
      <c r="A68" s="928"/>
      <c r="B68" s="1005"/>
      <c r="C68" s="1005"/>
      <c r="D68" s="1005"/>
      <c r="E68" s="1005"/>
      <c r="F68" s="1068"/>
      <c r="G68" s="369" t="s">
        <v>120</v>
      </c>
      <c r="H68" s="246">
        <f>L68+R68+Z68+AE68+X68</f>
        <v>177462646</v>
      </c>
      <c r="I68" s="71"/>
      <c r="J68" s="71"/>
      <c r="K68" s="71"/>
      <c r="L68" s="71"/>
      <c r="M68" s="6">
        <v>166837646</v>
      </c>
      <c r="N68" s="6">
        <v>166837646</v>
      </c>
      <c r="O68" s="6">
        <v>166837646</v>
      </c>
      <c r="P68" s="6">
        <v>166837646</v>
      </c>
      <c r="Q68" s="6">
        <v>166837646</v>
      </c>
      <c r="R68" s="6">
        <v>166837646</v>
      </c>
      <c r="S68" s="20">
        <v>0</v>
      </c>
      <c r="T68" s="20">
        <v>0</v>
      </c>
      <c r="U68" s="20">
        <v>0</v>
      </c>
      <c r="V68" s="73">
        <v>0</v>
      </c>
      <c r="W68" s="125">
        <v>0</v>
      </c>
      <c r="X68" s="125">
        <v>0</v>
      </c>
      <c r="Y68" s="90">
        <v>10625000</v>
      </c>
      <c r="Z68" s="90">
        <v>10625000</v>
      </c>
      <c r="AA68" s="90"/>
      <c r="AB68" s="90"/>
      <c r="AC68" s="90"/>
      <c r="AD68" s="90">
        <v>3437500</v>
      </c>
      <c r="AE68" s="451"/>
      <c r="AF68" s="90"/>
      <c r="AG68" s="90"/>
      <c r="AH68" s="90"/>
      <c r="AI68" s="90"/>
      <c r="AJ68" s="90"/>
      <c r="AK68" s="90">
        <v>3437500</v>
      </c>
      <c r="AL68" s="52"/>
      <c r="AM68" s="73"/>
      <c r="AN68" s="544"/>
      <c r="AO68" s="218">
        <f t="shared" si="27"/>
        <v>0.3235294117647059</v>
      </c>
      <c r="AP68" s="282"/>
      <c r="AQ68" s="1043"/>
      <c r="AR68" s="1036"/>
      <c r="AS68" s="1036"/>
      <c r="AT68" s="1028"/>
      <c r="AU68" s="1078"/>
      <c r="AV68" s="69"/>
      <c r="AW68" s="67"/>
      <c r="AX68" s="67"/>
      <c r="AY68" s="67"/>
    </row>
    <row r="69" spans="1:51" ht="30" customHeight="1" x14ac:dyDescent="0.25">
      <c r="A69" s="928"/>
      <c r="B69" s="1005"/>
      <c r="C69" s="1005"/>
      <c r="D69" s="1005"/>
      <c r="E69" s="1005"/>
      <c r="F69" s="1068"/>
      <c r="G69" s="370" t="s">
        <v>128</v>
      </c>
      <c r="H69" s="300">
        <v>1</v>
      </c>
      <c r="I69" s="74">
        <f>I65</f>
        <v>0.2</v>
      </c>
      <c r="J69" s="74">
        <f>J65</f>
        <v>0.2</v>
      </c>
      <c r="K69" s="74">
        <f>K65</f>
        <v>0.2</v>
      </c>
      <c r="L69" s="74">
        <v>0.1</v>
      </c>
      <c r="M69" s="75">
        <f>+M65+M67</f>
        <v>0.5</v>
      </c>
      <c r="N69" s="75">
        <f>+N65+N67</f>
        <v>0.5</v>
      </c>
      <c r="O69" s="75">
        <f>+O65+O67</f>
        <v>0.5</v>
      </c>
      <c r="P69" s="75">
        <f>+P65+P67</f>
        <v>0.5</v>
      </c>
      <c r="Q69" s="75">
        <f>+Q65+Q67</f>
        <v>0.5</v>
      </c>
      <c r="R69" s="74">
        <v>0.35</v>
      </c>
      <c r="S69" s="74">
        <f>S65</f>
        <v>0.65</v>
      </c>
      <c r="T69" s="74">
        <f>T67+T65</f>
        <v>0.65</v>
      </c>
      <c r="U69" s="74">
        <v>0.65</v>
      </c>
      <c r="V69" s="16">
        <f>V65+V67</f>
        <v>0.65</v>
      </c>
      <c r="W69" s="109">
        <f>+W65+W67</f>
        <v>0.6</v>
      </c>
      <c r="X69" s="109">
        <f>+X65+X67</f>
        <v>0.41599999999999998</v>
      </c>
      <c r="Y69" s="115">
        <v>0.9</v>
      </c>
      <c r="Z69" s="115">
        <f>+Y69</f>
        <v>0.9</v>
      </c>
      <c r="AA69" s="110">
        <f t="shared" ref="AA69:AC69" si="28">+AA65+AA67</f>
        <v>0</v>
      </c>
      <c r="AB69" s="110">
        <f t="shared" si="28"/>
        <v>0</v>
      </c>
      <c r="AC69" s="110">
        <f t="shared" si="28"/>
        <v>0</v>
      </c>
      <c r="AD69" s="540">
        <v>0.42</v>
      </c>
      <c r="AE69" s="110">
        <f>AE65</f>
        <v>1</v>
      </c>
      <c r="AF69" s="110"/>
      <c r="AG69" s="108"/>
      <c r="AH69" s="108"/>
      <c r="AI69" s="141"/>
      <c r="AJ69" s="141"/>
      <c r="AK69" s="148">
        <f>+AK65</f>
        <v>0.42</v>
      </c>
      <c r="AL69" s="17"/>
      <c r="AM69" s="92"/>
      <c r="AN69" s="545"/>
      <c r="AO69" s="218">
        <f t="shared" si="27"/>
        <v>0.46666666666666662</v>
      </c>
      <c r="AP69" s="299">
        <f>(AD69)/H69</f>
        <v>0.42</v>
      </c>
      <c r="AQ69" s="1043"/>
      <c r="AR69" s="1036"/>
      <c r="AS69" s="1036"/>
      <c r="AT69" s="1028"/>
      <c r="AU69" s="1078"/>
      <c r="AV69" s="68"/>
      <c r="AW69" s="66"/>
      <c r="AX69" s="66"/>
      <c r="AY69" s="66"/>
    </row>
    <row r="70" spans="1:51" ht="30" customHeight="1" thickBot="1" x14ac:dyDescent="0.3">
      <c r="A70" s="929"/>
      <c r="B70" s="1006"/>
      <c r="C70" s="1006"/>
      <c r="D70" s="1006"/>
      <c r="E70" s="1006"/>
      <c r="F70" s="1068"/>
      <c r="G70" s="371" t="s">
        <v>132</v>
      </c>
      <c r="H70" s="248">
        <f>+H66+H68</f>
        <v>663423292</v>
      </c>
      <c r="I70" s="249">
        <f>I66</f>
        <v>166837645</v>
      </c>
      <c r="J70" s="249">
        <f>J66</f>
        <v>166837646</v>
      </c>
      <c r="K70" s="249">
        <f>+K66</f>
        <v>166837646</v>
      </c>
      <c r="L70" s="249">
        <v>166837646</v>
      </c>
      <c r="M70" s="249">
        <f t="shared" ref="M70:R70" si="29">+M66+M68</f>
        <v>316837646</v>
      </c>
      <c r="N70" s="249">
        <f t="shared" si="29"/>
        <v>316837646</v>
      </c>
      <c r="O70" s="249">
        <f t="shared" si="29"/>
        <v>316837646</v>
      </c>
      <c r="P70" s="249">
        <f t="shared" si="29"/>
        <v>316837646</v>
      </c>
      <c r="Q70" s="249">
        <f t="shared" si="29"/>
        <v>416837646</v>
      </c>
      <c r="R70" s="249">
        <f t="shared" si="29"/>
        <v>166837646</v>
      </c>
      <c r="S70" s="249">
        <f>+S66</f>
        <v>150000000</v>
      </c>
      <c r="T70" s="249">
        <f>T68+T66</f>
        <v>150000000</v>
      </c>
      <c r="U70" s="249">
        <v>150000001</v>
      </c>
      <c r="V70" s="250">
        <f>V66+V68</f>
        <v>150000000</v>
      </c>
      <c r="W70" s="301">
        <f>+W66+W68</f>
        <v>115000000</v>
      </c>
      <c r="X70" s="301">
        <f>+X66+X68</f>
        <v>15000000</v>
      </c>
      <c r="Y70" s="251">
        <f>+Y66+Y68</f>
        <v>225625000</v>
      </c>
      <c r="Z70" s="250">
        <f>+Z66+Z68</f>
        <v>225625000</v>
      </c>
      <c r="AA70" s="250"/>
      <c r="AB70" s="250"/>
      <c r="AC70" s="250"/>
      <c r="AD70" s="250">
        <f>+AD66+AD68</f>
        <v>3437500</v>
      </c>
      <c r="AE70" s="249">
        <f>+AE66</f>
        <v>89123000</v>
      </c>
      <c r="AF70" s="250"/>
      <c r="AG70" s="250"/>
      <c r="AH70" s="250"/>
      <c r="AI70" s="250"/>
      <c r="AJ70" s="250"/>
      <c r="AK70" s="250">
        <f>+AK66+AK68</f>
        <v>3437500</v>
      </c>
      <c r="AL70" s="250"/>
      <c r="AM70" s="250"/>
      <c r="AN70" s="546"/>
      <c r="AO70" s="218">
        <f t="shared" si="27"/>
        <v>1.5235457063711912E-2</v>
      </c>
      <c r="AP70" s="268">
        <f>(L70+R70+X70+AD70)/H70</f>
        <v>0.53075132610809816</v>
      </c>
      <c r="AQ70" s="1044"/>
      <c r="AR70" s="1037"/>
      <c r="AS70" s="1037"/>
      <c r="AT70" s="1048"/>
      <c r="AU70" s="1079"/>
      <c r="AV70" s="69"/>
      <c r="AW70" s="67"/>
      <c r="AX70" s="67"/>
      <c r="AY70" s="67"/>
    </row>
    <row r="71" spans="1:51" ht="30" customHeight="1" x14ac:dyDescent="0.25">
      <c r="A71" s="1013" t="s">
        <v>210</v>
      </c>
      <c r="B71" s="1004">
        <v>11</v>
      </c>
      <c r="C71" s="1004" t="s">
        <v>382</v>
      </c>
      <c r="D71" s="1004" t="s">
        <v>77</v>
      </c>
      <c r="E71" s="1004">
        <v>480</v>
      </c>
      <c r="F71" s="1068"/>
      <c r="G71" s="368" t="s">
        <v>81</v>
      </c>
      <c r="H71" s="332">
        <f>L71+R75+X75+Y75+AE71</f>
        <v>42287802</v>
      </c>
      <c r="I71" s="180">
        <v>4112722</v>
      </c>
      <c r="J71" s="180">
        <v>4112722</v>
      </c>
      <c r="K71" s="180">
        <v>4112722</v>
      </c>
      <c r="L71" s="180">
        <v>4112722</v>
      </c>
      <c r="M71" s="112">
        <v>8000000</v>
      </c>
      <c r="N71" s="112">
        <v>8000000</v>
      </c>
      <c r="O71" s="112">
        <v>8000000</v>
      </c>
      <c r="P71" s="112">
        <v>8000000</v>
      </c>
      <c r="Q71" s="112">
        <v>11375079.609999999</v>
      </c>
      <c r="R71" s="112">
        <v>11375079.609999999</v>
      </c>
      <c r="S71" s="256">
        <v>7887278</v>
      </c>
      <c r="T71" s="256">
        <f>+S71</f>
        <v>7887278</v>
      </c>
      <c r="U71" s="112">
        <v>7887278</v>
      </c>
      <c r="V71" s="112">
        <f>7887278+2000000</f>
        <v>9887278</v>
      </c>
      <c r="W71" s="112">
        <v>11500000</v>
      </c>
      <c r="X71" s="112">
        <v>11097105</v>
      </c>
      <c r="Y71" s="517">
        <v>10720000</v>
      </c>
      <c r="Z71" s="517">
        <f>+Y71</f>
        <v>10720000</v>
      </c>
      <c r="AA71" s="112"/>
      <c r="AB71" s="112"/>
      <c r="AC71" s="112"/>
      <c r="AD71" s="408">
        <v>1617229</v>
      </c>
      <c r="AE71" s="112">
        <v>4580000</v>
      </c>
      <c r="AF71" s="273"/>
      <c r="AG71" s="273"/>
      <c r="AH71" s="273"/>
      <c r="AI71" s="228"/>
      <c r="AJ71" s="228">
        <v>1617229</v>
      </c>
      <c r="AK71" s="548">
        <v>1617229</v>
      </c>
      <c r="AL71" s="272"/>
      <c r="AM71" s="273"/>
      <c r="AN71" s="261"/>
      <c r="AO71" s="218">
        <f>AD71/Z71</f>
        <v>0.15086091417910447</v>
      </c>
      <c r="AP71" s="299">
        <f>(L71+R71+X71+AD71)/H71</f>
        <v>0.66690946978043453</v>
      </c>
      <c r="AQ71" s="1045" t="s">
        <v>493</v>
      </c>
      <c r="AR71" s="1038" t="s">
        <v>474</v>
      </c>
      <c r="AS71" s="1040" t="s">
        <v>473</v>
      </c>
      <c r="AT71" s="1038" t="s">
        <v>175</v>
      </c>
      <c r="AU71" s="1065" t="s">
        <v>176</v>
      </c>
      <c r="AV71" s="66"/>
      <c r="AW71" s="66"/>
      <c r="AX71" s="66"/>
      <c r="AY71" s="66"/>
    </row>
    <row r="72" spans="1:51" ht="30" customHeight="1" x14ac:dyDescent="0.25">
      <c r="A72" s="928"/>
      <c r="B72" s="1005"/>
      <c r="C72" s="1005"/>
      <c r="D72" s="1005"/>
      <c r="E72" s="1005"/>
      <c r="F72" s="1068"/>
      <c r="G72" s="369" t="s">
        <v>102</v>
      </c>
      <c r="H72" s="244">
        <f>L72+R72+Z72+AE72+X72</f>
        <v>3895354462</v>
      </c>
      <c r="I72" s="90">
        <v>584376813</v>
      </c>
      <c r="J72" s="90">
        <v>584376813</v>
      </c>
      <c r="K72" s="90">
        <v>584376813</v>
      </c>
      <c r="L72" s="90">
        <v>576704116</v>
      </c>
      <c r="M72" s="90">
        <v>846827000</v>
      </c>
      <c r="N72" s="90">
        <v>846827000</v>
      </c>
      <c r="O72" s="90">
        <v>846827000</v>
      </c>
      <c r="P72" s="90">
        <v>846827000</v>
      </c>
      <c r="Q72" s="90">
        <v>822392131</v>
      </c>
      <c r="R72" s="90">
        <v>777224846</v>
      </c>
      <c r="S72" s="90">
        <v>805362182</v>
      </c>
      <c r="T72" s="90">
        <v>805362182</v>
      </c>
      <c r="U72" s="178">
        <v>811131042</v>
      </c>
      <c r="V72" s="178">
        <v>811131042</v>
      </c>
      <c r="W72" s="90">
        <v>964244600</v>
      </c>
      <c r="X72" s="219">
        <v>884258500</v>
      </c>
      <c r="Y72" s="90">
        <v>886914000</v>
      </c>
      <c r="Z72" s="90">
        <v>886914000</v>
      </c>
      <c r="AA72" s="90"/>
      <c r="AB72" s="90"/>
      <c r="AC72" s="90"/>
      <c r="AD72" s="90">
        <v>48165100</v>
      </c>
      <c r="AE72" s="90">
        <v>770253000</v>
      </c>
      <c r="AF72" s="7"/>
      <c r="AG72" s="7"/>
      <c r="AH72" s="7"/>
      <c r="AI72" s="7"/>
      <c r="AJ72" s="7"/>
      <c r="AK72" s="90">
        <v>48165100</v>
      </c>
      <c r="AL72" s="6"/>
      <c r="AM72" s="7"/>
      <c r="AN72" s="97"/>
      <c r="AO72" s="218">
        <f>AD72/Z72</f>
        <v>5.430639272804353E-2</v>
      </c>
      <c r="AP72" s="299">
        <f>(L72+R72+X72+AD72)/H72</f>
        <v>0.5869433922647731</v>
      </c>
      <c r="AQ72" s="1043"/>
      <c r="AR72" s="1039"/>
      <c r="AS72" s="1041"/>
      <c r="AT72" s="1028"/>
      <c r="AU72" s="1052"/>
      <c r="AV72" s="67"/>
      <c r="AW72" s="67"/>
      <c r="AX72" s="67"/>
      <c r="AY72" s="67"/>
    </row>
    <row r="73" spans="1:51" ht="30" customHeight="1" x14ac:dyDescent="0.25">
      <c r="A73" s="928"/>
      <c r="B73" s="1005"/>
      <c r="C73" s="1005"/>
      <c r="D73" s="1005"/>
      <c r="E73" s="1005"/>
      <c r="F73" s="1068"/>
      <c r="G73" s="370" t="s">
        <v>111</v>
      </c>
      <c r="H73" s="521"/>
      <c r="I73" s="12"/>
      <c r="J73" s="12"/>
      <c r="K73" s="12"/>
      <c r="L73" s="12"/>
      <c r="M73" s="12"/>
      <c r="N73" s="12"/>
      <c r="O73" s="12"/>
      <c r="P73" s="12"/>
      <c r="Q73" s="12"/>
      <c r="R73" s="77"/>
      <c r="S73" s="12">
        <v>0</v>
      </c>
      <c r="T73" s="12">
        <v>0</v>
      </c>
      <c r="U73" s="12">
        <v>0</v>
      </c>
      <c r="V73" s="12"/>
      <c r="W73" s="124">
        <v>0</v>
      </c>
      <c r="X73" s="124">
        <v>0</v>
      </c>
      <c r="Y73" s="402">
        <f>+W71-X71</f>
        <v>402895</v>
      </c>
      <c r="Z73" s="402">
        <v>402895</v>
      </c>
      <c r="AA73" s="124"/>
      <c r="AB73" s="124"/>
      <c r="AC73" s="124"/>
      <c r="AD73" s="108">
        <v>317884</v>
      </c>
      <c r="AE73" s="12"/>
      <c r="AF73" s="37"/>
      <c r="AG73" s="37"/>
      <c r="AH73" s="37"/>
      <c r="AI73" s="37"/>
      <c r="AJ73" s="37"/>
      <c r="AK73" s="108">
        <v>317884</v>
      </c>
      <c r="AL73" s="12"/>
      <c r="AM73" s="12"/>
      <c r="AN73" s="97"/>
      <c r="AO73" s="214"/>
      <c r="AP73" s="282"/>
      <c r="AQ73" s="1043"/>
      <c r="AR73" s="1039"/>
      <c r="AS73" s="1041"/>
      <c r="AT73" s="1028"/>
      <c r="AU73" s="1052"/>
      <c r="AV73" s="66"/>
      <c r="AW73" s="66"/>
      <c r="AX73" s="66"/>
      <c r="AY73" s="66"/>
    </row>
    <row r="74" spans="1:51" ht="30" customHeight="1" x14ac:dyDescent="0.25">
      <c r="A74" s="928"/>
      <c r="B74" s="1005"/>
      <c r="C74" s="1005"/>
      <c r="D74" s="1005"/>
      <c r="E74" s="1005"/>
      <c r="F74" s="1068"/>
      <c r="G74" s="369" t="s">
        <v>120</v>
      </c>
      <c r="H74" s="246">
        <f>L74+R74+Z74+AE74+X74</f>
        <v>540358916</v>
      </c>
      <c r="I74" s="20"/>
      <c r="J74" s="20"/>
      <c r="K74" s="20"/>
      <c r="L74" s="20"/>
      <c r="M74" s="6">
        <v>290216168</v>
      </c>
      <c r="N74" s="6">
        <v>290216168</v>
      </c>
      <c r="O74" s="6">
        <v>290216168</v>
      </c>
      <c r="P74" s="6">
        <v>290216168</v>
      </c>
      <c r="Q74" s="6">
        <v>290216168</v>
      </c>
      <c r="R74" s="6">
        <v>290096678</v>
      </c>
      <c r="S74" s="6">
        <v>100922174</v>
      </c>
      <c r="T74" s="6">
        <v>100922174</v>
      </c>
      <c r="U74" s="6">
        <v>100922174</v>
      </c>
      <c r="V74" s="7">
        <v>100922174</v>
      </c>
      <c r="W74" s="90">
        <v>100922174</v>
      </c>
      <c r="X74" s="90">
        <v>100922174</v>
      </c>
      <c r="Y74" s="90">
        <v>149340064</v>
      </c>
      <c r="Z74" s="90">
        <v>149340064</v>
      </c>
      <c r="AA74" s="90"/>
      <c r="AB74" s="90"/>
      <c r="AC74" s="90"/>
      <c r="AD74" s="90">
        <v>120977564</v>
      </c>
      <c r="AE74" s="51"/>
      <c r="AF74" s="7"/>
      <c r="AG74" s="7"/>
      <c r="AH74" s="7"/>
      <c r="AI74" s="7"/>
      <c r="AJ74" s="7"/>
      <c r="AK74" s="90">
        <v>120977564</v>
      </c>
      <c r="AL74" s="6"/>
      <c r="AM74" s="7"/>
      <c r="AN74" s="97"/>
      <c r="AO74" s="218">
        <f>AD74/Z74</f>
        <v>0.81008110455878735</v>
      </c>
      <c r="AP74" s="282"/>
      <c r="AQ74" s="1043"/>
      <c r="AR74" s="1039"/>
      <c r="AS74" s="1041"/>
      <c r="AT74" s="1028"/>
      <c r="AU74" s="1052"/>
      <c r="AV74" s="67"/>
      <c r="AW74" s="67"/>
      <c r="AX74" s="67"/>
      <c r="AY74" s="67"/>
    </row>
    <row r="75" spans="1:51" ht="30" customHeight="1" x14ac:dyDescent="0.25">
      <c r="A75" s="928"/>
      <c r="B75" s="1005"/>
      <c r="C75" s="1005"/>
      <c r="D75" s="1005"/>
      <c r="E75" s="1005"/>
      <c r="F75" s="1068"/>
      <c r="G75" s="370" t="s">
        <v>128</v>
      </c>
      <c r="H75" s="283">
        <f>+H71</f>
        <v>42287802</v>
      </c>
      <c r="I75" s="26">
        <f>I71</f>
        <v>4112722</v>
      </c>
      <c r="J75" s="26">
        <f>J71</f>
        <v>4112722</v>
      </c>
      <c r="K75" s="26">
        <f>K71</f>
        <v>4112722</v>
      </c>
      <c r="L75" s="26">
        <v>4112722</v>
      </c>
      <c r="M75" s="48">
        <f>+M71</f>
        <v>8000000</v>
      </c>
      <c r="N75" s="48">
        <f>+N71</f>
        <v>8000000</v>
      </c>
      <c r="O75" s="48">
        <f>+O71</f>
        <v>8000000</v>
      </c>
      <c r="P75" s="48">
        <f>+P71</f>
        <v>8000000</v>
      </c>
      <c r="Q75" s="48">
        <v>8000000</v>
      </c>
      <c r="R75" s="48">
        <v>11375080</v>
      </c>
      <c r="S75" s="26">
        <f>S71</f>
        <v>7887278</v>
      </c>
      <c r="T75" s="26">
        <f>+T71+T73</f>
        <v>7887278</v>
      </c>
      <c r="U75" s="26">
        <v>7887278</v>
      </c>
      <c r="V75" s="26">
        <f>V71</f>
        <v>9887278</v>
      </c>
      <c r="W75" s="108">
        <f>+W71+W73</f>
        <v>11500000</v>
      </c>
      <c r="X75" s="108">
        <f>+X71+X73</f>
        <v>11097105</v>
      </c>
      <c r="Y75" s="481">
        <f>Y71+Y73</f>
        <v>11122895</v>
      </c>
      <c r="Z75" s="481">
        <f>+Z71+Z73</f>
        <v>11122895</v>
      </c>
      <c r="AA75" s="30">
        <f t="shared" ref="AA75:AC75" si="30">+AA71+AA73</f>
        <v>0</v>
      </c>
      <c r="AB75" s="30">
        <f t="shared" si="30"/>
        <v>0</v>
      </c>
      <c r="AC75" s="30">
        <f t="shared" si="30"/>
        <v>0</v>
      </c>
      <c r="AD75" s="108">
        <f>+AD71+AD73</f>
        <v>1935113</v>
      </c>
      <c r="AE75" s="26">
        <f>AE71</f>
        <v>4580000</v>
      </c>
      <c r="AF75" s="30"/>
      <c r="AG75" s="37"/>
      <c r="AH75" s="37"/>
      <c r="AI75" s="3"/>
      <c r="AJ75" s="3"/>
      <c r="AK75" s="378">
        <f>+AK71+AK73</f>
        <v>1935113</v>
      </c>
      <c r="AL75" s="37"/>
      <c r="AM75" s="37"/>
      <c r="AN75" s="97"/>
      <c r="AO75" s="218">
        <f>AD75/Z75</f>
        <v>0.17397566011366644</v>
      </c>
      <c r="AP75" s="299">
        <f>(L75+R75+X75+AD75)/H75</f>
        <v>0.67442663489580279</v>
      </c>
      <c r="AQ75" s="1043"/>
      <c r="AR75" s="1039"/>
      <c r="AS75" s="1041"/>
      <c r="AT75" s="1028"/>
      <c r="AU75" s="1052"/>
      <c r="AV75" s="66"/>
      <c r="AW75" s="66"/>
      <c r="AX75" s="66"/>
      <c r="AY75" s="66"/>
    </row>
    <row r="76" spans="1:51" ht="30" customHeight="1" thickBot="1" x14ac:dyDescent="0.3">
      <c r="A76" s="928"/>
      <c r="B76" s="1006"/>
      <c r="C76" s="1006"/>
      <c r="D76" s="1006"/>
      <c r="E76" s="1006"/>
      <c r="F76" s="1068"/>
      <c r="G76" s="371" t="s">
        <v>132</v>
      </c>
      <c r="H76" s="409">
        <f>+H72+H74</f>
        <v>4435713378</v>
      </c>
      <c r="I76" s="410">
        <f>+I72</f>
        <v>584376813</v>
      </c>
      <c r="J76" s="410">
        <f>+J72</f>
        <v>584376813</v>
      </c>
      <c r="K76" s="410">
        <f>+K72</f>
        <v>584376813</v>
      </c>
      <c r="L76" s="410">
        <v>576704116</v>
      </c>
      <c r="M76" s="410">
        <f t="shared" ref="M76:R76" si="31">+M72+M74</f>
        <v>1137043168</v>
      </c>
      <c r="N76" s="410">
        <f t="shared" si="31"/>
        <v>1137043168</v>
      </c>
      <c r="O76" s="410">
        <f t="shared" si="31"/>
        <v>1137043168</v>
      </c>
      <c r="P76" s="410">
        <f t="shared" si="31"/>
        <v>1137043168</v>
      </c>
      <c r="Q76" s="410">
        <f t="shared" si="31"/>
        <v>1112608299</v>
      </c>
      <c r="R76" s="410">
        <f t="shared" si="31"/>
        <v>1067321524</v>
      </c>
      <c r="S76" s="410">
        <f>S72+S74</f>
        <v>906284356</v>
      </c>
      <c r="T76" s="421">
        <f>+T72+T74</f>
        <v>906284356</v>
      </c>
      <c r="U76" s="421">
        <v>912053216</v>
      </c>
      <c r="V76" s="421">
        <f>V72+V74</f>
        <v>912053216</v>
      </c>
      <c r="W76" s="411">
        <f>+W72+W74</f>
        <v>1065166774</v>
      </c>
      <c r="X76" s="411">
        <f>+X72+X74</f>
        <v>985180674</v>
      </c>
      <c r="Y76" s="111">
        <f>Y72+Y74</f>
        <v>1036254064</v>
      </c>
      <c r="Z76" s="476">
        <f>+Z72+Z74</f>
        <v>1036254064</v>
      </c>
      <c r="AA76" s="312"/>
      <c r="AB76" s="312"/>
      <c r="AC76" s="312"/>
      <c r="AD76" s="411">
        <f>+AD72+AD74</f>
        <v>169142664</v>
      </c>
      <c r="AE76" s="410">
        <f>AE72</f>
        <v>770253000</v>
      </c>
      <c r="AF76" s="312"/>
      <c r="AG76" s="312"/>
      <c r="AH76" s="312"/>
      <c r="AI76" s="312"/>
      <c r="AJ76" s="312"/>
      <c r="AK76" s="427">
        <f>+AK72+AK74</f>
        <v>169142664</v>
      </c>
      <c r="AL76" s="312"/>
      <c r="AM76" s="312"/>
      <c r="AN76" s="412"/>
      <c r="AO76" s="218">
        <f>AD76/Z76</f>
        <v>0.16322509110082487</v>
      </c>
      <c r="AP76" s="322">
        <f>(L76+R76+X76+AD76)/H76</f>
        <v>0.63086785360819131</v>
      </c>
      <c r="AQ76" s="1043"/>
      <c r="AR76" s="1039"/>
      <c r="AS76" s="1041"/>
      <c r="AT76" s="1028"/>
      <c r="AU76" s="1052"/>
      <c r="AV76" s="67"/>
      <c r="AW76" s="67"/>
      <c r="AX76" s="67"/>
      <c r="AY76" s="67"/>
    </row>
    <row r="77" spans="1:51" ht="30" customHeight="1" x14ac:dyDescent="0.25">
      <c r="A77" s="928"/>
      <c r="B77" s="1004">
        <v>12</v>
      </c>
      <c r="C77" s="1004" t="s">
        <v>134</v>
      </c>
      <c r="D77" s="1004" t="s">
        <v>109</v>
      </c>
      <c r="E77" s="1004">
        <v>480</v>
      </c>
      <c r="F77" s="1068"/>
      <c r="G77" s="368" t="s">
        <v>81</v>
      </c>
      <c r="H77" s="428">
        <v>1</v>
      </c>
      <c r="I77" s="429">
        <v>1</v>
      </c>
      <c r="J77" s="429">
        <v>1</v>
      </c>
      <c r="K77" s="429">
        <v>1</v>
      </c>
      <c r="L77" s="429">
        <v>1</v>
      </c>
      <c r="M77" s="430">
        <v>1</v>
      </c>
      <c r="N77" s="430">
        <v>1</v>
      </c>
      <c r="O77" s="430">
        <v>1</v>
      </c>
      <c r="P77" s="430">
        <v>1</v>
      </c>
      <c r="Q77" s="430">
        <v>1</v>
      </c>
      <c r="R77" s="430">
        <v>1</v>
      </c>
      <c r="S77" s="430">
        <v>1</v>
      </c>
      <c r="T77" s="430">
        <f>+S77</f>
        <v>1</v>
      </c>
      <c r="U77" s="430">
        <v>1</v>
      </c>
      <c r="V77" s="431">
        <v>1</v>
      </c>
      <c r="W77" s="432">
        <v>1</v>
      </c>
      <c r="X77" s="432">
        <v>1</v>
      </c>
      <c r="Y77" s="432">
        <v>1</v>
      </c>
      <c r="Z77" s="432">
        <v>1</v>
      </c>
      <c r="AA77" s="433"/>
      <c r="AB77" s="433"/>
      <c r="AC77" s="433"/>
      <c r="AD77" s="432">
        <v>1</v>
      </c>
      <c r="AE77" s="432">
        <v>1</v>
      </c>
      <c r="AF77" s="432"/>
      <c r="AG77" s="416"/>
      <c r="AH77" s="416"/>
      <c r="AI77" s="239"/>
      <c r="AJ77" s="239"/>
      <c r="AK77" s="432">
        <v>1</v>
      </c>
      <c r="AL77" s="430"/>
      <c r="AM77" s="431"/>
      <c r="AN77" s="434"/>
      <c r="AO77" s="217">
        <f>AD77/Z77</f>
        <v>1</v>
      </c>
      <c r="AP77" s="435">
        <f>(L77+R77+X77+AK77)/(K77+Q77+W77+Z77+AE77)</f>
        <v>0.8</v>
      </c>
      <c r="AQ77" s="1046" t="s">
        <v>396</v>
      </c>
      <c r="AR77" s="1002" t="s">
        <v>89</v>
      </c>
      <c r="AS77" s="1002" t="s">
        <v>89</v>
      </c>
      <c r="AT77" s="1046" t="s">
        <v>214</v>
      </c>
      <c r="AU77" s="1060" t="s">
        <v>215</v>
      </c>
      <c r="AV77" s="66"/>
      <c r="AW77" s="66"/>
      <c r="AX77" s="66"/>
      <c r="AY77" s="66"/>
    </row>
    <row r="78" spans="1:51" ht="30" customHeight="1" x14ac:dyDescent="0.25">
      <c r="A78" s="928"/>
      <c r="B78" s="1005"/>
      <c r="C78" s="1005"/>
      <c r="D78" s="1005"/>
      <c r="E78" s="1005"/>
      <c r="F78" s="1068"/>
      <c r="G78" s="369" t="s">
        <v>102</v>
      </c>
      <c r="H78" s="244">
        <f>L78+R78+Z78+AE78+X78</f>
        <v>457078480</v>
      </c>
      <c r="I78" s="6">
        <v>62376897</v>
      </c>
      <c r="J78" s="6">
        <v>62376897</v>
      </c>
      <c r="K78" s="6">
        <v>62376897</v>
      </c>
      <c r="L78" s="6">
        <v>60848980</v>
      </c>
      <c r="M78" s="6">
        <v>100968000</v>
      </c>
      <c r="N78" s="6">
        <v>100968000</v>
      </c>
      <c r="O78" s="6">
        <v>100968000</v>
      </c>
      <c r="P78" s="6">
        <v>100968000</v>
      </c>
      <c r="Q78" s="6">
        <v>100968000</v>
      </c>
      <c r="R78" s="6">
        <v>97187000</v>
      </c>
      <c r="S78" s="6">
        <v>106072975</v>
      </c>
      <c r="T78" s="6">
        <v>106072975</v>
      </c>
      <c r="U78" s="6">
        <v>106072975</v>
      </c>
      <c r="V78" s="7">
        <v>106072975</v>
      </c>
      <c r="W78" s="90">
        <v>121128500</v>
      </c>
      <c r="X78" s="90">
        <v>121128500</v>
      </c>
      <c r="Y78" s="90">
        <v>105215000</v>
      </c>
      <c r="Z78" s="90">
        <v>105215000</v>
      </c>
      <c r="AA78" s="7"/>
      <c r="AB78" s="7"/>
      <c r="AC78" s="7"/>
      <c r="AD78" s="90">
        <v>808500</v>
      </c>
      <c r="AE78" s="90">
        <v>72699000</v>
      </c>
      <c r="AF78" s="90"/>
      <c r="AG78" s="90"/>
      <c r="AH78" s="90"/>
      <c r="AI78" s="90"/>
      <c r="AJ78" s="90"/>
      <c r="AK78" s="90">
        <v>808500</v>
      </c>
      <c r="AL78" s="6"/>
      <c r="AM78" s="7"/>
      <c r="AN78" s="97"/>
      <c r="AO78" s="218">
        <f>AD78/Z78</f>
        <v>7.684265551489807E-3</v>
      </c>
      <c r="AP78" s="299">
        <f>(L78+R78+X78+AD78)/H78</f>
        <v>0.61252715288630522</v>
      </c>
      <c r="AQ78" s="1039"/>
      <c r="AR78" s="998"/>
      <c r="AS78" s="998"/>
      <c r="AT78" s="1028"/>
      <c r="AU78" s="1052"/>
      <c r="AV78" s="67"/>
      <c r="AW78" s="67"/>
      <c r="AX78" s="67"/>
      <c r="AY78" s="67"/>
    </row>
    <row r="79" spans="1:51" ht="30" customHeight="1" x14ac:dyDescent="0.25">
      <c r="A79" s="928"/>
      <c r="B79" s="1005"/>
      <c r="C79" s="1005"/>
      <c r="D79" s="1005"/>
      <c r="E79" s="1005"/>
      <c r="F79" s="1068"/>
      <c r="G79" s="370" t="s">
        <v>111</v>
      </c>
      <c r="H79" s="521"/>
      <c r="I79" s="11"/>
      <c r="J79" s="11"/>
      <c r="K79" s="11"/>
      <c r="L79" s="12"/>
      <c r="M79" s="12"/>
      <c r="N79" s="12"/>
      <c r="O79" s="12"/>
      <c r="P79" s="12"/>
      <c r="Q79" s="12"/>
      <c r="R79" s="11"/>
      <c r="S79" s="12">
        <v>0</v>
      </c>
      <c r="T79" s="12">
        <v>0</v>
      </c>
      <c r="U79" s="12">
        <v>0</v>
      </c>
      <c r="V79" s="12"/>
      <c r="W79" s="515"/>
      <c r="X79" s="515"/>
      <c r="Y79" s="516"/>
      <c r="Z79" s="516"/>
      <c r="AA79" s="516"/>
      <c r="AB79" s="516"/>
      <c r="AC79" s="516"/>
      <c r="AD79" s="516"/>
      <c r="AE79" s="516"/>
      <c r="AF79" s="516"/>
      <c r="AG79" s="516"/>
      <c r="AH79" s="516"/>
      <c r="AI79" s="516"/>
      <c r="AJ79" s="516"/>
      <c r="AK79" s="516"/>
      <c r="AL79" s="12"/>
      <c r="AM79" s="12"/>
      <c r="AN79" s="97"/>
      <c r="AO79" s="214"/>
      <c r="AP79" s="282"/>
      <c r="AQ79" s="1039"/>
      <c r="AR79" s="998"/>
      <c r="AS79" s="998"/>
      <c r="AT79" s="1028"/>
      <c r="AU79" s="1052"/>
      <c r="AV79" s="66"/>
      <c r="AW79" s="66"/>
      <c r="AX79" s="66"/>
      <c r="AY79" s="66"/>
    </row>
    <row r="80" spans="1:51" ht="30" customHeight="1" thickBot="1" x14ac:dyDescent="0.3">
      <c r="A80" s="928"/>
      <c r="B80" s="1005"/>
      <c r="C80" s="1005"/>
      <c r="D80" s="1005"/>
      <c r="E80" s="1005"/>
      <c r="F80" s="1068"/>
      <c r="G80" s="369" t="s">
        <v>120</v>
      </c>
      <c r="H80" s="246">
        <f>L80+R80+Z80+AE80+X80</f>
        <v>57468341</v>
      </c>
      <c r="I80" s="20"/>
      <c r="J80" s="20"/>
      <c r="K80" s="20"/>
      <c r="L80" s="20"/>
      <c r="M80" s="6">
        <v>20174074</v>
      </c>
      <c r="N80" s="6">
        <v>20174074</v>
      </c>
      <c r="O80" s="6">
        <v>20174074</v>
      </c>
      <c r="P80" s="6">
        <v>20174074</v>
      </c>
      <c r="Q80" s="6">
        <v>20174074</v>
      </c>
      <c r="R80" s="6">
        <v>20174074</v>
      </c>
      <c r="S80" s="6">
        <v>20572000</v>
      </c>
      <c r="T80" s="7">
        <v>20572000</v>
      </c>
      <c r="U80" s="6">
        <v>20572000</v>
      </c>
      <c r="V80" s="7">
        <v>5274800</v>
      </c>
      <c r="W80" s="90">
        <v>5274800</v>
      </c>
      <c r="X80" s="90">
        <v>5274800</v>
      </c>
      <c r="Y80" s="90">
        <v>32019467</v>
      </c>
      <c r="Z80" s="90">
        <v>32019467</v>
      </c>
      <c r="AA80" s="90"/>
      <c r="AB80" s="90"/>
      <c r="AC80" s="90"/>
      <c r="AD80" s="90">
        <v>23949067</v>
      </c>
      <c r="AE80" s="51"/>
      <c r="AF80" s="7"/>
      <c r="AG80" s="7"/>
      <c r="AH80" s="7"/>
      <c r="AI80" s="7"/>
      <c r="AJ80" s="7"/>
      <c r="AK80" s="90">
        <v>23949067</v>
      </c>
      <c r="AL80" s="6"/>
      <c r="AM80" s="7"/>
      <c r="AN80" s="97"/>
      <c r="AO80" s="218">
        <f>AD80/Z80</f>
        <v>0.74795333101578487</v>
      </c>
      <c r="AP80" s="282"/>
      <c r="AQ80" s="1039"/>
      <c r="AR80" s="998"/>
      <c r="AS80" s="998"/>
      <c r="AT80" s="1028"/>
      <c r="AU80" s="1052"/>
      <c r="AV80" s="67"/>
      <c r="AW80" s="67"/>
      <c r="AX80" s="67"/>
      <c r="AY80" s="67"/>
    </row>
    <row r="81" spans="1:51" ht="30" customHeight="1" x14ac:dyDescent="0.25">
      <c r="A81" s="928"/>
      <c r="B81" s="1005"/>
      <c r="C81" s="1005"/>
      <c r="D81" s="1005"/>
      <c r="E81" s="1005"/>
      <c r="F81" s="1068"/>
      <c r="G81" s="370" t="s">
        <v>128</v>
      </c>
      <c r="H81" s="300">
        <v>1</v>
      </c>
      <c r="I81" s="74">
        <f t="shared" ref="I81:K82" si="32">I77</f>
        <v>1</v>
      </c>
      <c r="J81" s="74">
        <f t="shared" si="32"/>
        <v>1</v>
      </c>
      <c r="K81" s="74">
        <f t="shared" si="32"/>
        <v>1</v>
      </c>
      <c r="L81" s="74">
        <v>1</v>
      </c>
      <c r="M81" s="74">
        <f>+M77</f>
        <v>1</v>
      </c>
      <c r="N81" s="74">
        <f>+N77</f>
        <v>1</v>
      </c>
      <c r="O81" s="74">
        <f>+O77</f>
        <v>1</v>
      </c>
      <c r="P81" s="74">
        <f>+P77</f>
        <v>1</v>
      </c>
      <c r="Q81" s="74">
        <v>1</v>
      </c>
      <c r="R81" s="48">
        <v>100</v>
      </c>
      <c r="S81" s="74">
        <f>S77</f>
        <v>1</v>
      </c>
      <c r="T81" s="74">
        <f>+T79+T77</f>
        <v>1</v>
      </c>
      <c r="U81" s="74">
        <v>1</v>
      </c>
      <c r="V81" s="74">
        <f>V77</f>
        <v>1</v>
      </c>
      <c r="W81" s="110">
        <f>+W77+W79</f>
        <v>1</v>
      </c>
      <c r="X81" s="110">
        <f>+X77+X79</f>
        <v>1</v>
      </c>
      <c r="Y81" s="110">
        <f>Y77</f>
        <v>1</v>
      </c>
      <c r="Z81" s="110">
        <f>+Z77+Z79</f>
        <v>1</v>
      </c>
      <c r="AA81" s="76">
        <f t="shared" ref="AA81:AC81" si="33">+AA77+AA79</f>
        <v>0</v>
      </c>
      <c r="AB81" s="76">
        <f t="shared" si="33"/>
        <v>0</v>
      </c>
      <c r="AC81" s="76">
        <f t="shared" si="33"/>
        <v>0</v>
      </c>
      <c r="AD81" s="113">
        <f>+AD77</f>
        <v>1</v>
      </c>
      <c r="AE81" s="74">
        <f>AE77</f>
        <v>1</v>
      </c>
      <c r="AF81" s="76"/>
      <c r="AG81" s="76"/>
      <c r="AH81" s="76"/>
      <c r="AI81" s="3"/>
      <c r="AJ81" s="3"/>
      <c r="AK81" s="113">
        <f>+AK77</f>
        <v>1</v>
      </c>
      <c r="AL81" s="75"/>
      <c r="AM81" s="75"/>
      <c r="AN81" s="99"/>
      <c r="AO81" s="218">
        <f>AD81/Z81</f>
        <v>1</v>
      </c>
      <c r="AP81" s="435"/>
      <c r="AQ81" s="1039"/>
      <c r="AR81" s="998"/>
      <c r="AS81" s="998"/>
      <c r="AT81" s="1028"/>
      <c r="AU81" s="1052"/>
      <c r="AV81" s="66"/>
      <c r="AW81" s="66"/>
      <c r="AX81" s="66"/>
      <c r="AY81" s="66"/>
    </row>
    <row r="82" spans="1:51" ht="30" customHeight="1" thickBot="1" x14ac:dyDescent="0.3">
      <c r="A82" s="928"/>
      <c r="B82" s="1006"/>
      <c r="C82" s="1006"/>
      <c r="D82" s="1006"/>
      <c r="E82" s="1006"/>
      <c r="F82" s="1068"/>
      <c r="G82" s="371" t="s">
        <v>132</v>
      </c>
      <c r="H82" s="248">
        <f>+H78+H80</f>
        <v>514546821</v>
      </c>
      <c r="I82" s="249">
        <f t="shared" si="32"/>
        <v>62376897</v>
      </c>
      <c r="J82" s="249">
        <f t="shared" si="32"/>
        <v>62376897</v>
      </c>
      <c r="K82" s="249">
        <f t="shared" si="32"/>
        <v>62376897</v>
      </c>
      <c r="L82" s="249">
        <v>60848980</v>
      </c>
      <c r="M82" s="249">
        <f t="shared" ref="M82:R82" si="34">+M78+M80</f>
        <v>121142074</v>
      </c>
      <c r="N82" s="249">
        <f t="shared" si="34"/>
        <v>121142074</v>
      </c>
      <c r="O82" s="249">
        <f t="shared" si="34"/>
        <v>121142074</v>
      </c>
      <c r="P82" s="249">
        <f t="shared" si="34"/>
        <v>121142074</v>
      </c>
      <c r="Q82" s="249">
        <f t="shared" si="34"/>
        <v>121142074</v>
      </c>
      <c r="R82" s="249">
        <f t="shared" si="34"/>
        <v>117361074</v>
      </c>
      <c r="S82" s="249">
        <f>S78+S80</f>
        <v>126644975</v>
      </c>
      <c r="T82" s="249">
        <f>+T80+T78</f>
        <v>126644975</v>
      </c>
      <c r="U82" s="249">
        <v>126644975</v>
      </c>
      <c r="V82" s="249">
        <f>V78+V80</f>
        <v>111347775</v>
      </c>
      <c r="W82" s="303">
        <f>+W78+W80</f>
        <v>126403300</v>
      </c>
      <c r="X82" s="303">
        <f>+X78+X80</f>
        <v>126403300</v>
      </c>
      <c r="Y82" s="251">
        <f>Y78</f>
        <v>105215000</v>
      </c>
      <c r="Z82" s="250">
        <f>+Z78+Z80</f>
        <v>137234467</v>
      </c>
      <c r="AA82" s="250"/>
      <c r="AB82" s="250"/>
      <c r="AC82" s="250"/>
      <c r="AD82" s="250">
        <f>+AD78+AD80</f>
        <v>24757567</v>
      </c>
      <c r="AE82" s="249">
        <f>AE78</f>
        <v>72699000</v>
      </c>
      <c r="AF82" s="250"/>
      <c r="AG82" s="250"/>
      <c r="AH82" s="250"/>
      <c r="AI82" s="250"/>
      <c r="AJ82" s="250"/>
      <c r="AK82" s="250">
        <f>+AK78+AK80</f>
        <v>24757567</v>
      </c>
      <c r="AL82" s="250"/>
      <c r="AM82" s="250"/>
      <c r="AN82" s="253"/>
      <c r="AO82" s="284">
        <f>AD82/Z82</f>
        <v>0.18040341862514758</v>
      </c>
      <c r="AP82" s="268">
        <f>(L82+R82+X82+AD82)/H82</f>
        <v>0.64011846455465715</v>
      </c>
      <c r="AQ82" s="1047"/>
      <c r="AR82" s="1003"/>
      <c r="AS82" s="1003"/>
      <c r="AT82" s="1029"/>
      <c r="AU82" s="1061"/>
      <c r="AV82" s="67"/>
      <c r="AW82" s="67"/>
      <c r="AX82" s="67"/>
      <c r="AY82" s="67"/>
    </row>
    <row r="83" spans="1:51" ht="30" customHeight="1" x14ac:dyDescent="0.25">
      <c r="A83" s="928"/>
      <c r="B83" s="1004">
        <v>13</v>
      </c>
      <c r="C83" s="1004" t="s">
        <v>137</v>
      </c>
      <c r="D83" s="1004" t="s">
        <v>109</v>
      </c>
      <c r="E83" s="1004" t="s">
        <v>227</v>
      </c>
      <c r="F83" s="1068"/>
      <c r="G83" s="368" t="s">
        <v>81</v>
      </c>
      <c r="H83" s="298">
        <v>1</v>
      </c>
      <c r="I83" s="79">
        <v>1</v>
      </c>
      <c r="J83" s="79">
        <v>1</v>
      </c>
      <c r="K83" s="79">
        <v>1</v>
      </c>
      <c r="L83" s="79">
        <v>1</v>
      </c>
      <c r="M83" s="79">
        <v>1</v>
      </c>
      <c r="N83" s="79">
        <v>1</v>
      </c>
      <c r="O83" s="80">
        <v>1</v>
      </c>
      <c r="P83" s="80">
        <v>1</v>
      </c>
      <c r="Q83" s="80">
        <v>1</v>
      </c>
      <c r="R83" s="80">
        <v>1</v>
      </c>
      <c r="S83" s="79">
        <v>1</v>
      </c>
      <c r="T83" s="79">
        <f>+S83</f>
        <v>1</v>
      </c>
      <c r="U83" s="80">
        <v>1</v>
      </c>
      <c r="V83" s="293">
        <v>1</v>
      </c>
      <c r="W83" s="115">
        <v>1</v>
      </c>
      <c r="X83" s="115">
        <v>1</v>
      </c>
      <c r="Y83" s="316">
        <v>1</v>
      </c>
      <c r="Z83" s="316">
        <v>1</v>
      </c>
      <c r="AA83" s="115"/>
      <c r="AB83" s="115"/>
      <c r="AC83" s="115"/>
      <c r="AD83" s="115">
        <v>1</v>
      </c>
      <c r="AE83" s="549">
        <v>1</v>
      </c>
      <c r="AF83" s="549"/>
      <c r="AG83" s="115"/>
      <c r="AH83" s="115"/>
      <c r="AI83" s="115"/>
      <c r="AJ83" s="115"/>
      <c r="AK83" s="115">
        <v>1</v>
      </c>
      <c r="AL83" s="80"/>
      <c r="AM83" s="293"/>
      <c r="AN83" s="296"/>
      <c r="AO83" s="217">
        <f>AD83/Z83</f>
        <v>1</v>
      </c>
      <c r="AP83" s="407">
        <f>11/16</f>
        <v>0.6875</v>
      </c>
      <c r="AQ83" s="1042" t="s">
        <v>397</v>
      </c>
      <c r="AR83" s="995" t="s">
        <v>89</v>
      </c>
      <c r="AS83" s="995" t="s">
        <v>89</v>
      </c>
      <c r="AT83" s="1066" t="s">
        <v>229</v>
      </c>
      <c r="AU83" s="1063" t="s">
        <v>180</v>
      </c>
      <c r="AV83" s="66"/>
      <c r="AW83" s="66"/>
      <c r="AX83" s="66"/>
      <c r="AY83" s="66"/>
    </row>
    <row r="84" spans="1:51" ht="30" customHeight="1" x14ac:dyDescent="0.25">
      <c r="A84" s="928"/>
      <c r="B84" s="1005"/>
      <c r="C84" s="1005"/>
      <c r="D84" s="1005"/>
      <c r="E84" s="1005"/>
      <c r="F84" s="1068"/>
      <c r="G84" s="369" t="s">
        <v>102</v>
      </c>
      <c r="H84" s="244">
        <f>L84+R84+Z84+AE84+X84</f>
        <v>2375150188</v>
      </c>
      <c r="I84" s="6">
        <v>166456730</v>
      </c>
      <c r="J84" s="6">
        <v>166456730</v>
      </c>
      <c r="K84" s="6">
        <v>166456730</v>
      </c>
      <c r="L84" s="6">
        <v>160878054</v>
      </c>
      <c r="M84" s="6">
        <v>311755000</v>
      </c>
      <c r="N84" s="6">
        <v>311755000</v>
      </c>
      <c r="O84" s="6">
        <v>311755000</v>
      </c>
      <c r="P84" s="6">
        <v>311755000</v>
      </c>
      <c r="Q84" s="6">
        <v>316420834</v>
      </c>
      <c r="R84" s="6">
        <v>307653234</v>
      </c>
      <c r="S84" s="6">
        <v>700608060</v>
      </c>
      <c r="T84" s="6">
        <v>700608060</v>
      </c>
      <c r="U84" s="6">
        <v>719270530</v>
      </c>
      <c r="V84" s="7">
        <v>719270530</v>
      </c>
      <c r="W84" s="111">
        <v>901925600</v>
      </c>
      <c r="X84" s="220">
        <v>843291900</v>
      </c>
      <c r="Y84" s="90">
        <v>755575000</v>
      </c>
      <c r="Z84" s="90">
        <v>755575000</v>
      </c>
      <c r="AA84" s="103"/>
      <c r="AB84" s="90"/>
      <c r="AC84" s="90"/>
      <c r="AD84" s="90">
        <v>216740200</v>
      </c>
      <c r="AE84" s="90">
        <v>307752000</v>
      </c>
      <c r="AF84" s="90"/>
      <c r="AG84" s="90"/>
      <c r="AH84" s="90"/>
      <c r="AI84" s="90"/>
      <c r="AJ84" s="90"/>
      <c r="AK84" s="90">
        <v>216740200</v>
      </c>
      <c r="AL84" s="6"/>
      <c r="AM84" s="7"/>
      <c r="AN84" s="97"/>
      <c r="AO84" s="218">
        <f>AD84/Z84</f>
        <v>0.28685464712305198</v>
      </c>
      <c r="AP84" s="299">
        <f>(L84+R84+X84+AD84)/H84</f>
        <v>0.64356493990265506</v>
      </c>
      <c r="AQ84" s="1043"/>
      <c r="AR84" s="998"/>
      <c r="AS84" s="998"/>
      <c r="AT84" s="1028"/>
      <c r="AU84" s="1052"/>
      <c r="AV84" s="67"/>
      <c r="AW84" s="67"/>
      <c r="AX84" s="67"/>
      <c r="AY84" s="67"/>
    </row>
    <row r="85" spans="1:51" ht="30" customHeight="1" x14ac:dyDescent="0.25">
      <c r="A85" s="928"/>
      <c r="B85" s="1005"/>
      <c r="C85" s="1005"/>
      <c r="D85" s="1005"/>
      <c r="E85" s="1005"/>
      <c r="F85" s="1068"/>
      <c r="G85" s="370" t="s">
        <v>111</v>
      </c>
      <c r="H85" s="521"/>
      <c r="I85" s="12"/>
      <c r="J85" s="12"/>
      <c r="K85" s="12"/>
      <c r="L85" s="12"/>
      <c r="M85" s="12"/>
      <c r="N85" s="12"/>
      <c r="O85" s="70"/>
      <c r="P85" s="70"/>
      <c r="Q85" s="12"/>
      <c r="R85" s="11"/>
      <c r="S85" s="12">
        <v>0</v>
      </c>
      <c r="T85" s="12">
        <v>0</v>
      </c>
      <c r="U85" s="12"/>
      <c r="V85" s="91">
        <f>V84/2</f>
        <v>359635265</v>
      </c>
      <c r="W85" s="179">
        <f>W84/2</f>
        <v>450962800</v>
      </c>
      <c r="X85" s="126"/>
      <c r="Y85" s="126"/>
      <c r="Z85" s="126"/>
      <c r="AA85" s="126"/>
      <c r="AB85" s="126"/>
      <c r="AC85" s="126"/>
      <c r="AD85" s="126"/>
      <c r="AE85" s="126"/>
      <c r="AF85" s="126"/>
      <c r="AG85" s="126"/>
      <c r="AH85" s="126"/>
      <c r="AI85" s="126"/>
      <c r="AJ85" s="126"/>
      <c r="AK85" s="126"/>
      <c r="AL85" s="12"/>
      <c r="AM85" s="12"/>
      <c r="AN85" s="97"/>
      <c r="AO85" s="214"/>
      <c r="AP85" s="282"/>
      <c r="AQ85" s="1043"/>
      <c r="AR85" s="998"/>
      <c r="AS85" s="998"/>
      <c r="AT85" s="1028"/>
      <c r="AU85" s="1052"/>
      <c r="AV85" s="66"/>
      <c r="AW85" s="66"/>
      <c r="AX85" s="66"/>
      <c r="AY85" s="66"/>
    </row>
    <row r="86" spans="1:51" ht="30" customHeight="1" x14ac:dyDescent="0.25">
      <c r="A86" s="928"/>
      <c r="B86" s="1005"/>
      <c r="C86" s="1005"/>
      <c r="D86" s="1005"/>
      <c r="E86" s="1005"/>
      <c r="F86" s="1068"/>
      <c r="G86" s="369" t="s">
        <v>120</v>
      </c>
      <c r="H86" s="246">
        <f>L86+R86+Z86+AE86+X86</f>
        <v>255688570</v>
      </c>
      <c r="I86" s="20"/>
      <c r="J86" s="20"/>
      <c r="K86" s="20"/>
      <c r="L86" s="20"/>
      <c r="M86" s="6">
        <v>53169121</v>
      </c>
      <c r="N86" s="6">
        <v>53169121</v>
      </c>
      <c r="O86" s="6">
        <v>53169121</v>
      </c>
      <c r="P86" s="6">
        <v>53169121</v>
      </c>
      <c r="Q86" s="6">
        <v>53169121</v>
      </c>
      <c r="R86" s="6">
        <v>53169121</v>
      </c>
      <c r="S86" s="6">
        <v>27632833</v>
      </c>
      <c r="T86" s="7">
        <v>27632833</v>
      </c>
      <c r="U86" s="6">
        <v>27632833</v>
      </c>
      <c r="V86" s="7">
        <v>27632833</v>
      </c>
      <c r="W86" s="112">
        <v>27632833</v>
      </c>
      <c r="X86" s="112">
        <v>27632833</v>
      </c>
      <c r="Y86" s="90">
        <v>174886616</v>
      </c>
      <c r="Z86" s="90">
        <v>174886616</v>
      </c>
      <c r="AA86" s="108"/>
      <c r="AB86" s="108"/>
      <c r="AC86" s="108"/>
      <c r="AD86" s="108">
        <v>117255766</v>
      </c>
      <c r="AE86" s="108"/>
      <c r="AF86" s="7"/>
      <c r="AG86" s="7"/>
      <c r="AH86" s="7"/>
      <c r="AI86" s="7"/>
      <c r="AJ86" s="7"/>
      <c r="AK86" s="90">
        <v>117255766</v>
      </c>
      <c r="AL86" s="6"/>
      <c r="AM86" s="7"/>
      <c r="AN86" s="97"/>
      <c r="AO86" s="218">
        <f>AD86/Z86</f>
        <v>0.6704673501144307</v>
      </c>
      <c r="AP86" s="282"/>
      <c r="AQ86" s="1043"/>
      <c r="AR86" s="998"/>
      <c r="AS86" s="998"/>
      <c r="AT86" s="1028"/>
      <c r="AU86" s="1052"/>
      <c r="AV86" s="67"/>
      <c r="AW86" s="67"/>
      <c r="AX86" s="67"/>
      <c r="AY86" s="67"/>
    </row>
    <row r="87" spans="1:51" ht="30" customHeight="1" x14ac:dyDescent="0.25">
      <c r="A87" s="928"/>
      <c r="B87" s="1005"/>
      <c r="C87" s="1005"/>
      <c r="D87" s="1005"/>
      <c r="E87" s="1005"/>
      <c r="F87" s="1068"/>
      <c r="G87" s="370" t="s">
        <v>128</v>
      </c>
      <c r="H87" s="300">
        <v>1</v>
      </c>
      <c r="I87" s="74">
        <v>1</v>
      </c>
      <c r="J87" s="74">
        <v>1</v>
      </c>
      <c r="K87" s="74">
        <v>1</v>
      </c>
      <c r="L87" s="74">
        <v>1</v>
      </c>
      <c r="M87" s="75">
        <f>+M83</f>
        <v>1</v>
      </c>
      <c r="N87" s="75">
        <f>+N83</f>
        <v>1</v>
      </c>
      <c r="O87" s="75">
        <f>+O83</f>
        <v>1</v>
      </c>
      <c r="P87" s="75">
        <f>+P83</f>
        <v>1</v>
      </c>
      <c r="Q87" s="75">
        <v>1</v>
      </c>
      <c r="R87" s="75">
        <v>1</v>
      </c>
      <c r="S87" s="74">
        <f>S83</f>
        <v>1</v>
      </c>
      <c r="T87" s="74">
        <f>+T85+T83</f>
        <v>1</v>
      </c>
      <c r="U87" s="74">
        <v>1</v>
      </c>
      <c r="V87" s="74">
        <f>V83</f>
        <v>1</v>
      </c>
      <c r="W87" s="140">
        <f>W86/2</f>
        <v>13816416.5</v>
      </c>
      <c r="X87" s="113">
        <f>+X83+X85</f>
        <v>1</v>
      </c>
      <c r="Y87" s="113">
        <f>Y83</f>
        <v>1</v>
      </c>
      <c r="Z87" s="113">
        <f>+Z83+Z85</f>
        <v>1</v>
      </c>
      <c r="AA87" s="76">
        <f t="shared" ref="AA87:AC87" si="35">+AA83+AA85</f>
        <v>0</v>
      </c>
      <c r="AB87" s="76">
        <f t="shared" si="35"/>
        <v>0</v>
      </c>
      <c r="AC87" s="76">
        <f t="shared" si="35"/>
        <v>0</v>
      </c>
      <c r="AD87" s="113">
        <v>1</v>
      </c>
      <c r="AE87" s="74">
        <f>AE83</f>
        <v>1</v>
      </c>
      <c r="AF87" s="76"/>
      <c r="AG87" s="16"/>
      <c r="AH87" s="16"/>
      <c r="AI87" s="16"/>
      <c r="AJ87" s="16"/>
      <c r="AK87" s="113">
        <v>1</v>
      </c>
      <c r="AL87" s="16"/>
      <c r="AM87" s="16"/>
      <c r="AN87" s="99"/>
      <c r="AO87" s="218">
        <f>AD87/Z87</f>
        <v>1</v>
      </c>
      <c r="AP87" s="407">
        <f>11/16</f>
        <v>0.6875</v>
      </c>
      <c r="AQ87" s="1043"/>
      <c r="AR87" s="998"/>
      <c r="AS87" s="998"/>
      <c r="AT87" s="1028"/>
      <c r="AU87" s="1052"/>
      <c r="AV87" s="66"/>
      <c r="AW87" s="66"/>
      <c r="AX87" s="66"/>
      <c r="AY87" s="66"/>
    </row>
    <row r="88" spans="1:51" ht="30" customHeight="1" thickBot="1" x14ac:dyDescent="0.3">
      <c r="A88" s="928"/>
      <c r="B88" s="1006"/>
      <c r="C88" s="1006"/>
      <c r="D88" s="1006"/>
      <c r="E88" s="1006"/>
      <c r="F88" s="1068"/>
      <c r="G88" s="371" t="s">
        <v>132</v>
      </c>
      <c r="H88" s="409">
        <f>+H84+H86</f>
        <v>2630838758</v>
      </c>
      <c r="I88" s="410">
        <v>166456730</v>
      </c>
      <c r="J88" s="410">
        <f>+J84</f>
        <v>166456730</v>
      </c>
      <c r="K88" s="410">
        <f>+K84</f>
        <v>166456730</v>
      </c>
      <c r="L88" s="410">
        <v>160878054</v>
      </c>
      <c r="M88" s="410">
        <f t="shared" ref="M88:R88" si="36">+M84+M86</f>
        <v>364924121</v>
      </c>
      <c r="N88" s="410">
        <f t="shared" si="36"/>
        <v>364924121</v>
      </c>
      <c r="O88" s="410">
        <f t="shared" si="36"/>
        <v>364924121</v>
      </c>
      <c r="P88" s="410">
        <f t="shared" si="36"/>
        <v>364924121</v>
      </c>
      <c r="Q88" s="410">
        <f t="shared" si="36"/>
        <v>369589955</v>
      </c>
      <c r="R88" s="410">
        <f t="shared" si="36"/>
        <v>360822355</v>
      </c>
      <c r="S88" s="410">
        <f>S84+S86</f>
        <v>728240893</v>
      </c>
      <c r="T88" s="410">
        <f>+T86+T84</f>
        <v>728240893</v>
      </c>
      <c r="U88" s="410">
        <v>746903363</v>
      </c>
      <c r="V88" s="410">
        <f>V84+V86</f>
        <v>746903363</v>
      </c>
      <c r="W88" s="436">
        <f>+W84+W86</f>
        <v>929558433</v>
      </c>
      <c r="X88" s="436">
        <f>+X84+X86</f>
        <v>870924733</v>
      </c>
      <c r="Y88" s="111">
        <f>Y84+Y86</f>
        <v>930461616</v>
      </c>
      <c r="Z88" s="550">
        <f>+Z84+Z86</f>
        <v>930461616</v>
      </c>
      <c r="AA88" s="312"/>
      <c r="AB88" s="312"/>
      <c r="AC88" s="312"/>
      <c r="AD88" s="437">
        <f>+AD84+AD86</f>
        <v>333995966</v>
      </c>
      <c r="AE88" s="410">
        <f>AE84</f>
        <v>307752000</v>
      </c>
      <c r="AF88" s="312"/>
      <c r="AG88" s="312"/>
      <c r="AH88" s="312"/>
      <c r="AI88" s="312"/>
      <c r="AJ88" s="312"/>
      <c r="AK88" s="437">
        <f>+AK84+AK86</f>
        <v>333995966</v>
      </c>
      <c r="AL88" s="312"/>
      <c r="AM88" s="312"/>
      <c r="AN88" s="412"/>
      <c r="AO88" s="217">
        <f>AD88/Z88</f>
        <v>0.35895727481572975</v>
      </c>
      <c r="AP88" s="322">
        <f>(L88+R88+X88+AD88)/H88</f>
        <v>0.65630062000173706</v>
      </c>
      <c r="AQ88" s="1043"/>
      <c r="AR88" s="998"/>
      <c r="AS88" s="998"/>
      <c r="AT88" s="1028"/>
      <c r="AU88" s="1052"/>
      <c r="AV88" s="67"/>
      <c r="AW88" s="67"/>
      <c r="AX88" s="67"/>
      <c r="AY88" s="67"/>
    </row>
    <row r="89" spans="1:51" ht="30" customHeight="1" x14ac:dyDescent="0.25">
      <c r="A89" s="928"/>
      <c r="B89" s="1004">
        <v>14</v>
      </c>
      <c r="C89" s="1004" t="s">
        <v>141</v>
      </c>
      <c r="D89" s="1004" t="s">
        <v>119</v>
      </c>
      <c r="E89" s="1004">
        <v>481</v>
      </c>
      <c r="F89" s="1068"/>
      <c r="G89" s="368" t="s">
        <v>81</v>
      </c>
      <c r="H89" s="438">
        <v>0.25</v>
      </c>
      <c r="I89" s="439">
        <v>15</v>
      </c>
      <c r="J89" s="439">
        <v>15</v>
      </c>
      <c r="K89" s="440">
        <v>0.15129999999999999</v>
      </c>
      <c r="L89" s="440">
        <v>0.15129999999999999</v>
      </c>
      <c r="M89" s="429">
        <v>0.2</v>
      </c>
      <c r="N89" s="429">
        <v>0.2</v>
      </c>
      <c r="O89" s="430">
        <v>0.2</v>
      </c>
      <c r="P89" s="430">
        <v>0.2</v>
      </c>
      <c r="Q89" s="430">
        <v>0.25</v>
      </c>
      <c r="R89" s="441">
        <v>0.3034</v>
      </c>
      <c r="S89" s="429">
        <v>0.25</v>
      </c>
      <c r="T89" s="429">
        <f>+S89</f>
        <v>0.25</v>
      </c>
      <c r="U89" s="430">
        <v>0.25</v>
      </c>
      <c r="V89" s="431">
        <v>0.25</v>
      </c>
      <c r="W89" s="432">
        <v>0.25</v>
      </c>
      <c r="X89" s="551">
        <v>0.26429999999999998</v>
      </c>
      <c r="Y89" s="552">
        <v>0.25</v>
      </c>
      <c r="Z89" s="552">
        <v>0.25</v>
      </c>
      <c r="AA89" s="433"/>
      <c r="AB89" s="433"/>
      <c r="AC89" s="433"/>
      <c r="AD89" s="443">
        <v>0.26429999999999998</v>
      </c>
      <c r="AE89" s="429">
        <v>0.25</v>
      </c>
      <c r="AF89" s="442"/>
      <c r="AG89" s="417"/>
      <c r="AH89" s="417"/>
      <c r="AI89" s="418"/>
      <c r="AJ89" s="418"/>
      <c r="AK89" s="551">
        <v>0.26429999999999998</v>
      </c>
      <c r="AL89" s="441"/>
      <c r="AM89" s="444"/>
      <c r="AN89" s="445"/>
      <c r="AO89" s="419">
        <f>AD89/Z89</f>
        <v>1.0571999999999999</v>
      </c>
      <c r="AP89" s="435">
        <f>(AD89)/H89</f>
        <v>1.0571999999999999</v>
      </c>
      <c r="AQ89" s="1027" t="s">
        <v>515</v>
      </c>
      <c r="AR89" s="1002" t="s">
        <v>89</v>
      </c>
      <c r="AS89" s="1002" t="s">
        <v>89</v>
      </c>
      <c r="AT89" s="1046" t="s">
        <v>179</v>
      </c>
      <c r="AU89" s="1060" t="s">
        <v>180</v>
      </c>
      <c r="AV89" s="66"/>
      <c r="AW89" s="66"/>
      <c r="AX89" s="66"/>
      <c r="AY89" s="66"/>
    </row>
    <row r="90" spans="1:51" ht="30" customHeight="1" x14ac:dyDescent="0.25">
      <c r="A90" s="928"/>
      <c r="B90" s="1005"/>
      <c r="C90" s="1005"/>
      <c r="D90" s="1005"/>
      <c r="E90" s="1005"/>
      <c r="F90" s="1068"/>
      <c r="G90" s="369" t="s">
        <v>102</v>
      </c>
      <c r="H90" s="244">
        <f>L90+R90+Z90+AE90+X90</f>
        <v>2616929467.3876219</v>
      </c>
      <c r="I90" s="6">
        <v>377990921</v>
      </c>
      <c r="J90" s="6">
        <v>377990921</v>
      </c>
      <c r="K90" s="6">
        <v>377990921</v>
      </c>
      <c r="L90" s="6">
        <v>359363489</v>
      </c>
      <c r="M90" s="6">
        <v>418379000</v>
      </c>
      <c r="N90" s="6">
        <v>418379000</v>
      </c>
      <c r="O90" s="6">
        <v>418379000</v>
      </c>
      <c r="P90" s="6">
        <v>418379000</v>
      </c>
      <c r="Q90" s="6">
        <v>443255434</v>
      </c>
      <c r="R90" s="6">
        <v>438081434</v>
      </c>
      <c r="S90" s="6">
        <v>634002175</v>
      </c>
      <c r="T90" s="6">
        <v>634002175</v>
      </c>
      <c r="U90" s="6">
        <v>639289845</v>
      </c>
      <c r="V90" s="7">
        <v>639289845</v>
      </c>
      <c r="W90" s="90">
        <v>687710770</v>
      </c>
      <c r="X90" s="90">
        <v>663383833</v>
      </c>
      <c r="Y90" s="90">
        <v>698933000</v>
      </c>
      <c r="Z90" s="90">
        <v>698933000</v>
      </c>
      <c r="AA90" s="7"/>
      <c r="AB90" s="7"/>
      <c r="AC90" s="7"/>
      <c r="AD90" s="90">
        <v>149416300</v>
      </c>
      <c r="AE90" s="90">
        <v>457167711.38762212</v>
      </c>
      <c r="AF90" s="7"/>
      <c r="AG90" s="7"/>
      <c r="AH90" s="7"/>
      <c r="AI90" s="7"/>
      <c r="AJ90" s="7"/>
      <c r="AK90" s="90">
        <v>149416300</v>
      </c>
      <c r="AL90" s="6"/>
      <c r="AM90" s="7"/>
      <c r="AN90" s="97"/>
      <c r="AO90" s="218">
        <f>AD90/Z90</f>
        <v>0.21377771546056631</v>
      </c>
      <c r="AP90" s="299">
        <f>(L90+R90+X90+AD90)/H90</f>
        <v>0.61531847765367731</v>
      </c>
      <c r="AQ90" s="1043"/>
      <c r="AR90" s="998"/>
      <c r="AS90" s="998"/>
      <c r="AT90" s="1028"/>
      <c r="AU90" s="1052"/>
      <c r="AV90" s="67"/>
      <c r="AW90" s="67"/>
      <c r="AX90" s="67"/>
      <c r="AY90" s="67"/>
    </row>
    <row r="91" spans="1:51" ht="30" customHeight="1" x14ac:dyDescent="0.25">
      <c r="A91" s="928"/>
      <c r="B91" s="1005"/>
      <c r="C91" s="1005"/>
      <c r="D91" s="1005"/>
      <c r="E91" s="1005"/>
      <c r="F91" s="1068"/>
      <c r="G91" s="370" t="s">
        <v>111</v>
      </c>
      <c r="H91" s="521"/>
      <c r="I91" s="12"/>
      <c r="J91" s="12"/>
      <c r="K91" s="12"/>
      <c r="L91" s="12"/>
      <c r="M91" s="12"/>
      <c r="N91" s="12"/>
      <c r="O91" s="12"/>
      <c r="P91" s="12"/>
      <c r="Q91" s="12"/>
      <c r="R91" s="11"/>
      <c r="S91" s="11"/>
      <c r="T91" s="11"/>
      <c r="U91" s="11"/>
      <c r="V91" s="11"/>
      <c r="W91" s="11"/>
      <c r="X91" s="11"/>
      <c r="Y91" s="11"/>
      <c r="Z91" s="11"/>
      <c r="AA91" s="11"/>
      <c r="AB91" s="11"/>
      <c r="AC91" s="11"/>
      <c r="AD91" s="11"/>
      <c r="AE91" s="11"/>
      <c r="AF91" s="11"/>
      <c r="AG91" s="11"/>
      <c r="AH91" s="11"/>
      <c r="AI91" s="11"/>
      <c r="AJ91" s="11"/>
      <c r="AK91" s="11"/>
      <c r="AL91" s="12"/>
      <c r="AM91" s="12"/>
      <c r="AN91" s="97"/>
      <c r="AO91" s="214"/>
      <c r="AP91" s="282"/>
      <c r="AQ91" s="1043"/>
      <c r="AR91" s="998"/>
      <c r="AS91" s="998"/>
      <c r="AT91" s="1028"/>
      <c r="AU91" s="1052"/>
      <c r="AV91" s="66"/>
      <c r="AW91" s="66"/>
      <c r="AX91" s="66"/>
      <c r="AY91" s="66"/>
    </row>
    <row r="92" spans="1:51" ht="30" customHeight="1" x14ac:dyDescent="0.25">
      <c r="A92" s="928"/>
      <c r="B92" s="1005"/>
      <c r="C92" s="1005"/>
      <c r="D92" s="1005"/>
      <c r="E92" s="1005"/>
      <c r="F92" s="1068"/>
      <c r="G92" s="369" t="s">
        <v>120</v>
      </c>
      <c r="H92" s="246">
        <f>L92+R92+Z92+AE92+X92</f>
        <v>619088468</v>
      </c>
      <c r="I92" s="20"/>
      <c r="J92" s="20"/>
      <c r="K92" s="20"/>
      <c r="L92" s="20"/>
      <c r="M92" s="6">
        <v>200557722</v>
      </c>
      <c r="N92" s="6">
        <v>200557722</v>
      </c>
      <c r="O92" s="6">
        <v>200557722</v>
      </c>
      <c r="P92" s="6">
        <v>200557722</v>
      </c>
      <c r="Q92" s="6">
        <v>200557722</v>
      </c>
      <c r="R92" s="6">
        <v>200557722</v>
      </c>
      <c r="S92" s="6">
        <v>145993200</v>
      </c>
      <c r="T92" s="7">
        <v>145993200</v>
      </c>
      <c r="U92" s="6">
        <v>145993200</v>
      </c>
      <c r="V92" s="7">
        <v>141527133</v>
      </c>
      <c r="W92" s="90">
        <v>141527133</v>
      </c>
      <c r="X92" s="90">
        <v>141527133</v>
      </c>
      <c r="Y92" s="90">
        <v>131010413</v>
      </c>
      <c r="Z92" s="90">
        <v>131010413</v>
      </c>
      <c r="AA92" s="90"/>
      <c r="AB92" s="90"/>
      <c r="AC92" s="90"/>
      <c r="AD92" s="90">
        <v>108224696</v>
      </c>
      <c r="AE92" s="6">
        <v>145993200</v>
      </c>
      <c r="AF92" s="7"/>
      <c r="AG92" s="7"/>
      <c r="AH92" s="7"/>
      <c r="AI92" s="7"/>
      <c r="AJ92" s="7"/>
      <c r="AK92" s="90">
        <v>108224696</v>
      </c>
      <c r="AL92" s="6"/>
      <c r="AM92" s="7"/>
      <c r="AN92" s="97"/>
      <c r="AO92" s="413">
        <f>AD92/Z92</f>
        <v>0.82607705389036523</v>
      </c>
      <c r="AP92" s="282"/>
      <c r="AQ92" s="1043"/>
      <c r="AR92" s="998"/>
      <c r="AS92" s="998"/>
      <c r="AT92" s="1028"/>
      <c r="AU92" s="1052"/>
      <c r="AV92" s="67"/>
      <c r="AW92" s="67"/>
      <c r="AX92" s="67"/>
      <c r="AY92" s="67"/>
    </row>
    <row r="93" spans="1:51" ht="30" customHeight="1" x14ac:dyDescent="0.25">
      <c r="A93" s="928"/>
      <c r="B93" s="1005"/>
      <c r="C93" s="1005"/>
      <c r="D93" s="1005"/>
      <c r="E93" s="1005"/>
      <c r="F93" s="1068"/>
      <c r="G93" s="370" t="s">
        <v>128</v>
      </c>
      <c r="H93" s="306">
        <v>0.25</v>
      </c>
      <c r="I93" s="78">
        <v>15</v>
      </c>
      <c r="J93" s="78">
        <v>15</v>
      </c>
      <c r="K93" s="18">
        <f>K89</f>
        <v>0.15129999999999999</v>
      </c>
      <c r="L93" s="18">
        <v>0.15129999999999999</v>
      </c>
      <c r="M93" s="75">
        <f>+M89</f>
        <v>0.2</v>
      </c>
      <c r="N93" s="75">
        <f>+N89</f>
        <v>0.2</v>
      </c>
      <c r="O93" s="75">
        <f>+O89</f>
        <v>0.2</v>
      </c>
      <c r="P93" s="75">
        <f>+P89</f>
        <v>0.2</v>
      </c>
      <c r="Q93" s="48">
        <v>0.2</v>
      </c>
      <c r="R93" s="8">
        <v>0.3034</v>
      </c>
      <c r="S93" s="74">
        <v>0.25</v>
      </c>
      <c r="T93" s="74">
        <f>+T89+T91</f>
        <v>0.25</v>
      </c>
      <c r="U93" s="74">
        <v>0.25</v>
      </c>
      <c r="V93" s="74">
        <f>V89</f>
        <v>0.25</v>
      </c>
      <c r="W93" s="114">
        <f>+W89+W91</f>
        <v>0.25</v>
      </c>
      <c r="X93" s="109">
        <f>+X89+X91</f>
        <v>0.26429999999999998</v>
      </c>
      <c r="Y93" s="118">
        <v>0.25</v>
      </c>
      <c r="Z93" s="118">
        <f>+Z89+Z91</f>
        <v>0.25</v>
      </c>
      <c r="AA93" s="76">
        <f t="shared" ref="AA93:AC93" si="37">+AA89+AA91</f>
        <v>0</v>
      </c>
      <c r="AB93" s="76">
        <f t="shared" si="37"/>
        <v>0</v>
      </c>
      <c r="AC93" s="76">
        <f t="shared" si="37"/>
        <v>0</v>
      </c>
      <c r="AD93" s="131">
        <f>+AD89</f>
        <v>0.26429999999999998</v>
      </c>
      <c r="AE93" s="74">
        <v>0.25</v>
      </c>
      <c r="AF93" s="76"/>
      <c r="AG93" s="37"/>
      <c r="AH93" s="37"/>
      <c r="AI93" s="3"/>
      <c r="AJ93" s="3"/>
      <c r="AK93" s="131">
        <f>+AK89</f>
        <v>0.26429999999999998</v>
      </c>
      <c r="AL93" s="32"/>
      <c r="AM93" s="32"/>
      <c r="AN93" s="99"/>
      <c r="AO93" s="218">
        <f>AD93/Z93</f>
        <v>1.0571999999999999</v>
      </c>
      <c r="AP93" s="405">
        <f>(AD93)/H93</f>
        <v>1.0571999999999999</v>
      </c>
      <c r="AQ93" s="1043"/>
      <c r="AR93" s="998"/>
      <c r="AS93" s="998"/>
      <c r="AT93" s="1028"/>
      <c r="AU93" s="1052"/>
      <c r="AV93" s="66"/>
      <c r="AW93" s="66"/>
      <c r="AX93" s="66"/>
      <c r="AY93" s="66"/>
    </row>
    <row r="94" spans="1:51" ht="30" customHeight="1" thickBot="1" x14ac:dyDescent="0.3">
      <c r="A94" s="928"/>
      <c r="B94" s="1006"/>
      <c r="C94" s="1006"/>
      <c r="D94" s="1006"/>
      <c r="E94" s="1006"/>
      <c r="F94" s="1068"/>
      <c r="G94" s="371" t="s">
        <v>132</v>
      </c>
      <c r="H94" s="248">
        <f>+H90+H92</f>
        <v>3236017935.3876219</v>
      </c>
      <c r="I94" s="249">
        <f>+I90</f>
        <v>377990921</v>
      </c>
      <c r="J94" s="249">
        <f>+J90</f>
        <v>377990921</v>
      </c>
      <c r="K94" s="249">
        <f>+K90</f>
        <v>377990921</v>
      </c>
      <c r="L94" s="249">
        <v>359363489</v>
      </c>
      <c r="M94" s="249">
        <f t="shared" ref="M94:R94" si="38">+M90+M92</f>
        <v>618936722</v>
      </c>
      <c r="N94" s="249">
        <f t="shared" si="38"/>
        <v>618936722</v>
      </c>
      <c r="O94" s="249">
        <f t="shared" si="38"/>
        <v>618936722</v>
      </c>
      <c r="P94" s="249">
        <f t="shared" si="38"/>
        <v>618936722</v>
      </c>
      <c r="Q94" s="249">
        <f t="shared" si="38"/>
        <v>643813156</v>
      </c>
      <c r="R94" s="249">
        <f t="shared" si="38"/>
        <v>638639156</v>
      </c>
      <c r="S94" s="249">
        <f>S90+S92</f>
        <v>779995375</v>
      </c>
      <c r="T94" s="249">
        <f>+T92+T90</f>
        <v>779995375</v>
      </c>
      <c r="U94" s="249">
        <v>785283045</v>
      </c>
      <c r="V94" s="249">
        <f>V90+V92</f>
        <v>780816978</v>
      </c>
      <c r="W94" s="301">
        <f>+W90+W92</f>
        <v>829237903</v>
      </c>
      <c r="X94" s="301">
        <f>+X90+X92</f>
        <v>804910966</v>
      </c>
      <c r="Y94" s="251">
        <f>Y90+Y92</f>
        <v>829943413</v>
      </c>
      <c r="Z94" s="477">
        <f>+Z90+Z92</f>
        <v>829943413</v>
      </c>
      <c r="AA94" s="250"/>
      <c r="AB94" s="250"/>
      <c r="AC94" s="250"/>
      <c r="AD94" s="446">
        <f>+AD90+AD92</f>
        <v>257640996</v>
      </c>
      <c r="AE94" s="249">
        <f>AE90</f>
        <v>457167711.38762212</v>
      </c>
      <c r="AF94" s="250"/>
      <c r="AG94" s="250"/>
      <c r="AH94" s="250"/>
      <c r="AI94" s="250"/>
      <c r="AJ94" s="250"/>
      <c r="AK94" s="446">
        <f>+AK90+AK92</f>
        <v>257640996</v>
      </c>
      <c r="AL94" s="250"/>
      <c r="AM94" s="250"/>
      <c r="AN94" s="253"/>
      <c r="AO94" s="218">
        <f>AD94/Z94</f>
        <v>0.31043200291054063</v>
      </c>
      <c r="AP94" s="268">
        <f>(L94+R94+X94+AD94)/H94</f>
        <v>0.63675623811188153</v>
      </c>
      <c r="AQ94" s="1055"/>
      <c r="AR94" s="1003"/>
      <c r="AS94" s="1003"/>
      <c r="AT94" s="1029"/>
      <c r="AU94" s="1061"/>
      <c r="AV94" s="67"/>
      <c r="AW94" s="67"/>
      <c r="AX94" s="67"/>
      <c r="AY94" s="67"/>
    </row>
    <row r="95" spans="1:51" ht="30" customHeight="1" x14ac:dyDescent="0.25">
      <c r="A95" s="928"/>
      <c r="B95" s="1004">
        <v>15</v>
      </c>
      <c r="C95" s="1004" t="s">
        <v>147</v>
      </c>
      <c r="D95" s="1004" t="s">
        <v>119</v>
      </c>
      <c r="E95" s="1004">
        <v>480</v>
      </c>
      <c r="F95" s="1068"/>
      <c r="G95" s="368" t="s">
        <v>81</v>
      </c>
      <c r="H95" s="298">
        <v>1</v>
      </c>
      <c r="I95" s="79">
        <v>0.1</v>
      </c>
      <c r="J95" s="79">
        <v>0.1</v>
      </c>
      <c r="K95" s="79">
        <v>0.1</v>
      </c>
      <c r="L95" s="79">
        <v>0.05</v>
      </c>
      <c r="M95" s="80">
        <v>0.5</v>
      </c>
      <c r="N95" s="80">
        <v>0.5</v>
      </c>
      <c r="O95" s="80">
        <v>0.5</v>
      </c>
      <c r="P95" s="80">
        <v>0.5</v>
      </c>
      <c r="Q95" s="80">
        <v>0.5</v>
      </c>
      <c r="R95" s="80">
        <v>0.24</v>
      </c>
      <c r="S95" s="80">
        <v>0.7</v>
      </c>
      <c r="T95" s="80">
        <f>+S95</f>
        <v>0.7</v>
      </c>
      <c r="U95" s="80">
        <v>0.7</v>
      </c>
      <c r="V95" s="293">
        <v>0.7</v>
      </c>
      <c r="W95" s="115">
        <v>0.7</v>
      </c>
      <c r="X95" s="119">
        <v>0.309</v>
      </c>
      <c r="Y95" s="119">
        <v>0.9</v>
      </c>
      <c r="Z95" s="119">
        <f>+Y95</f>
        <v>0.9</v>
      </c>
      <c r="AA95" s="294"/>
      <c r="AB95" s="294"/>
      <c r="AC95" s="294"/>
      <c r="AD95" s="119">
        <v>0.309</v>
      </c>
      <c r="AE95" s="80">
        <v>1</v>
      </c>
      <c r="AF95" s="293"/>
      <c r="AG95" s="273"/>
      <c r="AH95" s="273"/>
      <c r="AI95" s="228"/>
      <c r="AJ95" s="228"/>
      <c r="AK95" s="455">
        <v>0.309</v>
      </c>
      <c r="AL95" s="31"/>
      <c r="AM95" s="231"/>
      <c r="AN95" s="305"/>
      <c r="AO95" s="218">
        <f>AD95/Z95</f>
        <v>0.34333333333333332</v>
      </c>
      <c r="AP95" s="404">
        <f>(AD95)/H95</f>
        <v>0.309</v>
      </c>
      <c r="AQ95" s="1056" t="s">
        <v>500</v>
      </c>
      <c r="AR95" s="995" t="s">
        <v>490</v>
      </c>
      <c r="AS95" s="995" t="s">
        <v>491</v>
      </c>
      <c r="AT95" s="1030" t="s">
        <v>237</v>
      </c>
      <c r="AU95" s="1063" t="s">
        <v>238</v>
      </c>
      <c r="AV95" s="66"/>
      <c r="AW95" s="66"/>
      <c r="AX95" s="66"/>
      <c r="AY95" s="66"/>
    </row>
    <row r="96" spans="1:51" ht="30" customHeight="1" x14ac:dyDescent="0.25">
      <c r="A96" s="928"/>
      <c r="B96" s="1005"/>
      <c r="C96" s="1005"/>
      <c r="D96" s="1005"/>
      <c r="E96" s="1005"/>
      <c r="F96" s="1068"/>
      <c r="G96" s="369" t="s">
        <v>102</v>
      </c>
      <c r="H96" s="244">
        <f>L96+R96+Z96+AE96+X96</f>
        <v>645396594</v>
      </c>
      <c r="I96" s="6">
        <v>245268594</v>
      </c>
      <c r="J96" s="6">
        <v>245268594</v>
      </c>
      <c r="K96" s="6">
        <v>245268594</v>
      </c>
      <c r="L96" s="6">
        <v>245268594</v>
      </c>
      <c r="M96" s="6">
        <v>200000000</v>
      </c>
      <c r="N96" s="6">
        <v>200000000</v>
      </c>
      <c r="O96" s="6">
        <v>200000000</v>
      </c>
      <c r="P96" s="6">
        <v>200000000</v>
      </c>
      <c r="Q96" s="6">
        <v>350000000</v>
      </c>
      <c r="R96" s="6">
        <v>0</v>
      </c>
      <c r="S96" s="6">
        <v>127743000</v>
      </c>
      <c r="T96" s="6">
        <v>127743000</v>
      </c>
      <c r="U96" s="6">
        <v>127743000</v>
      </c>
      <c r="V96" s="7">
        <v>127743000</v>
      </c>
      <c r="W96" s="90" t="s">
        <v>209</v>
      </c>
      <c r="X96" s="90">
        <v>15000000</v>
      </c>
      <c r="Y96" s="90">
        <v>215000000</v>
      </c>
      <c r="Z96" s="90">
        <v>215000000</v>
      </c>
      <c r="AA96" s="7"/>
      <c r="AB96" s="7"/>
      <c r="AC96" s="7"/>
      <c r="AD96" s="131">
        <v>0</v>
      </c>
      <c r="AE96" s="6">
        <v>170128000</v>
      </c>
      <c r="AF96" s="7"/>
      <c r="AG96" s="7"/>
      <c r="AH96" s="7"/>
      <c r="AI96" s="7"/>
      <c r="AJ96" s="7"/>
      <c r="AK96" s="90">
        <v>0</v>
      </c>
      <c r="AL96" s="6"/>
      <c r="AM96" s="7"/>
      <c r="AN96" s="97"/>
      <c r="AO96" s="218">
        <f>AD96/Z96</f>
        <v>0</v>
      </c>
      <c r="AP96" s="299">
        <f>(L96+R96+X96+AD96)/H96</f>
        <v>0.40326924006047665</v>
      </c>
      <c r="AQ96" s="1056"/>
      <c r="AR96" s="1036"/>
      <c r="AS96" s="1036"/>
      <c r="AT96" s="1028"/>
      <c r="AU96" s="1052"/>
      <c r="AV96" s="67"/>
      <c r="AW96" s="67"/>
      <c r="AX96" s="67"/>
      <c r="AY96" s="67"/>
    </row>
    <row r="97" spans="1:51" ht="30" customHeight="1" x14ac:dyDescent="0.25">
      <c r="A97" s="928"/>
      <c r="B97" s="1005"/>
      <c r="C97" s="1005"/>
      <c r="D97" s="1005"/>
      <c r="E97" s="1005"/>
      <c r="F97" s="1068"/>
      <c r="G97" s="370" t="s">
        <v>111</v>
      </c>
      <c r="H97" s="521"/>
      <c r="I97" s="12"/>
      <c r="J97" s="12"/>
      <c r="K97" s="12"/>
      <c r="L97" s="12"/>
      <c r="M97" s="12"/>
      <c r="N97" s="12"/>
      <c r="O97" s="81"/>
      <c r="P97" s="81"/>
      <c r="Q97" s="70"/>
      <c r="R97" s="70"/>
      <c r="S97" s="12">
        <v>0</v>
      </c>
      <c r="T97" s="12">
        <v>0</v>
      </c>
      <c r="U97" s="12">
        <v>0</v>
      </c>
      <c r="V97" s="12"/>
      <c r="W97" s="124"/>
      <c r="X97" s="122"/>
      <c r="Y97" s="122"/>
      <c r="Z97" s="122"/>
      <c r="AA97" s="122"/>
      <c r="AB97" s="122"/>
      <c r="AC97" s="122"/>
      <c r="AD97" s="122"/>
      <c r="AE97" s="122"/>
      <c r="AF97" s="122"/>
      <c r="AG97" s="122"/>
      <c r="AH97" s="122"/>
      <c r="AI97" s="122"/>
      <c r="AJ97" s="122"/>
      <c r="AK97" s="122"/>
      <c r="AL97" s="12"/>
      <c r="AM97" s="12"/>
      <c r="AN97" s="97"/>
      <c r="AO97" s="214"/>
      <c r="AP97" s="282"/>
      <c r="AQ97" s="1056"/>
      <c r="AR97" s="1036"/>
      <c r="AS97" s="1036"/>
      <c r="AT97" s="1028"/>
      <c r="AU97" s="1052"/>
      <c r="AV97" s="66"/>
      <c r="AW97" s="66"/>
      <c r="AX97" s="66"/>
      <c r="AY97" s="66"/>
    </row>
    <row r="98" spans="1:51" ht="30" customHeight="1" x14ac:dyDescent="0.25">
      <c r="A98" s="928"/>
      <c r="B98" s="1005"/>
      <c r="C98" s="1005"/>
      <c r="D98" s="1005"/>
      <c r="E98" s="1005"/>
      <c r="F98" s="1068"/>
      <c r="G98" s="369" t="s">
        <v>120</v>
      </c>
      <c r="H98" s="246">
        <f>L98+R98+Z98+AE98+X98</f>
        <v>255893594</v>
      </c>
      <c r="I98" s="71"/>
      <c r="J98" s="71"/>
      <c r="K98" s="71"/>
      <c r="L98" s="71"/>
      <c r="M98" s="72">
        <v>245268594</v>
      </c>
      <c r="N98" s="72">
        <v>245268594</v>
      </c>
      <c r="O98" s="72">
        <v>245268594</v>
      </c>
      <c r="P98" s="72">
        <v>245268594</v>
      </c>
      <c r="Q98" s="6">
        <v>245268594</v>
      </c>
      <c r="R98" s="6">
        <v>245268594</v>
      </c>
      <c r="S98" s="20">
        <v>0</v>
      </c>
      <c r="T98" s="20">
        <v>0</v>
      </c>
      <c r="U98" s="20">
        <v>0</v>
      </c>
      <c r="V98" s="20"/>
      <c r="W98" s="125"/>
      <c r="X98" s="125">
        <v>0</v>
      </c>
      <c r="Y98" s="90">
        <v>10625000</v>
      </c>
      <c r="Z98" s="90">
        <v>10625000</v>
      </c>
      <c r="AA98" s="90"/>
      <c r="AB98" s="90"/>
      <c r="AC98" s="90"/>
      <c r="AD98" s="402">
        <v>3437500</v>
      </c>
      <c r="AE98" s="51"/>
      <c r="AF98" s="7"/>
      <c r="AG98" s="7"/>
      <c r="AH98" s="7"/>
      <c r="AI98" s="7"/>
      <c r="AJ98" s="7"/>
      <c r="AK98" s="90">
        <v>3437500</v>
      </c>
      <c r="AL98" s="20"/>
      <c r="AM98" s="20"/>
      <c r="AN98" s="97"/>
      <c r="AO98" s="413">
        <f t="shared" ref="AO98:AO108" si="39">AD98/Z98</f>
        <v>0.3235294117647059</v>
      </c>
      <c r="AP98" s="282"/>
      <c r="AQ98" s="1056"/>
      <c r="AR98" s="1036"/>
      <c r="AS98" s="1036"/>
      <c r="AT98" s="1028"/>
      <c r="AU98" s="1052"/>
      <c r="AV98" s="67"/>
      <c r="AW98" s="67"/>
      <c r="AX98" s="67"/>
      <c r="AY98" s="67"/>
    </row>
    <row r="99" spans="1:51" ht="30" customHeight="1" x14ac:dyDescent="0.25">
      <c r="A99" s="928"/>
      <c r="B99" s="1005"/>
      <c r="C99" s="1005"/>
      <c r="D99" s="1005"/>
      <c r="E99" s="1005"/>
      <c r="F99" s="1068"/>
      <c r="G99" s="370" t="s">
        <v>128</v>
      </c>
      <c r="H99" s="300">
        <v>1</v>
      </c>
      <c r="I99" s="74">
        <v>0.1</v>
      </c>
      <c r="J99" s="74">
        <v>0.1</v>
      </c>
      <c r="K99" s="74">
        <v>0.1</v>
      </c>
      <c r="L99" s="74">
        <v>0.05</v>
      </c>
      <c r="M99" s="75">
        <f>+M95+M97</f>
        <v>0.5</v>
      </c>
      <c r="N99" s="75">
        <f>+N95+N97</f>
        <v>0.5</v>
      </c>
      <c r="O99" s="75">
        <f>+O95+O97</f>
        <v>0.5</v>
      </c>
      <c r="P99" s="75">
        <f>+P95+P97</f>
        <v>0.5</v>
      </c>
      <c r="Q99" s="48">
        <v>0.55000000000000004</v>
      </c>
      <c r="R99" s="74">
        <f>R95</f>
        <v>0.24</v>
      </c>
      <c r="S99" s="74">
        <f>S95</f>
        <v>0.7</v>
      </c>
      <c r="T99" s="74">
        <f>+T97+T95</f>
        <v>0.7</v>
      </c>
      <c r="U99" s="74">
        <v>0.7</v>
      </c>
      <c r="V99" s="74">
        <f>V95</f>
        <v>0.7</v>
      </c>
      <c r="W99" s="109">
        <f>+W95+W97</f>
        <v>0.7</v>
      </c>
      <c r="X99" s="120">
        <f>+X95+X97</f>
        <v>0.309</v>
      </c>
      <c r="Y99" s="118">
        <f>Y95</f>
        <v>0.9</v>
      </c>
      <c r="Z99" s="118">
        <f>+Z95+Z97</f>
        <v>0.9</v>
      </c>
      <c r="AA99" s="76">
        <f t="shared" ref="AA99:AC99" si="40">+AA95+AA97</f>
        <v>0</v>
      </c>
      <c r="AB99" s="76">
        <f t="shared" si="40"/>
        <v>0</v>
      </c>
      <c r="AC99" s="76">
        <f t="shared" si="40"/>
        <v>0</v>
      </c>
      <c r="AD99" s="131">
        <f>+AD95</f>
        <v>0.309</v>
      </c>
      <c r="AE99" s="74">
        <f>AE95</f>
        <v>1</v>
      </c>
      <c r="AF99" s="76"/>
      <c r="AG99" s="37"/>
      <c r="AH99" s="37"/>
      <c r="AI99" s="3"/>
      <c r="AJ99" s="3"/>
      <c r="AK99" s="131">
        <f>+AK95</f>
        <v>0.309</v>
      </c>
      <c r="AL99" s="32"/>
      <c r="AM99" s="32"/>
      <c r="AN99" s="99"/>
      <c r="AO99" s="218">
        <f t="shared" si="39"/>
        <v>0.34333333333333332</v>
      </c>
      <c r="AP99" s="405">
        <f>(AD99)/H99</f>
        <v>0.309</v>
      </c>
      <c r="AQ99" s="1056"/>
      <c r="AR99" s="1036"/>
      <c r="AS99" s="1036"/>
      <c r="AT99" s="1028"/>
      <c r="AU99" s="1052"/>
      <c r="AV99" s="66"/>
      <c r="AW99" s="66"/>
      <c r="AX99" s="66"/>
      <c r="AY99" s="66"/>
    </row>
    <row r="100" spans="1:51" ht="30" customHeight="1" thickBot="1" x14ac:dyDescent="0.3">
      <c r="A100" s="929"/>
      <c r="B100" s="1006"/>
      <c r="C100" s="1006"/>
      <c r="D100" s="1006"/>
      <c r="E100" s="1006"/>
      <c r="F100" s="1068"/>
      <c r="G100" s="371" t="s">
        <v>132</v>
      </c>
      <c r="H100" s="248">
        <f>+H96+H98</f>
        <v>901290188</v>
      </c>
      <c r="I100" s="249">
        <f>+I96</f>
        <v>245268594</v>
      </c>
      <c r="J100" s="249">
        <f>+J96</f>
        <v>245268594</v>
      </c>
      <c r="K100" s="249">
        <f>+K96</f>
        <v>245268594</v>
      </c>
      <c r="L100" s="249">
        <v>245268594</v>
      </c>
      <c r="M100" s="249">
        <f t="shared" ref="M100:R100" si="41">+M96+M98</f>
        <v>445268594</v>
      </c>
      <c r="N100" s="249">
        <f t="shared" si="41"/>
        <v>445268594</v>
      </c>
      <c r="O100" s="249">
        <f t="shared" si="41"/>
        <v>445268594</v>
      </c>
      <c r="P100" s="249">
        <f t="shared" si="41"/>
        <v>445268594</v>
      </c>
      <c r="Q100" s="249">
        <f t="shared" si="41"/>
        <v>595268594</v>
      </c>
      <c r="R100" s="249">
        <f t="shared" si="41"/>
        <v>245268594</v>
      </c>
      <c r="S100" s="249">
        <f>S96</f>
        <v>127743000</v>
      </c>
      <c r="T100" s="249">
        <f>+T98+T96</f>
        <v>127743000</v>
      </c>
      <c r="U100" s="249">
        <v>127743000</v>
      </c>
      <c r="V100" s="249">
        <f>V96</f>
        <v>127743000</v>
      </c>
      <c r="W100" s="301" t="str">
        <f>W96</f>
        <v>$115.000.000,00</v>
      </c>
      <c r="X100" s="301">
        <f>+X96+X98</f>
        <v>15000000</v>
      </c>
      <c r="Y100" s="251">
        <f>Y96+Y98</f>
        <v>225625000</v>
      </c>
      <c r="Z100" s="251">
        <f>+Z96+Z98</f>
        <v>225625000</v>
      </c>
      <c r="AA100" s="250"/>
      <c r="AB100" s="250"/>
      <c r="AC100" s="250"/>
      <c r="AD100" s="250">
        <f>+AD96+AD98</f>
        <v>3437500</v>
      </c>
      <c r="AE100" s="249">
        <f>AE96</f>
        <v>170128000</v>
      </c>
      <c r="AF100" s="250"/>
      <c r="AG100" s="250"/>
      <c r="AH100" s="250"/>
      <c r="AI100" s="250"/>
      <c r="AJ100" s="250"/>
      <c r="AK100" s="250">
        <f>+AK96+AK98</f>
        <v>3437500</v>
      </c>
      <c r="AL100" s="249"/>
      <c r="AM100" s="250"/>
      <c r="AN100" s="253"/>
      <c r="AO100" s="284">
        <f t="shared" si="39"/>
        <v>1.5235457063711912E-2</v>
      </c>
      <c r="AP100" s="268">
        <f>(L100+R100+X100+AD100)/H100</f>
        <v>0.5647178841804944</v>
      </c>
      <c r="AQ100" s="1057"/>
      <c r="AR100" s="1037"/>
      <c r="AS100" s="1037"/>
      <c r="AT100" s="1028"/>
      <c r="AU100" s="1064"/>
      <c r="AV100" s="67"/>
      <c r="AW100" s="67"/>
      <c r="AX100" s="67"/>
      <c r="AY100" s="67"/>
    </row>
    <row r="101" spans="1:51" ht="30" customHeight="1" x14ac:dyDescent="0.25">
      <c r="A101" s="1013" t="s">
        <v>148</v>
      </c>
      <c r="B101" s="1004">
        <v>16</v>
      </c>
      <c r="C101" s="1004" t="s">
        <v>149</v>
      </c>
      <c r="D101" s="1004" t="s">
        <v>77</v>
      </c>
      <c r="E101" s="1004">
        <v>521</v>
      </c>
      <c r="F101" s="1068"/>
      <c r="G101" s="368" t="s">
        <v>81</v>
      </c>
      <c r="H101" s="332">
        <f>L101+R105+X105+Y105+AE101</f>
        <v>32000.1</v>
      </c>
      <c r="I101" s="307">
        <v>4000</v>
      </c>
      <c r="J101" s="307">
        <v>4000</v>
      </c>
      <c r="K101" s="308">
        <v>4667</v>
      </c>
      <c r="L101" s="308">
        <v>4667</v>
      </c>
      <c r="M101" s="272">
        <v>8000</v>
      </c>
      <c r="N101" s="272">
        <v>8000</v>
      </c>
      <c r="O101" s="272">
        <v>8000</v>
      </c>
      <c r="P101" s="272">
        <v>8000</v>
      </c>
      <c r="Q101" s="272">
        <v>8028</v>
      </c>
      <c r="R101" s="309">
        <v>8028</v>
      </c>
      <c r="S101" s="272">
        <f>8000-667</f>
        <v>7333</v>
      </c>
      <c r="T101" s="272">
        <f>+S101</f>
        <v>7333</v>
      </c>
      <c r="U101" s="272">
        <v>7333</v>
      </c>
      <c r="V101" s="273">
        <v>7333</v>
      </c>
      <c r="W101" s="112">
        <v>8204</v>
      </c>
      <c r="X101" s="226">
        <v>7363</v>
      </c>
      <c r="Y101" s="517">
        <v>8000</v>
      </c>
      <c r="Z101" s="517">
        <f>+Y101</f>
        <v>8000</v>
      </c>
      <c r="AA101" s="112"/>
      <c r="AB101" s="112"/>
      <c r="AC101" s="112"/>
      <c r="AD101" s="289">
        <v>2162.659379760782</v>
      </c>
      <c r="AE101" s="112">
        <f>4000-28-871</f>
        <v>3101</v>
      </c>
      <c r="AF101" s="273"/>
      <c r="AG101" s="273"/>
      <c r="AH101" s="273"/>
      <c r="AI101" s="228"/>
      <c r="AJ101" s="228"/>
      <c r="AK101" s="285">
        <v>2162.66</v>
      </c>
      <c r="AL101" s="310"/>
      <c r="AM101" s="311"/>
      <c r="AN101" s="261"/>
      <c r="AO101" s="217">
        <f t="shared" si="39"/>
        <v>0.27033242247009776</v>
      </c>
      <c r="AP101" s="299">
        <f>(L101+R101+X101+AD101)/H101</f>
        <v>0.69439343563803813</v>
      </c>
      <c r="AQ101" s="1042" t="s">
        <v>501</v>
      </c>
      <c r="AR101" s="1015" t="s">
        <v>89</v>
      </c>
      <c r="AS101" s="1015" t="s">
        <v>89</v>
      </c>
      <c r="AT101" s="1038" t="s">
        <v>188</v>
      </c>
      <c r="AU101" s="1065" t="s">
        <v>143</v>
      </c>
      <c r="AV101" s="66"/>
      <c r="AW101" s="66"/>
      <c r="AX101" s="66"/>
      <c r="AY101" s="66"/>
    </row>
    <row r="102" spans="1:51" ht="30" customHeight="1" x14ac:dyDescent="0.25">
      <c r="A102" s="928"/>
      <c r="B102" s="1005"/>
      <c r="C102" s="1005"/>
      <c r="D102" s="1005"/>
      <c r="E102" s="1005"/>
      <c r="F102" s="1068"/>
      <c r="G102" s="369" t="s">
        <v>102</v>
      </c>
      <c r="H102" s="244">
        <f>L102+R102+Z102+AE102+X102</f>
        <v>2136518564</v>
      </c>
      <c r="I102" s="6">
        <v>544505819</v>
      </c>
      <c r="J102" s="6">
        <v>544505819</v>
      </c>
      <c r="K102" s="90">
        <v>544505819</v>
      </c>
      <c r="L102" s="6">
        <v>519164657</v>
      </c>
      <c r="M102" s="6">
        <v>307231000</v>
      </c>
      <c r="N102" s="6">
        <v>307231000</v>
      </c>
      <c r="O102" s="6">
        <v>307231000</v>
      </c>
      <c r="P102" s="6">
        <v>307231000</v>
      </c>
      <c r="Q102" s="6">
        <v>258978562</v>
      </c>
      <c r="R102" s="6">
        <v>243130723</v>
      </c>
      <c r="S102" s="6">
        <v>525237755</v>
      </c>
      <c r="T102" s="6">
        <v>525237755</v>
      </c>
      <c r="U102" s="6">
        <v>525237755</v>
      </c>
      <c r="V102" s="7">
        <v>525237755</v>
      </c>
      <c r="W102" s="90">
        <v>587539000</v>
      </c>
      <c r="X102" s="90">
        <v>566225184</v>
      </c>
      <c r="Y102" s="90">
        <v>504665000</v>
      </c>
      <c r="Z102" s="90">
        <v>504665000</v>
      </c>
      <c r="AA102" s="90"/>
      <c r="AB102" s="90"/>
      <c r="AC102" s="90"/>
      <c r="AD102" s="90">
        <v>977957</v>
      </c>
      <c r="AE102" s="90">
        <v>303333000</v>
      </c>
      <c r="AF102" s="7"/>
      <c r="AG102" s="7"/>
      <c r="AH102" s="7"/>
      <c r="AI102" s="7"/>
      <c r="AJ102" s="7"/>
      <c r="AK102" s="90">
        <v>977957</v>
      </c>
      <c r="AL102" s="6"/>
      <c r="AM102" s="312"/>
      <c r="AN102" s="97"/>
      <c r="AO102" s="218">
        <f t="shared" si="39"/>
        <v>1.9378340086988399E-3</v>
      </c>
      <c r="AP102" s="299">
        <f t="shared" ref="AP102:AP105" si="42">(L102+R102+X102+AD102)/H102</f>
        <v>0.6222733298000962</v>
      </c>
      <c r="AQ102" s="1028"/>
      <c r="AR102" s="998"/>
      <c r="AS102" s="998"/>
      <c r="AT102" s="1028"/>
      <c r="AU102" s="1052"/>
      <c r="AV102" s="67"/>
      <c r="AW102" s="67"/>
      <c r="AX102" s="67"/>
      <c r="AY102" s="67"/>
    </row>
    <row r="103" spans="1:51" ht="30" customHeight="1" x14ac:dyDescent="0.25">
      <c r="A103" s="928"/>
      <c r="B103" s="1005"/>
      <c r="C103" s="1005"/>
      <c r="D103" s="1005"/>
      <c r="E103" s="1005"/>
      <c r="F103" s="1068"/>
      <c r="G103" s="370" t="s">
        <v>111</v>
      </c>
      <c r="H103" s="521"/>
      <c r="I103" s="12"/>
      <c r="J103" s="12"/>
      <c r="K103" s="12"/>
      <c r="L103" s="12"/>
      <c r="M103" s="12"/>
      <c r="N103" s="12"/>
      <c r="O103" s="12"/>
      <c r="P103" s="12"/>
      <c r="Q103" s="12"/>
      <c r="R103" s="11"/>
      <c r="S103" s="12">
        <v>0</v>
      </c>
      <c r="T103" s="12">
        <v>0</v>
      </c>
      <c r="U103" s="12">
        <v>0</v>
      </c>
      <c r="V103" s="12"/>
      <c r="W103" s="124"/>
      <c r="X103" s="122"/>
      <c r="Y103" s="402">
        <f>+W101-X101</f>
        <v>841</v>
      </c>
      <c r="Z103" s="402">
        <v>841</v>
      </c>
      <c r="AA103" s="124"/>
      <c r="AB103" s="124"/>
      <c r="AC103" s="124"/>
      <c r="AD103" s="134">
        <v>410.40799623921805</v>
      </c>
      <c r="AE103" s="57"/>
      <c r="AF103" s="37"/>
      <c r="AG103" s="37"/>
      <c r="AH103" s="37"/>
      <c r="AI103" s="3"/>
      <c r="AJ103" s="3"/>
      <c r="AK103" s="134">
        <v>410.41</v>
      </c>
      <c r="AL103" s="12"/>
      <c r="AM103" s="12"/>
      <c r="AN103" s="97"/>
      <c r="AO103" s="218">
        <f t="shared" si="39"/>
        <v>0.48799999552820222</v>
      </c>
      <c r="AP103" s="282"/>
      <c r="AQ103" s="1028"/>
      <c r="AR103" s="998"/>
      <c r="AS103" s="998"/>
      <c r="AT103" s="1028"/>
      <c r="AU103" s="1052"/>
      <c r="AV103" s="66"/>
      <c r="AW103" s="66"/>
      <c r="AX103" s="66"/>
      <c r="AY103" s="66"/>
    </row>
    <row r="104" spans="1:51" ht="30" customHeight="1" x14ac:dyDescent="0.25">
      <c r="A104" s="928"/>
      <c r="B104" s="1005"/>
      <c r="C104" s="1005"/>
      <c r="D104" s="1005"/>
      <c r="E104" s="1005"/>
      <c r="F104" s="1068"/>
      <c r="G104" s="369" t="s">
        <v>120</v>
      </c>
      <c r="H104" s="246">
        <f>L104+R104+Z104+AE104+X104</f>
        <v>650077388</v>
      </c>
      <c r="I104" s="20"/>
      <c r="J104" s="20"/>
      <c r="K104" s="20"/>
      <c r="L104" s="20"/>
      <c r="M104" s="6">
        <v>430313010</v>
      </c>
      <c r="N104" s="6">
        <v>430313010</v>
      </c>
      <c r="O104" s="6">
        <v>430313010</v>
      </c>
      <c r="P104" s="6">
        <v>430313010</v>
      </c>
      <c r="Q104" s="6">
        <v>430313010</v>
      </c>
      <c r="R104" s="6">
        <v>430275443</v>
      </c>
      <c r="S104" s="6">
        <v>61495493</v>
      </c>
      <c r="T104" s="7">
        <v>61495493</v>
      </c>
      <c r="U104" s="6">
        <v>61495493</v>
      </c>
      <c r="V104" s="7">
        <v>61495493</v>
      </c>
      <c r="W104" s="90">
        <v>61495493</v>
      </c>
      <c r="X104" s="90">
        <v>61495493</v>
      </c>
      <c r="Y104" s="90">
        <v>158306452</v>
      </c>
      <c r="Z104" s="90">
        <v>158306452</v>
      </c>
      <c r="AA104" s="403"/>
      <c r="AB104" s="403"/>
      <c r="AC104" s="403"/>
      <c r="AD104" s="402">
        <v>77219320</v>
      </c>
      <c r="AE104" s="57"/>
      <c r="AF104" s="7"/>
      <c r="AG104" s="7"/>
      <c r="AH104" s="7"/>
      <c r="AI104" s="7"/>
      <c r="AJ104" s="7"/>
      <c r="AK104" s="90">
        <v>77219320</v>
      </c>
      <c r="AL104" s="6"/>
      <c r="AM104" s="7"/>
      <c r="AN104" s="97"/>
      <c r="AO104" s="218">
        <f t="shared" si="39"/>
        <v>0.4877837828113285</v>
      </c>
      <c r="AP104" s="282"/>
      <c r="AQ104" s="1028"/>
      <c r="AR104" s="998"/>
      <c r="AS104" s="998"/>
      <c r="AT104" s="1028"/>
      <c r="AU104" s="1052"/>
      <c r="AV104" s="67"/>
      <c r="AW104" s="67"/>
      <c r="AX104" s="67"/>
      <c r="AY104" s="67"/>
    </row>
    <row r="105" spans="1:51" ht="30" customHeight="1" x14ac:dyDescent="0.25">
      <c r="A105" s="928"/>
      <c r="B105" s="1005"/>
      <c r="C105" s="1005"/>
      <c r="D105" s="1005"/>
      <c r="E105" s="1005"/>
      <c r="F105" s="1068"/>
      <c r="G105" s="370" t="s">
        <v>128</v>
      </c>
      <c r="H105" s="247">
        <v>32000</v>
      </c>
      <c r="I105" s="26">
        <v>4000</v>
      </c>
      <c r="J105" s="26">
        <v>4000</v>
      </c>
      <c r="K105" s="26">
        <f>K101</f>
        <v>4667</v>
      </c>
      <c r="L105" s="26">
        <v>4667</v>
      </c>
      <c r="M105" s="48">
        <f>+M101</f>
        <v>8000</v>
      </c>
      <c r="N105" s="48">
        <f>+N101</f>
        <v>8000</v>
      </c>
      <c r="O105" s="48">
        <f>+O101</f>
        <v>8000</v>
      </c>
      <c r="P105" s="48">
        <f>+P101</f>
        <v>8000</v>
      </c>
      <c r="Q105" s="48">
        <v>8000</v>
      </c>
      <c r="R105" s="65">
        <v>8028.1</v>
      </c>
      <c r="S105" s="26">
        <f>S101</f>
        <v>7333</v>
      </c>
      <c r="T105" s="26">
        <f>+T101+T103</f>
        <v>7333</v>
      </c>
      <c r="U105" s="26">
        <v>7333</v>
      </c>
      <c r="V105" s="26">
        <f>V101</f>
        <v>7333</v>
      </c>
      <c r="W105" s="108">
        <f>+W101+W103</f>
        <v>8204</v>
      </c>
      <c r="X105" s="108">
        <f>+X101+X103</f>
        <v>7363</v>
      </c>
      <c r="Y105" s="481">
        <f>Y101+Y103</f>
        <v>8841</v>
      </c>
      <c r="Z105" s="481">
        <f>+Z101+Z103</f>
        <v>8841</v>
      </c>
      <c r="AA105" s="30">
        <f t="shared" ref="AA105:AC105" si="43">+AA101+AA103</f>
        <v>0</v>
      </c>
      <c r="AB105" s="30">
        <f t="shared" si="43"/>
        <v>0</v>
      </c>
      <c r="AC105" s="30">
        <f t="shared" si="43"/>
        <v>0</v>
      </c>
      <c r="AD105" s="184">
        <f>+AD101+AD103</f>
        <v>2573.067376</v>
      </c>
      <c r="AE105" s="26">
        <f>AE101</f>
        <v>3101</v>
      </c>
      <c r="AF105" s="30"/>
      <c r="AG105" s="37"/>
      <c r="AH105" s="37"/>
      <c r="AI105" s="3"/>
      <c r="AJ105" s="3"/>
      <c r="AK105" s="105">
        <f>+AK101+AK103</f>
        <v>2573.0699999999997</v>
      </c>
      <c r="AL105" s="26"/>
      <c r="AM105" s="26"/>
      <c r="AN105" s="97"/>
      <c r="AO105" s="218">
        <f t="shared" si="39"/>
        <v>0.29103804727971949</v>
      </c>
      <c r="AP105" s="299">
        <f t="shared" si="42"/>
        <v>0.7072239804999999</v>
      </c>
      <c r="AQ105" s="1028"/>
      <c r="AR105" s="998"/>
      <c r="AS105" s="998"/>
      <c r="AT105" s="1028"/>
      <c r="AU105" s="1052"/>
      <c r="AV105" s="66"/>
      <c r="AW105" s="66"/>
      <c r="AX105" s="66"/>
      <c r="AY105" s="66"/>
    </row>
    <row r="106" spans="1:51" ht="30" customHeight="1" thickBot="1" x14ac:dyDescent="0.3">
      <c r="A106" s="928"/>
      <c r="B106" s="1006"/>
      <c r="C106" s="1006"/>
      <c r="D106" s="1006"/>
      <c r="E106" s="1006"/>
      <c r="F106" s="1068"/>
      <c r="G106" s="371" t="s">
        <v>132</v>
      </c>
      <c r="H106" s="409">
        <f>+H102+H104</f>
        <v>2786595952</v>
      </c>
      <c r="I106" s="410">
        <f>+I102</f>
        <v>544505819</v>
      </c>
      <c r="J106" s="410">
        <f>+J102</f>
        <v>544505819</v>
      </c>
      <c r="K106" s="410">
        <f>+K102</f>
        <v>544505819</v>
      </c>
      <c r="L106" s="410">
        <v>519164657</v>
      </c>
      <c r="M106" s="410">
        <f t="shared" ref="M106:R106" si="44">+M102+M104</f>
        <v>737544010</v>
      </c>
      <c r="N106" s="410">
        <f t="shared" si="44"/>
        <v>737544010</v>
      </c>
      <c r="O106" s="410">
        <f t="shared" si="44"/>
        <v>737544010</v>
      </c>
      <c r="P106" s="410">
        <f t="shared" si="44"/>
        <v>737544010</v>
      </c>
      <c r="Q106" s="410">
        <f t="shared" si="44"/>
        <v>689291572</v>
      </c>
      <c r="R106" s="410">
        <f t="shared" si="44"/>
        <v>673406166</v>
      </c>
      <c r="S106" s="410">
        <f>S102+S104</f>
        <v>586733248</v>
      </c>
      <c r="T106" s="421">
        <f>+T102+T104</f>
        <v>586733248</v>
      </c>
      <c r="U106" s="421">
        <v>586733248</v>
      </c>
      <c r="V106" s="421">
        <f>V102+V104</f>
        <v>586733248</v>
      </c>
      <c r="W106" s="436">
        <f>+W102+W104</f>
        <v>649034493</v>
      </c>
      <c r="X106" s="436">
        <f>+X102+X104</f>
        <v>627720677</v>
      </c>
      <c r="Y106" s="111">
        <f>Y102+Y104</f>
        <v>662971452</v>
      </c>
      <c r="Z106" s="511">
        <f>+Z102+Z104</f>
        <v>662971452</v>
      </c>
      <c r="AA106" s="312"/>
      <c r="AB106" s="312"/>
      <c r="AC106" s="312"/>
      <c r="AD106" s="447">
        <f>+AD102+AD104</f>
        <v>78197277</v>
      </c>
      <c r="AE106" s="410">
        <f>AE102</f>
        <v>303333000</v>
      </c>
      <c r="AF106" s="312"/>
      <c r="AG106" s="312"/>
      <c r="AH106" s="312"/>
      <c r="AI106" s="312"/>
      <c r="AJ106" s="312"/>
      <c r="AK106" s="422">
        <f>+AK102+AK104</f>
        <v>78197277</v>
      </c>
      <c r="AL106" s="410"/>
      <c r="AM106" s="312"/>
      <c r="AN106" s="412"/>
      <c r="AO106" s="217">
        <f t="shared" si="39"/>
        <v>0.11794968963459983</v>
      </c>
      <c r="AP106" s="322">
        <f>(L106+R106+X106+AD106)/H106</f>
        <v>0.68129316546139873</v>
      </c>
      <c r="AQ106" s="1028"/>
      <c r="AR106" s="998"/>
      <c r="AS106" s="998"/>
      <c r="AT106" s="1028"/>
      <c r="AU106" s="1052"/>
      <c r="AV106" s="67"/>
      <c r="AW106" s="67"/>
      <c r="AX106" s="67"/>
      <c r="AY106" s="67"/>
    </row>
    <row r="107" spans="1:51" ht="30" customHeight="1" x14ac:dyDescent="0.25">
      <c r="A107" s="928"/>
      <c r="B107" s="1004">
        <v>17</v>
      </c>
      <c r="C107" s="1004" t="s">
        <v>157</v>
      </c>
      <c r="D107" s="1004" t="s">
        <v>119</v>
      </c>
      <c r="E107" s="1004">
        <v>521</v>
      </c>
      <c r="F107" s="1068"/>
      <c r="G107" s="368" t="s">
        <v>81</v>
      </c>
      <c r="H107" s="428">
        <v>1</v>
      </c>
      <c r="I107" s="429">
        <v>0.1</v>
      </c>
      <c r="J107" s="429">
        <v>0.1</v>
      </c>
      <c r="K107" s="429">
        <v>0.1</v>
      </c>
      <c r="L107" s="430">
        <v>0.05</v>
      </c>
      <c r="M107" s="429">
        <v>0.4</v>
      </c>
      <c r="N107" s="429">
        <v>0.4</v>
      </c>
      <c r="O107" s="430">
        <v>0.4</v>
      </c>
      <c r="P107" s="430">
        <v>0.4</v>
      </c>
      <c r="Q107" s="430">
        <v>0.4</v>
      </c>
      <c r="R107" s="430">
        <v>0.25</v>
      </c>
      <c r="S107" s="429">
        <v>0.6</v>
      </c>
      <c r="T107" s="429">
        <f>+S107</f>
        <v>0.6</v>
      </c>
      <c r="U107" s="430">
        <v>0.6</v>
      </c>
      <c r="V107" s="431">
        <v>0.6</v>
      </c>
      <c r="W107" s="432">
        <v>0.4</v>
      </c>
      <c r="X107" s="432">
        <v>0.4</v>
      </c>
      <c r="Y107" s="432">
        <v>0.85</v>
      </c>
      <c r="Z107" s="432">
        <v>0.85</v>
      </c>
      <c r="AA107" s="433"/>
      <c r="AB107" s="433"/>
      <c r="AC107" s="433"/>
      <c r="AD107" s="448">
        <v>0.4</v>
      </c>
      <c r="AE107" s="429">
        <v>1</v>
      </c>
      <c r="AF107" s="442"/>
      <c r="AG107" s="417"/>
      <c r="AH107" s="417"/>
      <c r="AI107" s="418"/>
      <c r="AJ107" s="418"/>
      <c r="AK107" s="551">
        <v>0.4</v>
      </c>
      <c r="AL107" s="441"/>
      <c r="AM107" s="444"/>
      <c r="AN107" s="434"/>
      <c r="AO107" s="419">
        <f t="shared" si="39"/>
        <v>0.4705882352941177</v>
      </c>
      <c r="AP107" s="435">
        <f>(AD107)/H107</f>
        <v>0.4</v>
      </c>
      <c r="AQ107" s="1027" t="s">
        <v>502</v>
      </c>
      <c r="AR107" s="995" t="s">
        <v>503</v>
      </c>
      <c r="AS107" s="995" t="s">
        <v>491</v>
      </c>
      <c r="AT107" s="1046" t="s">
        <v>249</v>
      </c>
      <c r="AU107" s="1060" t="s">
        <v>250</v>
      </c>
      <c r="AV107" s="66"/>
      <c r="AW107" s="66"/>
      <c r="AX107" s="66"/>
      <c r="AY107" s="66"/>
    </row>
    <row r="108" spans="1:51" ht="30" customHeight="1" x14ac:dyDescent="0.25">
      <c r="A108" s="928"/>
      <c r="B108" s="1005"/>
      <c r="C108" s="1005"/>
      <c r="D108" s="1005"/>
      <c r="E108" s="1005"/>
      <c r="F108" s="1068"/>
      <c r="G108" s="369" t="s">
        <v>102</v>
      </c>
      <c r="H108" s="244">
        <f>L108+R108+Z108+AE108+X108</f>
        <v>978398008</v>
      </c>
      <c r="I108" s="6">
        <v>409957828</v>
      </c>
      <c r="J108" s="6">
        <v>409957828</v>
      </c>
      <c r="K108" s="90">
        <v>409957828</v>
      </c>
      <c r="L108" s="6">
        <v>323441007</v>
      </c>
      <c r="M108" s="6">
        <v>232671999</v>
      </c>
      <c r="N108" s="6">
        <v>232672000</v>
      </c>
      <c r="O108" s="6">
        <v>232672000</v>
      </c>
      <c r="P108" s="6">
        <v>232672000</v>
      </c>
      <c r="Q108" s="7">
        <v>199362000</v>
      </c>
      <c r="R108" s="7">
        <v>187800001</v>
      </c>
      <c r="S108" s="7">
        <v>200000000</v>
      </c>
      <c r="T108" s="7">
        <v>200000000</v>
      </c>
      <c r="U108" s="6">
        <v>200000000</v>
      </c>
      <c r="V108" s="7">
        <v>200000000</v>
      </c>
      <c r="W108" s="90">
        <v>8769201</v>
      </c>
      <c r="X108" s="90">
        <v>0</v>
      </c>
      <c r="Y108" s="90">
        <v>252560000</v>
      </c>
      <c r="Z108" s="90">
        <v>252560000</v>
      </c>
      <c r="AA108" s="7"/>
      <c r="AB108" s="7"/>
      <c r="AC108" s="7"/>
      <c r="AD108" s="90">
        <v>0</v>
      </c>
      <c r="AE108" s="90">
        <v>214597000</v>
      </c>
      <c r="AF108" s="7"/>
      <c r="AG108" s="7"/>
      <c r="AH108" s="7"/>
      <c r="AI108" s="7"/>
      <c r="AJ108" s="7"/>
      <c r="AK108" s="90">
        <v>0</v>
      </c>
      <c r="AL108" s="6"/>
      <c r="AM108" s="6"/>
      <c r="AN108" s="97"/>
      <c r="AO108" s="218">
        <f t="shared" si="39"/>
        <v>0</v>
      </c>
      <c r="AP108" s="299">
        <f>(L108+R108+X108+AD108)/H108</f>
        <v>0.52252866810824494</v>
      </c>
      <c r="AQ108" s="1028"/>
      <c r="AR108" s="1036"/>
      <c r="AS108" s="1036"/>
      <c r="AT108" s="1028"/>
      <c r="AU108" s="1052"/>
      <c r="AV108" s="67"/>
      <c r="AW108" s="67"/>
      <c r="AX108" s="67"/>
      <c r="AY108" s="67"/>
    </row>
    <row r="109" spans="1:51" ht="30" customHeight="1" x14ac:dyDescent="0.25">
      <c r="A109" s="928"/>
      <c r="B109" s="1005"/>
      <c r="C109" s="1005"/>
      <c r="D109" s="1005"/>
      <c r="E109" s="1005"/>
      <c r="F109" s="1068"/>
      <c r="G109" s="370" t="s">
        <v>111</v>
      </c>
      <c r="H109" s="521"/>
      <c r="I109" s="12"/>
      <c r="J109" s="12"/>
      <c r="K109" s="12"/>
      <c r="L109" s="12"/>
      <c r="M109" s="70"/>
      <c r="N109" s="70"/>
      <c r="O109" s="70"/>
      <c r="P109" s="70"/>
      <c r="Q109" s="70"/>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214"/>
      <c r="AP109" s="282"/>
      <c r="AQ109" s="1028"/>
      <c r="AR109" s="1036"/>
      <c r="AS109" s="1036"/>
      <c r="AT109" s="1028"/>
      <c r="AU109" s="1052"/>
      <c r="AV109" s="66"/>
      <c r="AW109" s="66"/>
      <c r="AX109" s="66"/>
      <c r="AY109" s="66"/>
    </row>
    <row r="110" spans="1:51" ht="30" customHeight="1" x14ac:dyDescent="0.25">
      <c r="A110" s="928"/>
      <c r="B110" s="1005"/>
      <c r="C110" s="1005"/>
      <c r="D110" s="1005"/>
      <c r="E110" s="1005"/>
      <c r="F110" s="1068"/>
      <c r="G110" s="369" t="s">
        <v>120</v>
      </c>
      <c r="H110" s="246">
        <f>L110+R110+Z110+AE110+X110</f>
        <v>278981984</v>
      </c>
      <c r="I110" s="20"/>
      <c r="J110" s="20"/>
      <c r="K110" s="20"/>
      <c r="L110" s="20"/>
      <c r="M110" s="6">
        <v>317414033</v>
      </c>
      <c r="N110" s="6">
        <v>317414034</v>
      </c>
      <c r="O110" s="6">
        <v>317414034</v>
      </c>
      <c r="P110" s="6">
        <v>317414034</v>
      </c>
      <c r="Q110" s="6">
        <v>317414034</v>
      </c>
      <c r="R110" s="6">
        <v>128741984</v>
      </c>
      <c r="S110" s="6">
        <v>187800001</v>
      </c>
      <c r="T110" s="7">
        <v>187800001</v>
      </c>
      <c r="U110" s="6">
        <v>187800001</v>
      </c>
      <c r="V110" s="7">
        <v>187800001</v>
      </c>
      <c r="W110" s="90">
        <v>187800001</v>
      </c>
      <c r="X110" s="90">
        <v>150240000</v>
      </c>
      <c r="Y110" s="81"/>
      <c r="Z110" s="81"/>
      <c r="AA110" s="81"/>
      <c r="AB110" s="81"/>
      <c r="AC110" s="81"/>
      <c r="AD110" s="81"/>
      <c r="AE110" s="81"/>
      <c r="AF110" s="81"/>
      <c r="AG110" s="81"/>
      <c r="AH110" s="81"/>
      <c r="AI110" s="81"/>
      <c r="AJ110" s="81"/>
      <c r="AK110" s="81"/>
      <c r="AL110" s="81"/>
      <c r="AM110" s="81"/>
      <c r="AN110" s="81"/>
      <c r="AO110" s="214"/>
      <c r="AP110" s="282"/>
      <c r="AQ110" s="1028"/>
      <c r="AR110" s="1036"/>
      <c r="AS110" s="1036"/>
      <c r="AT110" s="1028"/>
      <c r="AU110" s="1052"/>
      <c r="AV110" s="67"/>
      <c r="AW110" s="67"/>
      <c r="AX110" s="67"/>
      <c r="AY110" s="67"/>
    </row>
    <row r="111" spans="1:51" ht="30" customHeight="1" x14ac:dyDescent="0.25">
      <c r="A111" s="928"/>
      <c r="B111" s="1005"/>
      <c r="C111" s="1005"/>
      <c r="D111" s="1005"/>
      <c r="E111" s="1005"/>
      <c r="F111" s="1068"/>
      <c r="G111" s="370" t="s">
        <v>128</v>
      </c>
      <c r="H111" s="300">
        <v>1</v>
      </c>
      <c r="I111" s="74">
        <v>0.1</v>
      </c>
      <c r="J111" s="74">
        <v>0.1</v>
      </c>
      <c r="K111" s="74">
        <v>0.1</v>
      </c>
      <c r="L111" s="75">
        <v>0.1</v>
      </c>
      <c r="M111" s="75">
        <f>+M107</f>
        <v>0.4</v>
      </c>
      <c r="N111" s="75">
        <f>+N107</f>
        <v>0.4</v>
      </c>
      <c r="O111" s="75">
        <f>+O107</f>
        <v>0.4</v>
      </c>
      <c r="P111" s="75">
        <f>+P107</f>
        <v>0.4</v>
      </c>
      <c r="Q111" s="75">
        <v>0.4</v>
      </c>
      <c r="R111" s="75">
        <f>R107</f>
        <v>0.25</v>
      </c>
      <c r="S111" s="74">
        <f>S107</f>
        <v>0.6</v>
      </c>
      <c r="T111" s="74">
        <f>+T109+T107</f>
        <v>0.6</v>
      </c>
      <c r="U111" s="74">
        <v>0.6</v>
      </c>
      <c r="V111" s="74">
        <f>V107</f>
        <v>0.6</v>
      </c>
      <c r="W111" s="109">
        <f>+W107+W109</f>
        <v>0.4</v>
      </c>
      <c r="X111" s="109">
        <f>+X107+X109</f>
        <v>0.4</v>
      </c>
      <c r="Y111" s="118">
        <f>Y107</f>
        <v>0.85</v>
      </c>
      <c r="Z111" s="118">
        <f>Z107</f>
        <v>0.85</v>
      </c>
      <c r="AA111" s="76">
        <f t="shared" ref="AA111:AC111" si="45">+AA107</f>
        <v>0</v>
      </c>
      <c r="AB111" s="76">
        <f t="shared" si="45"/>
        <v>0</v>
      </c>
      <c r="AC111" s="76">
        <f t="shared" si="45"/>
        <v>0</v>
      </c>
      <c r="AD111" s="113">
        <f>+AD107</f>
        <v>0.4</v>
      </c>
      <c r="AE111" s="74">
        <f>AE107</f>
        <v>1</v>
      </c>
      <c r="AF111" s="76"/>
      <c r="AG111" s="37"/>
      <c r="AH111" s="37"/>
      <c r="AI111" s="3"/>
      <c r="AJ111" s="3"/>
      <c r="AK111" s="131">
        <f>+AK107</f>
        <v>0.4</v>
      </c>
      <c r="AL111" s="32"/>
      <c r="AM111" s="32"/>
      <c r="AN111" s="99"/>
      <c r="AO111" s="218">
        <f>AD111/Z111</f>
        <v>0.4705882352941177</v>
      </c>
      <c r="AP111" s="404">
        <f>(AD111)/H111</f>
        <v>0.4</v>
      </c>
      <c r="AQ111" s="1028"/>
      <c r="AR111" s="1036"/>
      <c r="AS111" s="1036"/>
      <c r="AT111" s="1028"/>
      <c r="AU111" s="1052"/>
      <c r="AV111" s="66"/>
      <c r="AW111" s="66"/>
      <c r="AX111" s="66"/>
      <c r="AY111" s="66"/>
    </row>
    <row r="112" spans="1:51" ht="30" customHeight="1" thickBot="1" x14ac:dyDescent="0.3">
      <c r="A112" s="928"/>
      <c r="B112" s="1006"/>
      <c r="C112" s="1006"/>
      <c r="D112" s="1006"/>
      <c r="E112" s="1006"/>
      <c r="F112" s="1068"/>
      <c r="G112" s="371" t="s">
        <v>132</v>
      </c>
      <c r="H112" s="248">
        <f>+H108+H110</f>
        <v>1257379992</v>
      </c>
      <c r="I112" s="249">
        <v>409957828</v>
      </c>
      <c r="J112" s="249">
        <f>+J108</f>
        <v>409957828</v>
      </c>
      <c r="K112" s="249">
        <f>+K108</f>
        <v>409957828</v>
      </c>
      <c r="L112" s="249">
        <v>323441007</v>
      </c>
      <c r="M112" s="249">
        <f t="shared" ref="M112:R112" si="46">+M108+M110</f>
        <v>550086032</v>
      </c>
      <c r="N112" s="249">
        <f t="shared" si="46"/>
        <v>550086034</v>
      </c>
      <c r="O112" s="249">
        <f t="shared" si="46"/>
        <v>550086034</v>
      </c>
      <c r="P112" s="249">
        <f t="shared" si="46"/>
        <v>550086034</v>
      </c>
      <c r="Q112" s="249">
        <f t="shared" si="46"/>
        <v>516776034</v>
      </c>
      <c r="R112" s="249">
        <f t="shared" si="46"/>
        <v>316541985</v>
      </c>
      <c r="S112" s="249">
        <f>S108+S110</f>
        <v>387800001</v>
      </c>
      <c r="T112" s="249">
        <f>+T110+T108</f>
        <v>387800001</v>
      </c>
      <c r="U112" s="249">
        <v>387800001</v>
      </c>
      <c r="V112" s="249">
        <f>V108+V110</f>
        <v>387800001</v>
      </c>
      <c r="W112" s="301">
        <f>+W108+W110</f>
        <v>196569202</v>
      </c>
      <c r="X112" s="301">
        <f>+X108+X110</f>
        <v>150240000</v>
      </c>
      <c r="Y112" s="251">
        <f>Y108</f>
        <v>252560000</v>
      </c>
      <c r="Z112" s="251">
        <f>+Z108</f>
        <v>252560000</v>
      </c>
      <c r="AA112" s="250"/>
      <c r="AB112" s="250"/>
      <c r="AC112" s="250"/>
      <c r="AD112" s="251">
        <v>0</v>
      </c>
      <c r="AE112" s="249">
        <f>AE108</f>
        <v>214597000</v>
      </c>
      <c r="AF112" s="250"/>
      <c r="AG112" s="250"/>
      <c r="AH112" s="250"/>
      <c r="AI112" s="250"/>
      <c r="AJ112" s="250"/>
      <c r="AK112" s="251">
        <v>0</v>
      </c>
      <c r="AL112" s="249"/>
      <c r="AM112" s="249"/>
      <c r="AN112" s="253"/>
      <c r="AO112" s="284">
        <f>AD112/Z112</f>
        <v>0</v>
      </c>
      <c r="AP112" s="268">
        <f>(L112+R112+X112+AD112)/H112</f>
        <v>0.6284679230047745</v>
      </c>
      <c r="AQ112" s="1029"/>
      <c r="AR112" s="1037"/>
      <c r="AS112" s="1037"/>
      <c r="AT112" s="1029"/>
      <c r="AU112" s="1061"/>
      <c r="AV112" s="67"/>
      <c r="AW112" s="67"/>
      <c r="AX112" s="67"/>
      <c r="AY112" s="67"/>
    </row>
    <row r="113" spans="1:51" ht="30" customHeight="1" x14ac:dyDescent="0.25">
      <c r="A113" s="928"/>
      <c r="B113" s="1004">
        <v>18</v>
      </c>
      <c r="C113" s="1004" t="s">
        <v>166</v>
      </c>
      <c r="D113" s="1004" t="s">
        <v>109</v>
      </c>
      <c r="E113" s="1004">
        <v>521</v>
      </c>
      <c r="F113" s="1068"/>
      <c r="G113" s="368" t="s">
        <v>81</v>
      </c>
      <c r="H113" s="298">
        <v>1</v>
      </c>
      <c r="I113" s="79">
        <v>1</v>
      </c>
      <c r="J113" s="79">
        <v>1</v>
      </c>
      <c r="K113" s="79">
        <v>1</v>
      </c>
      <c r="L113" s="80">
        <v>1</v>
      </c>
      <c r="M113" s="79">
        <v>0</v>
      </c>
      <c r="N113" s="79">
        <v>1</v>
      </c>
      <c r="O113" s="80">
        <v>1</v>
      </c>
      <c r="P113" s="80">
        <v>1</v>
      </c>
      <c r="Q113" s="80">
        <v>1</v>
      </c>
      <c r="R113" s="80">
        <v>1</v>
      </c>
      <c r="S113" s="79">
        <v>1</v>
      </c>
      <c r="T113" s="79">
        <f>+S113</f>
        <v>1</v>
      </c>
      <c r="U113" s="80">
        <v>1</v>
      </c>
      <c r="V113" s="293">
        <v>1</v>
      </c>
      <c r="W113" s="115">
        <v>1</v>
      </c>
      <c r="X113" s="115">
        <v>1</v>
      </c>
      <c r="Y113" s="115">
        <v>1</v>
      </c>
      <c r="Z113" s="115">
        <v>1</v>
      </c>
      <c r="AA113" s="317"/>
      <c r="AB113" s="317"/>
      <c r="AC113" s="317"/>
      <c r="AD113" s="119">
        <v>0.14099999999999999</v>
      </c>
      <c r="AE113" s="79">
        <v>1</v>
      </c>
      <c r="AF113" s="302"/>
      <c r="AG113" s="273"/>
      <c r="AH113" s="273"/>
      <c r="AI113" s="228"/>
      <c r="AJ113" s="228"/>
      <c r="AK113" s="455" t="s">
        <v>398</v>
      </c>
      <c r="AL113" s="31"/>
      <c r="AM113" s="231"/>
      <c r="AN113" s="296"/>
      <c r="AO113" s="553">
        <f>AD113/Z113</f>
        <v>0.14099999999999999</v>
      </c>
      <c r="AP113" s="406">
        <f>11/16</f>
        <v>0.6875</v>
      </c>
      <c r="AQ113" s="1030" t="s">
        <v>477</v>
      </c>
      <c r="AR113" s="1033" t="s">
        <v>475</v>
      </c>
      <c r="AS113" s="1033" t="s">
        <v>473</v>
      </c>
      <c r="AT113" s="1030" t="s">
        <v>254</v>
      </c>
      <c r="AU113" s="1063" t="s">
        <v>255</v>
      </c>
      <c r="AV113" s="66"/>
      <c r="AW113" s="66"/>
      <c r="AX113" s="66"/>
      <c r="AY113" s="66"/>
    </row>
    <row r="114" spans="1:51" ht="30" customHeight="1" x14ac:dyDescent="0.25">
      <c r="A114" s="928"/>
      <c r="B114" s="1005"/>
      <c r="C114" s="1005"/>
      <c r="D114" s="1005"/>
      <c r="E114" s="1005"/>
      <c r="F114" s="1068"/>
      <c r="G114" s="369" t="s">
        <v>102</v>
      </c>
      <c r="H114" s="244">
        <f>L114+R114+Z114+AE114+X114</f>
        <v>1138854034</v>
      </c>
      <c r="I114" s="6">
        <v>110021167</v>
      </c>
      <c r="J114" s="6">
        <v>110021167</v>
      </c>
      <c r="K114" s="90">
        <v>110021167</v>
      </c>
      <c r="L114" s="6">
        <v>106600997</v>
      </c>
      <c r="M114" s="6">
        <v>217671000</v>
      </c>
      <c r="N114" s="6">
        <v>217671000</v>
      </c>
      <c r="O114" s="6">
        <v>217671000</v>
      </c>
      <c r="P114" s="6">
        <v>217671000</v>
      </c>
      <c r="Q114" s="6">
        <v>231190370</v>
      </c>
      <c r="R114" s="6">
        <v>222500537</v>
      </c>
      <c r="S114" s="6">
        <v>258611885</v>
      </c>
      <c r="T114" s="6">
        <v>258611885</v>
      </c>
      <c r="U114" s="6">
        <v>258611885</v>
      </c>
      <c r="V114" s="7">
        <v>258611885</v>
      </c>
      <c r="W114" s="90">
        <v>313470500</v>
      </c>
      <c r="X114" s="90">
        <v>299985500</v>
      </c>
      <c r="Y114" s="90">
        <v>301696000</v>
      </c>
      <c r="Z114" s="90">
        <v>301696000</v>
      </c>
      <c r="AA114" s="7"/>
      <c r="AB114" s="7"/>
      <c r="AC114" s="7"/>
      <c r="AD114" s="90">
        <v>109331000</v>
      </c>
      <c r="AE114" s="90">
        <v>208071000</v>
      </c>
      <c r="AF114" s="7"/>
      <c r="AG114" s="7"/>
      <c r="AH114" s="7"/>
      <c r="AI114" s="7"/>
      <c r="AJ114" s="7"/>
      <c r="AK114" s="90">
        <v>109331000</v>
      </c>
      <c r="AL114" s="6"/>
      <c r="AM114" s="7"/>
      <c r="AN114" s="97"/>
      <c r="AO114" s="218">
        <f>AD114/Z114</f>
        <v>0.36238796669495121</v>
      </c>
      <c r="AP114" s="299">
        <f>(L114+R114+X114+AD114)/H114</f>
        <v>0.64838689766629043</v>
      </c>
      <c r="AQ114" s="1031"/>
      <c r="AR114" s="1034"/>
      <c r="AS114" s="1034"/>
      <c r="AT114" s="1028"/>
      <c r="AU114" s="1052"/>
      <c r="AV114" s="67"/>
      <c r="AW114" s="67"/>
      <c r="AX114" s="67"/>
      <c r="AY114" s="67"/>
    </row>
    <row r="115" spans="1:51" ht="30" customHeight="1" x14ac:dyDescent="0.25">
      <c r="A115" s="928"/>
      <c r="B115" s="1005"/>
      <c r="C115" s="1005"/>
      <c r="D115" s="1005"/>
      <c r="E115" s="1005"/>
      <c r="F115" s="1068"/>
      <c r="G115" s="370" t="s">
        <v>111</v>
      </c>
      <c r="H115" s="521"/>
      <c r="I115" s="12"/>
      <c r="J115" s="12"/>
      <c r="K115" s="12"/>
      <c r="L115" s="12"/>
      <c r="M115" s="12"/>
      <c r="N115" s="12"/>
      <c r="O115" s="12"/>
      <c r="P115" s="12"/>
      <c r="Q115" s="12"/>
      <c r="R115" s="11"/>
      <c r="S115" s="12">
        <v>0</v>
      </c>
      <c r="T115" s="12">
        <v>0</v>
      </c>
      <c r="U115" s="12">
        <v>0</v>
      </c>
      <c r="V115" s="12"/>
      <c r="W115" s="108">
        <v>0</v>
      </c>
      <c r="X115" s="122">
        <v>0</v>
      </c>
      <c r="Y115" s="125"/>
      <c r="Z115" s="125"/>
      <c r="AA115" s="125"/>
      <c r="AB115" s="125"/>
      <c r="AC115" s="125"/>
      <c r="AD115" s="125"/>
      <c r="AE115" s="125"/>
      <c r="AF115" s="125"/>
      <c r="AG115" s="125"/>
      <c r="AH115" s="125"/>
      <c r="AI115" s="125"/>
      <c r="AJ115" s="125"/>
      <c r="AK115" s="125"/>
      <c r="AL115" s="12"/>
      <c r="AM115" s="12"/>
      <c r="AN115" s="97"/>
      <c r="AO115" s="214"/>
      <c r="AP115" s="282"/>
      <c r="AQ115" s="1031"/>
      <c r="AR115" s="1034"/>
      <c r="AS115" s="1034"/>
      <c r="AT115" s="1028"/>
      <c r="AU115" s="1052"/>
      <c r="AV115" s="66"/>
      <c r="AW115" s="66"/>
      <c r="AX115" s="66"/>
      <c r="AY115" s="66"/>
    </row>
    <row r="116" spans="1:51" ht="30" customHeight="1" x14ac:dyDescent="0.25">
      <c r="A116" s="928"/>
      <c r="B116" s="1005"/>
      <c r="C116" s="1005"/>
      <c r="D116" s="1005"/>
      <c r="E116" s="1005"/>
      <c r="F116" s="1068"/>
      <c r="G116" s="369" t="s">
        <v>120</v>
      </c>
      <c r="H116" s="246">
        <f>L116+R116+Z116+AE116+X116</f>
        <v>337923936</v>
      </c>
      <c r="I116" s="20"/>
      <c r="J116" s="20"/>
      <c r="K116" s="20"/>
      <c r="L116" s="6">
        <f>R116+S116+Y116</f>
        <v>168961970</v>
      </c>
      <c r="M116" s="6">
        <v>35311699</v>
      </c>
      <c r="N116" s="6">
        <v>35311699</v>
      </c>
      <c r="O116" s="6">
        <v>35311699</v>
      </c>
      <c r="P116" s="6">
        <v>35311699</v>
      </c>
      <c r="Q116" s="6">
        <v>35311699</v>
      </c>
      <c r="R116" s="6">
        <v>35311699</v>
      </c>
      <c r="S116" s="6">
        <v>49563271</v>
      </c>
      <c r="T116" s="7">
        <v>49563271</v>
      </c>
      <c r="U116" s="6">
        <v>49563271</v>
      </c>
      <c r="V116" s="7">
        <v>49563271</v>
      </c>
      <c r="W116" s="90">
        <v>49563267</v>
      </c>
      <c r="X116" s="90">
        <v>49563267</v>
      </c>
      <c r="Y116" s="90">
        <v>84087000</v>
      </c>
      <c r="Z116" s="90">
        <v>84087000</v>
      </c>
      <c r="AA116" s="403"/>
      <c r="AB116" s="403"/>
      <c r="AC116" s="403"/>
      <c r="AD116" s="402">
        <v>56182434</v>
      </c>
      <c r="AE116" s="57"/>
      <c r="AF116" s="7"/>
      <c r="AG116" s="7"/>
      <c r="AH116" s="7"/>
      <c r="AI116" s="7"/>
      <c r="AJ116" s="7"/>
      <c r="AK116" s="90">
        <v>56182434</v>
      </c>
      <c r="AL116" s="6"/>
      <c r="AM116" s="7"/>
      <c r="AN116" s="97"/>
      <c r="AO116" s="218">
        <f>AD116/Z116</f>
        <v>0.66814649113418245</v>
      </c>
      <c r="AP116" s="282"/>
      <c r="AQ116" s="1031"/>
      <c r="AR116" s="1034"/>
      <c r="AS116" s="1034"/>
      <c r="AT116" s="1028"/>
      <c r="AU116" s="1052"/>
      <c r="AV116" s="67"/>
      <c r="AW116" s="67"/>
      <c r="AX116" s="67"/>
      <c r="AY116" s="67"/>
    </row>
    <row r="117" spans="1:51" ht="30" customHeight="1" x14ac:dyDescent="0.25">
      <c r="A117" s="928"/>
      <c r="B117" s="1005"/>
      <c r="C117" s="1005"/>
      <c r="D117" s="1005"/>
      <c r="E117" s="1005"/>
      <c r="F117" s="1068"/>
      <c r="G117" s="370" t="s">
        <v>128</v>
      </c>
      <c r="H117" s="300">
        <v>1</v>
      </c>
      <c r="I117" s="74">
        <v>1</v>
      </c>
      <c r="J117" s="74">
        <v>1</v>
      </c>
      <c r="K117" s="82" t="s">
        <v>257</v>
      </c>
      <c r="L117" s="75">
        <v>1</v>
      </c>
      <c r="M117" s="75">
        <f>+M113</f>
        <v>0</v>
      </c>
      <c r="N117" s="75">
        <f>+N113</f>
        <v>1</v>
      </c>
      <c r="O117" s="75">
        <f>+O113</f>
        <v>1</v>
      </c>
      <c r="P117" s="75">
        <f>+P113</f>
        <v>1</v>
      </c>
      <c r="Q117" s="48">
        <v>1</v>
      </c>
      <c r="R117" s="75">
        <v>1</v>
      </c>
      <c r="S117" s="74">
        <f>S113</f>
        <v>1</v>
      </c>
      <c r="T117" s="74">
        <f>+T113+T115</f>
        <v>1</v>
      </c>
      <c r="U117" s="74">
        <v>1</v>
      </c>
      <c r="V117" s="74">
        <f>V113</f>
        <v>1</v>
      </c>
      <c r="W117" s="109">
        <f>+W113+W115</f>
        <v>1</v>
      </c>
      <c r="X117" s="109">
        <f>+X113+X115</f>
        <v>1</v>
      </c>
      <c r="Y117" s="109">
        <f>Y113</f>
        <v>1</v>
      </c>
      <c r="Z117" s="109">
        <f>+Z115+Z113</f>
        <v>1</v>
      </c>
      <c r="AA117" s="76">
        <f t="shared" ref="AA117:AC117" si="47">+AA113</f>
        <v>0</v>
      </c>
      <c r="AB117" s="76">
        <f t="shared" si="47"/>
        <v>0</v>
      </c>
      <c r="AC117" s="76">
        <f t="shared" si="47"/>
        <v>0</v>
      </c>
      <c r="AD117" s="113">
        <f>+AD113</f>
        <v>0.14099999999999999</v>
      </c>
      <c r="AE117" s="74">
        <f>AE113</f>
        <v>1</v>
      </c>
      <c r="AF117" s="76"/>
      <c r="AG117" s="37"/>
      <c r="AH117" s="37"/>
      <c r="AI117" s="3"/>
      <c r="AJ117" s="3"/>
      <c r="AK117" s="113" t="str">
        <f>+AK113</f>
        <v>14.10%</v>
      </c>
      <c r="AL117" s="8"/>
      <c r="AM117" s="8"/>
      <c r="AN117" s="99"/>
      <c r="AO117" s="218">
        <f>AD117/Z117</f>
        <v>0.14099999999999999</v>
      </c>
      <c r="AP117" s="406">
        <f>11/16</f>
        <v>0.6875</v>
      </c>
      <c r="AQ117" s="1031"/>
      <c r="AR117" s="1034"/>
      <c r="AS117" s="1034"/>
      <c r="AT117" s="1028"/>
      <c r="AU117" s="1052"/>
      <c r="AV117" s="66"/>
      <c r="AW117" s="66"/>
      <c r="AX117" s="66"/>
      <c r="AY117" s="66"/>
    </row>
    <row r="118" spans="1:51" ht="30" customHeight="1" thickBot="1" x14ac:dyDescent="0.3">
      <c r="A118" s="929"/>
      <c r="B118" s="1006"/>
      <c r="C118" s="1006"/>
      <c r="D118" s="1006"/>
      <c r="E118" s="1006"/>
      <c r="F118" s="1068"/>
      <c r="G118" s="371" t="s">
        <v>132</v>
      </c>
      <c r="H118" s="248">
        <f>+H114+H116</f>
        <v>1476777970</v>
      </c>
      <c r="I118" s="249">
        <v>110021167</v>
      </c>
      <c r="J118" s="249">
        <f>+J114</f>
        <v>110021167</v>
      </c>
      <c r="K118" s="249">
        <f>+K114</f>
        <v>110021167</v>
      </c>
      <c r="L118" s="249">
        <v>106600997</v>
      </c>
      <c r="M118" s="249">
        <f t="shared" ref="M118:R118" si="48">+M114+M116</f>
        <v>252982699</v>
      </c>
      <c r="N118" s="249">
        <f t="shared" si="48"/>
        <v>252982699</v>
      </c>
      <c r="O118" s="249">
        <f t="shared" si="48"/>
        <v>252982699</v>
      </c>
      <c r="P118" s="249">
        <f t="shared" si="48"/>
        <v>252982699</v>
      </c>
      <c r="Q118" s="249">
        <f t="shared" si="48"/>
        <v>266502069</v>
      </c>
      <c r="R118" s="249">
        <f t="shared" si="48"/>
        <v>257812236</v>
      </c>
      <c r="S118" s="249">
        <f>S114+S116</f>
        <v>308175156</v>
      </c>
      <c r="T118" s="249">
        <f>+T114+T116</f>
        <v>308175156</v>
      </c>
      <c r="U118" s="249">
        <v>308175156</v>
      </c>
      <c r="V118" s="249">
        <f>V114+V116</f>
        <v>308175156</v>
      </c>
      <c r="W118" s="301">
        <f>+W114+W116</f>
        <v>363033767</v>
      </c>
      <c r="X118" s="301">
        <f>+X114+X116</f>
        <v>349548767</v>
      </c>
      <c r="Y118" s="251">
        <f>Y114+Y116</f>
        <v>385783000</v>
      </c>
      <c r="Z118" s="251">
        <f>+Z114+Z116</f>
        <v>385783000</v>
      </c>
      <c r="AA118" s="251"/>
      <c r="AB118" s="251"/>
      <c r="AC118" s="251"/>
      <c r="AD118" s="251">
        <f>+AD114+AD116</f>
        <v>165513434</v>
      </c>
      <c r="AE118" s="251">
        <f>AE114</f>
        <v>208071000</v>
      </c>
      <c r="AF118" s="251"/>
      <c r="AG118" s="251"/>
      <c r="AH118" s="251"/>
      <c r="AI118" s="251"/>
      <c r="AJ118" s="251"/>
      <c r="AK118" s="251">
        <f>+AK114+AK116</f>
        <v>165513434</v>
      </c>
      <c r="AL118" s="249"/>
      <c r="AM118" s="249"/>
      <c r="AN118" s="253"/>
      <c r="AO118" s="284">
        <f>AD118/Z118</f>
        <v>0.42903247162264796</v>
      </c>
      <c r="AP118" s="268">
        <f>(L118+R118+X118+AD118)/H118</f>
        <v>0.59553666960511331</v>
      </c>
      <c r="AQ118" s="1032"/>
      <c r="AR118" s="1035"/>
      <c r="AS118" s="1035"/>
      <c r="AT118" s="1048"/>
      <c r="AU118" s="1053"/>
      <c r="AV118" s="67"/>
      <c r="AW118" s="67"/>
      <c r="AX118" s="67"/>
      <c r="AY118" s="67"/>
    </row>
    <row r="119" spans="1:51" ht="30" customHeight="1" x14ac:dyDescent="0.25">
      <c r="A119" s="1013" t="s">
        <v>172</v>
      </c>
      <c r="B119" s="1014">
        <v>19</v>
      </c>
      <c r="C119" s="1004" t="s">
        <v>381</v>
      </c>
      <c r="D119" s="1004" t="s">
        <v>77</v>
      </c>
      <c r="E119" s="1004">
        <v>472</v>
      </c>
      <c r="F119" s="1068"/>
      <c r="G119" s="368" t="s">
        <v>81</v>
      </c>
      <c r="H119" s="332">
        <f>L119+R123+X123+Y123+AE119</f>
        <v>1100000</v>
      </c>
      <c r="I119" s="180">
        <v>0</v>
      </c>
      <c r="J119" s="181">
        <v>0</v>
      </c>
      <c r="K119" s="182">
        <v>106549</v>
      </c>
      <c r="L119" s="180">
        <v>106549</v>
      </c>
      <c r="M119" s="180">
        <v>350000</v>
      </c>
      <c r="N119" s="180">
        <v>350000</v>
      </c>
      <c r="O119" s="112">
        <v>350000</v>
      </c>
      <c r="P119" s="112">
        <v>350000</v>
      </c>
      <c r="Q119" s="112">
        <v>355398</v>
      </c>
      <c r="R119" s="112">
        <v>355398</v>
      </c>
      <c r="S119" s="112">
        <v>120000</v>
      </c>
      <c r="T119" s="112">
        <f>+S119</f>
        <v>120000</v>
      </c>
      <c r="U119" s="112">
        <v>120000</v>
      </c>
      <c r="V119" s="112">
        <v>150000</v>
      </c>
      <c r="W119" s="313">
        <v>270953</v>
      </c>
      <c r="X119" s="313">
        <v>270953</v>
      </c>
      <c r="Y119" s="517">
        <v>244300</v>
      </c>
      <c r="Z119" s="517">
        <f>+Y119</f>
        <v>244300</v>
      </c>
      <c r="AA119" s="112"/>
      <c r="AB119" s="112"/>
      <c r="AC119" s="112"/>
      <c r="AD119" s="285">
        <v>76875.990000000005</v>
      </c>
      <c r="AE119" s="285">
        <v>122800</v>
      </c>
      <c r="AF119" s="112"/>
      <c r="AG119" s="112"/>
      <c r="AH119" s="112"/>
      <c r="AI119" s="226"/>
      <c r="AJ119" s="226"/>
      <c r="AK119" s="181">
        <v>76875.990000000005</v>
      </c>
      <c r="AL119" s="285"/>
      <c r="AM119" s="285"/>
      <c r="AN119" s="261"/>
      <c r="AO119" s="460">
        <f>AD119/Z119</f>
        <v>0.31467863282848957</v>
      </c>
      <c r="AP119" s="461">
        <f>(L119+R119+X119+AD119)/H119</f>
        <v>0.7361599909090909</v>
      </c>
      <c r="AQ119" s="1024" t="s">
        <v>406</v>
      </c>
      <c r="AR119" s="1015" t="s">
        <v>89</v>
      </c>
      <c r="AS119" s="1015" t="s">
        <v>89</v>
      </c>
      <c r="AT119" s="1030" t="s">
        <v>261</v>
      </c>
      <c r="AU119" s="1054" t="s">
        <v>262</v>
      </c>
      <c r="AV119" s="462"/>
      <c r="AW119" s="4"/>
      <c r="AX119" s="4"/>
      <c r="AY119" s="4"/>
    </row>
    <row r="120" spans="1:51" ht="30" customHeight="1" x14ac:dyDescent="0.25">
      <c r="A120" s="928"/>
      <c r="B120" s="1005"/>
      <c r="C120" s="1005"/>
      <c r="D120" s="1005"/>
      <c r="E120" s="1005"/>
      <c r="F120" s="1068"/>
      <c r="G120" s="369" t="s">
        <v>102</v>
      </c>
      <c r="H120" s="244">
        <f>L120+R120+Z120+AE120+X120</f>
        <v>886072325</v>
      </c>
      <c r="I120" s="90">
        <v>213000000</v>
      </c>
      <c r="J120" s="90">
        <f>117519000+95481000</f>
        <v>213000000</v>
      </c>
      <c r="K120" s="90">
        <f>117519000+95481000</f>
        <v>213000000</v>
      </c>
      <c r="L120" s="90">
        <v>207754758</v>
      </c>
      <c r="M120" s="90">
        <v>213000000</v>
      </c>
      <c r="N120" s="90">
        <v>213000000</v>
      </c>
      <c r="O120" s="90">
        <v>213000000</v>
      </c>
      <c r="P120" s="90">
        <v>213000000</v>
      </c>
      <c r="Q120" s="90">
        <v>213000000</v>
      </c>
      <c r="R120" s="90">
        <v>115901567</v>
      </c>
      <c r="S120" s="90">
        <v>165000000</v>
      </c>
      <c r="T120" s="90">
        <v>165000000</v>
      </c>
      <c r="U120" s="90">
        <v>165000000</v>
      </c>
      <c r="V120" s="90">
        <v>165000000</v>
      </c>
      <c r="W120" s="90">
        <v>164414667</v>
      </c>
      <c r="X120" s="90">
        <v>149904000</v>
      </c>
      <c r="Y120" s="90">
        <v>200512000</v>
      </c>
      <c r="Z120" s="90">
        <v>200512000</v>
      </c>
      <c r="AA120" s="90"/>
      <c r="AB120" s="90"/>
      <c r="AC120" s="90"/>
      <c r="AD120" s="90">
        <v>102170000</v>
      </c>
      <c r="AE120" s="90">
        <v>212000000</v>
      </c>
      <c r="AF120" s="90"/>
      <c r="AG120" s="90"/>
      <c r="AH120" s="90"/>
      <c r="AI120" s="90"/>
      <c r="AJ120" s="90"/>
      <c r="AK120" s="90">
        <v>102170000</v>
      </c>
      <c r="AL120" s="90"/>
      <c r="AM120" s="90"/>
      <c r="AN120" s="97"/>
      <c r="AO120" s="213">
        <f>AD120/Z120</f>
        <v>0.50954556335780399</v>
      </c>
      <c r="AP120" s="461">
        <f t="shared" ref="AP120:AP124" si="49">(L120+R120+X120+AD120)/H120</f>
        <v>0.64975545308900151</v>
      </c>
      <c r="AQ120" s="1025"/>
      <c r="AR120" s="998"/>
      <c r="AS120" s="998"/>
      <c r="AT120" s="1028"/>
      <c r="AU120" s="1052"/>
      <c r="AV120" s="463"/>
      <c r="AW120" s="25"/>
      <c r="AX120" s="25"/>
      <c r="AY120" s="25"/>
    </row>
    <row r="121" spans="1:51" ht="30" customHeight="1" x14ac:dyDescent="0.25">
      <c r="A121" s="928"/>
      <c r="B121" s="1005"/>
      <c r="C121" s="1005"/>
      <c r="D121" s="1005"/>
      <c r="E121" s="1005"/>
      <c r="F121" s="1068"/>
      <c r="G121" s="370" t="s">
        <v>111</v>
      </c>
      <c r="H121" s="521"/>
      <c r="I121" s="10"/>
      <c r="J121" s="12"/>
      <c r="K121" s="12"/>
      <c r="L121" s="12"/>
      <c r="M121" s="12"/>
      <c r="N121" s="12"/>
      <c r="O121" s="12"/>
      <c r="P121" s="12"/>
      <c r="Q121" s="12"/>
      <c r="R121" s="11"/>
      <c r="S121" s="11"/>
      <c r="T121" s="11"/>
      <c r="U121" s="11"/>
      <c r="V121" s="11"/>
      <c r="W121" s="11"/>
      <c r="X121" s="11"/>
      <c r="Y121" s="11"/>
      <c r="Z121" s="11"/>
      <c r="AA121" s="11"/>
      <c r="AB121" s="11"/>
      <c r="AC121" s="11"/>
      <c r="AD121" s="11"/>
      <c r="AE121" s="11"/>
      <c r="AF121" s="11"/>
      <c r="AG121" s="11"/>
      <c r="AH121" s="11"/>
      <c r="AI121" s="11"/>
      <c r="AJ121" s="11"/>
      <c r="AK121" s="11"/>
      <c r="AL121" s="108"/>
      <c r="AM121" s="108"/>
      <c r="AN121" s="97"/>
      <c r="AO121" s="554"/>
      <c r="AP121" s="555"/>
      <c r="AQ121" s="1025"/>
      <c r="AR121" s="998"/>
      <c r="AS121" s="998"/>
      <c r="AT121" s="1028"/>
      <c r="AU121" s="1052"/>
      <c r="AV121" s="462"/>
      <c r="AW121" s="4"/>
      <c r="AX121" s="4"/>
      <c r="AY121" s="4"/>
    </row>
    <row r="122" spans="1:51" ht="30" customHeight="1" x14ac:dyDescent="0.25">
      <c r="A122" s="928"/>
      <c r="B122" s="1005"/>
      <c r="C122" s="1005"/>
      <c r="D122" s="1005"/>
      <c r="E122" s="1005"/>
      <c r="F122" s="1068"/>
      <c r="G122" s="369" t="s">
        <v>120</v>
      </c>
      <c r="H122" s="246">
        <f>L122+R122+Z122+AE122+X122</f>
        <v>188317393</v>
      </c>
      <c r="I122" s="19"/>
      <c r="J122" s="20"/>
      <c r="K122" s="20"/>
      <c r="L122" s="20"/>
      <c r="M122" s="6">
        <v>151632088</v>
      </c>
      <c r="N122" s="6">
        <v>151632088</v>
      </c>
      <c r="O122" s="6">
        <v>151032326</v>
      </c>
      <c r="P122" s="6">
        <v>151032326</v>
      </c>
      <c r="Q122" s="6">
        <v>151032326</v>
      </c>
      <c r="R122" s="6">
        <v>151032326</v>
      </c>
      <c r="S122" s="6">
        <v>19124500</v>
      </c>
      <c r="T122" s="7">
        <v>19124500</v>
      </c>
      <c r="U122" s="6">
        <v>19124500</v>
      </c>
      <c r="V122" s="7">
        <v>10070000</v>
      </c>
      <c r="W122" s="90">
        <v>10070000</v>
      </c>
      <c r="X122" s="90">
        <v>10070000</v>
      </c>
      <c r="Y122" s="90">
        <v>27215067</v>
      </c>
      <c r="Z122" s="90">
        <v>27215067</v>
      </c>
      <c r="AA122" s="403"/>
      <c r="AB122" s="403"/>
      <c r="AC122" s="403"/>
      <c r="AD122" s="402">
        <v>27215067</v>
      </c>
      <c r="AE122" s="11"/>
      <c r="AF122" s="7"/>
      <c r="AG122" s="7"/>
      <c r="AH122" s="7"/>
      <c r="AI122" s="7"/>
      <c r="AJ122" s="7"/>
      <c r="AK122" s="90">
        <v>27215067</v>
      </c>
      <c r="AL122" s="90"/>
      <c r="AM122" s="90"/>
      <c r="AN122" s="97"/>
      <c r="AO122" s="213">
        <f>AD122/Z122</f>
        <v>1</v>
      </c>
      <c r="AP122" s="555"/>
      <c r="AQ122" s="1025"/>
      <c r="AR122" s="998"/>
      <c r="AS122" s="998"/>
      <c r="AT122" s="1028"/>
      <c r="AU122" s="1052"/>
      <c r="AV122" s="463"/>
      <c r="AW122" s="25"/>
      <c r="AX122" s="25"/>
      <c r="AY122" s="25"/>
    </row>
    <row r="123" spans="1:51" ht="30" customHeight="1" x14ac:dyDescent="0.25">
      <c r="A123" s="928"/>
      <c r="B123" s="1005"/>
      <c r="C123" s="1005"/>
      <c r="D123" s="1005"/>
      <c r="E123" s="1005"/>
      <c r="F123" s="1068"/>
      <c r="G123" s="370" t="s">
        <v>128</v>
      </c>
      <c r="H123" s="247">
        <f>+H119</f>
        <v>1100000</v>
      </c>
      <c r="I123" s="26">
        <v>0</v>
      </c>
      <c r="J123" s="39">
        <v>0</v>
      </c>
      <c r="K123" s="39">
        <f>+K119</f>
        <v>106549</v>
      </c>
      <c r="L123" s="26">
        <v>106549</v>
      </c>
      <c r="M123" s="48">
        <f>+M119</f>
        <v>350000</v>
      </c>
      <c r="N123" s="48">
        <f>+N119</f>
        <v>350000</v>
      </c>
      <c r="O123" s="48">
        <f>+O119</f>
        <v>350000</v>
      </c>
      <c r="P123" s="48">
        <f>+P119</f>
        <v>350000</v>
      </c>
      <c r="Q123" s="48">
        <v>350000</v>
      </c>
      <c r="R123" s="48">
        <f>R119</f>
        <v>355398</v>
      </c>
      <c r="S123" s="48">
        <f>S119</f>
        <v>120000</v>
      </c>
      <c r="T123" s="48">
        <f>+T121+T119</f>
        <v>120000</v>
      </c>
      <c r="U123" s="48">
        <v>120000</v>
      </c>
      <c r="V123" s="37">
        <f>V119</f>
        <v>150000</v>
      </c>
      <c r="W123" s="117">
        <f>+W119+W121</f>
        <v>270953</v>
      </c>
      <c r="X123" s="117">
        <f>+X119+X121</f>
        <v>270953</v>
      </c>
      <c r="Y123" s="402">
        <f>Y119</f>
        <v>244300</v>
      </c>
      <c r="Z123" s="482">
        <f>+Z119</f>
        <v>244300</v>
      </c>
      <c r="AA123" s="37">
        <f t="shared" ref="AA123:AC123" si="50">+AA119</f>
        <v>0</v>
      </c>
      <c r="AB123" s="37">
        <f t="shared" si="50"/>
        <v>0</v>
      </c>
      <c r="AC123" s="37">
        <f t="shared" si="50"/>
        <v>0</v>
      </c>
      <c r="AD123" s="141">
        <f>+AD119</f>
        <v>76875.990000000005</v>
      </c>
      <c r="AE123" s="37">
        <f>AE119</f>
        <v>122800</v>
      </c>
      <c r="AF123" s="29"/>
      <c r="AG123" s="37"/>
      <c r="AH123" s="37"/>
      <c r="AI123" s="3"/>
      <c r="AJ123" s="3"/>
      <c r="AK123" s="108">
        <f>+AK119</f>
        <v>76875.990000000005</v>
      </c>
      <c r="AL123" s="151"/>
      <c r="AM123" s="151"/>
      <c r="AN123" s="97"/>
      <c r="AO123" s="213">
        <f>AD123/Z123</f>
        <v>0.31467863282848957</v>
      </c>
      <c r="AP123" s="461">
        <f t="shared" si="49"/>
        <v>0.7361599909090909</v>
      </c>
      <c r="AQ123" s="1025"/>
      <c r="AR123" s="998"/>
      <c r="AS123" s="998"/>
      <c r="AT123" s="1028"/>
      <c r="AU123" s="1052"/>
      <c r="AV123" s="462"/>
      <c r="AW123" s="4"/>
      <c r="AX123" s="4"/>
      <c r="AY123" s="4"/>
    </row>
    <row r="124" spans="1:51" ht="30" customHeight="1" thickBot="1" x14ac:dyDescent="0.3">
      <c r="A124" s="929"/>
      <c r="B124" s="1006"/>
      <c r="C124" s="1006"/>
      <c r="D124" s="1006"/>
      <c r="E124" s="1006"/>
      <c r="F124" s="1068"/>
      <c r="G124" s="371" t="s">
        <v>132</v>
      </c>
      <c r="H124" s="248">
        <f>+H120+H122</f>
        <v>1074389718</v>
      </c>
      <c r="I124" s="249">
        <v>213000000</v>
      </c>
      <c r="J124" s="249">
        <f>+J120</f>
        <v>213000000</v>
      </c>
      <c r="K124" s="249">
        <f>+K120</f>
        <v>213000000</v>
      </c>
      <c r="L124" s="249">
        <v>207754758</v>
      </c>
      <c r="M124" s="249">
        <f>+M120+M122</f>
        <v>364632088</v>
      </c>
      <c r="N124" s="249">
        <f>+N120+N122</f>
        <v>364632088</v>
      </c>
      <c r="O124" s="249">
        <f>+O120+O122</f>
        <v>364032326</v>
      </c>
      <c r="P124" s="249">
        <f>+P120+P122</f>
        <v>364032326</v>
      </c>
      <c r="Q124" s="249">
        <v>364032326</v>
      </c>
      <c r="R124" s="249">
        <f>+R120+R122</f>
        <v>266933893</v>
      </c>
      <c r="S124" s="249">
        <f>+S120+S122</f>
        <v>184124500</v>
      </c>
      <c r="T124" s="249">
        <f>+T122+T120</f>
        <v>184124500</v>
      </c>
      <c r="U124" s="249">
        <v>184124500</v>
      </c>
      <c r="V124" s="250">
        <f>V120+V122</f>
        <v>175070000</v>
      </c>
      <c r="W124" s="318">
        <f>+W120+W122</f>
        <v>174484667</v>
      </c>
      <c r="X124" s="318">
        <f>+X120+X122</f>
        <v>159974000</v>
      </c>
      <c r="Y124" s="251">
        <f>+Y120+Y122</f>
        <v>227727067</v>
      </c>
      <c r="Z124" s="250">
        <f>+Z120+Z122</f>
        <v>227727067</v>
      </c>
      <c r="AA124" s="250"/>
      <c r="AB124" s="250"/>
      <c r="AC124" s="250"/>
      <c r="AD124" s="251">
        <f>+AD120+AD122</f>
        <v>129385067</v>
      </c>
      <c r="AE124" s="250">
        <f>+AE120</f>
        <v>212000000</v>
      </c>
      <c r="AF124" s="250"/>
      <c r="AG124" s="250"/>
      <c r="AH124" s="250"/>
      <c r="AI124" s="250"/>
      <c r="AJ124" s="250"/>
      <c r="AK124" s="251">
        <f>+AK120+AK122</f>
        <v>129385067</v>
      </c>
      <c r="AL124" s="251"/>
      <c r="AM124" s="251"/>
      <c r="AN124" s="253"/>
      <c r="AO124" s="465">
        <f>AD124/Z124</f>
        <v>0.56815849211284142</v>
      </c>
      <c r="AP124" s="466">
        <f t="shared" si="49"/>
        <v>0.71114578369410641</v>
      </c>
      <c r="AQ124" s="1026"/>
      <c r="AR124" s="1016"/>
      <c r="AS124" s="1016"/>
      <c r="AT124" s="1028"/>
      <c r="AU124" s="1052"/>
      <c r="AV124" s="463"/>
      <c r="AW124" s="25"/>
      <c r="AX124" s="25"/>
      <c r="AY124" s="25"/>
    </row>
    <row r="125" spans="1:51" ht="30" customHeight="1" x14ac:dyDescent="0.25">
      <c r="A125" s="1013" t="s">
        <v>31</v>
      </c>
      <c r="B125" s="1004">
        <v>20</v>
      </c>
      <c r="C125" s="1004" t="s">
        <v>363</v>
      </c>
      <c r="D125" s="1004" t="s">
        <v>119</v>
      </c>
      <c r="E125" s="1004">
        <v>475</v>
      </c>
      <c r="F125" s="1068"/>
      <c r="G125" s="368" t="s">
        <v>81</v>
      </c>
      <c r="H125" s="262">
        <v>100</v>
      </c>
      <c r="I125" s="222"/>
      <c r="J125" s="222"/>
      <c r="K125" s="314"/>
      <c r="L125" s="222"/>
      <c r="M125" s="255">
        <v>25</v>
      </c>
      <c r="N125" s="255">
        <v>25</v>
      </c>
      <c r="O125" s="224">
        <v>25</v>
      </c>
      <c r="P125" s="224">
        <v>25</v>
      </c>
      <c r="Q125" s="255">
        <v>30</v>
      </c>
      <c r="R125" s="224">
        <v>25</v>
      </c>
      <c r="S125" s="255">
        <v>50</v>
      </c>
      <c r="T125" s="304">
        <v>0.5</v>
      </c>
      <c r="U125" s="304">
        <v>0.5</v>
      </c>
      <c r="V125" s="315">
        <v>0.5</v>
      </c>
      <c r="W125" s="316">
        <v>0.5</v>
      </c>
      <c r="X125" s="317">
        <v>0.5</v>
      </c>
      <c r="Y125" s="317">
        <v>0.75</v>
      </c>
      <c r="Z125" s="317">
        <f>+Y125</f>
        <v>0.75</v>
      </c>
      <c r="AA125" s="225"/>
      <c r="AB125" s="225"/>
      <c r="AC125" s="225"/>
      <c r="AD125" s="449">
        <v>0.5625</v>
      </c>
      <c r="AE125" s="227">
        <v>100</v>
      </c>
      <c r="AF125" s="227"/>
      <c r="AG125" s="227"/>
      <c r="AH125" s="227"/>
      <c r="AI125" s="228"/>
      <c r="AJ125" s="228"/>
      <c r="AK125" s="455">
        <v>0.5625</v>
      </c>
      <c r="AL125" s="455"/>
      <c r="AM125" s="455"/>
      <c r="AN125" s="296"/>
      <c r="AO125" s="460">
        <f>AD125/Z125</f>
        <v>0.75</v>
      </c>
      <c r="AP125" s="467">
        <f>+AD125/H125</f>
        <v>5.6249999999999998E-3</v>
      </c>
      <c r="AQ125" s="1021" t="s">
        <v>407</v>
      </c>
      <c r="AR125" s="1015" t="s">
        <v>89</v>
      </c>
      <c r="AS125" s="1015" t="s">
        <v>89</v>
      </c>
      <c r="AT125" s="1019" t="s">
        <v>267</v>
      </c>
      <c r="AU125" s="1051" t="s">
        <v>153</v>
      </c>
      <c r="AV125" s="462"/>
      <c r="AW125" s="4"/>
      <c r="AX125" s="4"/>
      <c r="AY125" s="4"/>
    </row>
    <row r="126" spans="1:51" ht="30" customHeight="1" x14ac:dyDescent="0.25">
      <c r="A126" s="928"/>
      <c r="B126" s="1005"/>
      <c r="C126" s="1005"/>
      <c r="D126" s="1005"/>
      <c r="E126" s="1005"/>
      <c r="F126" s="1068"/>
      <c r="G126" s="369" t="s">
        <v>102</v>
      </c>
      <c r="H126" s="244">
        <f>L126+R126+Z126+AE126+X126</f>
        <v>157048000</v>
      </c>
      <c r="I126" s="20"/>
      <c r="J126" s="20"/>
      <c r="K126" s="20"/>
      <c r="L126" s="20"/>
      <c r="M126" s="6">
        <v>39733000</v>
      </c>
      <c r="N126" s="6">
        <v>39733000</v>
      </c>
      <c r="O126" s="6">
        <v>39733000</v>
      </c>
      <c r="P126" s="6">
        <v>39733000</v>
      </c>
      <c r="Q126" s="6">
        <v>49965000</v>
      </c>
      <c r="R126" s="6">
        <v>49965000</v>
      </c>
      <c r="S126" s="6">
        <v>39455695</v>
      </c>
      <c r="T126" s="6">
        <v>39455695</v>
      </c>
      <c r="U126" s="6">
        <v>34407190</v>
      </c>
      <c r="V126" s="7">
        <v>30597600</v>
      </c>
      <c r="W126" s="90">
        <v>24248000</v>
      </c>
      <c r="X126" s="90">
        <v>24248000</v>
      </c>
      <c r="Y126" s="90">
        <v>32835000</v>
      </c>
      <c r="Z126" s="90">
        <v>32835000</v>
      </c>
      <c r="AA126" s="7"/>
      <c r="AB126" s="7"/>
      <c r="AC126" s="7"/>
      <c r="AD126" s="90">
        <v>32733000</v>
      </c>
      <c r="AE126" s="7">
        <v>50000000</v>
      </c>
      <c r="AF126" s="7"/>
      <c r="AG126" s="7"/>
      <c r="AH126" s="7"/>
      <c r="AI126" s="7"/>
      <c r="AJ126" s="7"/>
      <c r="AK126" s="90">
        <v>32733000</v>
      </c>
      <c r="AL126" s="90"/>
      <c r="AM126" s="90"/>
      <c r="AN126" s="97"/>
      <c r="AO126" s="213">
        <f>AD126/Z126</f>
        <v>0.99689355870260388</v>
      </c>
      <c r="AP126" s="461">
        <f>(L126+R126+X126+AD126)/H126</f>
        <v>0.68097651673373749</v>
      </c>
      <c r="AQ126" s="1022"/>
      <c r="AR126" s="998"/>
      <c r="AS126" s="998"/>
      <c r="AT126" s="996"/>
      <c r="AU126" s="1052"/>
      <c r="AV126" s="463"/>
      <c r="AW126" s="25"/>
      <c r="AX126" s="25"/>
      <c r="AY126" s="25"/>
    </row>
    <row r="127" spans="1:51" ht="30" customHeight="1" x14ac:dyDescent="0.25">
      <c r="A127" s="928"/>
      <c r="B127" s="1005"/>
      <c r="C127" s="1005"/>
      <c r="D127" s="1005"/>
      <c r="E127" s="1005"/>
      <c r="F127" s="1068"/>
      <c r="G127" s="370" t="s">
        <v>111</v>
      </c>
      <c r="H127" s="521"/>
      <c r="I127" s="10"/>
      <c r="J127" s="10"/>
      <c r="K127" s="11"/>
      <c r="L127" s="10"/>
      <c r="M127" s="12"/>
      <c r="N127" s="12"/>
      <c r="O127" s="10"/>
      <c r="P127" s="10"/>
      <c r="Q127" s="84"/>
      <c r="R127" s="11"/>
      <c r="S127" s="11">
        <v>0</v>
      </c>
      <c r="T127" s="11">
        <v>0</v>
      </c>
      <c r="U127" s="11">
        <v>0</v>
      </c>
      <c r="V127" s="11"/>
      <c r="W127" s="141">
        <v>0</v>
      </c>
      <c r="X127" s="122">
        <v>0</v>
      </c>
      <c r="Y127" s="478"/>
      <c r="Z127" s="478"/>
      <c r="AA127" s="478"/>
      <c r="AB127" s="478"/>
      <c r="AC127" s="478"/>
      <c r="AD127" s="478"/>
      <c r="AE127" s="478"/>
      <c r="AF127" s="478"/>
      <c r="AG127" s="478"/>
      <c r="AH127" s="478"/>
      <c r="AI127" s="478"/>
      <c r="AJ127" s="478"/>
      <c r="AK127" s="478"/>
      <c r="AL127" s="478"/>
      <c r="AM127" s="478"/>
      <c r="AN127" s="478"/>
      <c r="AO127" s="478"/>
      <c r="AP127" s="478"/>
      <c r="AQ127" s="1022"/>
      <c r="AR127" s="998"/>
      <c r="AS127" s="998"/>
      <c r="AT127" s="996"/>
      <c r="AU127" s="1052"/>
      <c r="AV127" s="462"/>
      <c r="AW127" s="4"/>
      <c r="AX127" s="4"/>
      <c r="AY127" s="4"/>
    </row>
    <row r="128" spans="1:51" ht="30" customHeight="1" thickBot="1" x14ac:dyDescent="0.3">
      <c r="A128" s="928"/>
      <c r="B128" s="1005"/>
      <c r="C128" s="1005"/>
      <c r="D128" s="1005"/>
      <c r="E128" s="1005"/>
      <c r="F128" s="1068"/>
      <c r="G128" s="369" t="s">
        <v>120</v>
      </c>
      <c r="H128" s="246">
        <f>L128+R128+Z128+AE128+X128</f>
        <v>30422533</v>
      </c>
      <c r="I128" s="19"/>
      <c r="J128" s="19"/>
      <c r="K128" s="20"/>
      <c r="L128" s="19"/>
      <c r="M128" s="19"/>
      <c r="N128" s="19"/>
      <c r="O128" s="19"/>
      <c r="P128" s="19"/>
      <c r="Q128" s="19"/>
      <c r="R128" s="20"/>
      <c r="S128" s="6">
        <v>21762533</v>
      </c>
      <c r="T128" s="7">
        <v>21762533</v>
      </c>
      <c r="U128" s="7">
        <v>21762533</v>
      </c>
      <c r="V128" s="7">
        <v>21762533</v>
      </c>
      <c r="W128" s="107">
        <v>21762533</v>
      </c>
      <c r="X128" s="107">
        <v>21762533</v>
      </c>
      <c r="Y128" s="90">
        <v>8660000</v>
      </c>
      <c r="Z128" s="556">
        <v>8660000</v>
      </c>
      <c r="AA128" s="34"/>
      <c r="AB128" s="34"/>
      <c r="AC128" s="34"/>
      <c r="AD128" s="402">
        <v>6928000</v>
      </c>
      <c r="AE128" s="49"/>
      <c r="AF128" s="21"/>
      <c r="AG128" s="21"/>
      <c r="AH128" s="21"/>
      <c r="AI128" s="7"/>
      <c r="AJ128" s="7"/>
      <c r="AK128" s="90">
        <v>6928000</v>
      </c>
      <c r="AL128" s="90"/>
      <c r="AM128" s="90"/>
      <c r="AN128" s="97"/>
      <c r="AO128" s="213">
        <f>AD128/Z128</f>
        <v>0.8</v>
      </c>
      <c r="AP128" s="464"/>
      <c r="AQ128" s="1022"/>
      <c r="AR128" s="998"/>
      <c r="AS128" s="998"/>
      <c r="AT128" s="996"/>
      <c r="AU128" s="1052"/>
      <c r="AV128" s="463"/>
      <c r="AW128" s="25"/>
      <c r="AX128" s="25"/>
      <c r="AY128" s="25"/>
    </row>
    <row r="129" spans="1:51" ht="30" customHeight="1" x14ac:dyDescent="0.25">
      <c r="A129" s="928"/>
      <c r="B129" s="1005"/>
      <c r="C129" s="1005"/>
      <c r="D129" s="1005"/>
      <c r="E129" s="1005"/>
      <c r="F129" s="1068"/>
      <c r="G129" s="370" t="s">
        <v>128</v>
      </c>
      <c r="H129" s="319">
        <v>1</v>
      </c>
      <c r="I129" s="36"/>
      <c r="J129" s="36"/>
      <c r="K129" s="11"/>
      <c r="L129" s="36"/>
      <c r="M129" s="27">
        <f>+M125</f>
        <v>25</v>
      </c>
      <c r="N129" s="27">
        <f>+N125</f>
        <v>25</v>
      </c>
      <c r="O129" s="28">
        <f>+O125</f>
        <v>25</v>
      </c>
      <c r="P129" s="28">
        <f>+P125</f>
        <v>25</v>
      </c>
      <c r="Q129" s="26">
        <v>30</v>
      </c>
      <c r="R129" s="28">
        <v>25</v>
      </c>
      <c r="S129" s="26">
        <v>50</v>
      </c>
      <c r="T129" s="26">
        <f>T125+T127</f>
        <v>0.5</v>
      </c>
      <c r="U129" s="26">
        <v>50</v>
      </c>
      <c r="V129" s="93">
        <f>V125</f>
        <v>0.5</v>
      </c>
      <c r="W129" s="118">
        <f>+W125+W127</f>
        <v>0.5</v>
      </c>
      <c r="X129" s="118">
        <f>+X125+X127</f>
        <v>0.5</v>
      </c>
      <c r="Y129" s="118">
        <v>0.75</v>
      </c>
      <c r="Z129" s="118">
        <f>+Z125</f>
        <v>0.75</v>
      </c>
      <c r="AA129" s="340">
        <f t="shared" ref="AA129:AC129" si="51">+AA125</f>
        <v>0</v>
      </c>
      <c r="AB129" s="340">
        <f t="shared" si="51"/>
        <v>0</v>
      </c>
      <c r="AC129" s="340">
        <f t="shared" si="51"/>
        <v>0</v>
      </c>
      <c r="AD129" s="141">
        <f>+AD125</f>
        <v>0.5625</v>
      </c>
      <c r="AE129" s="30">
        <v>100</v>
      </c>
      <c r="AF129" s="30"/>
      <c r="AG129" s="30"/>
      <c r="AH129" s="30"/>
      <c r="AI129" s="3"/>
      <c r="AJ129" s="3"/>
      <c r="AK129" s="109">
        <f>+AK125</f>
        <v>0.5625</v>
      </c>
      <c r="AL129" s="468"/>
      <c r="AM129" s="468"/>
      <c r="AN129" s="99"/>
      <c r="AO129" s="213">
        <f>AD129/Z129</f>
        <v>0.75</v>
      </c>
      <c r="AP129" s="469">
        <f>+AD129/H129</f>
        <v>0.5625</v>
      </c>
      <c r="AQ129" s="1022"/>
      <c r="AR129" s="998"/>
      <c r="AS129" s="998"/>
      <c r="AT129" s="996"/>
      <c r="AU129" s="1052"/>
      <c r="AV129" s="462"/>
      <c r="AW129" s="4"/>
      <c r="AX129" s="4"/>
      <c r="AY129" s="4"/>
    </row>
    <row r="130" spans="1:51" ht="30" customHeight="1" thickBot="1" x14ac:dyDescent="0.3">
      <c r="A130" s="929"/>
      <c r="B130" s="1006"/>
      <c r="C130" s="1006"/>
      <c r="D130" s="1006"/>
      <c r="E130" s="1006"/>
      <c r="F130" s="1069"/>
      <c r="G130" s="371" t="s">
        <v>132</v>
      </c>
      <c r="H130" s="248">
        <f>+H126+H128</f>
        <v>187470533</v>
      </c>
      <c r="I130" s="249">
        <f t="shared" ref="I130:P130" si="52">+I126</f>
        <v>0</v>
      </c>
      <c r="J130" s="249">
        <f t="shared" si="52"/>
        <v>0</v>
      </c>
      <c r="K130" s="249">
        <f t="shared" si="52"/>
        <v>0</v>
      </c>
      <c r="L130" s="249">
        <f t="shared" si="52"/>
        <v>0</v>
      </c>
      <c r="M130" s="249">
        <f t="shared" si="52"/>
        <v>39733000</v>
      </c>
      <c r="N130" s="249">
        <f t="shared" si="52"/>
        <v>39733000</v>
      </c>
      <c r="O130" s="249">
        <f t="shared" si="52"/>
        <v>39733000</v>
      </c>
      <c r="P130" s="249">
        <f t="shared" si="52"/>
        <v>39733000</v>
      </c>
      <c r="Q130" s="249">
        <f>+Q126+Q128</f>
        <v>49965000</v>
      </c>
      <c r="R130" s="249">
        <f>+R126+R128</f>
        <v>49965000</v>
      </c>
      <c r="S130" s="249">
        <f>+S126+S128</f>
        <v>61218228</v>
      </c>
      <c r="T130" s="276">
        <f>T126+T128</f>
        <v>61218228</v>
      </c>
      <c r="U130" s="276">
        <v>56169723</v>
      </c>
      <c r="V130" s="250">
        <f>V126+V128</f>
        <v>52360133</v>
      </c>
      <c r="W130" s="303">
        <f>+W126+W128</f>
        <v>46010533</v>
      </c>
      <c r="X130" s="303">
        <f>+X126+X128</f>
        <v>46010533</v>
      </c>
      <c r="Y130" s="251">
        <f>+Y126+Y128</f>
        <v>41495000</v>
      </c>
      <c r="Z130" s="251">
        <f>+Z126+Z128</f>
        <v>41495000</v>
      </c>
      <c r="AA130" s="250"/>
      <c r="AB130" s="250"/>
      <c r="AC130" s="250"/>
      <c r="AD130" s="251">
        <f>+AD126+AD128</f>
        <v>39661000</v>
      </c>
      <c r="AE130" s="250">
        <f>+AE126</f>
        <v>50000000</v>
      </c>
      <c r="AF130" s="250"/>
      <c r="AG130" s="250"/>
      <c r="AH130" s="250"/>
      <c r="AI130" s="250"/>
      <c r="AJ130" s="250"/>
      <c r="AK130" s="251">
        <f>+AK126+AK128</f>
        <v>39661000</v>
      </c>
      <c r="AL130" s="251"/>
      <c r="AM130" s="251"/>
      <c r="AN130" s="253"/>
      <c r="AO130" s="465">
        <f>AD130/Z130</f>
        <v>0.95580190384383656</v>
      </c>
      <c r="AP130" s="466">
        <f>(L130+R130+X130+AD130)/H130</f>
        <v>0.72350854734061054</v>
      </c>
      <c r="AQ130" s="1023"/>
      <c r="AR130" s="1016"/>
      <c r="AS130" s="1016"/>
      <c r="AT130" s="1020"/>
      <c r="AU130" s="1053"/>
      <c r="AV130" s="463"/>
      <c r="AW130" s="25"/>
      <c r="AX130" s="25"/>
      <c r="AY130" s="25"/>
    </row>
    <row r="131" spans="1:51" x14ac:dyDescent="0.25">
      <c r="A131" s="1007" t="s">
        <v>268</v>
      </c>
      <c r="B131" s="1008"/>
      <c r="C131" s="1008"/>
      <c r="D131" s="1008"/>
      <c r="E131" s="1008"/>
      <c r="F131" s="1009"/>
      <c r="G131" s="368" t="s">
        <v>102</v>
      </c>
      <c r="H131" s="320">
        <f>H12+H18+H24+H30+H36+H42+H48+H54+H60+H66+H72+H78+H84+H90+H96+H102+H108+H114+H120+H126</f>
        <v>36740199252.387619</v>
      </c>
      <c r="I131" s="85">
        <f>I12+I18+I24+I30+I36+I42+I48+I54+I60+I66+I72+I78+I84+I90+I96+I102+I108+I114+I120+I126</f>
        <v>4950635723</v>
      </c>
      <c r="J131" s="85">
        <f>J126+J12+J18+J24+J30+J36+J42+J48+J54+J60+J66+J72+J78+J84+J90+J96+J102+J108+J114+J120</f>
        <v>4950635724</v>
      </c>
      <c r="K131" s="85">
        <f>K12+K18+K24+K30+K36+K42+K48+K54+K60+K66+K72+K78+K84+K90+K96+K102+K108+K114+K120</f>
        <v>4950635724</v>
      </c>
      <c r="L131" s="85">
        <f>L12+L18+L24+L30+L36+L42+L48+L54+L60+L66+L72+L78+L84+L90+L96+L102+L108+L114+L120</f>
        <v>4488457677</v>
      </c>
      <c r="M131" s="85">
        <f>M126+M12+M18+M24+M30+M36+M42+M48+M54+M60+M66+M72+M78+M84+M90+M96+M102+M108+M114+M120</f>
        <v>7801845999</v>
      </c>
      <c r="N131" s="85">
        <f>N126+N12+N18+N24+N30+N36+N42+N48+N54+N60+N66+N72+N78+N84+N90+N96+N102+N108+N114+N120</f>
        <v>7801846000</v>
      </c>
      <c r="O131" s="85">
        <f>O126+O12+O18+O24+O30+O36+O42+O48+O54+O60+O66+O72+O78+O84+O90+O96+O102+O108+O114+O120</f>
        <v>7801846000</v>
      </c>
      <c r="P131" s="85">
        <f>P126+P12+P18+P24+P30+P36+P42+P48+P54+P60+P66+P72+P78+P84+P90+P96+P102+P108+P114+P120</f>
        <v>7801846000</v>
      </c>
      <c r="Q131" s="85">
        <f t="shared" ref="Q131:AN131" si="53">Q12+Q18+Q24+Q30+Q36+Q42+Q48+Q54+Q60+Q66+Q72+Q78+Q84+Q90+Q96+Q102+Q108+Q114+Q120+Q126</f>
        <v>7705009704</v>
      </c>
      <c r="R131" s="85">
        <f t="shared" si="53"/>
        <v>6829858511</v>
      </c>
      <c r="S131" s="321">
        <f t="shared" si="53"/>
        <v>8755709000</v>
      </c>
      <c r="T131" s="321">
        <f t="shared" si="53"/>
        <v>8755709000</v>
      </c>
      <c r="U131" s="85">
        <f t="shared" si="53"/>
        <v>8755709000</v>
      </c>
      <c r="V131" s="321">
        <f t="shared" si="53"/>
        <v>8755709000</v>
      </c>
      <c r="W131" s="100">
        <f>W12+W18+W24+W30+W36+W42+W48+W54+W60+W66+W72+W78+W84+W90+W96+W102+W108+W114+W120+W126</f>
        <v>8563892868</v>
      </c>
      <c r="X131" s="100">
        <f>X12+X18+X24+X30+X36+X42+X48+X54+X60+X66+X72+X78+X84+X90+X96+X102+X108+X114+X120+X126</f>
        <v>8040277353</v>
      </c>
      <c r="Y131" s="100">
        <f t="shared" si="53"/>
        <v>10091605000</v>
      </c>
      <c r="Z131" s="100">
        <f t="shared" si="53"/>
        <v>10091605000</v>
      </c>
      <c r="AA131" s="321"/>
      <c r="AB131" s="321">
        <f t="shared" si="53"/>
        <v>0</v>
      </c>
      <c r="AC131" s="321">
        <f t="shared" si="53"/>
        <v>0</v>
      </c>
      <c r="AD131" s="100">
        <f>AD12+AD18+AD24+AD30+AD36+AD42+AD48+AD54+AD60+AD66+AD72+AD78+AD84+AD90+AD96+AD102+AD108+AD114+AD120+AD126</f>
        <v>1051758057</v>
      </c>
      <c r="AE131" s="321">
        <f t="shared" si="53"/>
        <v>7290000711.3876219</v>
      </c>
      <c r="AF131" s="321">
        <f t="shared" si="53"/>
        <v>0</v>
      </c>
      <c r="AG131" s="321">
        <f t="shared" si="53"/>
        <v>0</v>
      </c>
      <c r="AH131" s="321">
        <f t="shared" si="53"/>
        <v>0</v>
      </c>
      <c r="AI131" s="321">
        <f t="shared" si="53"/>
        <v>0</v>
      </c>
      <c r="AJ131" s="321"/>
      <c r="AK131" s="321">
        <f t="shared" si="53"/>
        <v>1051758057</v>
      </c>
      <c r="AL131" s="321">
        <f t="shared" si="53"/>
        <v>0</v>
      </c>
      <c r="AM131" s="321">
        <f t="shared" si="53"/>
        <v>0</v>
      </c>
      <c r="AN131" s="100">
        <f t="shared" si="53"/>
        <v>0</v>
      </c>
      <c r="AO131" s="217">
        <f>AD131/Y131</f>
        <v>0.10422108841953287</v>
      </c>
      <c r="AP131" s="322">
        <f t="shared" ref="AP131:AP133" si="54">(L131+R131+X131+AD131)/H131</f>
        <v>0.55553187008569649</v>
      </c>
      <c r="AQ131" s="395"/>
      <c r="AR131" s="396"/>
      <c r="AS131" s="396"/>
      <c r="AT131" s="326"/>
      <c r="AU131" s="327"/>
      <c r="AV131" s="86"/>
      <c r="AW131" s="86"/>
      <c r="AX131" s="86"/>
      <c r="AY131" s="86"/>
    </row>
    <row r="132" spans="1:51" x14ac:dyDescent="0.25">
      <c r="A132" s="1007"/>
      <c r="B132" s="1008"/>
      <c r="C132" s="1008"/>
      <c r="D132" s="1008"/>
      <c r="E132" s="1008"/>
      <c r="F132" s="1009"/>
      <c r="G132" s="369" t="s">
        <v>120</v>
      </c>
      <c r="H132" s="246">
        <f>H14+H20+H26+H32+H38+H44+H50+H56+H62+H68+H74+H80+H86+H92+H98+H104+H110+H116+H122+H128</f>
        <v>8350184832</v>
      </c>
      <c r="I132" s="87"/>
      <c r="J132" s="19"/>
      <c r="K132" s="19"/>
      <c r="L132" s="19"/>
      <c r="M132" s="5">
        <f t="shared" ref="M132:R132" si="55">+M14+M26+M32+M38+M44+M50+M56+M62+M68+M74+M80+M86+M92+M98+M104+M110+M116+M122</f>
        <v>2809659210</v>
      </c>
      <c r="N132" s="5">
        <f t="shared" si="55"/>
        <v>2809659211</v>
      </c>
      <c r="O132" s="5">
        <f t="shared" si="55"/>
        <v>2809059449</v>
      </c>
      <c r="P132" s="5">
        <f t="shared" si="55"/>
        <v>2809059449</v>
      </c>
      <c r="Q132" s="5">
        <f t="shared" si="55"/>
        <v>2809059449</v>
      </c>
      <c r="R132" s="5">
        <f t="shared" si="55"/>
        <v>2620187650</v>
      </c>
      <c r="S132" s="88">
        <f>+S14+S20+S26+S32+S38+S44+S50+S56+S62+S68+S74+S80+S86+S92+S98+S104+S110+S116+S122+S128</f>
        <v>2969610298</v>
      </c>
      <c r="T132" s="88">
        <f>+T14+T20+T26+T32+T38+T44+T50+T56+T62+T68+T74+T80+T86+T92+T98+T104+T110+T116+T122+T128</f>
        <v>2967884564</v>
      </c>
      <c r="U132" s="5">
        <f>+U14+U20+U26+U32+U38+U44+U50+U56+U62+U68+U74+U80+U86+U92+U98+U104+U110+U116+U122+U128</f>
        <v>2949961197</v>
      </c>
      <c r="V132" s="88">
        <f>V14+V20+V26+V32+V38+V44+V50+V56+V62+V68+V74+V80+V86+V92+V98+V104+V110+V116+V122+V128</f>
        <v>2921143430</v>
      </c>
      <c r="W132" s="101">
        <f>+W14+W20+W26+W32+W38+W44+W50+W56+W62+W68+W74+W80+W86+W92+W98+W104+W110+W116+W122+W128</f>
        <v>2912992794</v>
      </c>
      <c r="X132" s="101">
        <f>+X14+X20+X26+X32+X38+X44+X50+X56+X62+X68+X74+X80+X86+X92+X98+X104+X110+X116+X122+X128</f>
        <v>2875432793</v>
      </c>
      <c r="Y132" s="101">
        <f t="shared" ref="Y132:AL132" si="56">+Y14+Y20+Y26+Y32+Y38+Y44+Y50+Y56+Y62+Y68+Y74+Y80+Y86+Y92+Y98+Y104+Y110+Y116+Y122+Y128</f>
        <v>2539609219</v>
      </c>
      <c r="Z132" s="101">
        <f t="shared" si="56"/>
        <v>2539609219</v>
      </c>
      <c r="AA132" s="88">
        <f t="shared" si="56"/>
        <v>0</v>
      </c>
      <c r="AB132" s="88">
        <f t="shared" si="56"/>
        <v>0</v>
      </c>
      <c r="AC132" s="88">
        <f t="shared" si="56"/>
        <v>0</v>
      </c>
      <c r="AD132" s="101">
        <f>+AD14+AD20+AD26+AD32+AD38+AD44+AD50+AD56+AD62+AD68+AD74+AD80+AD86+AD92+AD98+AD104+AD110+AD116+AD122+AD128</f>
        <v>1435891770</v>
      </c>
      <c r="AE132" s="88">
        <f t="shared" si="56"/>
        <v>145993200</v>
      </c>
      <c r="AF132" s="88">
        <f t="shared" si="56"/>
        <v>0</v>
      </c>
      <c r="AG132" s="88">
        <f t="shared" si="56"/>
        <v>0</v>
      </c>
      <c r="AH132" s="88">
        <f t="shared" si="56"/>
        <v>0</v>
      </c>
      <c r="AI132" s="88">
        <f t="shared" si="56"/>
        <v>0</v>
      </c>
      <c r="AJ132" s="88"/>
      <c r="AK132" s="101">
        <f>+AK14+AK20+AK26+AK32+AK38+AK44+AK50+AK56+AK62+AK68+AK74+AK80+AK86+AK92+AK98+AK104+AK110+AK116+AK122+AK128</f>
        <v>1435891770</v>
      </c>
      <c r="AL132" s="88">
        <f t="shared" si="56"/>
        <v>0</v>
      </c>
      <c r="AM132" s="88">
        <f>AM14+AM20+AM26+AM32+AM38+AM44+AM50+AM56+AM62+AM68+AM74+AM80+AM86+AM92+AM98+AM104+AM110+AM116+AM122+AM128</f>
        <v>0</v>
      </c>
      <c r="AN132" s="221">
        <f>+AN14+AN20+AN26+AN32+AN38+AN44+AN50+AN56+AN62+AN68+AN74+AN80+AN86+AN92+AN98+AN104+AN110+AN116+AN122+AN128</f>
        <v>0</v>
      </c>
      <c r="AO132" s="218">
        <f t="shared" ref="AO132:AO133" si="57">AD132/Y132</f>
        <v>0.56539870750878696</v>
      </c>
      <c r="AP132" s="266">
        <f t="shared" si="54"/>
        <v>0.8301028483150108</v>
      </c>
      <c r="AQ132" s="397"/>
      <c r="AR132" s="398"/>
      <c r="AS132" s="398"/>
      <c r="AT132" s="328"/>
      <c r="AU132" s="329"/>
      <c r="AV132" s="1"/>
      <c r="AW132" s="1"/>
      <c r="AX132" s="1"/>
      <c r="AY132" s="1"/>
    </row>
    <row r="133" spans="1:51" ht="16.5" thickBot="1" x14ac:dyDescent="0.3">
      <c r="A133" s="1010"/>
      <c r="B133" s="1011"/>
      <c r="C133" s="1011"/>
      <c r="D133" s="1011"/>
      <c r="E133" s="1011"/>
      <c r="F133" s="1012"/>
      <c r="G133" s="372" t="s">
        <v>268</v>
      </c>
      <c r="H133" s="323">
        <f>H131+H132</f>
        <v>45090384084.387619</v>
      </c>
      <c r="I133" s="276">
        <f>I131+I132</f>
        <v>4950635723</v>
      </c>
      <c r="J133" s="276">
        <f>+J131</f>
        <v>4950635724</v>
      </c>
      <c r="K133" s="276">
        <f>+K131</f>
        <v>4950635724</v>
      </c>
      <c r="L133" s="276">
        <f>+L131</f>
        <v>4488457677</v>
      </c>
      <c r="M133" s="276">
        <f t="shared" ref="M133:AN133" si="58">+M131+M132</f>
        <v>10611505209</v>
      </c>
      <c r="N133" s="276">
        <f t="shared" si="58"/>
        <v>10611505211</v>
      </c>
      <c r="O133" s="276">
        <f t="shared" si="58"/>
        <v>10610905449</v>
      </c>
      <c r="P133" s="276">
        <f t="shared" si="58"/>
        <v>10610905449</v>
      </c>
      <c r="Q133" s="276">
        <f t="shared" si="58"/>
        <v>10514069153</v>
      </c>
      <c r="R133" s="276">
        <f t="shared" si="58"/>
        <v>9450046161</v>
      </c>
      <c r="S133" s="276">
        <f t="shared" si="58"/>
        <v>11725319298</v>
      </c>
      <c r="T133" s="276">
        <f t="shared" si="58"/>
        <v>11723593564</v>
      </c>
      <c r="U133" s="276">
        <f t="shared" si="58"/>
        <v>11705670197</v>
      </c>
      <c r="V133" s="276">
        <f t="shared" si="58"/>
        <v>11676852430</v>
      </c>
      <c r="W133" s="324">
        <f t="shared" si="58"/>
        <v>11476885662</v>
      </c>
      <c r="X133" s="324">
        <f t="shared" si="58"/>
        <v>10915710146</v>
      </c>
      <c r="Y133" s="324">
        <f t="shared" si="58"/>
        <v>12631214219</v>
      </c>
      <c r="Z133" s="276">
        <f t="shared" si="58"/>
        <v>12631214219</v>
      </c>
      <c r="AA133" s="276">
        <f t="shared" si="58"/>
        <v>0</v>
      </c>
      <c r="AB133" s="276">
        <f t="shared" si="58"/>
        <v>0</v>
      </c>
      <c r="AC133" s="276">
        <f t="shared" si="58"/>
        <v>0</v>
      </c>
      <c r="AD133" s="324">
        <f t="shared" si="58"/>
        <v>2487649827</v>
      </c>
      <c r="AE133" s="276">
        <f t="shared" si="58"/>
        <v>7435993911.3876219</v>
      </c>
      <c r="AF133" s="276">
        <f t="shared" si="58"/>
        <v>0</v>
      </c>
      <c r="AG133" s="276">
        <f t="shared" si="58"/>
        <v>0</v>
      </c>
      <c r="AH133" s="276">
        <f t="shared" si="58"/>
        <v>0</v>
      </c>
      <c r="AI133" s="276">
        <f t="shared" si="58"/>
        <v>0</v>
      </c>
      <c r="AJ133" s="276"/>
      <c r="AK133" s="324">
        <f t="shared" si="58"/>
        <v>2487649827</v>
      </c>
      <c r="AL133" s="276">
        <f t="shared" si="58"/>
        <v>0</v>
      </c>
      <c r="AM133" s="276">
        <f t="shared" si="58"/>
        <v>0</v>
      </c>
      <c r="AN133" s="325">
        <f t="shared" si="58"/>
        <v>0</v>
      </c>
      <c r="AO133" s="288">
        <f t="shared" si="57"/>
        <v>0.19694463128161124</v>
      </c>
      <c r="AP133" s="268">
        <f t="shared" si="54"/>
        <v>0.60637903992632036</v>
      </c>
      <c r="AQ133" s="399"/>
      <c r="AR133" s="400"/>
      <c r="AS133" s="400"/>
      <c r="AT133" s="330"/>
      <c r="AU133" s="331"/>
      <c r="AV133" s="86"/>
      <c r="AW133" s="86"/>
      <c r="AX133" s="86"/>
      <c r="AY133" s="86"/>
    </row>
    <row r="134" spans="1:51" x14ac:dyDescent="0.25">
      <c r="I134" s="46"/>
      <c r="M134" s="46"/>
      <c r="Q134" s="46"/>
      <c r="R134" s="46"/>
      <c r="S134" s="46"/>
      <c r="T134" s="1"/>
      <c r="W134" s="102"/>
      <c r="X134" s="102"/>
      <c r="Y134" s="479"/>
      <c r="AN134" s="102"/>
      <c r="AO134" s="89"/>
      <c r="AP134" s="89"/>
      <c r="AQ134" s="401"/>
    </row>
    <row r="135" spans="1:51" x14ac:dyDescent="0.25">
      <c r="I135" s="46"/>
      <c r="M135" s="46"/>
      <c r="Q135" s="46"/>
      <c r="R135" s="46"/>
      <c r="S135" s="46"/>
      <c r="T135" s="1"/>
      <c r="W135" s="102"/>
      <c r="X135" s="102"/>
      <c r="Y135" s="479"/>
      <c r="AN135" s="102"/>
      <c r="AO135" s="89"/>
      <c r="AP135" s="89"/>
      <c r="AQ135" s="401"/>
    </row>
    <row r="136" spans="1:51" s="344" customFormat="1" ht="15.75" x14ac:dyDescent="0.25">
      <c r="D136" s="373"/>
      <c r="E136" s="373"/>
      <c r="F136" s="373"/>
      <c r="G136" s="374" t="s">
        <v>425</v>
      </c>
      <c r="N136" s="211"/>
      <c r="O136" s="211"/>
      <c r="P136" s="211"/>
      <c r="Q136" s="211"/>
      <c r="R136" s="211"/>
      <c r="S136" s="211"/>
      <c r="T136" s="211"/>
      <c r="U136" s="211"/>
      <c r="V136" s="211"/>
      <c r="W136" s="211"/>
      <c r="X136" s="211"/>
      <c r="Y136" s="480"/>
      <c r="Z136" s="480"/>
      <c r="AA136" s="211"/>
      <c r="AB136" s="211"/>
      <c r="AC136" s="211"/>
      <c r="AD136" s="211"/>
      <c r="AE136" s="211"/>
      <c r="AF136" s="211"/>
      <c r="AG136" s="211"/>
      <c r="AH136" s="211"/>
      <c r="AI136" s="211"/>
      <c r="AJ136" s="211"/>
      <c r="AM136" s="358"/>
      <c r="AN136" s="358"/>
    </row>
    <row r="137" spans="1:51" s="344" customFormat="1" ht="15.75" customHeight="1" x14ac:dyDescent="0.25">
      <c r="D137" s="373"/>
      <c r="E137" s="373"/>
      <c r="F137" s="373"/>
      <c r="G137" s="375" t="s">
        <v>426</v>
      </c>
      <c r="H137" s="1096" t="s">
        <v>427</v>
      </c>
      <c r="I137" s="1096"/>
      <c r="J137" s="1096"/>
      <c r="K137" s="1096"/>
      <c r="L137" s="1097" t="s">
        <v>428</v>
      </c>
      <c r="M137" s="1097"/>
      <c r="N137" s="1097"/>
      <c r="O137" s="211"/>
      <c r="P137" s="211"/>
      <c r="Q137" s="211"/>
      <c r="R137" s="211"/>
      <c r="S137" s="211"/>
      <c r="T137" s="211"/>
      <c r="U137" s="211"/>
      <c r="V137" s="211"/>
      <c r="W137" s="211"/>
      <c r="X137" s="211"/>
      <c r="Y137" s="480"/>
      <c r="Z137" s="480"/>
      <c r="AA137" s="211"/>
      <c r="AB137" s="211"/>
      <c r="AC137" s="211"/>
      <c r="AD137" s="211"/>
      <c r="AE137" s="211"/>
      <c r="AF137" s="211"/>
      <c r="AG137" s="211"/>
      <c r="AH137" s="211"/>
      <c r="AI137" s="211"/>
      <c r="AJ137" s="211"/>
      <c r="AM137" s="358"/>
      <c r="AN137" s="358"/>
    </row>
    <row r="138" spans="1:51" s="344" customFormat="1" ht="15.75" x14ac:dyDescent="0.25">
      <c r="D138" s="373"/>
      <c r="E138" s="373"/>
      <c r="F138" s="373"/>
      <c r="G138" s="376">
        <v>11</v>
      </c>
      <c r="H138" s="1098" t="s">
        <v>429</v>
      </c>
      <c r="I138" s="1098"/>
      <c r="J138" s="1098"/>
      <c r="K138" s="1098"/>
      <c r="L138" s="1099" t="s">
        <v>430</v>
      </c>
      <c r="M138" s="1099"/>
      <c r="N138" s="1099"/>
      <c r="O138" s="211"/>
      <c r="P138" s="211"/>
      <c r="Q138" s="211"/>
      <c r="R138" s="211"/>
      <c r="S138" s="211"/>
      <c r="T138" s="211"/>
      <c r="U138" s="211"/>
      <c r="V138" s="211"/>
      <c r="W138" s="211"/>
      <c r="X138" s="211"/>
      <c r="Y138" s="480"/>
      <c r="Z138" s="480"/>
      <c r="AA138" s="211"/>
      <c r="AB138" s="211"/>
      <c r="AC138" s="211"/>
      <c r="AD138" s="211"/>
      <c r="AE138" s="211"/>
      <c r="AF138" s="211"/>
      <c r="AG138" s="211"/>
      <c r="AH138" s="211"/>
      <c r="AI138" s="211"/>
      <c r="AJ138" s="211"/>
      <c r="AM138" s="358"/>
      <c r="AN138" s="358"/>
    </row>
    <row r="139" spans="1:51" x14ac:dyDescent="0.25">
      <c r="I139" s="46"/>
      <c r="M139" s="46"/>
      <c r="Q139" s="46"/>
      <c r="R139" s="46"/>
      <c r="S139" s="46"/>
      <c r="T139" s="1"/>
      <c r="W139" s="102"/>
      <c r="X139" s="102"/>
      <c r="Y139" s="479"/>
      <c r="AN139" s="102"/>
      <c r="AO139" s="89"/>
      <c r="AP139" s="89"/>
      <c r="AQ139" s="401"/>
    </row>
    <row r="140" spans="1:51" x14ac:dyDescent="0.25">
      <c r="I140" s="46"/>
      <c r="M140" s="46"/>
      <c r="Q140" s="46"/>
      <c r="R140" s="46"/>
      <c r="S140" s="46"/>
      <c r="T140" s="1"/>
      <c r="W140" s="102"/>
      <c r="X140" s="102"/>
      <c r="Y140" s="479"/>
      <c r="AN140" s="102"/>
      <c r="AO140" s="89"/>
      <c r="AP140" s="89"/>
      <c r="AQ140" s="401"/>
    </row>
    <row r="141" spans="1:51" x14ac:dyDescent="0.25">
      <c r="I141" s="46"/>
      <c r="M141" s="46"/>
      <c r="Q141" s="137"/>
      <c r="R141" s="46"/>
      <c r="S141" s="46"/>
      <c r="T141" s="1"/>
      <c r="W141" s="102"/>
      <c r="X141" s="138"/>
      <c r="Y141" s="479"/>
      <c r="AN141" s="102"/>
      <c r="AO141" s="89"/>
      <c r="AP141" s="89"/>
      <c r="AQ141" s="401"/>
    </row>
    <row r="142" spans="1:51" x14ac:dyDescent="0.25">
      <c r="I142" s="46"/>
      <c r="M142" s="46"/>
      <c r="Q142" s="46"/>
      <c r="R142" s="46"/>
      <c r="S142" s="46"/>
      <c r="T142" s="1"/>
      <c r="W142" s="102"/>
      <c r="X142" s="102"/>
      <c r="Y142" s="479"/>
      <c r="AN142" s="102"/>
      <c r="AO142" s="89"/>
      <c r="AP142" s="89"/>
      <c r="AQ142" s="401"/>
    </row>
    <row r="143" spans="1:51" x14ac:dyDescent="0.25">
      <c r="I143" s="46"/>
      <c r="M143" s="46"/>
      <c r="Q143" s="46"/>
      <c r="R143" s="46"/>
      <c r="S143" s="46"/>
      <c r="T143" s="1"/>
      <c r="W143" s="102"/>
      <c r="X143" s="102"/>
      <c r="Y143" s="479"/>
      <c r="AN143" s="102"/>
      <c r="AO143" s="89"/>
      <c r="AP143" s="89"/>
      <c r="AQ143" s="401"/>
    </row>
    <row r="144" spans="1:51" x14ac:dyDescent="0.25">
      <c r="I144" s="46"/>
      <c r="M144" s="46"/>
      <c r="Q144" s="46"/>
      <c r="R144" s="46"/>
      <c r="S144" s="46"/>
      <c r="T144" s="1"/>
      <c r="W144" s="102"/>
      <c r="X144" s="102"/>
      <c r="Y144" s="479"/>
      <c r="AN144" s="102"/>
      <c r="AO144" s="89"/>
      <c r="AP144" s="89"/>
      <c r="AQ144" s="401"/>
    </row>
    <row r="145" spans="9:43" x14ac:dyDescent="0.25">
      <c r="I145" s="46"/>
      <c r="M145" s="46"/>
      <c r="Q145" s="46"/>
      <c r="R145" s="46"/>
      <c r="S145" s="46"/>
      <c r="T145" s="1"/>
      <c r="W145" s="102"/>
      <c r="X145" s="102"/>
      <c r="Y145" s="479"/>
      <c r="AN145" s="102"/>
      <c r="AO145" s="89"/>
      <c r="AP145" s="89"/>
      <c r="AQ145" s="401"/>
    </row>
    <row r="146" spans="9:43" x14ac:dyDescent="0.25">
      <c r="I146" s="46"/>
      <c r="M146" s="46"/>
      <c r="Q146" s="46"/>
      <c r="R146" s="46"/>
      <c r="S146" s="46"/>
      <c r="T146" s="1"/>
      <c r="W146" s="102"/>
      <c r="X146" s="102"/>
      <c r="Y146" s="479"/>
      <c r="AN146" s="102"/>
      <c r="AO146" s="89"/>
      <c r="AP146" s="89"/>
      <c r="AQ146" s="401"/>
    </row>
    <row r="147" spans="9:43" x14ac:dyDescent="0.25">
      <c r="I147" s="46"/>
      <c r="M147" s="46"/>
      <c r="Q147" s="46"/>
      <c r="R147" s="46"/>
      <c r="S147" s="46"/>
      <c r="T147" s="1"/>
      <c r="W147" s="102"/>
      <c r="X147" s="102"/>
      <c r="Y147" s="479"/>
      <c r="AN147" s="102"/>
      <c r="AO147" s="89"/>
      <c r="AP147" s="89"/>
      <c r="AQ147" s="401"/>
    </row>
    <row r="148" spans="9:43" x14ac:dyDescent="0.25">
      <c r="I148" s="46"/>
      <c r="M148" s="46"/>
      <c r="Q148" s="46"/>
      <c r="R148" s="46"/>
      <c r="S148" s="46"/>
      <c r="T148" s="1"/>
      <c r="W148" s="102"/>
      <c r="X148" s="102"/>
      <c r="Y148" s="479"/>
      <c r="AN148" s="102"/>
      <c r="AO148" s="89"/>
      <c r="AP148" s="89"/>
      <c r="AQ148" s="401"/>
    </row>
    <row r="149" spans="9:43" x14ac:dyDescent="0.25">
      <c r="I149" s="46"/>
      <c r="M149" s="46"/>
      <c r="Q149" s="46"/>
      <c r="R149" s="46"/>
      <c r="S149" s="46"/>
      <c r="T149" s="1"/>
      <c r="W149" s="102"/>
      <c r="X149" s="102"/>
      <c r="Y149" s="479"/>
      <c r="AN149" s="102"/>
      <c r="AO149" s="89"/>
      <c r="AP149" s="89"/>
      <c r="AQ149" s="401"/>
    </row>
    <row r="150" spans="9:43" x14ac:dyDescent="0.25">
      <c r="I150" s="46"/>
      <c r="M150" s="46"/>
      <c r="Q150" s="46"/>
      <c r="R150" s="46"/>
      <c r="S150" s="46"/>
      <c r="T150" s="1"/>
      <c r="W150" s="102"/>
      <c r="X150" s="102"/>
      <c r="Y150" s="479"/>
      <c r="AN150" s="102"/>
      <c r="AO150" s="89"/>
      <c r="AP150" s="89"/>
      <c r="AQ150" s="401"/>
    </row>
    <row r="151" spans="9:43" x14ac:dyDescent="0.25">
      <c r="I151" s="46"/>
      <c r="M151" s="46"/>
      <c r="Q151" s="46"/>
      <c r="R151" s="46"/>
      <c r="S151" s="46"/>
      <c r="T151" s="1"/>
      <c r="W151" s="102"/>
      <c r="X151" s="102"/>
      <c r="Y151" s="479"/>
      <c r="AN151" s="102"/>
      <c r="AO151" s="89"/>
      <c r="AP151" s="89"/>
      <c r="AQ151" s="401"/>
    </row>
    <row r="152" spans="9:43" x14ac:dyDescent="0.25">
      <c r="I152" s="46"/>
      <c r="M152" s="46"/>
      <c r="Q152" s="46"/>
      <c r="R152" s="46"/>
      <c r="S152" s="46"/>
      <c r="T152" s="1"/>
      <c r="W152" s="102"/>
      <c r="X152" s="102"/>
      <c r="Y152" s="479"/>
      <c r="AN152" s="102"/>
      <c r="AO152" s="89"/>
      <c r="AP152" s="89"/>
      <c r="AQ152" s="401"/>
    </row>
    <row r="153" spans="9:43" x14ac:dyDescent="0.25">
      <c r="I153" s="46"/>
      <c r="M153" s="46"/>
      <c r="Q153" s="46"/>
      <c r="R153" s="46"/>
      <c r="S153" s="46"/>
      <c r="T153" s="1"/>
      <c r="W153" s="102"/>
      <c r="X153" s="102"/>
      <c r="Y153" s="479"/>
      <c r="AN153" s="102"/>
      <c r="AO153" s="89"/>
      <c r="AP153" s="89"/>
      <c r="AQ153" s="401"/>
    </row>
    <row r="154" spans="9:43" x14ac:dyDescent="0.25">
      <c r="I154" s="46"/>
      <c r="M154" s="46"/>
      <c r="Q154" s="46"/>
      <c r="R154" s="46"/>
      <c r="S154" s="46"/>
      <c r="T154" s="1"/>
      <c r="W154" s="102"/>
      <c r="X154" s="102"/>
      <c r="Y154" s="479"/>
      <c r="AN154" s="102"/>
      <c r="AO154" s="89"/>
      <c r="AP154" s="89"/>
      <c r="AQ154" s="401"/>
    </row>
    <row r="155" spans="9:43" x14ac:dyDescent="0.25">
      <c r="I155" s="46"/>
      <c r="M155" s="46"/>
      <c r="Q155" s="46"/>
      <c r="R155" s="46"/>
      <c r="S155" s="46"/>
      <c r="T155" s="1"/>
      <c r="W155" s="102"/>
      <c r="X155" s="102"/>
      <c r="Y155" s="479"/>
      <c r="AN155" s="102"/>
      <c r="AO155" s="89"/>
      <c r="AP155" s="89"/>
      <c r="AQ155" s="401"/>
    </row>
    <row r="156" spans="9:43" x14ac:dyDescent="0.25">
      <c r="I156" s="46"/>
      <c r="M156" s="46"/>
      <c r="Q156" s="46"/>
      <c r="R156" s="46"/>
      <c r="S156" s="46"/>
      <c r="T156" s="1"/>
      <c r="W156" s="102"/>
      <c r="X156" s="102"/>
      <c r="Y156" s="479"/>
      <c r="AN156" s="102"/>
      <c r="AO156" s="89"/>
      <c r="AP156" s="89"/>
      <c r="AQ156" s="401"/>
    </row>
    <row r="157" spans="9:43" x14ac:dyDescent="0.25">
      <c r="I157" s="46"/>
      <c r="M157" s="46"/>
      <c r="Q157" s="46"/>
      <c r="R157" s="46"/>
      <c r="S157" s="46"/>
      <c r="T157" s="1"/>
      <c r="W157" s="102"/>
      <c r="X157" s="102"/>
      <c r="Y157" s="479"/>
      <c r="AN157" s="102"/>
      <c r="AO157" s="89"/>
      <c r="AP157" s="89"/>
      <c r="AQ157" s="401"/>
    </row>
    <row r="158" spans="9:43" x14ac:dyDescent="0.25">
      <c r="I158" s="46"/>
      <c r="M158" s="46"/>
      <c r="Q158" s="46"/>
      <c r="R158" s="46"/>
      <c r="S158" s="46"/>
      <c r="T158" s="1"/>
      <c r="W158" s="102"/>
      <c r="X158" s="102"/>
      <c r="Y158" s="479"/>
      <c r="AN158" s="102"/>
      <c r="AO158" s="89"/>
      <c r="AP158" s="89"/>
      <c r="AQ158" s="401"/>
    </row>
    <row r="159" spans="9:43" x14ac:dyDescent="0.25">
      <c r="I159" s="46"/>
      <c r="M159" s="46"/>
      <c r="Q159" s="46"/>
      <c r="R159" s="46"/>
      <c r="S159" s="46"/>
      <c r="T159" s="1"/>
      <c r="W159" s="102"/>
      <c r="X159" s="102"/>
      <c r="Y159" s="479"/>
      <c r="AN159" s="102"/>
      <c r="AO159" s="89"/>
      <c r="AP159" s="89"/>
      <c r="AQ159" s="401"/>
    </row>
    <row r="160" spans="9:43" x14ac:dyDescent="0.25">
      <c r="I160" s="46"/>
      <c r="M160" s="46"/>
      <c r="Q160" s="46"/>
      <c r="R160" s="46"/>
      <c r="S160" s="46"/>
      <c r="T160" s="1"/>
      <c r="W160" s="102"/>
      <c r="X160" s="102"/>
      <c r="Y160" s="479"/>
      <c r="AN160" s="102"/>
      <c r="AO160" s="89"/>
      <c r="AP160" s="89"/>
      <c r="AQ160" s="401"/>
    </row>
    <row r="161" spans="9:43" x14ac:dyDescent="0.25">
      <c r="I161" s="46"/>
      <c r="M161" s="46"/>
      <c r="Q161" s="46"/>
      <c r="R161" s="46"/>
      <c r="S161" s="46"/>
      <c r="T161" s="1"/>
      <c r="W161" s="102"/>
      <c r="X161" s="102"/>
      <c r="Y161" s="479"/>
      <c r="AN161" s="102"/>
      <c r="AO161" s="89"/>
      <c r="AP161" s="89"/>
      <c r="AQ161" s="401"/>
    </row>
    <row r="162" spans="9:43" x14ac:dyDescent="0.25">
      <c r="I162" s="46"/>
      <c r="M162" s="46"/>
      <c r="Q162" s="46"/>
      <c r="R162" s="46"/>
      <c r="S162" s="46"/>
      <c r="T162" s="1"/>
      <c r="W162" s="102"/>
      <c r="X162" s="102"/>
      <c r="Y162" s="479"/>
      <c r="AN162" s="102"/>
      <c r="AO162" s="89"/>
      <c r="AP162" s="89"/>
      <c r="AQ162" s="401"/>
    </row>
    <row r="163" spans="9:43" x14ac:dyDescent="0.25">
      <c r="I163" s="46"/>
      <c r="M163" s="46"/>
      <c r="Q163" s="46"/>
      <c r="R163" s="46"/>
      <c r="S163" s="46"/>
      <c r="T163" s="1"/>
      <c r="W163" s="102"/>
      <c r="X163" s="102"/>
      <c r="Y163" s="479"/>
      <c r="AN163" s="102"/>
      <c r="AO163" s="89"/>
      <c r="AP163" s="89"/>
      <c r="AQ163" s="401"/>
    </row>
    <row r="164" spans="9:43" x14ac:dyDescent="0.25">
      <c r="I164" s="46"/>
      <c r="M164" s="46"/>
      <c r="Q164" s="46"/>
      <c r="R164" s="46"/>
      <c r="S164" s="46"/>
      <c r="T164" s="1"/>
      <c r="W164" s="102"/>
      <c r="X164" s="102"/>
      <c r="Y164" s="479"/>
      <c r="AN164" s="102"/>
      <c r="AO164" s="89"/>
      <c r="AP164" s="89"/>
      <c r="AQ164" s="401"/>
    </row>
    <row r="165" spans="9:43" x14ac:dyDescent="0.25">
      <c r="I165" s="46"/>
      <c r="M165" s="46"/>
      <c r="Q165" s="46"/>
      <c r="R165" s="46"/>
      <c r="S165" s="46"/>
      <c r="T165" s="1"/>
      <c r="W165" s="102"/>
      <c r="X165" s="102"/>
      <c r="Y165" s="479"/>
      <c r="AN165" s="102"/>
      <c r="AO165" s="89"/>
      <c r="AP165" s="89"/>
      <c r="AQ165" s="401"/>
    </row>
    <row r="166" spans="9:43" x14ac:dyDescent="0.25">
      <c r="I166" s="46"/>
      <c r="M166" s="46"/>
      <c r="Q166" s="46"/>
      <c r="R166" s="46"/>
      <c r="S166" s="46"/>
      <c r="T166" s="1"/>
      <c r="W166" s="102"/>
      <c r="X166" s="102"/>
      <c r="Y166" s="479"/>
      <c r="AN166" s="102"/>
      <c r="AO166" s="89"/>
      <c r="AP166" s="89"/>
      <c r="AQ166" s="401"/>
    </row>
    <row r="167" spans="9:43" x14ac:dyDescent="0.25">
      <c r="I167" s="46"/>
      <c r="M167" s="46"/>
      <c r="Q167" s="46"/>
      <c r="R167" s="46"/>
      <c r="S167" s="46"/>
      <c r="T167" s="1"/>
      <c r="W167" s="102"/>
      <c r="X167" s="102"/>
      <c r="Y167" s="479"/>
      <c r="AN167" s="102"/>
      <c r="AO167" s="89"/>
      <c r="AP167" s="89"/>
      <c r="AQ167" s="401"/>
    </row>
    <row r="168" spans="9:43" x14ac:dyDescent="0.25">
      <c r="I168" s="46"/>
      <c r="M168" s="46"/>
      <c r="Q168" s="46"/>
      <c r="R168" s="46"/>
      <c r="S168" s="46"/>
      <c r="T168" s="1"/>
      <c r="W168" s="102"/>
      <c r="X168" s="102"/>
      <c r="Y168" s="479"/>
      <c r="AN168" s="102"/>
      <c r="AO168" s="89"/>
      <c r="AP168" s="89"/>
      <c r="AQ168" s="401"/>
    </row>
    <row r="169" spans="9:43" x14ac:dyDescent="0.25">
      <c r="I169" s="46"/>
      <c r="M169" s="46"/>
      <c r="Q169" s="46"/>
      <c r="R169" s="46"/>
      <c r="S169" s="46"/>
      <c r="T169" s="1"/>
      <c r="W169" s="102"/>
      <c r="X169" s="102"/>
      <c r="Y169" s="479"/>
      <c r="AN169" s="102"/>
      <c r="AO169" s="89"/>
      <c r="AP169" s="89"/>
      <c r="AQ169" s="401"/>
    </row>
    <row r="170" spans="9:43" x14ac:dyDescent="0.25">
      <c r="I170" s="46"/>
      <c r="M170" s="46"/>
      <c r="Q170" s="46"/>
      <c r="R170" s="46"/>
      <c r="S170" s="46"/>
      <c r="T170" s="1"/>
      <c r="W170" s="102"/>
      <c r="X170" s="102"/>
      <c r="Y170" s="479"/>
      <c r="AN170" s="102"/>
      <c r="AO170" s="89"/>
      <c r="AP170" s="89"/>
      <c r="AQ170" s="401"/>
    </row>
    <row r="171" spans="9:43" x14ac:dyDescent="0.25">
      <c r="I171" s="46"/>
      <c r="M171" s="46"/>
      <c r="Q171" s="46"/>
      <c r="R171" s="46"/>
      <c r="S171" s="46"/>
      <c r="T171" s="1"/>
      <c r="W171" s="102"/>
      <c r="X171" s="102"/>
      <c r="Y171" s="479"/>
      <c r="AN171" s="102"/>
      <c r="AO171" s="89"/>
      <c r="AP171" s="89"/>
      <c r="AQ171" s="401"/>
    </row>
    <row r="172" spans="9:43" x14ac:dyDescent="0.25">
      <c r="I172" s="46"/>
      <c r="M172" s="46"/>
      <c r="Q172" s="46"/>
      <c r="R172" s="46"/>
      <c r="S172" s="46"/>
      <c r="T172" s="1"/>
      <c r="W172" s="102"/>
      <c r="X172" s="102"/>
      <c r="Y172" s="479"/>
      <c r="AN172" s="102"/>
      <c r="AO172" s="89"/>
      <c r="AP172" s="89"/>
      <c r="AQ172" s="401"/>
    </row>
    <row r="173" spans="9:43" x14ac:dyDescent="0.25">
      <c r="I173" s="46"/>
      <c r="M173" s="46"/>
      <c r="Q173" s="46"/>
      <c r="R173" s="46"/>
      <c r="S173" s="46"/>
      <c r="T173" s="1"/>
      <c r="W173" s="102"/>
      <c r="X173" s="102"/>
      <c r="Y173" s="479"/>
      <c r="AN173" s="102"/>
      <c r="AO173" s="89"/>
      <c r="AP173" s="89"/>
      <c r="AQ173" s="401"/>
    </row>
    <row r="174" spans="9:43" x14ac:dyDescent="0.25">
      <c r="I174" s="46"/>
      <c r="M174" s="46"/>
      <c r="Q174" s="46"/>
      <c r="R174" s="46"/>
      <c r="S174" s="46"/>
      <c r="T174" s="1"/>
      <c r="W174" s="102"/>
      <c r="X174" s="102"/>
      <c r="Y174" s="479"/>
      <c r="AN174" s="102"/>
      <c r="AO174" s="89"/>
      <c r="AP174" s="89"/>
      <c r="AQ174" s="401"/>
    </row>
    <row r="175" spans="9:43" x14ac:dyDescent="0.25">
      <c r="I175" s="46"/>
      <c r="M175" s="46"/>
      <c r="Q175" s="46"/>
      <c r="R175" s="46"/>
      <c r="S175" s="46"/>
      <c r="T175" s="1"/>
      <c r="W175" s="102"/>
      <c r="X175" s="102"/>
      <c r="Y175" s="479"/>
      <c r="AN175" s="102"/>
      <c r="AO175" s="89"/>
      <c r="AP175" s="89"/>
      <c r="AQ175" s="401"/>
    </row>
    <row r="176" spans="9:43" x14ac:dyDescent="0.25">
      <c r="I176" s="46"/>
      <c r="M176" s="46"/>
      <c r="Q176" s="46"/>
      <c r="R176" s="46"/>
      <c r="S176" s="46"/>
      <c r="T176" s="1"/>
      <c r="W176" s="102"/>
      <c r="X176" s="102"/>
      <c r="Y176" s="479"/>
      <c r="AN176" s="102"/>
      <c r="AO176" s="89"/>
      <c r="AP176" s="89"/>
      <c r="AQ176" s="401"/>
    </row>
    <row r="177" spans="9:43" x14ac:dyDescent="0.25">
      <c r="I177" s="46"/>
      <c r="M177" s="46"/>
      <c r="Q177" s="46"/>
      <c r="R177" s="46"/>
      <c r="S177" s="46"/>
      <c r="T177" s="1"/>
      <c r="W177" s="102"/>
      <c r="X177" s="102"/>
      <c r="Y177" s="479"/>
      <c r="AN177" s="102"/>
      <c r="AO177" s="89"/>
      <c r="AP177" s="89"/>
      <c r="AQ177" s="401"/>
    </row>
    <row r="178" spans="9:43" x14ac:dyDescent="0.25">
      <c r="I178" s="46"/>
      <c r="M178" s="46"/>
      <c r="Q178" s="46"/>
      <c r="R178" s="46"/>
      <c r="S178" s="46"/>
      <c r="T178" s="1"/>
      <c r="W178" s="102"/>
      <c r="X178" s="102"/>
      <c r="Y178" s="479"/>
      <c r="AN178" s="102"/>
      <c r="AO178" s="89"/>
      <c r="AP178" s="89"/>
      <c r="AQ178" s="401"/>
    </row>
    <row r="179" spans="9:43" x14ac:dyDescent="0.25">
      <c r="I179" s="46"/>
      <c r="M179" s="46"/>
      <c r="Q179" s="46"/>
      <c r="R179" s="46"/>
      <c r="S179" s="46"/>
      <c r="T179" s="1"/>
      <c r="W179" s="102"/>
      <c r="X179" s="102"/>
      <c r="Y179" s="479"/>
      <c r="AN179" s="102"/>
      <c r="AO179" s="89"/>
      <c r="AP179" s="89"/>
      <c r="AQ179" s="401"/>
    </row>
    <row r="180" spans="9:43" x14ac:dyDescent="0.25">
      <c r="I180" s="46"/>
      <c r="M180" s="46"/>
      <c r="Q180" s="46"/>
      <c r="R180" s="46"/>
      <c r="S180" s="46"/>
      <c r="T180" s="1"/>
      <c r="W180" s="102"/>
      <c r="X180" s="102"/>
      <c r="Y180" s="479"/>
      <c r="AN180" s="102"/>
      <c r="AO180" s="89"/>
      <c r="AP180" s="89"/>
      <c r="AQ180" s="401"/>
    </row>
    <row r="181" spans="9:43" x14ac:dyDescent="0.25">
      <c r="I181" s="46"/>
      <c r="M181" s="46"/>
      <c r="Q181" s="46"/>
      <c r="R181" s="46"/>
      <c r="S181" s="46"/>
      <c r="T181" s="1"/>
      <c r="W181" s="102"/>
      <c r="X181" s="102"/>
      <c r="Y181" s="479"/>
      <c r="AN181" s="102"/>
      <c r="AO181" s="89"/>
      <c r="AP181" s="89"/>
      <c r="AQ181" s="401"/>
    </row>
    <row r="182" spans="9:43" x14ac:dyDescent="0.25">
      <c r="I182" s="46"/>
      <c r="M182" s="46"/>
      <c r="Q182" s="46"/>
      <c r="R182" s="46"/>
      <c r="S182" s="46"/>
      <c r="T182" s="1"/>
      <c r="W182" s="102"/>
      <c r="X182" s="102"/>
      <c r="Y182" s="479"/>
      <c r="AN182" s="102"/>
      <c r="AO182" s="89"/>
      <c r="AP182" s="89"/>
      <c r="AQ182" s="401"/>
    </row>
    <row r="183" spans="9:43" x14ac:dyDescent="0.25">
      <c r="I183" s="46"/>
      <c r="M183" s="46"/>
      <c r="Q183" s="46"/>
      <c r="R183" s="46"/>
      <c r="S183" s="46"/>
      <c r="T183" s="1"/>
      <c r="W183" s="102"/>
      <c r="X183" s="102"/>
      <c r="Y183" s="479"/>
      <c r="AN183" s="102"/>
      <c r="AO183" s="89"/>
      <c r="AP183" s="89"/>
      <c r="AQ183" s="401"/>
    </row>
    <row r="184" spans="9:43" x14ac:dyDescent="0.25">
      <c r="I184" s="46"/>
      <c r="M184" s="46"/>
      <c r="Q184" s="46"/>
      <c r="R184" s="46"/>
      <c r="S184" s="46"/>
      <c r="T184" s="1"/>
      <c r="W184" s="102"/>
      <c r="X184" s="102"/>
      <c r="Y184" s="479"/>
      <c r="AN184" s="102"/>
      <c r="AO184" s="89"/>
      <c r="AP184" s="89"/>
      <c r="AQ184" s="401"/>
    </row>
    <row r="185" spans="9:43" x14ac:dyDescent="0.25">
      <c r="I185" s="46"/>
      <c r="M185" s="46"/>
      <c r="Q185" s="46"/>
      <c r="R185" s="46"/>
      <c r="S185" s="46"/>
      <c r="T185" s="1"/>
      <c r="W185" s="102"/>
      <c r="X185" s="102"/>
      <c r="Y185" s="479"/>
      <c r="AN185" s="102"/>
      <c r="AO185" s="89"/>
      <c r="AP185" s="89"/>
      <c r="AQ185" s="401"/>
    </row>
    <row r="186" spans="9:43" x14ac:dyDescent="0.25">
      <c r="I186" s="46"/>
      <c r="M186" s="46"/>
      <c r="Q186" s="46"/>
      <c r="R186" s="46"/>
      <c r="S186" s="46"/>
      <c r="T186" s="1"/>
      <c r="W186" s="102"/>
      <c r="X186" s="102"/>
      <c r="Y186" s="479"/>
      <c r="AN186" s="102"/>
      <c r="AO186" s="89"/>
      <c r="AP186" s="89"/>
      <c r="AQ186" s="401"/>
    </row>
    <row r="187" spans="9:43" x14ac:dyDescent="0.25">
      <c r="I187" s="46"/>
      <c r="M187" s="46"/>
      <c r="Q187" s="46"/>
      <c r="R187" s="46"/>
      <c r="S187" s="46"/>
      <c r="T187" s="1"/>
      <c r="W187" s="102"/>
      <c r="X187" s="102"/>
      <c r="Y187" s="479"/>
      <c r="AN187" s="102"/>
      <c r="AO187" s="89"/>
      <c r="AP187" s="89"/>
      <c r="AQ187" s="401"/>
    </row>
    <row r="188" spans="9:43" x14ac:dyDescent="0.25">
      <c r="I188" s="46"/>
      <c r="M188" s="46"/>
      <c r="Q188" s="46"/>
      <c r="R188" s="46"/>
      <c r="S188" s="46"/>
      <c r="T188" s="1"/>
      <c r="W188" s="102"/>
      <c r="X188" s="102"/>
      <c r="Y188" s="479"/>
      <c r="AN188" s="102"/>
      <c r="AO188" s="89"/>
      <c r="AP188" s="89"/>
      <c r="AQ188" s="401"/>
    </row>
    <row r="189" spans="9:43" x14ac:dyDescent="0.25">
      <c r="I189" s="46"/>
      <c r="M189" s="46"/>
      <c r="Q189" s="46"/>
      <c r="R189" s="46"/>
      <c r="S189" s="46"/>
      <c r="T189" s="1"/>
      <c r="W189" s="102"/>
      <c r="X189" s="102"/>
      <c r="Y189" s="479"/>
      <c r="AN189" s="102"/>
      <c r="AO189" s="89"/>
      <c r="AP189" s="89"/>
      <c r="AQ189" s="401"/>
    </row>
    <row r="190" spans="9:43" x14ac:dyDescent="0.25">
      <c r="I190" s="46"/>
      <c r="M190" s="46"/>
      <c r="Q190" s="46"/>
      <c r="R190" s="46"/>
      <c r="S190" s="46"/>
      <c r="T190" s="1"/>
      <c r="W190" s="102"/>
      <c r="X190" s="102"/>
      <c r="Y190" s="479"/>
      <c r="AN190" s="102"/>
      <c r="AO190" s="89"/>
      <c r="AP190" s="89"/>
      <c r="AQ190" s="401"/>
    </row>
    <row r="191" spans="9:43" x14ac:dyDescent="0.25">
      <c r="I191" s="46"/>
      <c r="M191" s="46"/>
      <c r="Q191" s="46"/>
      <c r="R191" s="46"/>
      <c r="S191" s="46"/>
      <c r="T191" s="1"/>
      <c r="W191" s="102"/>
      <c r="X191" s="102"/>
      <c r="Y191" s="479"/>
      <c r="AN191" s="102"/>
      <c r="AO191" s="89"/>
      <c r="AP191" s="89"/>
      <c r="AQ191" s="401"/>
    </row>
    <row r="192" spans="9:43" x14ac:dyDescent="0.25">
      <c r="I192" s="46"/>
      <c r="M192" s="46"/>
      <c r="Q192" s="46"/>
      <c r="R192" s="46"/>
      <c r="S192" s="46"/>
      <c r="T192" s="1"/>
      <c r="W192" s="102"/>
      <c r="X192" s="102"/>
      <c r="Y192" s="479"/>
      <c r="AN192" s="102"/>
      <c r="AO192" s="89"/>
      <c r="AP192" s="89"/>
      <c r="AQ192" s="401"/>
    </row>
    <row r="193" spans="9:43" x14ac:dyDescent="0.25">
      <c r="I193" s="46"/>
      <c r="M193" s="46"/>
      <c r="Q193" s="46"/>
      <c r="R193" s="46"/>
      <c r="S193" s="46"/>
      <c r="T193" s="1"/>
      <c r="W193" s="102"/>
      <c r="X193" s="102"/>
      <c r="Y193" s="479"/>
      <c r="AN193" s="102"/>
      <c r="AO193" s="89"/>
      <c r="AP193" s="89"/>
      <c r="AQ193" s="401"/>
    </row>
    <row r="194" spans="9:43" x14ac:dyDescent="0.25">
      <c r="I194" s="46"/>
      <c r="M194" s="46"/>
      <c r="Q194" s="46"/>
      <c r="R194" s="46"/>
      <c r="S194" s="46"/>
      <c r="T194" s="1"/>
      <c r="W194" s="102"/>
      <c r="X194" s="102"/>
      <c r="Y194" s="479"/>
      <c r="AN194" s="102"/>
      <c r="AO194" s="89"/>
      <c r="AP194" s="89"/>
      <c r="AQ194" s="401"/>
    </row>
    <row r="195" spans="9:43" x14ac:dyDescent="0.25">
      <c r="I195" s="46"/>
      <c r="M195" s="46"/>
      <c r="Q195" s="46"/>
      <c r="R195" s="46"/>
      <c r="S195" s="46"/>
      <c r="T195" s="1"/>
      <c r="W195" s="102"/>
      <c r="X195" s="102"/>
      <c r="Y195" s="479"/>
      <c r="AN195" s="102"/>
      <c r="AO195" s="89"/>
      <c r="AP195" s="89"/>
      <c r="AQ195" s="401"/>
    </row>
    <row r="196" spans="9:43" x14ac:dyDescent="0.25">
      <c r="I196" s="46"/>
      <c r="M196" s="46"/>
      <c r="Q196" s="46"/>
      <c r="R196" s="46"/>
      <c r="S196" s="46"/>
      <c r="T196" s="1"/>
      <c r="W196" s="102"/>
      <c r="X196" s="102"/>
      <c r="Y196" s="479"/>
      <c r="AN196" s="102"/>
      <c r="AO196" s="89"/>
      <c r="AP196" s="89"/>
      <c r="AQ196" s="401"/>
    </row>
    <row r="197" spans="9:43" x14ac:dyDescent="0.25">
      <c r="I197" s="46"/>
      <c r="M197" s="46"/>
      <c r="Q197" s="46"/>
      <c r="R197" s="46"/>
      <c r="S197" s="46"/>
      <c r="T197" s="1"/>
      <c r="W197" s="102"/>
      <c r="X197" s="102"/>
      <c r="Y197" s="479"/>
      <c r="AN197" s="102"/>
      <c r="AO197" s="89"/>
      <c r="AP197" s="89"/>
      <c r="AQ197" s="401"/>
    </row>
    <row r="198" spans="9:43" x14ac:dyDescent="0.25">
      <c r="I198" s="46"/>
      <c r="M198" s="46"/>
      <c r="Q198" s="46"/>
      <c r="R198" s="46"/>
      <c r="S198" s="46"/>
      <c r="T198" s="1"/>
      <c r="W198" s="102"/>
      <c r="X198" s="102"/>
      <c r="Y198" s="479"/>
      <c r="AN198" s="102"/>
      <c r="AO198" s="89"/>
      <c r="AP198" s="89"/>
      <c r="AQ198" s="401"/>
    </row>
    <row r="199" spans="9:43" x14ac:dyDescent="0.25">
      <c r="I199" s="46"/>
      <c r="M199" s="46"/>
      <c r="Q199" s="46"/>
      <c r="R199" s="46"/>
      <c r="S199" s="46"/>
      <c r="T199" s="1"/>
      <c r="W199" s="102"/>
      <c r="X199" s="102"/>
      <c r="Y199" s="479"/>
      <c r="AN199" s="102"/>
      <c r="AO199" s="89"/>
      <c r="AP199" s="89"/>
      <c r="AQ199" s="401"/>
    </row>
    <row r="200" spans="9:43" x14ac:dyDescent="0.25">
      <c r="I200" s="46"/>
      <c r="M200" s="46"/>
      <c r="Q200" s="46"/>
      <c r="R200" s="46"/>
      <c r="S200" s="46"/>
      <c r="T200" s="1"/>
      <c r="W200" s="102"/>
      <c r="X200" s="102"/>
      <c r="Y200" s="479"/>
      <c r="AN200" s="102"/>
      <c r="AO200" s="89"/>
      <c r="AP200" s="89"/>
      <c r="AQ200" s="401"/>
    </row>
    <row r="201" spans="9:43" x14ac:dyDescent="0.25">
      <c r="I201" s="46"/>
      <c r="M201" s="46"/>
      <c r="Q201" s="46"/>
      <c r="R201" s="46"/>
      <c r="S201" s="46"/>
      <c r="T201" s="1"/>
      <c r="W201" s="102"/>
      <c r="X201" s="102"/>
      <c r="Y201" s="479"/>
      <c r="AN201" s="102"/>
      <c r="AO201" s="89"/>
      <c r="AP201" s="89"/>
      <c r="AQ201" s="401"/>
    </row>
    <row r="202" spans="9:43" x14ac:dyDescent="0.25">
      <c r="I202" s="46"/>
      <c r="M202" s="46"/>
      <c r="Q202" s="46"/>
      <c r="R202" s="46"/>
      <c r="S202" s="46"/>
      <c r="T202" s="1"/>
      <c r="W202" s="102"/>
      <c r="X202" s="102"/>
      <c r="Y202" s="479"/>
      <c r="AN202" s="102"/>
      <c r="AO202" s="89"/>
      <c r="AP202" s="89"/>
      <c r="AQ202" s="401"/>
    </row>
    <row r="203" spans="9:43" x14ac:dyDescent="0.25">
      <c r="I203" s="46"/>
      <c r="M203" s="46"/>
      <c r="Q203" s="46"/>
      <c r="R203" s="46"/>
      <c r="S203" s="46"/>
      <c r="T203" s="1"/>
      <c r="W203" s="102"/>
      <c r="X203" s="102"/>
      <c r="Y203" s="479"/>
      <c r="AN203" s="102"/>
      <c r="AO203" s="89"/>
      <c r="AP203" s="89"/>
      <c r="AQ203" s="401"/>
    </row>
    <row r="204" spans="9:43" x14ac:dyDescent="0.25">
      <c r="I204" s="46"/>
      <c r="M204" s="46"/>
      <c r="Q204" s="46"/>
      <c r="R204" s="46"/>
      <c r="S204" s="46"/>
      <c r="T204" s="1"/>
      <c r="W204" s="102"/>
      <c r="X204" s="102"/>
      <c r="Y204" s="479"/>
      <c r="AN204" s="102"/>
      <c r="AO204" s="89"/>
      <c r="AP204" s="89"/>
      <c r="AQ204" s="401"/>
    </row>
    <row r="205" spans="9:43" x14ac:dyDescent="0.25">
      <c r="I205" s="46"/>
      <c r="M205" s="46"/>
      <c r="Q205" s="46"/>
      <c r="R205" s="46"/>
      <c r="S205" s="46"/>
      <c r="T205" s="1"/>
      <c r="W205" s="102"/>
      <c r="X205" s="102"/>
      <c r="Y205" s="479"/>
      <c r="AN205" s="102"/>
      <c r="AO205" s="89"/>
      <c r="AP205" s="89"/>
      <c r="AQ205" s="401"/>
    </row>
    <row r="206" spans="9:43" x14ac:dyDescent="0.25">
      <c r="I206" s="46"/>
      <c r="M206" s="46"/>
      <c r="Q206" s="46"/>
      <c r="R206" s="46"/>
      <c r="S206" s="46"/>
      <c r="T206" s="1"/>
      <c r="W206" s="102"/>
      <c r="X206" s="102"/>
      <c r="Y206" s="479"/>
      <c r="AN206" s="102"/>
      <c r="AO206" s="89"/>
      <c r="AP206" s="89"/>
      <c r="AQ206" s="401"/>
    </row>
    <row r="207" spans="9:43" x14ac:dyDescent="0.25">
      <c r="I207" s="46"/>
      <c r="M207" s="46"/>
      <c r="Q207" s="46"/>
      <c r="R207" s="46"/>
      <c r="S207" s="46"/>
      <c r="T207" s="1"/>
      <c r="W207" s="102"/>
      <c r="X207" s="102"/>
      <c r="Y207" s="479"/>
      <c r="AN207" s="102"/>
      <c r="AO207" s="89"/>
      <c r="AP207" s="89"/>
      <c r="AQ207" s="401"/>
    </row>
    <row r="208" spans="9:43" x14ac:dyDescent="0.25">
      <c r="I208" s="46"/>
      <c r="M208" s="46"/>
      <c r="Q208" s="46"/>
      <c r="R208" s="46"/>
      <c r="S208" s="46"/>
      <c r="T208" s="1"/>
      <c r="W208" s="102"/>
      <c r="X208" s="102"/>
      <c r="Y208" s="479"/>
      <c r="AN208" s="102"/>
      <c r="AO208" s="89"/>
      <c r="AP208" s="89"/>
      <c r="AQ208" s="401"/>
    </row>
    <row r="209" spans="9:43" x14ac:dyDescent="0.25">
      <c r="I209" s="46"/>
      <c r="M209" s="46"/>
      <c r="Q209" s="46"/>
      <c r="R209" s="46"/>
      <c r="S209" s="46"/>
      <c r="T209" s="1"/>
      <c r="W209" s="102"/>
      <c r="X209" s="102"/>
      <c r="Y209" s="479"/>
      <c r="AN209" s="102"/>
      <c r="AO209" s="89"/>
      <c r="AP209" s="89"/>
      <c r="AQ209" s="401"/>
    </row>
    <row r="210" spans="9:43" x14ac:dyDescent="0.25">
      <c r="I210" s="46"/>
      <c r="M210" s="46"/>
      <c r="Q210" s="46"/>
      <c r="R210" s="46"/>
      <c r="S210" s="46"/>
      <c r="T210" s="1"/>
      <c r="W210" s="102"/>
      <c r="X210" s="102"/>
      <c r="Y210" s="479"/>
      <c r="AN210" s="102"/>
      <c r="AO210" s="89"/>
      <c r="AP210" s="89"/>
      <c r="AQ210" s="401"/>
    </row>
    <row r="211" spans="9:43" x14ac:dyDescent="0.25">
      <c r="I211" s="46"/>
      <c r="M211" s="46"/>
      <c r="Q211" s="46"/>
      <c r="R211" s="46"/>
      <c r="S211" s="46"/>
      <c r="T211" s="1"/>
      <c r="W211" s="102"/>
      <c r="X211" s="102"/>
      <c r="Y211" s="479"/>
      <c r="AN211" s="102"/>
      <c r="AO211" s="89"/>
      <c r="AP211" s="89"/>
      <c r="AQ211" s="401"/>
    </row>
    <row r="212" spans="9:43" x14ac:dyDescent="0.25">
      <c r="I212" s="46"/>
      <c r="M212" s="46"/>
      <c r="Q212" s="46"/>
      <c r="R212" s="46"/>
      <c r="S212" s="46"/>
      <c r="T212" s="1"/>
      <c r="W212" s="102"/>
      <c r="X212" s="102"/>
      <c r="Y212" s="479"/>
      <c r="AN212" s="102"/>
      <c r="AO212" s="89"/>
      <c r="AP212" s="89"/>
      <c r="AQ212" s="401"/>
    </row>
    <row r="213" spans="9:43" x14ac:dyDescent="0.25">
      <c r="I213" s="46"/>
      <c r="M213" s="46"/>
      <c r="Q213" s="46"/>
      <c r="R213" s="46"/>
      <c r="S213" s="46"/>
      <c r="T213" s="1"/>
      <c r="W213" s="102"/>
      <c r="X213" s="102"/>
      <c r="Y213" s="479"/>
      <c r="AN213" s="102"/>
      <c r="AO213" s="89"/>
      <c r="AP213" s="89"/>
      <c r="AQ213" s="401"/>
    </row>
    <row r="214" spans="9:43" x14ac:dyDescent="0.25">
      <c r="I214" s="46"/>
      <c r="M214" s="46"/>
      <c r="Q214" s="46"/>
      <c r="R214" s="46"/>
      <c r="S214" s="46"/>
      <c r="T214" s="1"/>
      <c r="W214" s="102"/>
      <c r="X214" s="102"/>
      <c r="Y214" s="479"/>
      <c r="AN214" s="102"/>
      <c r="AO214" s="89"/>
      <c r="AP214" s="89"/>
      <c r="AQ214" s="401"/>
    </row>
    <row r="215" spans="9:43" x14ac:dyDescent="0.25">
      <c r="I215" s="46"/>
      <c r="M215" s="46"/>
      <c r="Q215" s="46"/>
      <c r="R215" s="46"/>
      <c r="S215" s="46"/>
      <c r="T215" s="1"/>
      <c r="W215" s="102"/>
      <c r="X215" s="102"/>
      <c r="Y215" s="479"/>
      <c r="AN215" s="102"/>
      <c r="AO215" s="89"/>
      <c r="AP215" s="89"/>
      <c r="AQ215" s="401"/>
    </row>
    <row r="216" spans="9:43" x14ac:dyDescent="0.25">
      <c r="I216" s="46"/>
      <c r="M216" s="46"/>
      <c r="Q216" s="46"/>
      <c r="R216" s="46"/>
      <c r="S216" s="46"/>
      <c r="T216" s="1"/>
      <c r="W216" s="102"/>
      <c r="X216" s="102"/>
      <c r="Y216" s="479"/>
      <c r="AN216" s="102"/>
      <c r="AO216" s="89"/>
      <c r="AP216" s="89"/>
      <c r="AQ216" s="401"/>
    </row>
    <row r="217" spans="9:43" x14ac:dyDescent="0.25">
      <c r="I217" s="46"/>
      <c r="M217" s="46"/>
      <c r="Q217" s="46"/>
      <c r="R217" s="46"/>
      <c r="S217" s="46"/>
      <c r="T217" s="1"/>
      <c r="W217" s="102"/>
      <c r="X217" s="102"/>
      <c r="Y217" s="479"/>
      <c r="AN217" s="102"/>
      <c r="AO217" s="89"/>
      <c r="AP217" s="89"/>
      <c r="AQ217" s="401"/>
    </row>
    <row r="218" spans="9:43" x14ac:dyDescent="0.25">
      <c r="I218" s="46"/>
      <c r="M218" s="46"/>
      <c r="Q218" s="46"/>
      <c r="R218" s="46"/>
      <c r="S218" s="46"/>
      <c r="T218" s="1"/>
      <c r="W218" s="102"/>
      <c r="X218" s="102"/>
      <c r="Y218" s="479"/>
      <c r="AN218" s="102"/>
      <c r="AO218" s="89"/>
      <c r="AP218" s="89"/>
      <c r="AQ218" s="401"/>
    </row>
    <row r="219" spans="9:43" x14ac:dyDescent="0.25">
      <c r="I219" s="46"/>
      <c r="M219" s="46"/>
      <c r="Q219" s="46"/>
      <c r="R219" s="46"/>
      <c r="S219" s="46"/>
      <c r="T219" s="1"/>
      <c r="W219" s="102"/>
      <c r="X219" s="102"/>
      <c r="Y219" s="479"/>
      <c r="AN219" s="102"/>
      <c r="AO219" s="89"/>
      <c r="AP219" s="89"/>
      <c r="AQ219" s="401"/>
    </row>
    <row r="220" spans="9:43" x14ac:dyDescent="0.25">
      <c r="I220" s="46"/>
      <c r="M220" s="46"/>
      <c r="Q220" s="46"/>
      <c r="R220" s="46"/>
      <c r="S220" s="46"/>
      <c r="T220" s="1"/>
      <c r="W220" s="102"/>
      <c r="X220" s="102"/>
      <c r="Y220" s="479"/>
      <c r="AN220" s="102"/>
      <c r="AO220" s="89"/>
      <c r="AP220" s="89"/>
      <c r="AQ220" s="401"/>
    </row>
    <row r="221" spans="9:43" x14ac:dyDescent="0.25">
      <c r="I221" s="46"/>
      <c r="M221" s="46"/>
      <c r="Q221" s="46"/>
      <c r="R221" s="46"/>
      <c r="S221" s="46"/>
      <c r="T221" s="1"/>
      <c r="W221" s="102"/>
      <c r="X221" s="102"/>
      <c r="Y221" s="479"/>
      <c r="AN221" s="102"/>
      <c r="AO221" s="89"/>
      <c r="AP221" s="89"/>
      <c r="AQ221" s="401"/>
    </row>
    <row r="222" spans="9:43" x14ac:dyDescent="0.25">
      <c r="I222" s="46"/>
      <c r="M222" s="46"/>
      <c r="Q222" s="46"/>
      <c r="R222" s="46"/>
      <c r="S222" s="46"/>
      <c r="T222" s="1"/>
      <c r="W222" s="102"/>
      <c r="X222" s="102"/>
      <c r="Y222" s="479"/>
      <c r="AN222" s="102"/>
      <c r="AO222" s="89"/>
      <c r="AP222" s="89"/>
      <c r="AQ222" s="401"/>
    </row>
    <row r="223" spans="9:43" x14ac:dyDescent="0.25">
      <c r="I223" s="46"/>
      <c r="M223" s="46"/>
      <c r="Q223" s="46"/>
      <c r="R223" s="46"/>
      <c r="S223" s="46"/>
      <c r="T223" s="1"/>
      <c r="W223" s="102"/>
      <c r="X223" s="102"/>
      <c r="Y223" s="479"/>
      <c r="AN223" s="102"/>
      <c r="AO223" s="89"/>
      <c r="AP223" s="89"/>
      <c r="AQ223" s="401"/>
    </row>
    <row r="224" spans="9:43" x14ac:dyDescent="0.25">
      <c r="I224" s="46"/>
      <c r="M224" s="46"/>
      <c r="Q224" s="46"/>
      <c r="R224" s="46"/>
      <c r="S224" s="46"/>
      <c r="T224" s="1"/>
      <c r="W224" s="102"/>
      <c r="X224" s="102"/>
      <c r="Y224" s="479"/>
      <c r="AN224" s="102"/>
      <c r="AO224" s="89"/>
      <c r="AP224" s="89"/>
      <c r="AQ224" s="401"/>
    </row>
    <row r="225" spans="9:43" x14ac:dyDescent="0.25">
      <c r="I225" s="46"/>
      <c r="M225" s="46"/>
      <c r="Q225" s="46"/>
      <c r="R225" s="46"/>
      <c r="S225" s="46"/>
      <c r="T225" s="1"/>
      <c r="W225" s="102"/>
      <c r="X225" s="102"/>
      <c r="Y225" s="479"/>
      <c r="AN225" s="102"/>
      <c r="AO225" s="89"/>
      <c r="AP225" s="89"/>
      <c r="AQ225" s="401"/>
    </row>
    <row r="226" spans="9:43" x14ac:dyDescent="0.25">
      <c r="I226" s="46"/>
      <c r="M226" s="46"/>
      <c r="Q226" s="46"/>
      <c r="R226" s="46"/>
      <c r="S226" s="46"/>
      <c r="T226" s="1"/>
      <c r="W226" s="102"/>
      <c r="X226" s="102"/>
      <c r="Y226" s="479"/>
      <c r="AN226" s="102"/>
      <c r="AO226" s="89"/>
      <c r="AP226" s="89"/>
      <c r="AQ226" s="401"/>
    </row>
    <row r="227" spans="9:43" x14ac:dyDescent="0.25">
      <c r="I227" s="46"/>
      <c r="M227" s="46"/>
      <c r="Q227" s="46"/>
      <c r="R227" s="46"/>
      <c r="S227" s="46"/>
      <c r="T227" s="1"/>
      <c r="W227" s="102"/>
      <c r="X227" s="102"/>
      <c r="Y227" s="479"/>
      <c r="AN227" s="102"/>
      <c r="AO227" s="89"/>
      <c r="AP227" s="89"/>
      <c r="AQ227" s="401"/>
    </row>
    <row r="228" spans="9:43" x14ac:dyDescent="0.25">
      <c r="I228" s="46"/>
      <c r="M228" s="46"/>
      <c r="Q228" s="46"/>
      <c r="R228" s="46"/>
      <c r="S228" s="46"/>
      <c r="T228" s="1"/>
      <c r="W228" s="102"/>
      <c r="X228" s="102"/>
      <c r="Y228" s="479"/>
      <c r="AN228" s="102"/>
      <c r="AO228" s="89"/>
      <c r="AP228" s="89"/>
      <c r="AQ228" s="401"/>
    </row>
    <row r="229" spans="9:43" x14ac:dyDescent="0.25">
      <c r="I229" s="46"/>
      <c r="M229" s="46"/>
      <c r="Q229" s="46"/>
      <c r="R229" s="46"/>
      <c r="S229" s="46"/>
      <c r="T229" s="1"/>
      <c r="W229" s="102"/>
      <c r="X229" s="102"/>
      <c r="Y229" s="479"/>
      <c r="AN229" s="102"/>
      <c r="AO229" s="89"/>
      <c r="AP229" s="89"/>
      <c r="AQ229" s="401"/>
    </row>
    <row r="230" spans="9:43" x14ac:dyDescent="0.25">
      <c r="I230" s="46"/>
      <c r="M230" s="46"/>
      <c r="Q230" s="46"/>
      <c r="R230" s="46"/>
      <c r="S230" s="46"/>
      <c r="T230" s="1"/>
      <c r="W230" s="102"/>
      <c r="X230" s="102"/>
      <c r="Y230" s="479"/>
      <c r="AN230" s="102"/>
      <c r="AO230" s="89"/>
      <c r="AP230" s="89"/>
      <c r="AQ230" s="401"/>
    </row>
    <row r="231" spans="9:43" x14ac:dyDescent="0.25">
      <c r="I231" s="46"/>
      <c r="M231" s="46"/>
      <c r="Q231" s="46"/>
      <c r="R231" s="46"/>
      <c r="S231" s="46"/>
      <c r="T231" s="1"/>
      <c r="W231" s="102"/>
      <c r="X231" s="102"/>
      <c r="Y231" s="479"/>
      <c r="AN231" s="102"/>
      <c r="AO231" s="89"/>
      <c r="AP231" s="89"/>
      <c r="AQ231" s="401"/>
    </row>
    <row r="232" spans="9:43" x14ac:dyDescent="0.25">
      <c r="I232" s="46"/>
      <c r="M232" s="46"/>
      <c r="Q232" s="46"/>
      <c r="R232" s="46"/>
      <c r="S232" s="46"/>
      <c r="T232" s="1"/>
      <c r="W232" s="102"/>
      <c r="X232" s="102"/>
      <c r="Y232" s="479"/>
      <c r="AN232" s="102"/>
      <c r="AO232" s="89"/>
      <c r="AP232" s="89"/>
      <c r="AQ232" s="401"/>
    </row>
    <row r="233" spans="9:43" x14ac:dyDescent="0.25">
      <c r="I233" s="46"/>
      <c r="M233" s="46"/>
      <c r="Q233" s="46"/>
      <c r="R233" s="46"/>
      <c r="S233" s="46"/>
      <c r="T233" s="1"/>
      <c r="W233" s="102"/>
      <c r="X233" s="102"/>
      <c r="Y233" s="479"/>
      <c r="AN233" s="102"/>
      <c r="AO233" s="89"/>
      <c r="AP233" s="89"/>
      <c r="AQ233" s="401"/>
    </row>
    <row r="234" spans="9:43" x14ac:dyDescent="0.25">
      <c r="I234" s="46"/>
      <c r="M234" s="46"/>
      <c r="Q234" s="46"/>
      <c r="R234" s="46"/>
      <c r="S234" s="46"/>
      <c r="T234" s="1"/>
      <c r="W234" s="102"/>
      <c r="X234" s="102"/>
      <c r="Y234" s="479"/>
      <c r="AN234" s="102"/>
      <c r="AO234" s="89"/>
      <c r="AP234" s="89"/>
      <c r="AQ234" s="401"/>
    </row>
    <row r="235" spans="9:43" x14ac:dyDescent="0.25">
      <c r="I235" s="46"/>
      <c r="M235" s="46"/>
      <c r="Q235" s="46"/>
      <c r="R235" s="46"/>
      <c r="S235" s="46"/>
      <c r="T235" s="1"/>
      <c r="W235" s="102"/>
      <c r="X235" s="102"/>
      <c r="Y235" s="479"/>
      <c r="AN235" s="102"/>
      <c r="AO235" s="89"/>
      <c r="AP235" s="89"/>
      <c r="AQ235" s="401"/>
    </row>
    <row r="236" spans="9:43" x14ac:dyDescent="0.25">
      <c r="I236" s="46"/>
      <c r="M236" s="46"/>
      <c r="Q236" s="46"/>
      <c r="R236" s="46"/>
      <c r="S236" s="46"/>
      <c r="T236" s="1"/>
      <c r="W236" s="102"/>
      <c r="X236" s="102"/>
      <c r="Y236" s="479"/>
      <c r="AN236" s="102"/>
      <c r="AO236" s="89"/>
      <c r="AP236" s="89"/>
      <c r="AQ236" s="401"/>
    </row>
    <row r="237" spans="9:43" x14ac:dyDescent="0.25">
      <c r="I237" s="46"/>
      <c r="M237" s="46"/>
      <c r="Q237" s="46"/>
      <c r="R237" s="46"/>
      <c r="S237" s="46"/>
      <c r="T237" s="1"/>
      <c r="W237" s="102"/>
      <c r="X237" s="102"/>
      <c r="Y237" s="479"/>
      <c r="AN237" s="102"/>
      <c r="AO237" s="89"/>
      <c r="AP237" s="89"/>
      <c r="AQ237" s="401"/>
    </row>
    <row r="238" spans="9:43" x14ac:dyDescent="0.25">
      <c r="I238" s="46"/>
      <c r="M238" s="46"/>
      <c r="Q238" s="46"/>
      <c r="R238" s="46"/>
      <c r="S238" s="46"/>
      <c r="T238" s="1"/>
      <c r="W238" s="102"/>
      <c r="X238" s="102"/>
      <c r="Y238" s="479"/>
      <c r="AN238" s="102"/>
      <c r="AO238" s="89"/>
      <c r="AP238" s="89"/>
      <c r="AQ238" s="401"/>
    </row>
    <row r="239" spans="9:43" x14ac:dyDescent="0.25">
      <c r="I239" s="46"/>
      <c r="M239" s="46"/>
      <c r="Q239" s="46"/>
      <c r="R239" s="46"/>
      <c r="S239" s="46"/>
      <c r="T239" s="1"/>
      <c r="W239" s="102"/>
      <c r="X239" s="102"/>
      <c r="Y239" s="479"/>
      <c r="AN239" s="102"/>
      <c r="AO239" s="89"/>
      <c r="AP239" s="89"/>
      <c r="AQ239" s="401"/>
    </row>
    <row r="240" spans="9:43" x14ac:dyDescent="0.25">
      <c r="I240" s="46"/>
      <c r="M240" s="46"/>
      <c r="Q240" s="46"/>
      <c r="R240" s="46"/>
      <c r="S240" s="46"/>
      <c r="T240" s="1"/>
      <c r="W240" s="102"/>
      <c r="X240" s="102"/>
      <c r="Y240" s="479"/>
      <c r="AN240" s="102"/>
      <c r="AO240" s="89"/>
      <c r="AP240" s="89"/>
      <c r="AQ240" s="401"/>
    </row>
    <row r="241" spans="9:43" x14ac:dyDescent="0.25">
      <c r="I241" s="46"/>
      <c r="M241" s="46"/>
      <c r="Q241" s="46"/>
      <c r="R241" s="46"/>
      <c r="S241" s="46"/>
      <c r="T241" s="1"/>
      <c r="W241" s="102"/>
      <c r="X241" s="102"/>
      <c r="Y241" s="479"/>
      <c r="AN241" s="102"/>
      <c r="AO241" s="89"/>
      <c r="AP241" s="89"/>
      <c r="AQ241" s="401"/>
    </row>
    <row r="242" spans="9:43" x14ac:dyDescent="0.25">
      <c r="I242" s="46"/>
      <c r="M242" s="46"/>
      <c r="Q242" s="46"/>
      <c r="R242" s="46"/>
      <c r="S242" s="46"/>
      <c r="T242" s="1"/>
      <c r="W242" s="102"/>
      <c r="X242" s="102"/>
      <c r="Y242" s="479"/>
      <c r="AN242" s="102"/>
      <c r="AO242" s="89"/>
      <c r="AP242" s="89"/>
      <c r="AQ242" s="401"/>
    </row>
    <row r="243" spans="9:43" x14ac:dyDescent="0.25">
      <c r="I243" s="46"/>
      <c r="M243" s="46"/>
      <c r="Q243" s="46"/>
      <c r="R243" s="46"/>
      <c r="S243" s="46"/>
      <c r="T243" s="1"/>
      <c r="W243" s="102"/>
      <c r="X243" s="102"/>
      <c r="Y243" s="479"/>
      <c r="AN243" s="102"/>
      <c r="AO243" s="89"/>
      <c r="AP243" s="89"/>
      <c r="AQ243" s="401"/>
    </row>
    <row r="244" spans="9:43" x14ac:dyDescent="0.25">
      <c r="I244" s="46"/>
      <c r="M244" s="46"/>
      <c r="Q244" s="46"/>
      <c r="R244" s="46"/>
      <c r="S244" s="46"/>
      <c r="T244" s="1"/>
      <c r="W244" s="102"/>
      <c r="X244" s="102"/>
      <c r="Y244" s="479"/>
      <c r="AN244" s="102"/>
      <c r="AO244" s="89"/>
      <c r="AP244" s="89"/>
      <c r="AQ244" s="401"/>
    </row>
    <row r="245" spans="9:43" x14ac:dyDescent="0.25">
      <c r="I245" s="46"/>
      <c r="M245" s="46"/>
      <c r="Q245" s="46"/>
      <c r="R245" s="46"/>
      <c r="S245" s="46"/>
      <c r="T245" s="1"/>
      <c r="W245" s="102"/>
      <c r="X245" s="102"/>
      <c r="Y245" s="479"/>
      <c r="AN245" s="102"/>
      <c r="AO245" s="89"/>
      <c r="AP245" s="89"/>
      <c r="AQ245" s="401"/>
    </row>
    <row r="246" spans="9:43" x14ac:dyDescent="0.25">
      <c r="I246" s="46"/>
      <c r="M246" s="46"/>
      <c r="Q246" s="46"/>
      <c r="R246" s="46"/>
      <c r="S246" s="46"/>
      <c r="T246" s="1"/>
      <c r="W246" s="102"/>
      <c r="X246" s="102"/>
      <c r="Y246" s="479"/>
      <c r="AN246" s="102"/>
      <c r="AO246" s="89"/>
      <c r="AP246" s="89"/>
      <c r="AQ246" s="401"/>
    </row>
    <row r="247" spans="9:43" x14ac:dyDescent="0.25">
      <c r="I247" s="46"/>
      <c r="M247" s="46"/>
      <c r="Q247" s="46"/>
      <c r="R247" s="46"/>
      <c r="S247" s="46"/>
      <c r="T247" s="1"/>
      <c r="W247" s="102"/>
      <c r="X247" s="102"/>
      <c r="Y247" s="479"/>
      <c r="AN247" s="102"/>
      <c r="AO247" s="89"/>
      <c r="AP247" s="89"/>
      <c r="AQ247" s="401"/>
    </row>
    <row r="248" spans="9:43" x14ac:dyDescent="0.25">
      <c r="I248" s="46"/>
      <c r="M248" s="46"/>
      <c r="Q248" s="46"/>
      <c r="R248" s="46"/>
      <c r="S248" s="46"/>
      <c r="T248" s="1"/>
      <c r="W248" s="102"/>
      <c r="X248" s="102"/>
      <c r="Y248" s="479"/>
      <c r="AN248" s="102"/>
      <c r="AO248" s="89"/>
      <c r="AP248" s="89"/>
      <c r="AQ248" s="401"/>
    </row>
    <row r="249" spans="9:43" x14ac:dyDescent="0.25">
      <c r="I249" s="46"/>
      <c r="M249" s="46"/>
      <c r="Q249" s="46"/>
      <c r="R249" s="46"/>
      <c r="S249" s="46"/>
      <c r="T249" s="1"/>
      <c r="W249" s="102"/>
      <c r="X249" s="102"/>
      <c r="Y249" s="479"/>
      <c r="AN249" s="102"/>
      <c r="AO249" s="89"/>
      <c r="AP249" s="89"/>
      <c r="AQ249" s="401"/>
    </row>
    <row r="250" spans="9:43" x14ac:dyDescent="0.25">
      <c r="I250" s="46"/>
      <c r="M250" s="46"/>
      <c r="Q250" s="46"/>
      <c r="R250" s="46"/>
      <c r="S250" s="46"/>
      <c r="T250" s="1"/>
      <c r="W250" s="102"/>
      <c r="X250" s="102"/>
      <c r="Y250" s="479"/>
      <c r="AN250" s="102"/>
      <c r="AO250" s="89"/>
      <c r="AP250" s="89"/>
      <c r="AQ250" s="401"/>
    </row>
    <row r="251" spans="9:43" x14ac:dyDescent="0.25">
      <c r="I251" s="46"/>
      <c r="M251" s="46"/>
      <c r="Q251" s="46"/>
      <c r="R251" s="46"/>
      <c r="S251" s="46"/>
      <c r="T251" s="1"/>
      <c r="W251" s="102"/>
      <c r="X251" s="102"/>
      <c r="Y251" s="479"/>
      <c r="AN251" s="102"/>
      <c r="AO251" s="89"/>
      <c r="AP251" s="89"/>
      <c r="AQ251" s="401"/>
    </row>
    <row r="252" spans="9:43" x14ac:dyDescent="0.25">
      <c r="I252" s="46"/>
      <c r="M252" s="46"/>
      <c r="Q252" s="46"/>
      <c r="R252" s="46"/>
      <c r="S252" s="46"/>
      <c r="T252" s="1"/>
      <c r="W252" s="102"/>
      <c r="X252" s="102"/>
      <c r="Y252" s="479"/>
      <c r="AN252" s="102"/>
      <c r="AO252" s="89"/>
      <c r="AP252" s="89"/>
      <c r="AQ252" s="401"/>
    </row>
    <row r="253" spans="9:43" x14ac:dyDescent="0.25">
      <c r="I253" s="46"/>
      <c r="M253" s="46"/>
      <c r="Q253" s="46"/>
      <c r="R253" s="46"/>
      <c r="S253" s="46"/>
      <c r="T253" s="1"/>
      <c r="W253" s="102"/>
      <c r="X253" s="102"/>
      <c r="Y253" s="479"/>
      <c r="AN253" s="102"/>
      <c r="AO253" s="89"/>
      <c r="AP253" s="89"/>
      <c r="AQ253" s="401"/>
    </row>
    <row r="254" spans="9:43" x14ac:dyDescent="0.25">
      <c r="I254" s="46"/>
      <c r="M254" s="46"/>
      <c r="Q254" s="46"/>
      <c r="R254" s="46"/>
      <c r="S254" s="46"/>
      <c r="T254" s="1"/>
      <c r="W254" s="102"/>
      <c r="X254" s="102"/>
      <c r="Y254" s="479"/>
      <c r="AN254" s="102"/>
      <c r="AO254" s="89"/>
      <c r="AP254" s="89"/>
      <c r="AQ254" s="401"/>
    </row>
    <row r="255" spans="9:43" x14ac:dyDescent="0.25">
      <c r="I255" s="46"/>
      <c r="M255" s="46"/>
      <c r="Q255" s="46"/>
      <c r="R255" s="46"/>
      <c r="S255" s="46"/>
      <c r="T255" s="1"/>
      <c r="W255" s="102"/>
      <c r="X255" s="102"/>
      <c r="Y255" s="479"/>
      <c r="AN255" s="102"/>
      <c r="AO255" s="89"/>
      <c r="AP255" s="89"/>
      <c r="AQ255" s="401"/>
    </row>
    <row r="256" spans="9:43" x14ac:dyDescent="0.25">
      <c r="I256" s="46"/>
      <c r="M256" s="46"/>
      <c r="Q256" s="46"/>
      <c r="R256" s="46"/>
      <c r="S256" s="46"/>
      <c r="T256" s="1"/>
      <c r="W256" s="102"/>
      <c r="X256" s="102"/>
      <c r="Y256" s="479"/>
      <c r="AN256" s="102"/>
      <c r="AO256" s="89"/>
      <c r="AP256" s="89"/>
      <c r="AQ256" s="401"/>
    </row>
    <row r="257" spans="9:43" x14ac:dyDescent="0.25">
      <c r="I257" s="46"/>
      <c r="M257" s="46"/>
      <c r="Q257" s="46"/>
      <c r="R257" s="46"/>
      <c r="S257" s="46"/>
      <c r="T257" s="1"/>
      <c r="W257" s="102"/>
      <c r="X257" s="102"/>
      <c r="Y257" s="479"/>
      <c r="AN257" s="102"/>
      <c r="AO257" s="89"/>
      <c r="AP257" s="89"/>
      <c r="AQ257" s="401"/>
    </row>
    <row r="258" spans="9:43" x14ac:dyDescent="0.25">
      <c r="I258" s="46"/>
      <c r="M258" s="46"/>
      <c r="Q258" s="46"/>
      <c r="R258" s="46"/>
      <c r="S258" s="46"/>
      <c r="T258" s="1"/>
      <c r="W258" s="102"/>
      <c r="X258" s="102"/>
      <c r="Y258" s="479"/>
      <c r="AN258" s="102"/>
      <c r="AO258" s="89"/>
      <c r="AP258" s="89"/>
      <c r="AQ258" s="401"/>
    </row>
    <row r="259" spans="9:43" x14ac:dyDescent="0.25">
      <c r="I259" s="46"/>
      <c r="M259" s="46"/>
      <c r="Q259" s="46"/>
      <c r="R259" s="46"/>
      <c r="S259" s="46"/>
      <c r="T259" s="1"/>
      <c r="W259" s="102"/>
      <c r="X259" s="102"/>
      <c r="Y259" s="479"/>
      <c r="AN259" s="102"/>
      <c r="AO259" s="89"/>
      <c r="AP259" s="89"/>
      <c r="AQ259" s="401"/>
    </row>
    <row r="260" spans="9:43" x14ac:dyDescent="0.25">
      <c r="I260" s="46"/>
      <c r="M260" s="46"/>
      <c r="Q260" s="46"/>
      <c r="R260" s="46"/>
      <c r="S260" s="46"/>
      <c r="T260" s="1"/>
      <c r="W260" s="102"/>
      <c r="X260" s="102"/>
      <c r="Y260" s="479"/>
      <c r="AN260" s="102"/>
      <c r="AO260" s="89"/>
      <c r="AP260" s="89"/>
      <c r="AQ260" s="401"/>
    </row>
    <row r="261" spans="9:43" x14ac:dyDescent="0.25">
      <c r="I261" s="46"/>
      <c r="M261" s="46"/>
      <c r="Q261" s="46"/>
      <c r="R261" s="46"/>
      <c r="S261" s="46"/>
      <c r="T261" s="1"/>
      <c r="W261" s="102"/>
      <c r="X261" s="102"/>
      <c r="Y261" s="479"/>
      <c r="AN261" s="102"/>
      <c r="AO261" s="89"/>
      <c r="AP261" s="89"/>
      <c r="AQ261" s="401"/>
    </row>
    <row r="262" spans="9:43" x14ac:dyDescent="0.25">
      <c r="I262" s="46"/>
      <c r="M262" s="46"/>
      <c r="Q262" s="46"/>
      <c r="R262" s="46"/>
      <c r="S262" s="46"/>
      <c r="T262" s="1"/>
      <c r="W262" s="102"/>
      <c r="X262" s="102"/>
      <c r="Y262" s="479"/>
      <c r="AN262" s="102"/>
      <c r="AO262" s="89"/>
      <c r="AP262" s="89"/>
      <c r="AQ262" s="401"/>
    </row>
    <row r="263" spans="9:43" x14ac:dyDescent="0.25">
      <c r="I263" s="46"/>
      <c r="M263" s="46"/>
      <c r="Q263" s="46"/>
      <c r="R263" s="46"/>
      <c r="S263" s="46"/>
      <c r="T263" s="1"/>
      <c r="W263" s="102"/>
      <c r="X263" s="102"/>
      <c r="Y263" s="479"/>
      <c r="AN263" s="102"/>
      <c r="AO263" s="89"/>
      <c r="AP263" s="89"/>
      <c r="AQ263" s="401"/>
    </row>
    <row r="264" spans="9:43" x14ac:dyDescent="0.25">
      <c r="I264" s="46"/>
      <c r="M264" s="46"/>
      <c r="Q264" s="46"/>
      <c r="R264" s="46"/>
      <c r="S264" s="46"/>
      <c r="T264" s="1"/>
      <c r="W264" s="102"/>
      <c r="X264" s="102"/>
      <c r="Y264" s="479"/>
      <c r="AN264" s="102"/>
      <c r="AO264" s="89"/>
      <c r="AP264" s="89"/>
      <c r="AQ264" s="401"/>
    </row>
    <row r="265" spans="9:43" x14ac:dyDescent="0.25">
      <c r="I265" s="46"/>
      <c r="M265" s="46"/>
      <c r="Q265" s="46"/>
      <c r="R265" s="46"/>
      <c r="S265" s="46"/>
      <c r="T265" s="1"/>
      <c r="W265" s="102"/>
      <c r="X265" s="102"/>
      <c r="Y265" s="479"/>
      <c r="AN265" s="102"/>
      <c r="AO265" s="89"/>
      <c r="AP265" s="89"/>
      <c r="AQ265" s="401"/>
    </row>
    <row r="266" spans="9:43" x14ac:dyDescent="0.25">
      <c r="I266" s="46"/>
      <c r="M266" s="46"/>
      <c r="Q266" s="46"/>
      <c r="R266" s="46"/>
      <c r="S266" s="46"/>
      <c r="T266" s="1"/>
      <c r="W266" s="102"/>
      <c r="X266" s="102"/>
      <c r="Y266" s="479"/>
      <c r="AN266" s="102"/>
      <c r="AO266" s="89"/>
      <c r="AP266" s="89"/>
      <c r="AQ266" s="401"/>
    </row>
    <row r="267" spans="9:43" x14ac:dyDescent="0.25">
      <c r="I267" s="46"/>
      <c r="M267" s="46"/>
      <c r="Q267" s="46"/>
      <c r="R267" s="46"/>
      <c r="S267" s="46"/>
      <c r="T267" s="1"/>
      <c r="W267" s="102"/>
      <c r="X267" s="102"/>
      <c r="Y267" s="479"/>
      <c r="AN267" s="102"/>
      <c r="AO267" s="89"/>
      <c r="AP267" s="89"/>
      <c r="AQ267" s="401"/>
    </row>
    <row r="268" spans="9:43" x14ac:dyDescent="0.25">
      <c r="I268" s="46"/>
      <c r="M268" s="46"/>
      <c r="Q268" s="46"/>
      <c r="R268" s="46"/>
      <c r="S268" s="46"/>
      <c r="T268" s="1"/>
      <c r="W268" s="102"/>
      <c r="X268" s="102"/>
      <c r="Y268" s="479"/>
      <c r="AN268" s="102"/>
      <c r="AO268" s="89"/>
      <c r="AP268" s="89"/>
      <c r="AQ268" s="401"/>
    </row>
    <row r="269" spans="9:43" x14ac:dyDescent="0.25">
      <c r="I269" s="46"/>
      <c r="M269" s="46"/>
      <c r="Q269" s="46"/>
      <c r="R269" s="46"/>
      <c r="S269" s="46"/>
      <c r="T269" s="1"/>
      <c r="W269" s="102"/>
      <c r="X269" s="102"/>
      <c r="Y269" s="479"/>
      <c r="AN269" s="102"/>
      <c r="AO269" s="89"/>
      <c r="AP269" s="89"/>
      <c r="AQ269" s="401"/>
    </row>
    <row r="270" spans="9:43" x14ac:dyDescent="0.25">
      <c r="I270" s="46"/>
      <c r="M270" s="46"/>
      <c r="Q270" s="46"/>
      <c r="R270" s="46"/>
      <c r="S270" s="46"/>
      <c r="T270" s="1"/>
      <c r="W270" s="102"/>
      <c r="X270" s="102"/>
      <c r="Y270" s="479"/>
      <c r="AN270" s="102"/>
      <c r="AO270" s="89"/>
      <c r="AP270" s="89"/>
      <c r="AQ270" s="401"/>
    </row>
    <row r="271" spans="9:43" x14ac:dyDescent="0.25">
      <c r="I271" s="46"/>
      <c r="M271" s="46"/>
      <c r="Q271" s="46"/>
      <c r="R271" s="46"/>
      <c r="S271" s="46"/>
      <c r="T271" s="1"/>
      <c r="W271" s="102"/>
      <c r="X271" s="102"/>
      <c r="Y271" s="479"/>
      <c r="AN271" s="102"/>
      <c r="AO271" s="89"/>
      <c r="AP271" s="89"/>
      <c r="AQ271" s="401"/>
    </row>
    <row r="272" spans="9:43" x14ac:dyDescent="0.25">
      <c r="I272" s="46"/>
      <c r="M272" s="46"/>
      <c r="Q272" s="46"/>
      <c r="R272" s="46"/>
      <c r="S272" s="46"/>
      <c r="T272" s="1"/>
      <c r="W272" s="102"/>
      <c r="X272" s="102"/>
      <c r="Y272" s="479"/>
      <c r="AN272" s="102"/>
      <c r="AO272" s="89"/>
      <c r="AP272" s="89"/>
      <c r="AQ272" s="401"/>
    </row>
    <row r="273" spans="9:43" x14ac:dyDescent="0.25">
      <c r="I273" s="46"/>
      <c r="M273" s="46"/>
      <c r="Q273" s="46"/>
      <c r="R273" s="46"/>
      <c r="S273" s="46"/>
      <c r="T273" s="1"/>
      <c r="W273" s="102"/>
      <c r="X273" s="102"/>
      <c r="Y273" s="479"/>
      <c r="AN273" s="102"/>
      <c r="AO273" s="89"/>
      <c r="AP273" s="89"/>
      <c r="AQ273" s="401"/>
    </row>
    <row r="274" spans="9:43" x14ac:dyDescent="0.25">
      <c r="I274" s="46"/>
      <c r="M274" s="46"/>
      <c r="Q274" s="46"/>
      <c r="R274" s="46"/>
      <c r="S274" s="46"/>
      <c r="T274" s="1"/>
      <c r="W274" s="102"/>
      <c r="X274" s="102"/>
      <c r="Y274" s="479"/>
      <c r="AN274" s="102"/>
      <c r="AO274" s="89"/>
      <c r="AP274" s="89"/>
      <c r="AQ274" s="401"/>
    </row>
    <row r="275" spans="9:43" x14ac:dyDescent="0.25">
      <c r="I275" s="46"/>
      <c r="M275" s="46"/>
      <c r="Q275" s="46"/>
      <c r="R275" s="46"/>
      <c r="S275" s="46"/>
      <c r="T275" s="1"/>
      <c r="W275" s="102"/>
      <c r="X275" s="102"/>
      <c r="Y275" s="479"/>
      <c r="AN275" s="102"/>
      <c r="AO275" s="89"/>
      <c r="AP275" s="89"/>
      <c r="AQ275" s="401"/>
    </row>
    <row r="276" spans="9:43" x14ac:dyDescent="0.25">
      <c r="I276" s="46"/>
      <c r="M276" s="46"/>
      <c r="Q276" s="46"/>
      <c r="R276" s="46"/>
      <c r="S276" s="46"/>
      <c r="T276" s="1"/>
      <c r="W276" s="102"/>
      <c r="X276" s="102"/>
      <c r="Y276" s="479"/>
      <c r="AN276" s="102"/>
      <c r="AO276" s="89"/>
      <c r="AP276" s="89"/>
      <c r="AQ276" s="401"/>
    </row>
    <row r="277" spans="9:43" x14ac:dyDescent="0.25">
      <c r="I277" s="46"/>
      <c r="M277" s="46"/>
      <c r="Q277" s="46"/>
      <c r="R277" s="46"/>
      <c r="S277" s="46"/>
      <c r="T277" s="1"/>
      <c r="W277" s="102"/>
      <c r="X277" s="102"/>
      <c r="Y277" s="479"/>
      <c r="AN277" s="102"/>
      <c r="AO277" s="89"/>
      <c r="AP277" s="89"/>
      <c r="AQ277" s="401"/>
    </row>
    <row r="278" spans="9:43" x14ac:dyDescent="0.25">
      <c r="I278" s="46"/>
      <c r="M278" s="46"/>
      <c r="Q278" s="46"/>
      <c r="R278" s="46"/>
      <c r="S278" s="46"/>
      <c r="T278" s="1"/>
      <c r="W278" s="102"/>
      <c r="X278" s="102"/>
      <c r="Y278" s="479"/>
      <c r="AN278" s="102"/>
      <c r="AO278" s="89"/>
      <c r="AP278" s="89"/>
      <c r="AQ278" s="401"/>
    </row>
    <row r="279" spans="9:43" x14ac:dyDescent="0.25">
      <c r="I279" s="46"/>
      <c r="M279" s="46"/>
      <c r="Q279" s="46"/>
      <c r="R279" s="46"/>
      <c r="S279" s="46"/>
      <c r="T279" s="1"/>
      <c r="W279" s="102"/>
      <c r="X279" s="102"/>
      <c r="Y279" s="479"/>
      <c r="AN279" s="102"/>
      <c r="AO279" s="89"/>
      <c r="AP279" s="89"/>
      <c r="AQ279" s="401"/>
    </row>
    <row r="280" spans="9:43" x14ac:dyDescent="0.25">
      <c r="I280" s="46"/>
      <c r="M280" s="46"/>
      <c r="Q280" s="46"/>
      <c r="R280" s="46"/>
      <c r="S280" s="46"/>
      <c r="T280" s="1"/>
      <c r="W280" s="102"/>
      <c r="X280" s="102"/>
      <c r="Y280" s="479"/>
      <c r="AN280" s="102"/>
      <c r="AO280" s="89"/>
      <c r="AP280" s="89"/>
      <c r="AQ280" s="401"/>
    </row>
    <row r="281" spans="9:43" x14ac:dyDescent="0.25">
      <c r="I281" s="46"/>
      <c r="M281" s="46"/>
      <c r="Q281" s="46"/>
      <c r="R281" s="46"/>
      <c r="S281" s="46"/>
      <c r="T281" s="1"/>
      <c r="W281" s="102"/>
      <c r="X281" s="102"/>
      <c r="Y281" s="479"/>
      <c r="AN281" s="102"/>
      <c r="AO281" s="89"/>
      <c r="AP281" s="89"/>
      <c r="AQ281" s="401"/>
    </row>
    <row r="282" spans="9:43" x14ac:dyDescent="0.25">
      <c r="I282" s="46"/>
      <c r="M282" s="46"/>
      <c r="Q282" s="46"/>
      <c r="R282" s="46"/>
      <c r="S282" s="46"/>
      <c r="T282" s="1"/>
      <c r="W282" s="102"/>
      <c r="X282" s="102"/>
      <c r="Y282" s="479"/>
      <c r="AN282" s="102"/>
      <c r="AO282" s="89"/>
      <c r="AP282" s="89"/>
      <c r="AQ282" s="401"/>
    </row>
    <row r="283" spans="9:43" x14ac:dyDescent="0.25">
      <c r="I283" s="46"/>
      <c r="M283" s="46"/>
      <c r="Q283" s="46"/>
      <c r="R283" s="46"/>
      <c r="S283" s="46"/>
      <c r="T283" s="1"/>
      <c r="W283" s="102"/>
      <c r="X283" s="102"/>
      <c r="Y283" s="479"/>
      <c r="AN283" s="102"/>
      <c r="AO283" s="89"/>
      <c r="AP283" s="89"/>
      <c r="AQ283" s="401"/>
    </row>
    <row r="284" spans="9:43" x14ac:dyDescent="0.25">
      <c r="I284" s="46"/>
      <c r="M284" s="46"/>
      <c r="Q284" s="46"/>
      <c r="R284" s="46"/>
      <c r="S284" s="46"/>
      <c r="T284" s="1"/>
      <c r="W284" s="102"/>
      <c r="X284" s="102"/>
      <c r="Y284" s="479"/>
      <c r="AN284" s="102"/>
      <c r="AO284" s="89"/>
      <c r="AP284" s="89"/>
      <c r="AQ284" s="401"/>
    </row>
    <row r="285" spans="9:43" x14ac:dyDescent="0.25">
      <c r="I285" s="46"/>
      <c r="M285" s="46"/>
      <c r="Q285" s="46"/>
      <c r="R285" s="46"/>
      <c r="S285" s="46"/>
      <c r="T285" s="1"/>
      <c r="W285" s="102"/>
      <c r="X285" s="102"/>
      <c r="Y285" s="479"/>
      <c r="AN285" s="102"/>
      <c r="AO285" s="89"/>
      <c r="AP285" s="89"/>
      <c r="AQ285" s="401"/>
    </row>
    <row r="286" spans="9:43" x14ac:dyDescent="0.25">
      <c r="I286" s="46"/>
      <c r="M286" s="46"/>
      <c r="Q286" s="46"/>
      <c r="R286" s="46"/>
      <c r="S286" s="46"/>
      <c r="T286" s="1"/>
      <c r="W286" s="102"/>
      <c r="X286" s="102"/>
      <c r="Y286" s="479"/>
      <c r="AN286" s="102"/>
      <c r="AO286" s="89"/>
      <c r="AP286" s="89"/>
      <c r="AQ286" s="401"/>
    </row>
    <row r="287" spans="9:43" x14ac:dyDescent="0.25">
      <c r="I287" s="46"/>
      <c r="M287" s="46"/>
      <c r="Q287" s="46"/>
      <c r="R287" s="46"/>
      <c r="S287" s="46"/>
      <c r="T287" s="1"/>
      <c r="W287" s="102"/>
      <c r="X287" s="102"/>
      <c r="Y287" s="479"/>
      <c r="AN287" s="102"/>
      <c r="AO287" s="89"/>
      <c r="AP287" s="89"/>
      <c r="AQ287" s="401"/>
    </row>
    <row r="288" spans="9:43" x14ac:dyDescent="0.25">
      <c r="I288" s="46"/>
      <c r="M288" s="46"/>
      <c r="Q288" s="46"/>
      <c r="R288" s="46"/>
      <c r="S288" s="46"/>
      <c r="T288" s="1"/>
      <c r="W288" s="102"/>
      <c r="X288" s="102"/>
      <c r="Y288" s="479"/>
      <c r="AN288" s="102"/>
      <c r="AO288" s="89"/>
      <c r="AP288" s="89"/>
      <c r="AQ288" s="401"/>
    </row>
    <row r="289" spans="9:43" x14ac:dyDescent="0.25">
      <c r="I289" s="46"/>
      <c r="M289" s="46"/>
      <c r="Q289" s="46"/>
      <c r="R289" s="46"/>
      <c r="S289" s="46"/>
      <c r="T289" s="1"/>
      <c r="W289" s="102"/>
      <c r="X289" s="102"/>
      <c r="Y289" s="479"/>
      <c r="AN289" s="102"/>
      <c r="AO289" s="89"/>
      <c r="AP289" s="89"/>
      <c r="AQ289" s="401"/>
    </row>
    <row r="290" spans="9:43" x14ac:dyDescent="0.25">
      <c r="I290" s="46"/>
      <c r="M290" s="46"/>
      <c r="Q290" s="46"/>
      <c r="R290" s="46"/>
      <c r="S290" s="46"/>
      <c r="T290" s="1"/>
      <c r="W290" s="102"/>
      <c r="X290" s="102"/>
      <c r="Y290" s="479"/>
      <c r="AN290" s="102"/>
      <c r="AO290" s="89"/>
      <c r="AP290" s="89"/>
      <c r="AQ290" s="401"/>
    </row>
    <row r="291" spans="9:43" x14ac:dyDescent="0.25">
      <c r="I291" s="46"/>
      <c r="M291" s="46"/>
      <c r="Q291" s="46"/>
      <c r="R291" s="46"/>
      <c r="S291" s="46"/>
      <c r="T291" s="1"/>
      <c r="W291" s="102"/>
      <c r="X291" s="102"/>
      <c r="Y291" s="479"/>
      <c r="AN291" s="102"/>
      <c r="AO291" s="89"/>
      <c r="AP291" s="89"/>
      <c r="AQ291" s="401"/>
    </row>
    <row r="292" spans="9:43" x14ac:dyDescent="0.25">
      <c r="I292" s="46"/>
      <c r="M292" s="46"/>
      <c r="Q292" s="46"/>
      <c r="R292" s="46"/>
      <c r="S292" s="46"/>
      <c r="T292" s="1"/>
      <c r="W292" s="102"/>
      <c r="X292" s="102"/>
      <c r="Y292" s="479"/>
      <c r="AN292" s="102"/>
      <c r="AO292" s="89"/>
      <c r="AP292" s="89"/>
      <c r="AQ292" s="401"/>
    </row>
    <row r="293" spans="9:43" x14ac:dyDescent="0.25">
      <c r="I293" s="46"/>
      <c r="M293" s="46"/>
      <c r="Q293" s="46"/>
      <c r="R293" s="46"/>
      <c r="S293" s="46"/>
      <c r="T293" s="1"/>
      <c r="W293" s="102"/>
      <c r="X293" s="102"/>
      <c r="Y293" s="479"/>
      <c r="AN293" s="102"/>
      <c r="AO293" s="89"/>
      <c r="AP293" s="89"/>
      <c r="AQ293" s="401"/>
    </row>
    <row r="294" spans="9:43" x14ac:dyDescent="0.25">
      <c r="I294" s="46"/>
      <c r="M294" s="46"/>
      <c r="Q294" s="46"/>
      <c r="R294" s="46"/>
      <c r="S294" s="46"/>
      <c r="T294" s="1"/>
      <c r="W294" s="102"/>
      <c r="X294" s="102"/>
      <c r="Y294" s="479"/>
      <c r="AN294" s="102"/>
      <c r="AO294" s="89"/>
      <c r="AP294" s="89"/>
      <c r="AQ294" s="401"/>
    </row>
    <row r="295" spans="9:43" x14ac:dyDescent="0.25">
      <c r="I295" s="46"/>
      <c r="M295" s="46"/>
      <c r="Q295" s="46"/>
      <c r="R295" s="46"/>
      <c r="S295" s="46"/>
      <c r="T295" s="1"/>
      <c r="W295" s="102"/>
      <c r="X295" s="102"/>
      <c r="Y295" s="479"/>
      <c r="AN295" s="102"/>
      <c r="AO295" s="89"/>
      <c r="AP295" s="89"/>
      <c r="AQ295" s="401"/>
    </row>
    <row r="296" spans="9:43" x14ac:dyDescent="0.25">
      <c r="I296" s="46"/>
      <c r="M296" s="46"/>
      <c r="Q296" s="46"/>
      <c r="R296" s="46"/>
      <c r="S296" s="46"/>
      <c r="T296" s="1"/>
      <c r="W296" s="102"/>
      <c r="X296" s="102"/>
      <c r="Y296" s="479"/>
      <c r="AN296" s="102"/>
      <c r="AO296" s="89"/>
      <c r="AP296" s="89"/>
      <c r="AQ296" s="401"/>
    </row>
    <row r="297" spans="9:43" x14ac:dyDescent="0.25">
      <c r="I297" s="46"/>
      <c r="M297" s="46"/>
      <c r="Q297" s="46"/>
      <c r="R297" s="46"/>
      <c r="S297" s="46"/>
      <c r="T297" s="1"/>
      <c r="W297" s="102"/>
      <c r="X297" s="102"/>
      <c r="Y297" s="479"/>
      <c r="AN297" s="102"/>
      <c r="AO297" s="89"/>
      <c r="AP297" s="89"/>
      <c r="AQ297" s="401"/>
    </row>
    <row r="298" spans="9:43" x14ac:dyDescent="0.25">
      <c r="I298" s="46"/>
      <c r="M298" s="46"/>
      <c r="Q298" s="46"/>
      <c r="R298" s="46"/>
      <c r="S298" s="46"/>
      <c r="T298" s="1"/>
      <c r="W298" s="102"/>
      <c r="X298" s="102"/>
      <c r="Y298" s="479"/>
      <c r="AN298" s="102"/>
      <c r="AO298" s="89"/>
      <c r="AP298" s="89"/>
      <c r="AQ298" s="401"/>
    </row>
    <row r="299" spans="9:43" x14ac:dyDescent="0.25">
      <c r="I299" s="46"/>
      <c r="M299" s="46"/>
      <c r="Q299" s="46"/>
      <c r="R299" s="46"/>
      <c r="S299" s="46"/>
      <c r="T299" s="1"/>
      <c r="W299" s="102"/>
      <c r="X299" s="102"/>
      <c r="Y299" s="479"/>
      <c r="AN299" s="102"/>
      <c r="AO299" s="89"/>
      <c r="AP299" s="89"/>
      <c r="AQ299" s="401"/>
    </row>
    <row r="300" spans="9:43" x14ac:dyDescent="0.25">
      <c r="I300" s="46"/>
      <c r="M300" s="46"/>
      <c r="Q300" s="46"/>
      <c r="R300" s="46"/>
      <c r="S300" s="46"/>
      <c r="T300" s="1"/>
      <c r="W300" s="102"/>
      <c r="X300" s="102"/>
      <c r="Y300" s="479"/>
      <c r="AN300" s="102"/>
      <c r="AO300" s="89"/>
      <c r="AP300" s="89"/>
      <c r="AQ300" s="401"/>
    </row>
    <row r="301" spans="9:43" x14ac:dyDescent="0.25">
      <c r="I301" s="46"/>
      <c r="M301" s="46"/>
      <c r="Q301" s="46"/>
      <c r="R301" s="46"/>
      <c r="S301" s="46"/>
      <c r="T301" s="1"/>
      <c r="W301" s="102"/>
      <c r="X301" s="102"/>
      <c r="Y301" s="479"/>
      <c r="AN301" s="102"/>
      <c r="AO301" s="89"/>
      <c r="AP301" s="89"/>
      <c r="AQ301" s="401"/>
    </row>
    <row r="302" spans="9:43" x14ac:dyDescent="0.25">
      <c r="I302" s="46"/>
      <c r="M302" s="46"/>
      <c r="Q302" s="46"/>
      <c r="R302" s="46"/>
      <c r="S302" s="46"/>
      <c r="T302" s="1"/>
      <c r="W302" s="102"/>
      <c r="X302" s="102"/>
      <c r="Y302" s="479"/>
      <c r="AN302" s="102"/>
      <c r="AO302" s="89"/>
      <c r="AP302" s="89"/>
      <c r="AQ302" s="401"/>
    </row>
    <row r="303" spans="9:43" x14ac:dyDescent="0.25">
      <c r="I303" s="46"/>
      <c r="M303" s="46"/>
      <c r="Q303" s="46"/>
      <c r="R303" s="46"/>
      <c r="S303" s="46"/>
      <c r="T303" s="1"/>
      <c r="W303" s="102"/>
      <c r="X303" s="102"/>
      <c r="Y303" s="479"/>
      <c r="AN303" s="102"/>
      <c r="AO303" s="89"/>
      <c r="AP303" s="89"/>
      <c r="AQ303" s="401"/>
    </row>
    <row r="304" spans="9:43" x14ac:dyDescent="0.25">
      <c r="I304" s="46"/>
      <c r="M304" s="46"/>
      <c r="Q304" s="46"/>
      <c r="R304" s="46"/>
      <c r="S304" s="46"/>
      <c r="T304" s="1"/>
      <c r="W304" s="102"/>
      <c r="X304" s="102"/>
      <c r="Y304" s="479"/>
      <c r="AN304" s="102"/>
      <c r="AO304" s="89"/>
      <c r="AP304" s="89"/>
      <c r="AQ304" s="401"/>
    </row>
    <row r="305" spans="9:43" x14ac:dyDescent="0.25">
      <c r="I305" s="46"/>
      <c r="M305" s="46"/>
      <c r="Q305" s="46"/>
      <c r="R305" s="46"/>
      <c r="S305" s="46"/>
      <c r="T305" s="1"/>
      <c r="W305" s="102"/>
      <c r="X305" s="102"/>
      <c r="Y305" s="479"/>
      <c r="AN305" s="102"/>
      <c r="AO305" s="89"/>
      <c r="AP305" s="89"/>
      <c r="AQ305" s="401"/>
    </row>
    <row r="306" spans="9:43" x14ac:dyDescent="0.25">
      <c r="I306" s="46"/>
      <c r="M306" s="46"/>
      <c r="Q306" s="46"/>
      <c r="R306" s="46"/>
      <c r="S306" s="46"/>
      <c r="T306" s="1"/>
      <c r="W306" s="102"/>
      <c r="X306" s="102"/>
      <c r="Y306" s="479"/>
      <c r="AN306" s="102"/>
      <c r="AO306" s="89"/>
      <c r="AP306" s="89"/>
      <c r="AQ306" s="401"/>
    </row>
    <row r="307" spans="9:43" x14ac:dyDescent="0.25">
      <c r="I307" s="46"/>
      <c r="M307" s="46"/>
      <c r="Q307" s="46"/>
      <c r="R307" s="46"/>
      <c r="S307" s="46"/>
      <c r="T307" s="1"/>
      <c r="W307" s="102"/>
      <c r="X307" s="102"/>
      <c r="Y307" s="479"/>
      <c r="AN307" s="102"/>
      <c r="AO307" s="89"/>
      <c r="AP307" s="89"/>
      <c r="AQ307" s="401"/>
    </row>
    <row r="308" spans="9:43" x14ac:dyDescent="0.25">
      <c r="I308" s="46"/>
      <c r="M308" s="46"/>
      <c r="Q308" s="46"/>
      <c r="R308" s="46"/>
      <c r="S308" s="46"/>
      <c r="T308" s="1"/>
      <c r="W308" s="102"/>
      <c r="X308" s="102"/>
      <c r="Y308" s="479"/>
      <c r="AN308" s="102"/>
      <c r="AO308" s="89"/>
      <c r="AP308" s="89"/>
      <c r="AQ308" s="401"/>
    </row>
    <row r="309" spans="9:43" x14ac:dyDescent="0.25">
      <c r="I309" s="46"/>
      <c r="M309" s="46"/>
      <c r="Q309" s="46"/>
      <c r="R309" s="46"/>
      <c r="S309" s="46"/>
      <c r="T309" s="1"/>
      <c r="W309" s="102"/>
      <c r="X309" s="102"/>
      <c r="Y309" s="479"/>
      <c r="AN309" s="102"/>
      <c r="AO309" s="89"/>
      <c r="AP309" s="89"/>
      <c r="AQ309" s="401"/>
    </row>
    <row r="310" spans="9:43" x14ac:dyDescent="0.25">
      <c r="I310" s="46"/>
      <c r="M310" s="46"/>
      <c r="Q310" s="46"/>
      <c r="R310" s="46"/>
      <c r="S310" s="46"/>
      <c r="T310" s="1"/>
      <c r="W310" s="102"/>
      <c r="X310" s="102"/>
      <c r="Y310" s="479"/>
      <c r="AN310" s="102"/>
      <c r="AO310" s="89"/>
      <c r="AP310" s="89"/>
      <c r="AQ310" s="401"/>
    </row>
    <row r="311" spans="9:43" x14ac:dyDescent="0.25">
      <c r="I311" s="46"/>
      <c r="M311" s="46"/>
      <c r="Q311" s="46"/>
      <c r="R311" s="46"/>
      <c r="S311" s="46"/>
      <c r="T311" s="1"/>
      <c r="W311" s="102"/>
      <c r="X311" s="102"/>
      <c r="Y311" s="479"/>
      <c r="AN311" s="102"/>
      <c r="AO311" s="89"/>
      <c r="AP311" s="89"/>
      <c r="AQ311" s="401"/>
    </row>
    <row r="312" spans="9:43" x14ac:dyDescent="0.25">
      <c r="I312" s="46"/>
      <c r="M312" s="46"/>
      <c r="Q312" s="46"/>
      <c r="R312" s="46"/>
      <c r="S312" s="46"/>
      <c r="T312" s="1"/>
      <c r="W312" s="102"/>
      <c r="X312" s="102"/>
      <c r="Y312" s="479"/>
      <c r="AN312" s="102"/>
      <c r="AO312" s="89"/>
      <c r="AP312" s="89"/>
      <c r="AQ312" s="401"/>
    </row>
    <row r="313" spans="9:43" x14ac:dyDescent="0.25">
      <c r="I313" s="46"/>
      <c r="M313" s="46"/>
      <c r="Q313" s="46"/>
      <c r="R313" s="46"/>
      <c r="S313" s="46"/>
      <c r="T313" s="1"/>
      <c r="W313" s="102"/>
      <c r="X313" s="102"/>
      <c r="Y313" s="479"/>
      <c r="AN313" s="102"/>
      <c r="AO313" s="89"/>
      <c r="AP313" s="89"/>
      <c r="AQ313" s="401"/>
    </row>
    <row r="314" spans="9:43" x14ac:dyDescent="0.25">
      <c r="I314" s="46"/>
      <c r="M314" s="46"/>
      <c r="Q314" s="46"/>
      <c r="R314" s="46"/>
      <c r="S314" s="46"/>
      <c r="T314" s="1"/>
      <c r="W314" s="102"/>
      <c r="X314" s="102"/>
      <c r="Y314" s="479"/>
      <c r="AN314" s="102"/>
      <c r="AO314" s="89"/>
      <c r="AP314" s="89"/>
      <c r="AQ314" s="401"/>
    </row>
    <row r="315" spans="9:43" x14ac:dyDescent="0.25">
      <c r="I315" s="46"/>
      <c r="M315" s="46"/>
      <c r="Q315" s="46"/>
      <c r="R315" s="46"/>
      <c r="S315" s="46"/>
      <c r="T315" s="1"/>
      <c r="W315" s="102"/>
      <c r="X315" s="102"/>
      <c r="Y315" s="479"/>
      <c r="AN315" s="102"/>
      <c r="AO315" s="89"/>
      <c r="AP315" s="89"/>
      <c r="AQ315" s="401"/>
    </row>
    <row r="316" spans="9:43" x14ac:dyDescent="0.25">
      <c r="I316" s="46"/>
      <c r="M316" s="46"/>
      <c r="Q316" s="46"/>
      <c r="R316" s="46"/>
      <c r="S316" s="46"/>
      <c r="T316" s="1"/>
      <c r="W316" s="102"/>
      <c r="X316" s="102"/>
      <c r="Y316" s="479"/>
      <c r="AN316" s="102"/>
      <c r="AO316" s="89"/>
      <c r="AP316" s="89"/>
      <c r="AQ316" s="401"/>
    </row>
    <row r="317" spans="9:43" x14ac:dyDescent="0.25">
      <c r="I317" s="46"/>
      <c r="M317" s="46"/>
      <c r="Q317" s="46"/>
      <c r="R317" s="46"/>
      <c r="S317" s="46"/>
      <c r="T317" s="1"/>
      <c r="W317" s="102"/>
      <c r="X317" s="102"/>
      <c r="Y317" s="479"/>
      <c r="AN317" s="102"/>
      <c r="AO317" s="89"/>
      <c r="AP317" s="89"/>
      <c r="AQ317" s="401"/>
    </row>
    <row r="318" spans="9:43" x14ac:dyDescent="0.25">
      <c r="I318" s="46"/>
      <c r="M318" s="46"/>
      <c r="Q318" s="46"/>
      <c r="R318" s="46"/>
      <c r="S318" s="46"/>
      <c r="T318" s="1"/>
      <c r="W318" s="102"/>
      <c r="X318" s="102"/>
      <c r="Y318" s="479"/>
      <c r="AN318" s="102"/>
      <c r="AO318" s="89"/>
      <c r="AP318" s="89"/>
      <c r="AQ318" s="401"/>
    </row>
    <row r="319" spans="9:43" x14ac:dyDescent="0.25">
      <c r="I319" s="46"/>
      <c r="M319" s="46"/>
      <c r="Q319" s="46"/>
      <c r="R319" s="46"/>
      <c r="S319" s="46"/>
      <c r="T319" s="1"/>
      <c r="W319" s="102"/>
      <c r="X319" s="102"/>
      <c r="Y319" s="479"/>
      <c r="AN319" s="102"/>
      <c r="AO319" s="89"/>
      <c r="AP319" s="89"/>
      <c r="AQ319" s="401"/>
    </row>
    <row r="320" spans="9:43" x14ac:dyDescent="0.25">
      <c r="I320" s="46"/>
      <c r="M320" s="46"/>
      <c r="Q320" s="46"/>
      <c r="R320" s="46"/>
      <c r="S320" s="46"/>
      <c r="T320" s="1"/>
      <c r="W320" s="102"/>
      <c r="X320" s="102"/>
      <c r="Y320" s="479"/>
      <c r="AN320" s="102"/>
      <c r="AO320" s="89"/>
      <c r="AP320" s="89"/>
      <c r="AQ320" s="401"/>
    </row>
    <row r="321" spans="9:43" x14ac:dyDescent="0.25">
      <c r="I321" s="46"/>
      <c r="M321" s="46"/>
      <c r="Q321" s="46"/>
      <c r="R321" s="46"/>
      <c r="S321" s="46"/>
      <c r="T321" s="1"/>
      <c r="W321" s="102"/>
      <c r="X321" s="102"/>
      <c r="Y321" s="479"/>
      <c r="AN321" s="102"/>
      <c r="AO321" s="89"/>
      <c r="AP321" s="89"/>
      <c r="AQ321" s="401"/>
    </row>
    <row r="322" spans="9:43" x14ac:dyDescent="0.25">
      <c r="I322" s="46"/>
      <c r="M322" s="46"/>
      <c r="Q322" s="46"/>
      <c r="R322" s="46"/>
      <c r="S322" s="46"/>
      <c r="T322" s="1"/>
      <c r="W322" s="102"/>
      <c r="X322" s="102"/>
      <c r="Y322" s="479"/>
      <c r="AN322" s="102"/>
      <c r="AO322" s="89"/>
      <c r="AP322" s="89"/>
      <c r="AQ322" s="401"/>
    </row>
    <row r="323" spans="9:43" x14ac:dyDescent="0.25">
      <c r="I323" s="46"/>
      <c r="M323" s="46"/>
      <c r="Q323" s="46"/>
      <c r="R323" s="46"/>
      <c r="S323" s="46"/>
      <c r="T323" s="1"/>
      <c r="W323" s="102"/>
      <c r="X323" s="102"/>
      <c r="Y323" s="479"/>
      <c r="AN323" s="102"/>
      <c r="AO323" s="89"/>
      <c r="AP323" s="89"/>
      <c r="AQ323" s="401"/>
    </row>
    <row r="324" spans="9:43" x14ac:dyDescent="0.25">
      <c r="I324" s="46"/>
      <c r="M324" s="46"/>
      <c r="Q324" s="46"/>
      <c r="R324" s="46"/>
      <c r="S324" s="46"/>
      <c r="T324" s="1"/>
      <c r="W324" s="102"/>
      <c r="X324" s="102"/>
      <c r="Y324" s="479"/>
      <c r="AN324" s="102"/>
      <c r="AO324" s="89"/>
      <c r="AP324" s="89"/>
      <c r="AQ324" s="401"/>
    </row>
    <row r="325" spans="9:43" x14ac:dyDescent="0.25">
      <c r="I325" s="46"/>
      <c r="M325" s="46"/>
      <c r="Q325" s="46"/>
      <c r="R325" s="46"/>
      <c r="S325" s="46"/>
      <c r="T325" s="1"/>
      <c r="W325" s="102"/>
      <c r="X325" s="102"/>
      <c r="Y325" s="479"/>
      <c r="AN325" s="102"/>
      <c r="AO325" s="89"/>
      <c r="AP325" s="89"/>
      <c r="AQ325" s="401"/>
    </row>
    <row r="326" spans="9:43" x14ac:dyDescent="0.25">
      <c r="I326" s="46"/>
      <c r="M326" s="46"/>
      <c r="Q326" s="46"/>
      <c r="R326" s="46"/>
      <c r="S326" s="46"/>
      <c r="T326" s="1"/>
      <c r="W326" s="102"/>
      <c r="X326" s="102"/>
      <c r="Y326" s="479"/>
      <c r="AN326" s="102"/>
      <c r="AO326" s="89"/>
      <c r="AP326" s="89"/>
      <c r="AQ326" s="401"/>
    </row>
    <row r="327" spans="9:43" x14ac:dyDescent="0.25">
      <c r="I327" s="46"/>
      <c r="M327" s="46"/>
      <c r="Q327" s="46"/>
      <c r="R327" s="46"/>
      <c r="S327" s="46"/>
      <c r="T327" s="1"/>
      <c r="W327" s="102"/>
      <c r="X327" s="102"/>
      <c r="Y327" s="479"/>
      <c r="AN327" s="102"/>
      <c r="AO327" s="89"/>
      <c r="AP327" s="89"/>
      <c r="AQ327" s="401"/>
    </row>
    <row r="328" spans="9:43" x14ac:dyDescent="0.25">
      <c r="I328" s="46"/>
      <c r="M328" s="46"/>
      <c r="Q328" s="46"/>
      <c r="R328" s="46"/>
      <c r="S328" s="46"/>
      <c r="T328" s="1"/>
      <c r="W328" s="102"/>
      <c r="X328" s="102"/>
      <c r="Y328" s="479"/>
      <c r="AN328" s="102"/>
      <c r="AO328" s="89"/>
      <c r="AP328" s="89"/>
      <c r="AQ328" s="401"/>
    </row>
    <row r="329" spans="9:43" x14ac:dyDescent="0.25">
      <c r="I329" s="46"/>
      <c r="M329" s="46"/>
      <c r="Q329" s="46"/>
      <c r="R329" s="46"/>
      <c r="S329" s="46"/>
      <c r="T329" s="1"/>
      <c r="W329" s="102"/>
      <c r="X329" s="102"/>
      <c r="Y329" s="479"/>
      <c r="AN329" s="102"/>
      <c r="AO329" s="89"/>
      <c r="AP329" s="89"/>
      <c r="AQ329" s="401"/>
    </row>
    <row r="330" spans="9:43" x14ac:dyDescent="0.25">
      <c r="I330" s="46"/>
      <c r="M330" s="46"/>
      <c r="Q330" s="46"/>
      <c r="R330" s="46"/>
      <c r="S330" s="46"/>
      <c r="T330" s="1"/>
      <c r="W330" s="102"/>
      <c r="X330" s="102"/>
      <c r="Y330" s="479"/>
      <c r="AN330" s="102"/>
      <c r="AO330" s="89"/>
      <c r="AP330" s="89"/>
      <c r="AQ330" s="401"/>
    </row>
    <row r="331" spans="9:43" x14ac:dyDescent="0.25">
      <c r="I331" s="46"/>
      <c r="M331" s="46"/>
      <c r="Q331" s="46"/>
      <c r="R331" s="46"/>
      <c r="S331" s="46"/>
      <c r="T331" s="1"/>
      <c r="W331" s="102"/>
      <c r="X331" s="102"/>
      <c r="Y331" s="479"/>
      <c r="AN331" s="102"/>
      <c r="AO331" s="89"/>
      <c r="AP331" s="89"/>
      <c r="AQ331" s="401"/>
    </row>
    <row r="332" spans="9:43" x14ac:dyDescent="0.25">
      <c r="I332" s="46"/>
      <c r="M332" s="46"/>
      <c r="Q332" s="46"/>
      <c r="R332" s="46"/>
      <c r="S332" s="46"/>
      <c r="T332" s="1"/>
      <c r="W332" s="102"/>
      <c r="X332" s="102"/>
      <c r="Y332" s="479"/>
      <c r="AN332" s="102"/>
      <c r="AO332" s="89"/>
      <c r="AP332" s="89"/>
      <c r="AQ332" s="401"/>
    </row>
    <row r="333" spans="9:43" x14ac:dyDescent="0.25">
      <c r="I333" s="46"/>
      <c r="M333" s="46"/>
      <c r="Q333" s="46"/>
      <c r="R333" s="46"/>
      <c r="S333" s="46"/>
      <c r="T333" s="1"/>
      <c r="W333" s="102"/>
      <c r="X333" s="102"/>
      <c r="Y333" s="479"/>
      <c r="AN333" s="102"/>
      <c r="AO333" s="89"/>
      <c r="AP333" s="89"/>
      <c r="AQ333" s="401"/>
    </row>
    <row r="334" spans="9:43" x14ac:dyDescent="0.25">
      <c r="I334" s="46"/>
      <c r="M334" s="46"/>
      <c r="Q334" s="46"/>
      <c r="R334" s="46"/>
      <c r="S334" s="46"/>
      <c r="T334" s="1"/>
      <c r="W334" s="102"/>
      <c r="X334" s="102"/>
      <c r="Y334" s="479"/>
      <c r="AN334" s="102"/>
      <c r="AO334" s="89"/>
      <c r="AP334" s="89"/>
      <c r="AQ334" s="401"/>
    </row>
    <row r="335" spans="9:43" x14ac:dyDescent="0.25">
      <c r="I335" s="46"/>
      <c r="M335" s="46"/>
      <c r="Q335" s="46"/>
      <c r="R335" s="46"/>
      <c r="S335" s="46"/>
      <c r="T335" s="1"/>
      <c r="W335" s="102"/>
      <c r="X335" s="102"/>
      <c r="Y335" s="479"/>
      <c r="AN335" s="102"/>
      <c r="AO335" s="89"/>
      <c r="AP335" s="89"/>
      <c r="AQ335" s="401"/>
    </row>
    <row r="336" spans="9:43" x14ac:dyDescent="0.25">
      <c r="I336" s="46"/>
      <c r="M336" s="46"/>
      <c r="Q336" s="46"/>
      <c r="R336" s="46"/>
      <c r="S336" s="46"/>
      <c r="T336" s="1"/>
      <c r="W336" s="102"/>
      <c r="X336" s="102"/>
      <c r="Y336" s="479"/>
      <c r="AN336" s="102"/>
      <c r="AO336" s="89"/>
      <c r="AP336" s="89"/>
      <c r="AQ336" s="401"/>
    </row>
    <row r="337" spans="23:40" x14ac:dyDescent="0.25">
      <c r="W337" s="102"/>
      <c r="X337" s="102"/>
      <c r="AN337" s="102"/>
    </row>
    <row r="338" spans="23:40" x14ac:dyDescent="0.25">
      <c r="W338" s="102"/>
      <c r="X338" s="102"/>
      <c r="AN338" s="102"/>
    </row>
    <row r="339" spans="23:40" x14ac:dyDescent="0.25">
      <c r="W339" s="102"/>
      <c r="X339" s="102"/>
      <c r="AN339" s="102"/>
    </row>
    <row r="340" spans="23:40" x14ac:dyDescent="0.25">
      <c r="W340" s="102"/>
      <c r="X340" s="102"/>
      <c r="AN340" s="102"/>
    </row>
    <row r="341" spans="23:40" x14ac:dyDescent="0.25">
      <c r="W341" s="102"/>
      <c r="X341" s="102"/>
      <c r="AN341" s="102"/>
    </row>
    <row r="342" spans="23:40" x14ac:dyDescent="0.25">
      <c r="W342" s="102"/>
      <c r="X342" s="102"/>
      <c r="AN342" s="102"/>
    </row>
    <row r="343" spans="23:40" x14ac:dyDescent="0.25">
      <c r="W343" s="102"/>
      <c r="X343" s="102"/>
      <c r="AN343" s="102"/>
    </row>
    <row r="344" spans="23:40" x14ac:dyDescent="0.25">
      <c r="W344" s="102"/>
      <c r="X344" s="102"/>
      <c r="AN344" s="102"/>
    </row>
    <row r="345" spans="23:40" x14ac:dyDescent="0.25">
      <c r="W345" s="102"/>
      <c r="X345" s="102"/>
      <c r="AN345" s="102"/>
    </row>
    <row r="346" spans="23:40" x14ac:dyDescent="0.25">
      <c r="W346" s="102"/>
      <c r="X346" s="102"/>
      <c r="AN346" s="102"/>
    </row>
    <row r="347" spans="23:40" x14ac:dyDescent="0.25">
      <c r="W347" s="102"/>
      <c r="X347" s="102"/>
      <c r="AN347" s="102"/>
    </row>
    <row r="348" spans="23:40" x14ac:dyDescent="0.25">
      <c r="W348" s="102"/>
      <c r="X348" s="102"/>
      <c r="AN348" s="102"/>
    </row>
    <row r="349" spans="23:40" x14ac:dyDescent="0.25">
      <c r="W349" s="102"/>
      <c r="X349" s="102"/>
      <c r="AN349" s="102"/>
    </row>
    <row r="350" spans="23:40" x14ac:dyDescent="0.25">
      <c r="W350" s="102"/>
      <c r="X350" s="102"/>
      <c r="AN350" s="102"/>
    </row>
    <row r="351" spans="23:40" x14ac:dyDescent="0.25">
      <c r="W351" s="102"/>
      <c r="X351" s="102"/>
      <c r="AN351" s="102"/>
    </row>
    <row r="352" spans="23:40" x14ac:dyDescent="0.25">
      <c r="W352" s="102"/>
      <c r="X352" s="102"/>
      <c r="AN352" s="102"/>
    </row>
    <row r="353" spans="23:40" x14ac:dyDescent="0.25">
      <c r="W353" s="102"/>
      <c r="X353" s="102"/>
      <c r="AN353" s="102"/>
    </row>
    <row r="354" spans="23:40" x14ac:dyDescent="0.25">
      <c r="W354" s="102"/>
      <c r="X354" s="102"/>
      <c r="AN354" s="102"/>
    </row>
    <row r="355" spans="23:40" x14ac:dyDescent="0.25">
      <c r="W355" s="102"/>
      <c r="X355" s="102"/>
      <c r="AN355" s="102"/>
    </row>
    <row r="356" spans="23:40" x14ac:dyDescent="0.25">
      <c r="W356" s="102"/>
      <c r="X356" s="102"/>
      <c r="AN356" s="102"/>
    </row>
    <row r="357" spans="23:40" x14ac:dyDescent="0.25">
      <c r="W357" s="102"/>
      <c r="X357" s="102"/>
      <c r="AN357" s="102"/>
    </row>
    <row r="358" spans="23:40" x14ac:dyDescent="0.25">
      <c r="W358" s="102"/>
      <c r="X358" s="102"/>
      <c r="AN358" s="102"/>
    </row>
    <row r="359" spans="23:40" x14ac:dyDescent="0.25">
      <c r="W359" s="102"/>
      <c r="X359" s="102"/>
      <c r="AN359" s="102"/>
    </row>
    <row r="360" spans="23:40" x14ac:dyDescent="0.25">
      <c r="W360" s="102"/>
      <c r="X360" s="102"/>
      <c r="AN360" s="102"/>
    </row>
    <row r="361" spans="23:40" x14ac:dyDescent="0.25">
      <c r="W361" s="102"/>
      <c r="X361" s="102"/>
      <c r="AN361" s="102"/>
    </row>
    <row r="362" spans="23:40" x14ac:dyDescent="0.25">
      <c r="W362" s="102"/>
      <c r="X362" s="102"/>
      <c r="AN362" s="102"/>
    </row>
    <row r="363" spans="23:40" x14ac:dyDescent="0.25">
      <c r="W363" s="102"/>
      <c r="X363" s="102"/>
      <c r="AN363" s="102"/>
    </row>
    <row r="364" spans="23:40" x14ac:dyDescent="0.25">
      <c r="W364" s="102"/>
      <c r="X364" s="102"/>
      <c r="AN364" s="102"/>
    </row>
    <row r="365" spans="23:40" x14ac:dyDescent="0.25">
      <c r="W365" s="102"/>
      <c r="X365" s="102"/>
      <c r="AN365" s="102"/>
    </row>
    <row r="366" spans="23:40" x14ac:dyDescent="0.25">
      <c r="W366" s="102"/>
      <c r="X366" s="102"/>
      <c r="AN366" s="102"/>
    </row>
    <row r="367" spans="23:40" x14ac:dyDescent="0.25">
      <c r="W367" s="102"/>
      <c r="X367" s="102"/>
      <c r="AN367" s="102"/>
    </row>
    <row r="368" spans="23:40" x14ac:dyDescent="0.25">
      <c r="W368" s="102"/>
      <c r="X368" s="102"/>
      <c r="AN368" s="102"/>
    </row>
    <row r="369" spans="23:40" x14ac:dyDescent="0.25">
      <c r="W369" s="102"/>
      <c r="X369" s="102"/>
      <c r="AN369" s="102"/>
    </row>
    <row r="370" spans="23:40" x14ac:dyDescent="0.25">
      <c r="W370" s="102"/>
      <c r="X370" s="102"/>
      <c r="AN370" s="102"/>
    </row>
    <row r="371" spans="23:40" x14ac:dyDescent="0.25">
      <c r="W371" s="102"/>
      <c r="X371" s="102"/>
      <c r="AN371" s="102"/>
    </row>
    <row r="372" spans="23:40" x14ac:dyDescent="0.25">
      <c r="W372" s="102"/>
      <c r="X372" s="102"/>
      <c r="AN372" s="102"/>
    </row>
    <row r="373" spans="23:40" x14ac:dyDescent="0.25">
      <c r="W373" s="102"/>
      <c r="X373" s="102"/>
      <c r="AN373" s="102"/>
    </row>
    <row r="374" spans="23:40" x14ac:dyDescent="0.25">
      <c r="W374" s="102"/>
      <c r="X374" s="102"/>
      <c r="AN374" s="102"/>
    </row>
    <row r="375" spans="23:40" x14ac:dyDescent="0.25">
      <c r="W375" s="102"/>
      <c r="X375" s="102"/>
      <c r="AN375" s="102"/>
    </row>
    <row r="376" spans="23:40" x14ac:dyDescent="0.25">
      <c r="W376" s="102"/>
      <c r="X376" s="102"/>
      <c r="AN376" s="102"/>
    </row>
    <row r="377" spans="23:40" x14ac:dyDescent="0.25">
      <c r="W377" s="102"/>
      <c r="X377" s="102"/>
      <c r="AN377" s="102"/>
    </row>
    <row r="378" spans="23:40" x14ac:dyDescent="0.25">
      <c r="W378" s="102"/>
      <c r="X378" s="102"/>
      <c r="AN378" s="102"/>
    </row>
    <row r="379" spans="23:40" x14ac:dyDescent="0.25">
      <c r="W379" s="102"/>
      <c r="X379" s="102"/>
      <c r="AN379" s="102"/>
    </row>
    <row r="380" spans="23:40" x14ac:dyDescent="0.25">
      <c r="W380" s="102"/>
      <c r="X380" s="102"/>
      <c r="AN380" s="102"/>
    </row>
    <row r="381" spans="23:40" x14ac:dyDescent="0.25">
      <c r="W381" s="102"/>
      <c r="X381" s="102"/>
      <c r="AN381" s="102"/>
    </row>
    <row r="382" spans="23:40" x14ac:dyDescent="0.25">
      <c r="W382" s="102"/>
      <c r="X382" s="102"/>
      <c r="AN382" s="102"/>
    </row>
    <row r="383" spans="23:40" x14ac:dyDescent="0.25">
      <c r="W383" s="102"/>
      <c r="X383" s="102"/>
      <c r="AN383" s="102"/>
    </row>
    <row r="384" spans="23:40" x14ac:dyDescent="0.25">
      <c r="W384" s="102"/>
      <c r="X384" s="102"/>
      <c r="AN384" s="102"/>
    </row>
    <row r="385" spans="23:40" x14ac:dyDescent="0.25">
      <c r="W385" s="102"/>
      <c r="X385" s="102"/>
      <c r="AN385" s="102"/>
    </row>
    <row r="386" spans="23:40" x14ac:dyDescent="0.25">
      <c r="W386" s="102"/>
      <c r="X386" s="102"/>
      <c r="AN386" s="102"/>
    </row>
    <row r="387" spans="23:40" x14ac:dyDescent="0.25">
      <c r="W387" s="102"/>
      <c r="X387" s="102"/>
      <c r="AN387" s="102"/>
    </row>
    <row r="388" spans="23:40" x14ac:dyDescent="0.25">
      <c r="W388" s="102"/>
      <c r="X388" s="102"/>
      <c r="AN388" s="102"/>
    </row>
    <row r="389" spans="23:40" x14ac:dyDescent="0.25">
      <c r="W389" s="102"/>
      <c r="X389" s="102"/>
      <c r="AN389" s="102"/>
    </row>
    <row r="390" spans="23:40" x14ac:dyDescent="0.25">
      <c r="W390" s="102"/>
      <c r="X390" s="102"/>
      <c r="AN390" s="102"/>
    </row>
    <row r="391" spans="23:40" x14ac:dyDescent="0.25">
      <c r="W391" s="102"/>
      <c r="X391" s="102"/>
      <c r="AN391" s="102"/>
    </row>
    <row r="392" spans="23:40" x14ac:dyDescent="0.25">
      <c r="W392" s="102"/>
      <c r="X392" s="102"/>
      <c r="AN392" s="102"/>
    </row>
    <row r="393" spans="23:40" x14ac:dyDescent="0.25">
      <c r="W393" s="102"/>
      <c r="X393" s="102"/>
      <c r="AN393" s="102"/>
    </row>
    <row r="394" spans="23:40" x14ac:dyDescent="0.25">
      <c r="W394" s="102"/>
      <c r="X394" s="102"/>
      <c r="AN394" s="102"/>
    </row>
    <row r="395" spans="23:40" x14ac:dyDescent="0.25">
      <c r="W395" s="102"/>
      <c r="X395" s="102"/>
      <c r="AN395" s="102"/>
    </row>
    <row r="396" spans="23:40" x14ac:dyDescent="0.25">
      <c r="W396" s="102"/>
      <c r="X396" s="102"/>
      <c r="AN396" s="102"/>
    </row>
    <row r="397" spans="23:40" x14ac:dyDescent="0.25">
      <c r="W397" s="102"/>
      <c r="X397" s="102"/>
      <c r="AN397" s="102"/>
    </row>
    <row r="398" spans="23:40" x14ac:dyDescent="0.25">
      <c r="W398" s="102"/>
      <c r="X398" s="102"/>
      <c r="AN398" s="102"/>
    </row>
    <row r="399" spans="23:40" x14ac:dyDescent="0.25">
      <c r="W399" s="102"/>
      <c r="X399" s="102"/>
      <c r="AN399" s="102"/>
    </row>
    <row r="400" spans="23:40" x14ac:dyDescent="0.25">
      <c r="W400" s="102"/>
      <c r="X400" s="102"/>
      <c r="AN400" s="102"/>
    </row>
    <row r="401" spans="23:40" x14ac:dyDescent="0.25">
      <c r="W401" s="102"/>
      <c r="X401" s="102"/>
      <c r="AN401" s="102"/>
    </row>
    <row r="402" spans="23:40" x14ac:dyDescent="0.25">
      <c r="W402" s="102"/>
      <c r="X402" s="102"/>
      <c r="AN402" s="102"/>
    </row>
    <row r="403" spans="23:40" x14ac:dyDescent="0.25">
      <c r="W403" s="102"/>
      <c r="X403" s="102"/>
      <c r="AN403" s="102"/>
    </row>
    <row r="404" spans="23:40" x14ac:dyDescent="0.25">
      <c r="W404" s="102"/>
      <c r="X404" s="102"/>
      <c r="AN404" s="102"/>
    </row>
    <row r="405" spans="23:40" x14ac:dyDescent="0.25">
      <c r="W405" s="102"/>
      <c r="X405" s="102"/>
      <c r="AN405" s="102"/>
    </row>
    <row r="406" spans="23:40" x14ac:dyDescent="0.25">
      <c r="W406" s="102"/>
      <c r="X406" s="102"/>
      <c r="AN406" s="102"/>
    </row>
    <row r="407" spans="23:40" x14ac:dyDescent="0.25">
      <c r="W407" s="102"/>
      <c r="X407" s="102"/>
      <c r="AN407" s="102"/>
    </row>
    <row r="408" spans="23:40" x14ac:dyDescent="0.25">
      <c r="W408" s="102"/>
      <c r="X408" s="102"/>
      <c r="AN408" s="102"/>
    </row>
    <row r="409" spans="23:40" x14ac:dyDescent="0.25">
      <c r="W409" s="102"/>
      <c r="X409" s="102"/>
      <c r="AN409" s="102"/>
    </row>
    <row r="410" spans="23:40" x14ac:dyDescent="0.25">
      <c r="W410" s="102"/>
      <c r="X410" s="102"/>
      <c r="AN410" s="102"/>
    </row>
    <row r="411" spans="23:40" x14ac:dyDescent="0.25">
      <c r="W411" s="102"/>
      <c r="X411" s="102"/>
      <c r="AN411" s="102"/>
    </row>
    <row r="412" spans="23:40" x14ac:dyDescent="0.25">
      <c r="W412" s="102"/>
      <c r="X412" s="102"/>
      <c r="AN412" s="102"/>
    </row>
    <row r="413" spans="23:40" x14ac:dyDescent="0.25">
      <c r="W413" s="102"/>
      <c r="X413" s="102"/>
      <c r="AN413" s="102"/>
    </row>
    <row r="414" spans="23:40" x14ac:dyDescent="0.25">
      <c r="W414" s="102"/>
      <c r="X414" s="102"/>
      <c r="AN414" s="102"/>
    </row>
    <row r="415" spans="23:40" x14ac:dyDescent="0.25">
      <c r="W415" s="102"/>
      <c r="X415" s="102"/>
      <c r="AN415" s="102"/>
    </row>
    <row r="416" spans="23:40" x14ac:dyDescent="0.25">
      <c r="W416" s="102"/>
      <c r="X416" s="102"/>
      <c r="AN416" s="102"/>
    </row>
    <row r="417" spans="23:40" x14ac:dyDescent="0.25">
      <c r="W417" s="102"/>
      <c r="X417" s="102"/>
      <c r="AN417" s="102"/>
    </row>
    <row r="418" spans="23:40" x14ac:dyDescent="0.25">
      <c r="W418" s="102"/>
      <c r="X418" s="102"/>
      <c r="AN418" s="102"/>
    </row>
    <row r="419" spans="23:40" x14ac:dyDescent="0.25">
      <c r="W419" s="102"/>
      <c r="X419" s="102"/>
      <c r="AN419" s="102"/>
    </row>
    <row r="420" spans="23:40" x14ac:dyDescent="0.25">
      <c r="W420" s="102"/>
      <c r="X420" s="102"/>
      <c r="AN420" s="102"/>
    </row>
    <row r="421" spans="23:40" x14ac:dyDescent="0.25">
      <c r="W421" s="102"/>
      <c r="X421" s="102"/>
      <c r="AN421" s="102"/>
    </row>
    <row r="422" spans="23:40" x14ac:dyDescent="0.25">
      <c r="W422" s="102"/>
      <c r="X422" s="102"/>
      <c r="AN422" s="102"/>
    </row>
    <row r="423" spans="23:40" x14ac:dyDescent="0.25">
      <c r="W423" s="102"/>
      <c r="X423" s="102"/>
      <c r="AN423" s="102"/>
    </row>
    <row r="424" spans="23:40" x14ac:dyDescent="0.25">
      <c r="W424" s="102"/>
      <c r="X424" s="102"/>
      <c r="AN424" s="102"/>
    </row>
    <row r="425" spans="23:40" x14ac:dyDescent="0.25">
      <c r="W425" s="102"/>
      <c r="X425" s="102"/>
      <c r="AN425" s="102"/>
    </row>
    <row r="426" spans="23:40" x14ac:dyDescent="0.25">
      <c r="W426" s="102"/>
      <c r="X426" s="102"/>
      <c r="AN426" s="102"/>
    </row>
    <row r="427" spans="23:40" x14ac:dyDescent="0.25">
      <c r="W427" s="102"/>
      <c r="X427" s="102"/>
      <c r="AN427" s="102"/>
    </row>
    <row r="428" spans="23:40" x14ac:dyDescent="0.25">
      <c r="W428" s="102"/>
      <c r="X428" s="102"/>
      <c r="AN428" s="102"/>
    </row>
    <row r="429" spans="23:40" x14ac:dyDescent="0.25">
      <c r="W429" s="102"/>
      <c r="X429" s="102"/>
      <c r="AN429" s="102"/>
    </row>
    <row r="430" spans="23:40" x14ac:dyDescent="0.25">
      <c r="W430" s="102"/>
      <c r="X430" s="102"/>
      <c r="AN430" s="102"/>
    </row>
    <row r="431" spans="23:40" x14ac:dyDescent="0.25">
      <c r="W431" s="102"/>
      <c r="X431" s="102"/>
      <c r="AN431" s="102"/>
    </row>
    <row r="432" spans="23:40" x14ac:dyDescent="0.25">
      <c r="W432" s="102"/>
      <c r="X432" s="102"/>
      <c r="AN432" s="102"/>
    </row>
    <row r="433" spans="23:40" x14ac:dyDescent="0.25">
      <c r="W433" s="102"/>
      <c r="X433" s="102"/>
      <c r="AN433" s="102"/>
    </row>
    <row r="434" spans="23:40" x14ac:dyDescent="0.25">
      <c r="W434" s="102"/>
      <c r="X434" s="102"/>
      <c r="AN434" s="102"/>
    </row>
    <row r="435" spans="23:40" x14ac:dyDescent="0.25">
      <c r="W435" s="102"/>
      <c r="X435" s="102"/>
      <c r="AN435" s="102"/>
    </row>
    <row r="436" spans="23:40" x14ac:dyDescent="0.25">
      <c r="W436" s="102"/>
      <c r="X436" s="102"/>
      <c r="AN436" s="102"/>
    </row>
    <row r="437" spans="23:40" x14ac:dyDescent="0.25">
      <c r="W437" s="102"/>
      <c r="X437" s="102"/>
      <c r="AN437" s="102"/>
    </row>
    <row r="438" spans="23:40" x14ac:dyDescent="0.25">
      <c r="W438" s="102"/>
      <c r="X438" s="102"/>
      <c r="AN438" s="102"/>
    </row>
    <row r="439" spans="23:40" x14ac:dyDescent="0.25">
      <c r="W439" s="102"/>
      <c r="X439" s="102"/>
      <c r="AN439" s="102"/>
    </row>
    <row r="440" spans="23:40" x14ac:dyDescent="0.25">
      <c r="W440" s="102"/>
      <c r="X440" s="102"/>
      <c r="AN440" s="102"/>
    </row>
    <row r="441" spans="23:40" x14ac:dyDescent="0.25">
      <c r="W441" s="102"/>
      <c r="X441" s="102"/>
      <c r="AN441" s="102"/>
    </row>
    <row r="442" spans="23:40" x14ac:dyDescent="0.25">
      <c r="W442" s="102"/>
      <c r="X442" s="102"/>
      <c r="AN442" s="102"/>
    </row>
    <row r="443" spans="23:40" x14ac:dyDescent="0.25">
      <c r="W443" s="102"/>
      <c r="X443" s="102"/>
      <c r="AN443" s="102"/>
    </row>
    <row r="444" spans="23:40" x14ac:dyDescent="0.25">
      <c r="W444" s="102"/>
      <c r="X444" s="102"/>
      <c r="AN444" s="102"/>
    </row>
    <row r="445" spans="23:40" x14ac:dyDescent="0.25">
      <c r="W445" s="102"/>
      <c r="X445" s="102"/>
      <c r="AN445" s="102"/>
    </row>
    <row r="446" spans="23:40" x14ac:dyDescent="0.25">
      <c r="W446" s="102"/>
      <c r="X446" s="102"/>
      <c r="AN446" s="102"/>
    </row>
    <row r="447" spans="23:40" x14ac:dyDescent="0.25">
      <c r="W447" s="102"/>
      <c r="X447" s="102"/>
      <c r="AN447" s="102"/>
    </row>
    <row r="448" spans="23:40" x14ac:dyDescent="0.25">
      <c r="W448" s="102"/>
      <c r="X448" s="102"/>
      <c r="AN448" s="102"/>
    </row>
    <row r="449" spans="23:40" x14ac:dyDescent="0.25">
      <c r="W449" s="102"/>
      <c r="X449" s="102"/>
      <c r="AN449" s="102"/>
    </row>
    <row r="450" spans="23:40" x14ac:dyDescent="0.25">
      <c r="W450" s="102"/>
      <c r="X450" s="102"/>
      <c r="AN450" s="102"/>
    </row>
    <row r="451" spans="23:40" x14ac:dyDescent="0.25">
      <c r="W451" s="102"/>
      <c r="X451" s="102"/>
      <c r="AN451" s="102"/>
    </row>
    <row r="452" spans="23:40" x14ac:dyDescent="0.25">
      <c r="W452" s="102"/>
      <c r="X452" s="102"/>
      <c r="AN452" s="102"/>
    </row>
    <row r="453" spans="23:40" x14ac:dyDescent="0.25">
      <c r="W453" s="102"/>
      <c r="X453" s="102"/>
      <c r="AN453" s="102"/>
    </row>
    <row r="454" spans="23:40" x14ac:dyDescent="0.25">
      <c r="W454" s="102"/>
      <c r="X454" s="102"/>
      <c r="AN454" s="102"/>
    </row>
    <row r="455" spans="23:40" x14ac:dyDescent="0.25">
      <c r="W455" s="102"/>
      <c r="X455" s="102"/>
      <c r="AN455" s="102"/>
    </row>
    <row r="456" spans="23:40" x14ac:dyDescent="0.25">
      <c r="W456" s="102"/>
      <c r="X456" s="102"/>
      <c r="AN456" s="102"/>
    </row>
    <row r="457" spans="23:40" x14ac:dyDescent="0.25">
      <c r="W457" s="102"/>
      <c r="X457" s="102"/>
      <c r="AN457" s="102"/>
    </row>
    <row r="458" spans="23:40" x14ac:dyDescent="0.25">
      <c r="W458" s="102"/>
      <c r="X458" s="102"/>
      <c r="AN458" s="102"/>
    </row>
    <row r="459" spans="23:40" x14ac:dyDescent="0.25">
      <c r="W459" s="102"/>
      <c r="X459" s="102"/>
      <c r="AN459" s="102"/>
    </row>
    <row r="460" spans="23:40" x14ac:dyDescent="0.25">
      <c r="W460" s="102"/>
      <c r="X460" s="102"/>
      <c r="AN460" s="102"/>
    </row>
    <row r="461" spans="23:40" x14ac:dyDescent="0.25">
      <c r="W461" s="102"/>
      <c r="X461" s="102"/>
      <c r="AN461" s="102"/>
    </row>
    <row r="462" spans="23:40" x14ac:dyDescent="0.25">
      <c r="W462" s="102"/>
      <c r="X462" s="102"/>
      <c r="AN462" s="102"/>
    </row>
    <row r="463" spans="23:40" x14ac:dyDescent="0.25">
      <c r="W463" s="102"/>
      <c r="X463" s="102"/>
      <c r="AN463" s="102"/>
    </row>
    <row r="464" spans="23:40" x14ac:dyDescent="0.25">
      <c r="W464" s="102"/>
      <c r="X464" s="102"/>
      <c r="AN464" s="102"/>
    </row>
    <row r="465" spans="23:40" x14ac:dyDescent="0.25">
      <c r="W465" s="102"/>
      <c r="X465" s="102"/>
      <c r="AN465" s="102"/>
    </row>
    <row r="466" spans="23:40" x14ac:dyDescent="0.25">
      <c r="W466" s="102"/>
      <c r="X466" s="102"/>
      <c r="AN466" s="102"/>
    </row>
    <row r="467" spans="23:40" x14ac:dyDescent="0.25">
      <c r="W467" s="102"/>
      <c r="X467" s="102"/>
      <c r="AN467" s="102"/>
    </row>
    <row r="468" spans="23:40" x14ac:dyDescent="0.25">
      <c r="W468" s="102"/>
      <c r="X468" s="102"/>
      <c r="AN468" s="102"/>
    </row>
    <row r="469" spans="23:40" x14ac:dyDescent="0.25">
      <c r="W469" s="102"/>
      <c r="X469" s="102"/>
      <c r="AN469" s="102"/>
    </row>
    <row r="470" spans="23:40" x14ac:dyDescent="0.25">
      <c r="W470" s="102"/>
      <c r="X470" s="102"/>
      <c r="AN470" s="102"/>
    </row>
    <row r="471" spans="23:40" x14ac:dyDescent="0.25">
      <c r="W471" s="102"/>
      <c r="X471" s="102"/>
      <c r="AN471" s="102"/>
    </row>
    <row r="472" spans="23:40" x14ac:dyDescent="0.25">
      <c r="W472" s="102"/>
      <c r="X472" s="102"/>
      <c r="AN472" s="102"/>
    </row>
    <row r="473" spans="23:40" x14ac:dyDescent="0.25">
      <c r="W473" s="102"/>
      <c r="X473" s="102"/>
      <c r="AN473" s="102"/>
    </row>
    <row r="474" spans="23:40" x14ac:dyDescent="0.25">
      <c r="W474" s="102"/>
      <c r="X474" s="102"/>
      <c r="AN474" s="102"/>
    </row>
    <row r="475" spans="23:40" x14ac:dyDescent="0.25">
      <c r="W475" s="102"/>
      <c r="X475" s="102"/>
      <c r="AN475" s="102"/>
    </row>
    <row r="476" spans="23:40" x14ac:dyDescent="0.25">
      <c r="W476" s="102"/>
      <c r="X476" s="102"/>
      <c r="AN476" s="102"/>
    </row>
    <row r="477" spans="23:40" x14ac:dyDescent="0.25">
      <c r="W477" s="102"/>
      <c r="X477" s="102"/>
      <c r="AN477" s="102"/>
    </row>
    <row r="478" spans="23:40" x14ac:dyDescent="0.25">
      <c r="W478" s="102"/>
      <c r="X478" s="102"/>
      <c r="AN478" s="102"/>
    </row>
    <row r="479" spans="23:40" x14ac:dyDescent="0.25">
      <c r="W479" s="102"/>
      <c r="X479" s="102"/>
      <c r="AN479" s="102"/>
    </row>
    <row r="480" spans="23:40" x14ac:dyDescent="0.25">
      <c r="W480" s="102"/>
      <c r="X480" s="102"/>
      <c r="AN480" s="102"/>
    </row>
    <row r="481" spans="23:40" x14ac:dyDescent="0.25">
      <c r="W481" s="102"/>
      <c r="X481" s="102"/>
      <c r="AN481" s="102"/>
    </row>
    <row r="482" spans="23:40" x14ac:dyDescent="0.25">
      <c r="W482" s="102"/>
      <c r="X482" s="102"/>
      <c r="AN482" s="102"/>
    </row>
    <row r="483" spans="23:40" x14ac:dyDescent="0.25">
      <c r="W483" s="102"/>
      <c r="X483" s="102"/>
      <c r="AN483" s="102"/>
    </row>
    <row r="484" spans="23:40" x14ac:dyDescent="0.25">
      <c r="W484" s="102"/>
      <c r="X484" s="102"/>
      <c r="AN484" s="102"/>
    </row>
    <row r="485" spans="23:40" x14ac:dyDescent="0.25">
      <c r="W485" s="102"/>
      <c r="X485" s="102"/>
      <c r="AN485" s="102"/>
    </row>
    <row r="486" spans="23:40" x14ac:dyDescent="0.25">
      <c r="W486" s="102"/>
      <c r="X486" s="102"/>
      <c r="AN486" s="102"/>
    </row>
    <row r="487" spans="23:40" x14ac:dyDescent="0.25">
      <c r="W487" s="102"/>
      <c r="X487" s="102"/>
      <c r="AN487" s="102"/>
    </row>
    <row r="488" spans="23:40" x14ac:dyDescent="0.25">
      <c r="W488" s="102"/>
      <c r="X488" s="102"/>
      <c r="AN488" s="102"/>
    </row>
    <row r="489" spans="23:40" x14ac:dyDescent="0.25">
      <c r="W489" s="102"/>
      <c r="X489" s="102"/>
      <c r="AN489" s="102"/>
    </row>
    <row r="490" spans="23:40" x14ac:dyDescent="0.25">
      <c r="W490" s="102"/>
      <c r="X490" s="102"/>
      <c r="AN490" s="102"/>
    </row>
    <row r="491" spans="23:40" x14ac:dyDescent="0.25">
      <c r="W491" s="102"/>
      <c r="X491" s="102"/>
      <c r="AN491" s="102"/>
    </row>
    <row r="492" spans="23:40" x14ac:dyDescent="0.25">
      <c r="W492" s="102"/>
      <c r="X492" s="102"/>
      <c r="AN492" s="102"/>
    </row>
    <row r="493" spans="23:40" x14ac:dyDescent="0.25">
      <c r="W493" s="102"/>
      <c r="X493" s="102"/>
      <c r="AN493" s="102"/>
    </row>
    <row r="494" spans="23:40" x14ac:dyDescent="0.25">
      <c r="W494" s="102"/>
      <c r="X494" s="102"/>
      <c r="AN494" s="102"/>
    </row>
    <row r="495" spans="23:40" x14ac:dyDescent="0.25">
      <c r="W495" s="102"/>
      <c r="X495" s="102"/>
      <c r="AN495" s="102"/>
    </row>
    <row r="496" spans="23:40" x14ac:dyDescent="0.25">
      <c r="W496" s="102"/>
      <c r="X496" s="102"/>
      <c r="AN496" s="102"/>
    </row>
    <row r="497" spans="23:40" x14ac:dyDescent="0.25">
      <c r="W497" s="102"/>
      <c r="X497" s="102"/>
      <c r="AN497" s="102"/>
    </row>
    <row r="498" spans="23:40" x14ac:dyDescent="0.25">
      <c r="W498" s="102"/>
      <c r="X498" s="102"/>
      <c r="AN498" s="102"/>
    </row>
    <row r="499" spans="23:40" x14ac:dyDescent="0.25">
      <c r="W499" s="102"/>
      <c r="X499" s="102"/>
      <c r="AN499" s="102"/>
    </row>
    <row r="500" spans="23:40" x14ac:dyDescent="0.25">
      <c r="W500" s="102"/>
      <c r="X500" s="102"/>
      <c r="AN500" s="102"/>
    </row>
    <row r="501" spans="23:40" x14ac:dyDescent="0.25">
      <c r="W501" s="102"/>
      <c r="X501" s="102"/>
      <c r="AN501" s="102"/>
    </row>
    <row r="502" spans="23:40" x14ac:dyDescent="0.25">
      <c r="W502" s="102"/>
      <c r="X502" s="102"/>
      <c r="AN502" s="102"/>
    </row>
    <row r="503" spans="23:40" x14ac:dyDescent="0.25">
      <c r="W503" s="102"/>
      <c r="X503" s="102"/>
      <c r="AN503" s="102"/>
    </row>
    <row r="504" spans="23:40" x14ac:dyDescent="0.25">
      <c r="W504" s="102"/>
      <c r="X504" s="102"/>
      <c r="AN504" s="102"/>
    </row>
    <row r="505" spans="23:40" x14ac:dyDescent="0.25">
      <c r="W505" s="102"/>
      <c r="X505" s="102"/>
      <c r="AN505" s="102"/>
    </row>
    <row r="506" spans="23:40" x14ac:dyDescent="0.25">
      <c r="W506" s="102"/>
      <c r="X506" s="102"/>
      <c r="AN506" s="102"/>
    </row>
    <row r="507" spans="23:40" x14ac:dyDescent="0.25">
      <c r="W507" s="102"/>
      <c r="X507" s="102"/>
      <c r="AN507" s="102"/>
    </row>
    <row r="508" spans="23:40" x14ac:dyDescent="0.25">
      <c r="W508" s="102"/>
      <c r="X508" s="102"/>
      <c r="AN508" s="102"/>
    </row>
    <row r="509" spans="23:40" x14ac:dyDescent="0.25">
      <c r="W509" s="102"/>
      <c r="X509" s="102"/>
      <c r="AN509" s="102"/>
    </row>
    <row r="510" spans="23:40" x14ac:dyDescent="0.25">
      <c r="W510" s="102"/>
      <c r="X510" s="102"/>
      <c r="AN510" s="102"/>
    </row>
    <row r="511" spans="23:40" x14ac:dyDescent="0.25">
      <c r="W511" s="102"/>
      <c r="X511" s="102"/>
      <c r="AN511" s="102"/>
    </row>
    <row r="512" spans="23:40" x14ac:dyDescent="0.25">
      <c r="W512" s="102"/>
      <c r="X512" s="102"/>
      <c r="AN512" s="102"/>
    </row>
    <row r="513" spans="23:40" x14ac:dyDescent="0.25">
      <c r="W513" s="102"/>
      <c r="X513" s="102"/>
      <c r="AN513" s="102"/>
    </row>
    <row r="514" spans="23:40" x14ac:dyDescent="0.25">
      <c r="W514" s="102"/>
      <c r="X514" s="102"/>
      <c r="AN514" s="102"/>
    </row>
    <row r="515" spans="23:40" x14ac:dyDescent="0.25">
      <c r="W515" s="102"/>
      <c r="X515" s="102"/>
      <c r="AN515" s="102"/>
    </row>
    <row r="516" spans="23:40" x14ac:dyDescent="0.25">
      <c r="W516" s="102"/>
      <c r="X516" s="102"/>
      <c r="AN516" s="102"/>
    </row>
    <row r="517" spans="23:40" x14ac:dyDescent="0.25">
      <c r="W517" s="102"/>
      <c r="X517" s="102"/>
      <c r="AN517" s="102"/>
    </row>
    <row r="518" spans="23:40" x14ac:dyDescent="0.25">
      <c r="W518" s="102"/>
      <c r="X518" s="102"/>
      <c r="AN518" s="102"/>
    </row>
    <row r="519" spans="23:40" x14ac:dyDescent="0.25">
      <c r="W519" s="102"/>
      <c r="X519" s="102"/>
      <c r="AN519" s="102"/>
    </row>
    <row r="520" spans="23:40" x14ac:dyDescent="0.25">
      <c r="W520" s="102"/>
      <c r="X520" s="102"/>
      <c r="AN520" s="102"/>
    </row>
    <row r="521" spans="23:40" x14ac:dyDescent="0.25">
      <c r="W521" s="102"/>
      <c r="X521" s="102"/>
      <c r="AN521" s="102"/>
    </row>
    <row r="522" spans="23:40" x14ac:dyDescent="0.25">
      <c r="W522" s="102"/>
      <c r="X522" s="102"/>
      <c r="AN522" s="102"/>
    </row>
    <row r="523" spans="23:40" x14ac:dyDescent="0.25">
      <c r="W523" s="102"/>
      <c r="X523" s="102"/>
      <c r="AN523" s="102"/>
    </row>
    <row r="524" spans="23:40" x14ac:dyDescent="0.25">
      <c r="W524" s="102"/>
      <c r="X524" s="102"/>
      <c r="AN524" s="102"/>
    </row>
    <row r="525" spans="23:40" x14ac:dyDescent="0.25">
      <c r="W525" s="102"/>
      <c r="X525" s="102"/>
      <c r="AN525" s="102"/>
    </row>
    <row r="526" spans="23:40" x14ac:dyDescent="0.25">
      <c r="W526" s="102"/>
      <c r="X526" s="102"/>
      <c r="AN526" s="102"/>
    </row>
    <row r="527" spans="23:40" x14ac:dyDescent="0.25">
      <c r="W527" s="102"/>
      <c r="X527" s="102"/>
      <c r="AN527" s="102"/>
    </row>
    <row r="528" spans="23:40" x14ac:dyDescent="0.25">
      <c r="W528" s="102"/>
      <c r="X528" s="102"/>
      <c r="AN528" s="102"/>
    </row>
    <row r="529" spans="23:40" x14ac:dyDescent="0.25">
      <c r="W529" s="102"/>
      <c r="X529" s="102"/>
      <c r="AN529" s="102"/>
    </row>
    <row r="530" spans="23:40" x14ac:dyDescent="0.25">
      <c r="W530" s="102"/>
      <c r="X530" s="102"/>
      <c r="AN530" s="102"/>
    </row>
    <row r="531" spans="23:40" x14ac:dyDescent="0.25">
      <c r="W531" s="102"/>
      <c r="X531" s="102"/>
      <c r="AN531" s="102"/>
    </row>
    <row r="532" spans="23:40" x14ac:dyDescent="0.25">
      <c r="W532" s="102"/>
      <c r="X532" s="102"/>
      <c r="AN532" s="102"/>
    </row>
    <row r="533" spans="23:40" x14ac:dyDescent="0.25">
      <c r="W533" s="102"/>
      <c r="X533" s="102"/>
      <c r="AN533" s="102"/>
    </row>
    <row r="534" spans="23:40" x14ac:dyDescent="0.25">
      <c r="W534" s="102"/>
      <c r="X534" s="102"/>
      <c r="AN534" s="102"/>
    </row>
    <row r="535" spans="23:40" x14ac:dyDescent="0.25">
      <c r="W535" s="102"/>
      <c r="X535" s="102"/>
      <c r="AN535" s="102"/>
    </row>
    <row r="536" spans="23:40" x14ac:dyDescent="0.25">
      <c r="W536" s="102"/>
      <c r="X536" s="102"/>
      <c r="AN536" s="102"/>
    </row>
    <row r="537" spans="23:40" x14ac:dyDescent="0.25">
      <c r="W537" s="102"/>
      <c r="X537" s="102"/>
      <c r="AN537" s="102"/>
    </row>
    <row r="538" spans="23:40" x14ac:dyDescent="0.25">
      <c r="W538" s="102"/>
      <c r="X538" s="102"/>
      <c r="AN538" s="102"/>
    </row>
    <row r="539" spans="23:40" x14ac:dyDescent="0.25">
      <c r="W539" s="102"/>
      <c r="X539" s="102"/>
      <c r="AN539" s="102"/>
    </row>
    <row r="540" spans="23:40" x14ac:dyDescent="0.25">
      <c r="W540" s="102"/>
      <c r="X540" s="102"/>
      <c r="AN540" s="102"/>
    </row>
    <row r="541" spans="23:40" x14ac:dyDescent="0.25">
      <c r="W541" s="102"/>
      <c r="X541" s="102"/>
      <c r="AN541" s="102"/>
    </row>
    <row r="542" spans="23:40" x14ac:dyDescent="0.25">
      <c r="W542" s="102"/>
      <c r="X542" s="102"/>
      <c r="AN542" s="102"/>
    </row>
    <row r="543" spans="23:40" x14ac:dyDescent="0.25">
      <c r="W543" s="102"/>
      <c r="X543" s="102"/>
      <c r="AN543" s="102"/>
    </row>
    <row r="544" spans="23:40" x14ac:dyDescent="0.25">
      <c r="W544" s="102"/>
      <c r="X544" s="102"/>
      <c r="AN544" s="102"/>
    </row>
    <row r="545" spans="23:40" x14ac:dyDescent="0.25">
      <c r="W545" s="102"/>
      <c r="X545" s="102"/>
      <c r="AN545" s="102"/>
    </row>
    <row r="546" spans="23:40" x14ac:dyDescent="0.25">
      <c r="W546" s="102"/>
      <c r="X546" s="102"/>
      <c r="AN546" s="102"/>
    </row>
    <row r="547" spans="23:40" x14ac:dyDescent="0.25">
      <c r="W547" s="102"/>
      <c r="X547" s="102"/>
      <c r="AN547" s="102"/>
    </row>
    <row r="548" spans="23:40" x14ac:dyDescent="0.25">
      <c r="W548" s="102"/>
      <c r="X548" s="102"/>
      <c r="AN548" s="102"/>
    </row>
    <row r="549" spans="23:40" x14ac:dyDescent="0.25">
      <c r="W549" s="102"/>
      <c r="X549" s="102"/>
      <c r="AN549" s="102"/>
    </row>
    <row r="550" spans="23:40" x14ac:dyDescent="0.25">
      <c r="W550" s="102"/>
      <c r="X550" s="102"/>
      <c r="AN550" s="102"/>
    </row>
    <row r="551" spans="23:40" x14ac:dyDescent="0.25">
      <c r="W551" s="102"/>
      <c r="X551" s="102"/>
      <c r="AN551" s="102"/>
    </row>
    <row r="552" spans="23:40" x14ac:dyDescent="0.25">
      <c r="W552" s="102"/>
      <c r="X552" s="102"/>
      <c r="AN552" s="102"/>
    </row>
    <row r="553" spans="23:40" x14ac:dyDescent="0.25">
      <c r="W553" s="102"/>
      <c r="X553" s="102"/>
      <c r="AN553" s="102"/>
    </row>
    <row r="554" spans="23:40" x14ac:dyDescent="0.25">
      <c r="W554" s="102"/>
      <c r="X554" s="102"/>
      <c r="AN554" s="102"/>
    </row>
    <row r="555" spans="23:40" x14ac:dyDescent="0.25">
      <c r="W555" s="102"/>
      <c r="X555" s="102"/>
      <c r="AN555" s="102"/>
    </row>
    <row r="556" spans="23:40" x14ac:dyDescent="0.25">
      <c r="W556" s="102"/>
      <c r="X556" s="102"/>
      <c r="AN556" s="102"/>
    </row>
    <row r="557" spans="23:40" x14ac:dyDescent="0.25">
      <c r="W557" s="102"/>
      <c r="X557" s="102"/>
      <c r="AN557" s="102"/>
    </row>
    <row r="558" spans="23:40" x14ac:dyDescent="0.25">
      <c r="W558" s="102"/>
      <c r="X558" s="102"/>
      <c r="AN558" s="102"/>
    </row>
    <row r="559" spans="23:40" x14ac:dyDescent="0.25">
      <c r="W559" s="102"/>
      <c r="X559" s="102"/>
      <c r="AN559" s="102"/>
    </row>
    <row r="560" spans="23:40" x14ac:dyDescent="0.25">
      <c r="W560" s="102"/>
      <c r="X560" s="102"/>
      <c r="AN560" s="102"/>
    </row>
    <row r="561" spans="23:40" x14ac:dyDescent="0.25">
      <c r="W561" s="102"/>
      <c r="X561" s="102"/>
      <c r="AN561" s="102"/>
    </row>
    <row r="562" spans="23:40" x14ac:dyDescent="0.25">
      <c r="W562" s="102"/>
      <c r="X562" s="102"/>
      <c r="AN562" s="102"/>
    </row>
    <row r="563" spans="23:40" x14ac:dyDescent="0.25">
      <c r="W563" s="102"/>
      <c r="X563" s="102"/>
      <c r="AN563" s="102"/>
    </row>
    <row r="564" spans="23:40" x14ac:dyDescent="0.25">
      <c r="W564" s="102"/>
      <c r="X564" s="102"/>
      <c r="AN564" s="102"/>
    </row>
    <row r="565" spans="23:40" x14ac:dyDescent="0.25">
      <c r="W565" s="102"/>
      <c r="X565" s="102"/>
      <c r="AN565" s="102"/>
    </row>
    <row r="566" spans="23:40" x14ac:dyDescent="0.25">
      <c r="W566" s="102"/>
      <c r="X566" s="102"/>
      <c r="AN566" s="102"/>
    </row>
    <row r="567" spans="23:40" x14ac:dyDescent="0.25">
      <c r="W567" s="102"/>
      <c r="X567" s="102"/>
      <c r="AN567" s="102"/>
    </row>
    <row r="568" spans="23:40" x14ac:dyDescent="0.25">
      <c r="W568" s="102"/>
      <c r="X568" s="102"/>
      <c r="AN568" s="102"/>
    </row>
    <row r="569" spans="23:40" x14ac:dyDescent="0.25">
      <c r="W569" s="102"/>
      <c r="X569" s="102"/>
      <c r="AN569" s="102"/>
    </row>
    <row r="570" spans="23:40" x14ac:dyDescent="0.25">
      <c r="W570" s="102"/>
      <c r="X570" s="102"/>
      <c r="AN570" s="102"/>
    </row>
    <row r="571" spans="23:40" x14ac:dyDescent="0.25">
      <c r="W571" s="102"/>
      <c r="X571" s="102"/>
      <c r="AN571" s="102"/>
    </row>
    <row r="572" spans="23:40" x14ac:dyDescent="0.25">
      <c r="W572" s="102"/>
      <c r="X572" s="102"/>
      <c r="AN572" s="102"/>
    </row>
    <row r="573" spans="23:40" x14ac:dyDescent="0.25">
      <c r="W573" s="102"/>
      <c r="X573" s="102"/>
      <c r="AN573" s="102"/>
    </row>
    <row r="574" spans="23:40" x14ac:dyDescent="0.25">
      <c r="W574" s="102"/>
      <c r="X574" s="102"/>
      <c r="AN574" s="102"/>
    </row>
    <row r="575" spans="23:40" x14ac:dyDescent="0.25">
      <c r="W575" s="102"/>
      <c r="X575" s="102"/>
      <c r="AN575" s="102"/>
    </row>
    <row r="576" spans="23:40" x14ac:dyDescent="0.25">
      <c r="W576" s="102"/>
      <c r="X576" s="102"/>
      <c r="AN576" s="102"/>
    </row>
    <row r="577" spans="23:40" x14ac:dyDescent="0.25">
      <c r="W577" s="102"/>
      <c r="X577" s="102"/>
      <c r="AN577" s="102"/>
    </row>
    <row r="578" spans="23:40" x14ac:dyDescent="0.25">
      <c r="W578" s="102"/>
      <c r="X578" s="102"/>
      <c r="AN578" s="102"/>
    </row>
    <row r="579" spans="23:40" x14ac:dyDescent="0.25">
      <c r="W579" s="102"/>
      <c r="X579" s="102"/>
      <c r="AN579" s="102"/>
    </row>
    <row r="580" spans="23:40" x14ac:dyDescent="0.25">
      <c r="W580" s="102"/>
      <c r="X580" s="102"/>
      <c r="AN580" s="102"/>
    </row>
    <row r="581" spans="23:40" x14ac:dyDescent="0.25">
      <c r="W581" s="102"/>
      <c r="X581" s="102"/>
      <c r="AN581" s="102"/>
    </row>
    <row r="582" spans="23:40" x14ac:dyDescent="0.25">
      <c r="W582" s="102"/>
      <c r="X582" s="102"/>
      <c r="AN582" s="102"/>
    </row>
    <row r="583" spans="23:40" x14ac:dyDescent="0.25">
      <c r="W583" s="102"/>
      <c r="X583" s="102"/>
      <c r="AN583" s="102"/>
    </row>
    <row r="584" spans="23:40" x14ac:dyDescent="0.25">
      <c r="W584" s="102"/>
      <c r="X584" s="102"/>
      <c r="AN584" s="102"/>
    </row>
    <row r="585" spans="23:40" x14ac:dyDescent="0.25">
      <c r="W585" s="102"/>
      <c r="X585" s="102"/>
      <c r="AN585" s="102"/>
    </row>
    <row r="586" spans="23:40" x14ac:dyDescent="0.25">
      <c r="W586" s="102"/>
      <c r="X586" s="102"/>
      <c r="AN586" s="102"/>
    </row>
    <row r="587" spans="23:40" x14ac:dyDescent="0.25">
      <c r="W587" s="102"/>
      <c r="X587" s="102"/>
      <c r="AN587" s="102"/>
    </row>
    <row r="588" spans="23:40" x14ac:dyDescent="0.25">
      <c r="W588" s="102"/>
      <c r="X588" s="102"/>
      <c r="AN588" s="102"/>
    </row>
    <row r="589" spans="23:40" x14ac:dyDescent="0.25">
      <c r="W589" s="102"/>
      <c r="X589" s="102"/>
      <c r="AN589" s="102"/>
    </row>
    <row r="590" spans="23:40" x14ac:dyDescent="0.25">
      <c r="W590" s="102"/>
      <c r="X590" s="102"/>
      <c r="AN590" s="102"/>
    </row>
    <row r="591" spans="23:40" x14ac:dyDescent="0.25">
      <c r="W591" s="102"/>
      <c r="X591" s="102"/>
      <c r="AN591" s="102"/>
    </row>
    <row r="592" spans="23:40" x14ac:dyDescent="0.25">
      <c r="W592" s="102"/>
      <c r="X592" s="102"/>
      <c r="AN592" s="102"/>
    </row>
    <row r="593" spans="23:40" x14ac:dyDescent="0.25">
      <c r="W593" s="102"/>
      <c r="X593" s="102"/>
      <c r="AN593" s="102"/>
    </row>
    <row r="594" spans="23:40" x14ac:dyDescent="0.25">
      <c r="W594" s="102"/>
      <c r="X594" s="102"/>
      <c r="AN594" s="102"/>
    </row>
    <row r="595" spans="23:40" x14ac:dyDescent="0.25">
      <c r="W595" s="102"/>
      <c r="X595" s="102"/>
      <c r="AN595" s="102"/>
    </row>
    <row r="596" spans="23:40" x14ac:dyDescent="0.25">
      <c r="W596" s="102"/>
      <c r="X596" s="102"/>
      <c r="AN596" s="102"/>
    </row>
    <row r="597" spans="23:40" x14ac:dyDescent="0.25">
      <c r="W597" s="102"/>
      <c r="X597" s="102"/>
      <c r="AN597" s="102"/>
    </row>
    <row r="598" spans="23:40" x14ac:dyDescent="0.25">
      <c r="W598" s="102"/>
      <c r="X598" s="102"/>
      <c r="AN598" s="102"/>
    </row>
    <row r="599" spans="23:40" x14ac:dyDescent="0.25">
      <c r="W599" s="102"/>
      <c r="X599" s="102"/>
      <c r="AN599" s="102"/>
    </row>
    <row r="600" spans="23:40" x14ac:dyDescent="0.25">
      <c r="W600" s="102"/>
      <c r="X600" s="102"/>
      <c r="AN600" s="102"/>
    </row>
    <row r="601" spans="23:40" x14ac:dyDescent="0.25">
      <c r="W601" s="102"/>
      <c r="X601" s="102"/>
      <c r="AN601" s="102"/>
    </row>
    <row r="602" spans="23:40" x14ac:dyDescent="0.25">
      <c r="W602" s="102"/>
      <c r="X602" s="102"/>
      <c r="AN602" s="102"/>
    </row>
    <row r="603" spans="23:40" x14ac:dyDescent="0.25">
      <c r="W603" s="102"/>
      <c r="X603" s="102"/>
      <c r="AN603" s="102"/>
    </row>
    <row r="604" spans="23:40" x14ac:dyDescent="0.25">
      <c r="W604" s="102"/>
      <c r="X604" s="102"/>
      <c r="AN604" s="102"/>
    </row>
    <row r="605" spans="23:40" x14ac:dyDescent="0.25">
      <c r="W605" s="102"/>
      <c r="X605" s="102"/>
      <c r="AN605" s="102"/>
    </row>
    <row r="606" spans="23:40" x14ac:dyDescent="0.25">
      <c r="W606" s="102"/>
      <c r="X606" s="102"/>
      <c r="AN606" s="102"/>
    </row>
    <row r="607" spans="23:40" x14ac:dyDescent="0.25">
      <c r="W607" s="102"/>
      <c r="X607" s="102"/>
      <c r="AN607" s="102"/>
    </row>
    <row r="608" spans="23:40" x14ac:dyDescent="0.25">
      <c r="W608" s="102"/>
      <c r="X608" s="102"/>
      <c r="AN608" s="102"/>
    </row>
    <row r="609" spans="23:40" x14ac:dyDescent="0.25">
      <c r="W609" s="102"/>
      <c r="X609" s="102"/>
      <c r="AN609" s="102"/>
    </row>
    <row r="610" spans="23:40" x14ac:dyDescent="0.25">
      <c r="W610" s="102"/>
      <c r="X610" s="102"/>
      <c r="AN610" s="102"/>
    </row>
    <row r="611" spans="23:40" x14ac:dyDescent="0.25">
      <c r="W611" s="102"/>
      <c r="X611" s="102"/>
      <c r="AN611" s="102"/>
    </row>
    <row r="612" spans="23:40" x14ac:dyDescent="0.25">
      <c r="W612" s="102"/>
      <c r="X612" s="102"/>
      <c r="AN612" s="102"/>
    </row>
    <row r="613" spans="23:40" x14ac:dyDescent="0.25">
      <c r="W613" s="102"/>
      <c r="X613" s="102"/>
      <c r="AN613" s="102"/>
    </row>
    <row r="614" spans="23:40" x14ac:dyDescent="0.25">
      <c r="W614" s="102"/>
      <c r="X614" s="102"/>
      <c r="AN614" s="102"/>
    </row>
    <row r="615" spans="23:40" x14ac:dyDescent="0.25">
      <c r="W615" s="102"/>
      <c r="X615" s="102"/>
      <c r="AN615" s="102"/>
    </row>
    <row r="616" spans="23:40" x14ac:dyDescent="0.25">
      <c r="W616" s="102"/>
      <c r="X616" s="102"/>
      <c r="AN616" s="102"/>
    </row>
    <row r="617" spans="23:40" x14ac:dyDescent="0.25">
      <c r="W617" s="102"/>
      <c r="X617" s="102"/>
      <c r="AN617" s="102"/>
    </row>
    <row r="618" spans="23:40" x14ac:dyDescent="0.25">
      <c r="W618" s="102"/>
      <c r="X618" s="102"/>
      <c r="AN618" s="102"/>
    </row>
    <row r="619" spans="23:40" x14ac:dyDescent="0.25">
      <c r="W619" s="102"/>
      <c r="X619" s="102"/>
      <c r="AN619" s="102"/>
    </row>
    <row r="620" spans="23:40" x14ac:dyDescent="0.25">
      <c r="W620" s="102"/>
      <c r="X620" s="102"/>
      <c r="AN620" s="102"/>
    </row>
    <row r="621" spans="23:40" x14ac:dyDescent="0.25">
      <c r="W621" s="102"/>
      <c r="X621" s="102"/>
      <c r="AN621" s="102"/>
    </row>
    <row r="622" spans="23:40" x14ac:dyDescent="0.25">
      <c r="W622" s="102"/>
      <c r="X622" s="102"/>
      <c r="AN622" s="102"/>
    </row>
    <row r="623" spans="23:40" x14ac:dyDescent="0.25">
      <c r="W623" s="102"/>
      <c r="X623" s="102"/>
      <c r="AN623" s="102"/>
    </row>
    <row r="624" spans="23:40" x14ac:dyDescent="0.25">
      <c r="W624" s="102"/>
      <c r="X624" s="102"/>
      <c r="AN624" s="102"/>
    </row>
    <row r="625" spans="23:40" x14ac:dyDescent="0.25">
      <c r="W625" s="102"/>
      <c r="X625" s="102"/>
      <c r="AN625" s="102"/>
    </row>
    <row r="626" spans="23:40" x14ac:dyDescent="0.25">
      <c r="W626" s="102"/>
      <c r="X626" s="102"/>
      <c r="AN626" s="102"/>
    </row>
    <row r="627" spans="23:40" x14ac:dyDescent="0.25">
      <c r="W627" s="102"/>
      <c r="X627" s="102"/>
      <c r="AN627" s="102"/>
    </row>
    <row r="628" spans="23:40" x14ac:dyDescent="0.25">
      <c r="W628" s="102"/>
      <c r="X628" s="102"/>
      <c r="AN628" s="102"/>
    </row>
    <row r="629" spans="23:40" x14ac:dyDescent="0.25">
      <c r="W629" s="102"/>
      <c r="X629" s="102"/>
      <c r="AN629" s="102"/>
    </row>
    <row r="630" spans="23:40" x14ac:dyDescent="0.25">
      <c r="W630" s="102"/>
      <c r="X630" s="102"/>
      <c r="AN630" s="102"/>
    </row>
    <row r="631" spans="23:40" x14ac:dyDescent="0.25">
      <c r="W631" s="102"/>
      <c r="X631" s="102"/>
      <c r="AN631" s="102"/>
    </row>
    <row r="632" spans="23:40" x14ac:dyDescent="0.25">
      <c r="W632" s="102"/>
      <c r="X632" s="102"/>
      <c r="AN632" s="102"/>
    </row>
    <row r="633" spans="23:40" x14ac:dyDescent="0.25">
      <c r="W633" s="102"/>
      <c r="X633" s="102"/>
      <c r="AN633" s="102"/>
    </row>
    <row r="634" spans="23:40" x14ac:dyDescent="0.25">
      <c r="W634" s="102"/>
      <c r="X634" s="102"/>
      <c r="AN634" s="102"/>
    </row>
    <row r="635" spans="23:40" x14ac:dyDescent="0.25">
      <c r="W635" s="102"/>
      <c r="X635" s="102"/>
      <c r="AN635" s="102"/>
    </row>
    <row r="636" spans="23:40" x14ac:dyDescent="0.25">
      <c r="W636" s="102"/>
      <c r="X636" s="102"/>
      <c r="AN636" s="102"/>
    </row>
    <row r="637" spans="23:40" x14ac:dyDescent="0.25">
      <c r="W637" s="102"/>
      <c r="X637" s="102"/>
      <c r="AN637" s="102"/>
    </row>
    <row r="638" spans="23:40" x14ac:dyDescent="0.25">
      <c r="W638" s="102"/>
      <c r="X638" s="102"/>
      <c r="AN638" s="102"/>
    </row>
    <row r="639" spans="23:40" x14ac:dyDescent="0.25">
      <c r="W639" s="102"/>
      <c r="X639" s="102"/>
      <c r="AN639" s="102"/>
    </row>
    <row r="640" spans="23:40" x14ac:dyDescent="0.25">
      <c r="W640" s="102"/>
      <c r="X640" s="102"/>
      <c r="AN640" s="102"/>
    </row>
    <row r="641" spans="23:40" x14ac:dyDescent="0.25">
      <c r="W641" s="102"/>
      <c r="X641" s="102"/>
      <c r="AN641" s="102"/>
    </row>
    <row r="642" spans="23:40" x14ac:dyDescent="0.25">
      <c r="W642" s="102"/>
      <c r="X642" s="102"/>
      <c r="AN642" s="102"/>
    </row>
    <row r="643" spans="23:40" x14ac:dyDescent="0.25">
      <c r="W643" s="102"/>
      <c r="X643" s="102"/>
      <c r="AN643" s="102"/>
    </row>
    <row r="644" spans="23:40" x14ac:dyDescent="0.25">
      <c r="W644" s="102"/>
      <c r="X644" s="102"/>
      <c r="AN644" s="102"/>
    </row>
    <row r="645" spans="23:40" x14ac:dyDescent="0.25">
      <c r="W645" s="102"/>
      <c r="X645" s="102"/>
      <c r="AN645" s="102"/>
    </row>
    <row r="646" spans="23:40" x14ac:dyDescent="0.25">
      <c r="W646" s="102"/>
      <c r="X646" s="102"/>
      <c r="AN646" s="102"/>
    </row>
    <row r="647" spans="23:40" x14ac:dyDescent="0.25">
      <c r="W647" s="102"/>
      <c r="X647" s="102"/>
      <c r="AN647" s="102"/>
    </row>
    <row r="648" spans="23:40" x14ac:dyDescent="0.25">
      <c r="W648" s="102"/>
      <c r="X648" s="102"/>
      <c r="AN648" s="102"/>
    </row>
    <row r="649" spans="23:40" x14ac:dyDescent="0.25">
      <c r="W649" s="102"/>
      <c r="X649" s="102"/>
      <c r="AN649" s="102"/>
    </row>
    <row r="650" spans="23:40" x14ac:dyDescent="0.25">
      <c r="W650" s="102"/>
      <c r="X650" s="102"/>
      <c r="AN650" s="102"/>
    </row>
    <row r="651" spans="23:40" x14ac:dyDescent="0.25">
      <c r="W651" s="102"/>
      <c r="X651" s="102"/>
      <c r="AN651" s="102"/>
    </row>
    <row r="652" spans="23:40" x14ac:dyDescent="0.25">
      <c r="W652" s="102"/>
      <c r="X652" s="102"/>
      <c r="AN652" s="102"/>
    </row>
    <row r="653" spans="23:40" x14ac:dyDescent="0.25">
      <c r="W653" s="102"/>
      <c r="X653" s="102"/>
      <c r="AN653" s="102"/>
    </row>
    <row r="654" spans="23:40" x14ac:dyDescent="0.25">
      <c r="W654" s="102"/>
      <c r="X654" s="102"/>
      <c r="AN654" s="102"/>
    </row>
    <row r="655" spans="23:40" x14ac:dyDescent="0.25">
      <c r="W655" s="102"/>
      <c r="X655" s="102"/>
      <c r="AN655" s="102"/>
    </row>
    <row r="656" spans="23:40" x14ac:dyDescent="0.25">
      <c r="W656" s="102"/>
      <c r="X656" s="102"/>
      <c r="AN656" s="102"/>
    </row>
    <row r="657" spans="23:40" x14ac:dyDescent="0.25">
      <c r="W657" s="102"/>
      <c r="X657" s="102"/>
      <c r="AN657" s="102"/>
    </row>
    <row r="658" spans="23:40" x14ac:dyDescent="0.25">
      <c r="W658" s="102"/>
      <c r="X658" s="102"/>
      <c r="AN658" s="102"/>
    </row>
    <row r="659" spans="23:40" x14ac:dyDescent="0.25">
      <c r="W659" s="102"/>
      <c r="X659" s="102"/>
      <c r="AN659" s="102"/>
    </row>
    <row r="660" spans="23:40" x14ac:dyDescent="0.25">
      <c r="W660" s="102"/>
      <c r="X660" s="102"/>
      <c r="AN660" s="102"/>
    </row>
    <row r="661" spans="23:40" x14ac:dyDescent="0.25">
      <c r="W661" s="102"/>
      <c r="X661" s="102"/>
      <c r="AN661" s="102"/>
    </row>
    <row r="662" spans="23:40" x14ac:dyDescent="0.25">
      <c r="W662" s="102"/>
      <c r="X662" s="102"/>
      <c r="AN662" s="102"/>
    </row>
    <row r="663" spans="23:40" x14ac:dyDescent="0.25">
      <c r="W663" s="102"/>
      <c r="X663" s="102"/>
      <c r="AN663" s="102"/>
    </row>
    <row r="664" spans="23:40" x14ac:dyDescent="0.25">
      <c r="W664" s="102"/>
      <c r="X664" s="102"/>
      <c r="AN664" s="102"/>
    </row>
    <row r="665" spans="23:40" x14ac:dyDescent="0.25">
      <c r="W665" s="102"/>
      <c r="X665" s="102"/>
      <c r="AN665" s="102"/>
    </row>
    <row r="666" spans="23:40" x14ac:dyDescent="0.25">
      <c r="W666" s="102"/>
      <c r="X666" s="102"/>
      <c r="AN666" s="102"/>
    </row>
    <row r="667" spans="23:40" x14ac:dyDescent="0.25">
      <c r="W667" s="102"/>
      <c r="X667" s="102"/>
      <c r="AN667" s="102"/>
    </row>
    <row r="668" spans="23:40" x14ac:dyDescent="0.25">
      <c r="W668" s="102"/>
      <c r="X668" s="102"/>
      <c r="AN668" s="102"/>
    </row>
    <row r="669" spans="23:40" x14ac:dyDescent="0.25">
      <c r="W669" s="102"/>
      <c r="X669" s="102"/>
      <c r="AN669" s="102"/>
    </row>
    <row r="670" spans="23:40" x14ac:dyDescent="0.25">
      <c r="W670" s="102"/>
      <c r="X670" s="102"/>
      <c r="AN670" s="102"/>
    </row>
    <row r="671" spans="23:40" x14ac:dyDescent="0.25">
      <c r="W671" s="102"/>
      <c r="X671" s="102"/>
      <c r="AN671" s="102"/>
    </row>
    <row r="672" spans="23:40" x14ac:dyDescent="0.25">
      <c r="W672" s="102"/>
      <c r="X672" s="102"/>
      <c r="AN672" s="102"/>
    </row>
    <row r="673" spans="23:40" x14ac:dyDescent="0.25">
      <c r="W673" s="102"/>
      <c r="X673" s="102"/>
      <c r="AN673" s="102"/>
    </row>
    <row r="674" spans="23:40" x14ac:dyDescent="0.25">
      <c r="W674" s="102"/>
      <c r="X674" s="102"/>
      <c r="AN674" s="102"/>
    </row>
    <row r="675" spans="23:40" x14ac:dyDescent="0.25">
      <c r="W675" s="102"/>
      <c r="X675" s="102"/>
      <c r="AN675" s="102"/>
    </row>
    <row r="676" spans="23:40" x14ac:dyDescent="0.25">
      <c r="W676" s="102"/>
      <c r="X676" s="102"/>
      <c r="AN676" s="102"/>
    </row>
    <row r="677" spans="23:40" x14ac:dyDescent="0.25">
      <c r="W677" s="102"/>
      <c r="X677" s="102"/>
      <c r="AN677" s="102"/>
    </row>
    <row r="678" spans="23:40" x14ac:dyDescent="0.25">
      <c r="W678" s="102"/>
      <c r="X678" s="102"/>
      <c r="AN678" s="102"/>
    </row>
    <row r="679" spans="23:40" x14ac:dyDescent="0.25">
      <c r="W679" s="102"/>
      <c r="X679" s="102"/>
      <c r="AN679" s="102"/>
    </row>
    <row r="680" spans="23:40" x14ac:dyDescent="0.25">
      <c r="W680" s="102"/>
      <c r="X680" s="102"/>
      <c r="AN680" s="102"/>
    </row>
    <row r="681" spans="23:40" x14ac:dyDescent="0.25">
      <c r="W681" s="102"/>
      <c r="X681" s="102"/>
      <c r="AN681" s="102"/>
    </row>
    <row r="682" spans="23:40" x14ac:dyDescent="0.25">
      <c r="W682" s="102"/>
      <c r="X682" s="102"/>
      <c r="AN682" s="102"/>
    </row>
    <row r="683" spans="23:40" x14ac:dyDescent="0.25">
      <c r="W683" s="102"/>
      <c r="X683" s="102"/>
      <c r="AN683" s="102"/>
    </row>
    <row r="684" spans="23:40" x14ac:dyDescent="0.25">
      <c r="W684" s="102"/>
      <c r="X684" s="102"/>
      <c r="AN684" s="102"/>
    </row>
    <row r="685" spans="23:40" x14ac:dyDescent="0.25">
      <c r="W685" s="102"/>
      <c r="X685" s="102"/>
      <c r="AN685" s="102"/>
    </row>
    <row r="686" spans="23:40" x14ac:dyDescent="0.25">
      <c r="W686" s="102"/>
      <c r="X686" s="102"/>
      <c r="AN686" s="102"/>
    </row>
    <row r="687" spans="23:40" x14ac:dyDescent="0.25">
      <c r="W687" s="102"/>
      <c r="X687" s="102"/>
      <c r="AN687" s="102"/>
    </row>
    <row r="688" spans="23:40" x14ac:dyDescent="0.25">
      <c r="W688" s="102"/>
      <c r="X688" s="102"/>
      <c r="AN688" s="102"/>
    </row>
    <row r="689" spans="23:40" x14ac:dyDescent="0.25">
      <c r="W689" s="102"/>
      <c r="X689" s="102"/>
      <c r="AN689" s="102"/>
    </row>
    <row r="690" spans="23:40" x14ac:dyDescent="0.25">
      <c r="W690" s="102"/>
      <c r="X690" s="102"/>
      <c r="AN690" s="102"/>
    </row>
    <row r="691" spans="23:40" x14ac:dyDescent="0.25">
      <c r="W691" s="102"/>
      <c r="X691" s="102"/>
      <c r="AN691" s="102"/>
    </row>
    <row r="692" spans="23:40" x14ac:dyDescent="0.25">
      <c r="W692" s="102"/>
      <c r="X692" s="102"/>
      <c r="AN692" s="102"/>
    </row>
    <row r="693" spans="23:40" x14ac:dyDescent="0.25">
      <c r="W693" s="102"/>
      <c r="X693" s="102"/>
      <c r="AN693" s="102"/>
    </row>
    <row r="694" spans="23:40" x14ac:dyDescent="0.25">
      <c r="W694" s="102"/>
      <c r="X694" s="102"/>
      <c r="AN694" s="102"/>
    </row>
    <row r="695" spans="23:40" x14ac:dyDescent="0.25">
      <c r="W695" s="102"/>
      <c r="X695" s="102"/>
      <c r="AN695" s="102"/>
    </row>
    <row r="696" spans="23:40" x14ac:dyDescent="0.25">
      <c r="W696" s="102"/>
      <c r="X696" s="102"/>
      <c r="AN696" s="102"/>
    </row>
    <row r="697" spans="23:40" x14ac:dyDescent="0.25">
      <c r="W697" s="102"/>
      <c r="X697" s="102"/>
      <c r="AN697" s="102"/>
    </row>
    <row r="698" spans="23:40" x14ac:dyDescent="0.25">
      <c r="W698" s="102"/>
      <c r="X698" s="102"/>
      <c r="AN698" s="102"/>
    </row>
    <row r="699" spans="23:40" x14ac:dyDescent="0.25">
      <c r="W699" s="102"/>
      <c r="X699" s="102"/>
      <c r="AN699" s="102"/>
    </row>
    <row r="700" spans="23:40" x14ac:dyDescent="0.25">
      <c r="W700" s="102"/>
      <c r="X700" s="102"/>
      <c r="AN700" s="102"/>
    </row>
    <row r="701" spans="23:40" x14ac:dyDescent="0.25">
      <c r="W701" s="102"/>
      <c r="X701" s="102"/>
      <c r="AN701" s="102"/>
    </row>
    <row r="702" spans="23:40" x14ac:dyDescent="0.25">
      <c r="W702" s="102"/>
      <c r="X702" s="102"/>
      <c r="AN702" s="102"/>
    </row>
    <row r="703" spans="23:40" x14ac:dyDescent="0.25">
      <c r="W703" s="102"/>
      <c r="X703" s="102"/>
      <c r="AN703" s="102"/>
    </row>
    <row r="704" spans="23:40" x14ac:dyDescent="0.25">
      <c r="W704" s="102"/>
      <c r="X704" s="102"/>
      <c r="AN704" s="102"/>
    </row>
    <row r="705" spans="23:40" x14ac:dyDescent="0.25">
      <c r="W705" s="102"/>
      <c r="X705" s="102"/>
      <c r="AN705" s="102"/>
    </row>
    <row r="706" spans="23:40" x14ac:dyDescent="0.25">
      <c r="W706" s="102"/>
      <c r="X706" s="102"/>
      <c r="AN706" s="102"/>
    </row>
    <row r="707" spans="23:40" x14ac:dyDescent="0.25">
      <c r="W707" s="102"/>
      <c r="X707" s="102"/>
      <c r="AN707" s="102"/>
    </row>
    <row r="708" spans="23:40" x14ac:dyDescent="0.25">
      <c r="W708" s="102"/>
      <c r="X708" s="102"/>
      <c r="AN708" s="102"/>
    </row>
    <row r="709" spans="23:40" x14ac:dyDescent="0.25">
      <c r="W709" s="102"/>
      <c r="X709" s="102"/>
      <c r="AN709" s="102"/>
    </row>
    <row r="710" spans="23:40" x14ac:dyDescent="0.25">
      <c r="W710" s="102"/>
      <c r="X710" s="102"/>
      <c r="AN710" s="102"/>
    </row>
    <row r="711" spans="23:40" x14ac:dyDescent="0.25">
      <c r="W711" s="102"/>
      <c r="X711" s="102"/>
      <c r="AN711" s="102"/>
    </row>
    <row r="712" spans="23:40" x14ac:dyDescent="0.25">
      <c r="W712" s="102"/>
      <c r="X712" s="102"/>
      <c r="AN712" s="102"/>
    </row>
    <row r="713" spans="23:40" x14ac:dyDescent="0.25">
      <c r="W713" s="102"/>
      <c r="X713" s="102"/>
      <c r="AN713" s="102"/>
    </row>
    <row r="714" spans="23:40" x14ac:dyDescent="0.25">
      <c r="W714" s="102"/>
      <c r="X714" s="102"/>
      <c r="AN714" s="102"/>
    </row>
    <row r="715" spans="23:40" x14ac:dyDescent="0.25">
      <c r="W715" s="102"/>
      <c r="X715" s="102"/>
      <c r="AN715" s="102"/>
    </row>
    <row r="716" spans="23:40" x14ac:dyDescent="0.25">
      <c r="W716" s="102"/>
      <c r="X716" s="102"/>
      <c r="AN716" s="102"/>
    </row>
    <row r="717" spans="23:40" x14ac:dyDescent="0.25">
      <c r="W717" s="102"/>
      <c r="X717" s="102"/>
      <c r="AN717" s="102"/>
    </row>
    <row r="718" spans="23:40" x14ac:dyDescent="0.25">
      <c r="W718" s="102"/>
      <c r="X718" s="102"/>
      <c r="AN718" s="102"/>
    </row>
    <row r="719" spans="23:40" x14ac:dyDescent="0.25">
      <c r="W719" s="102"/>
      <c r="X719" s="102"/>
      <c r="AN719" s="102"/>
    </row>
    <row r="720" spans="23:40" x14ac:dyDescent="0.25">
      <c r="W720" s="102"/>
      <c r="X720" s="102"/>
      <c r="AN720" s="102"/>
    </row>
    <row r="721" spans="23:40" x14ac:dyDescent="0.25">
      <c r="W721" s="102"/>
      <c r="X721" s="102"/>
      <c r="AN721" s="102"/>
    </row>
    <row r="722" spans="23:40" x14ac:dyDescent="0.25">
      <c r="W722" s="102"/>
      <c r="X722" s="102"/>
      <c r="AN722" s="102"/>
    </row>
    <row r="723" spans="23:40" x14ac:dyDescent="0.25">
      <c r="W723" s="102"/>
      <c r="X723" s="102"/>
      <c r="AN723" s="102"/>
    </row>
    <row r="724" spans="23:40" x14ac:dyDescent="0.25">
      <c r="W724" s="102"/>
      <c r="X724" s="102"/>
      <c r="AN724" s="102"/>
    </row>
    <row r="725" spans="23:40" x14ac:dyDescent="0.25">
      <c r="W725" s="102"/>
      <c r="X725" s="102"/>
      <c r="AN725" s="102"/>
    </row>
    <row r="726" spans="23:40" x14ac:dyDescent="0.25">
      <c r="W726" s="102"/>
      <c r="X726" s="102"/>
      <c r="AN726" s="102"/>
    </row>
    <row r="727" spans="23:40" x14ac:dyDescent="0.25">
      <c r="W727" s="102"/>
      <c r="X727" s="102"/>
      <c r="AN727" s="102"/>
    </row>
    <row r="728" spans="23:40" x14ac:dyDescent="0.25">
      <c r="W728" s="102"/>
      <c r="X728" s="102"/>
      <c r="AN728" s="102"/>
    </row>
    <row r="729" spans="23:40" x14ac:dyDescent="0.25">
      <c r="W729" s="102"/>
      <c r="X729" s="102"/>
      <c r="AN729" s="102"/>
    </row>
    <row r="730" spans="23:40" x14ac:dyDescent="0.25">
      <c r="W730" s="102"/>
      <c r="X730" s="102"/>
      <c r="AN730" s="102"/>
    </row>
    <row r="731" spans="23:40" x14ac:dyDescent="0.25">
      <c r="W731" s="102"/>
      <c r="X731" s="102"/>
      <c r="AN731" s="102"/>
    </row>
    <row r="732" spans="23:40" x14ac:dyDescent="0.25">
      <c r="W732" s="102"/>
      <c r="X732" s="102"/>
      <c r="AN732" s="102"/>
    </row>
    <row r="733" spans="23:40" x14ac:dyDescent="0.25">
      <c r="W733" s="102"/>
      <c r="X733" s="102"/>
      <c r="AN733" s="102"/>
    </row>
    <row r="734" spans="23:40" x14ac:dyDescent="0.25">
      <c r="W734" s="102"/>
      <c r="X734" s="102"/>
      <c r="AN734" s="102"/>
    </row>
    <row r="735" spans="23:40" x14ac:dyDescent="0.25">
      <c r="W735" s="102"/>
      <c r="X735" s="102"/>
      <c r="AN735" s="102"/>
    </row>
    <row r="736" spans="23:40" x14ac:dyDescent="0.25">
      <c r="W736" s="102"/>
      <c r="X736" s="102"/>
      <c r="AN736" s="102"/>
    </row>
    <row r="737" spans="23:40" x14ac:dyDescent="0.25">
      <c r="W737" s="102"/>
      <c r="X737" s="102"/>
      <c r="AN737" s="102"/>
    </row>
    <row r="738" spans="23:40" x14ac:dyDescent="0.25">
      <c r="W738" s="102"/>
      <c r="X738" s="102"/>
      <c r="AN738" s="102"/>
    </row>
    <row r="739" spans="23:40" x14ac:dyDescent="0.25">
      <c r="W739" s="102"/>
      <c r="X739" s="102"/>
      <c r="AN739" s="102"/>
    </row>
    <row r="740" spans="23:40" x14ac:dyDescent="0.25">
      <c r="W740" s="102"/>
      <c r="X740" s="102"/>
      <c r="AN740" s="102"/>
    </row>
    <row r="741" spans="23:40" x14ac:dyDescent="0.25">
      <c r="W741" s="102"/>
      <c r="X741" s="102"/>
      <c r="AN741" s="102"/>
    </row>
    <row r="742" spans="23:40" x14ac:dyDescent="0.25">
      <c r="W742" s="102"/>
      <c r="X742" s="102"/>
      <c r="AN742" s="102"/>
    </row>
    <row r="743" spans="23:40" x14ac:dyDescent="0.25">
      <c r="W743" s="102"/>
      <c r="X743" s="102"/>
      <c r="AN743" s="102"/>
    </row>
    <row r="744" spans="23:40" x14ac:dyDescent="0.25">
      <c r="W744" s="102"/>
      <c r="X744" s="102"/>
      <c r="AN744" s="102"/>
    </row>
    <row r="745" spans="23:40" x14ac:dyDescent="0.25">
      <c r="W745" s="102"/>
      <c r="X745" s="102"/>
      <c r="AN745" s="102"/>
    </row>
    <row r="746" spans="23:40" x14ac:dyDescent="0.25">
      <c r="W746" s="102"/>
      <c r="X746" s="102"/>
      <c r="AN746" s="102"/>
    </row>
    <row r="747" spans="23:40" x14ac:dyDescent="0.25">
      <c r="W747" s="102"/>
      <c r="X747" s="102"/>
      <c r="AN747" s="102"/>
    </row>
    <row r="748" spans="23:40" x14ac:dyDescent="0.25">
      <c r="W748" s="102"/>
      <c r="X748" s="102"/>
      <c r="AN748" s="102"/>
    </row>
    <row r="749" spans="23:40" x14ac:dyDescent="0.25">
      <c r="W749" s="102"/>
      <c r="X749" s="102"/>
      <c r="AN749" s="102"/>
    </row>
    <row r="750" spans="23:40" x14ac:dyDescent="0.25">
      <c r="W750" s="102"/>
      <c r="X750" s="102"/>
      <c r="AN750" s="102"/>
    </row>
    <row r="751" spans="23:40" x14ac:dyDescent="0.25">
      <c r="W751" s="102"/>
      <c r="X751" s="102"/>
      <c r="AN751" s="102"/>
    </row>
    <row r="752" spans="23:40" x14ac:dyDescent="0.25">
      <c r="W752" s="102"/>
      <c r="X752" s="102"/>
      <c r="AN752" s="102"/>
    </row>
    <row r="753" spans="23:40" x14ac:dyDescent="0.25">
      <c r="W753" s="102"/>
      <c r="X753" s="102"/>
      <c r="AN753" s="102"/>
    </row>
    <row r="754" spans="23:40" x14ac:dyDescent="0.25">
      <c r="W754" s="102"/>
      <c r="X754" s="102"/>
      <c r="AN754" s="102"/>
    </row>
    <row r="755" spans="23:40" x14ac:dyDescent="0.25">
      <c r="W755" s="102"/>
      <c r="X755" s="102"/>
      <c r="AN755" s="102"/>
    </row>
    <row r="756" spans="23:40" x14ac:dyDescent="0.25">
      <c r="W756" s="102"/>
      <c r="X756" s="102"/>
      <c r="AN756" s="102"/>
    </row>
    <row r="757" spans="23:40" x14ac:dyDescent="0.25">
      <c r="W757" s="102"/>
      <c r="X757" s="102"/>
      <c r="AN757" s="102"/>
    </row>
    <row r="758" spans="23:40" x14ac:dyDescent="0.25">
      <c r="W758" s="102"/>
      <c r="X758" s="102"/>
      <c r="AN758" s="102"/>
    </row>
    <row r="759" spans="23:40" x14ac:dyDescent="0.25">
      <c r="W759" s="102"/>
      <c r="X759" s="102"/>
      <c r="AN759" s="102"/>
    </row>
    <row r="760" spans="23:40" x14ac:dyDescent="0.25">
      <c r="W760" s="102"/>
      <c r="X760" s="102"/>
      <c r="AN760" s="102"/>
    </row>
    <row r="761" spans="23:40" x14ac:dyDescent="0.25">
      <c r="W761" s="102"/>
      <c r="X761" s="102"/>
      <c r="AN761" s="102"/>
    </row>
    <row r="762" spans="23:40" x14ac:dyDescent="0.25">
      <c r="W762" s="102"/>
      <c r="X762" s="102"/>
      <c r="AN762" s="102"/>
    </row>
    <row r="763" spans="23:40" x14ac:dyDescent="0.25">
      <c r="W763" s="102"/>
      <c r="X763" s="102"/>
      <c r="AN763" s="102"/>
    </row>
    <row r="764" spans="23:40" x14ac:dyDescent="0.25">
      <c r="W764" s="102"/>
      <c r="X764" s="102"/>
      <c r="AN764" s="102"/>
    </row>
    <row r="765" spans="23:40" x14ac:dyDescent="0.25">
      <c r="W765" s="102"/>
      <c r="X765" s="102"/>
      <c r="AN765" s="102"/>
    </row>
    <row r="766" spans="23:40" x14ac:dyDescent="0.25">
      <c r="W766" s="102"/>
      <c r="X766" s="102"/>
      <c r="AN766" s="102"/>
    </row>
    <row r="767" spans="23:40" x14ac:dyDescent="0.25">
      <c r="W767" s="102"/>
      <c r="X767" s="102"/>
      <c r="AN767" s="102"/>
    </row>
    <row r="768" spans="23:40" x14ac:dyDescent="0.25">
      <c r="W768" s="102"/>
      <c r="X768" s="102"/>
      <c r="AN768" s="102"/>
    </row>
    <row r="769" spans="23:40" x14ac:dyDescent="0.25">
      <c r="W769" s="102"/>
      <c r="X769" s="102"/>
      <c r="AN769" s="102"/>
    </row>
    <row r="770" spans="23:40" x14ac:dyDescent="0.25">
      <c r="W770" s="102"/>
      <c r="X770" s="102"/>
      <c r="AN770" s="102"/>
    </row>
    <row r="771" spans="23:40" x14ac:dyDescent="0.25">
      <c r="W771" s="102"/>
      <c r="X771" s="102"/>
      <c r="AN771" s="102"/>
    </row>
    <row r="772" spans="23:40" x14ac:dyDescent="0.25">
      <c r="W772" s="102"/>
      <c r="X772" s="102"/>
      <c r="AN772" s="102"/>
    </row>
    <row r="773" spans="23:40" x14ac:dyDescent="0.25">
      <c r="W773" s="102"/>
      <c r="X773" s="102"/>
      <c r="AN773" s="102"/>
    </row>
    <row r="774" spans="23:40" x14ac:dyDescent="0.25">
      <c r="W774" s="102"/>
      <c r="X774" s="102"/>
      <c r="AN774" s="102"/>
    </row>
    <row r="775" spans="23:40" x14ac:dyDescent="0.25">
      <c r="W775" s="102"/>
      <c r="X775" s="102"/>
      <c r="AN775" s="102"/>
    </row>
    <row r="776" spans="23:40" x14ac:dyDescent="0.25">
      <c r="W776" s="102"/>
      <c r="X776" s="102"/>
      <c r="AN776" s="102"/>
    </row>
    <row r="777" spans="23:40" x14ac:dyDescent="0.25">
      <c r="W777" s="102"/>
      <c r="X777" s="102"/>
      <c r="AN777" s="102"/>
    </row>
    <row r="778" spans="23:40" x14ac:dyDescent="0.25">
      <c r="W778" s="102"/>
      <c r="X778" s="102"/>
      <c r="AN778" s="102"/>
    </row>
    <row r="779" spans="23:40" x14ac:dyDescent="0.25">
      <c r="W779" s="102"/>
      <c r="X779" s="102"/>
      <c r="AN779" s="102"/>
    </row>
    <row r="780" spans="23:40" x14ac:dyDescent="0.25">
      <c r="W780" s="102"/>
      <c r="X780" s="102"/>
      <c r="AN780" s="102"/>
    </row>
    <row r="781" spans="23:40" x14ac:dyDescent="0.25">
      <c r="W781" s="102"/>
      <c r="X781" s="102"/>
      <c r="AN781" s="102"/>
    </row>
    <row r="782" spans="23:40" x14ac:dyDescent="0.25">
      <c r="W782" s="102"/>
      <c r="X782" s="102"/>
      <c r="AN782" s="102"/>
    </row>
    <row r="783" spans="23:40" x14ac:dyDescent="0.25">
      <c r="W783" s="102"/>
      <c r="X783" s="102"/>
      <c r="AN783" s="102"/>
    </row>
    <row r="784" spans="23:40" x14ac:dyDescent="0.25">
      <c r="W784" s="102"/>
      <c r="X784" s="102"/>
      <c r="AN784" s="102"/>
    </row>
    <row r="785" spans="23:40" x14ac:dyDescent="0.25">
      <c r="W785" s="102"/>
      <c r="X785" s="102"/>
      <c r="AN785" s="102"/>
    </row>
    <row r="786" spans="23:40" x14ac:dyDescent="0.25">
      <c r="W786" s="102"/>
      <c r="X786" s="102"/>
      <c r="AN786" s="102"/>
    </row>
    <row r="787" spans="23:40" x14ac:dyDescent="0.25">
      <c r="W787" s="102"/>
      <c r="X787" s="102"/>
      <c r="AN787" s="102"/>
    </row>
    <row r="788" spans="23:40" x14ac:dyDescent="0.25">
      <c r="W788" s="102"/>
      <c r="X788" s="102"/>
      <c r="AN788" s="102"/>
    </row>
    <row r="789" spans="23:40" x14ac:dyDescent="0.25">
      <c r="W789" s="102"/>
      <c r="X789" s="102"/>
      <c r="AN789" s="102"/>
    </row>
    <row r="790" spans="23:40" x14ac:dyDescent="0.25">
      <c r="W790" s="102"/>
      <c r="X790" s="102"/>
      <c r="AN790" s="102"/>
    </row>
    <row r="791" spans="23:40" x14ac:dyDescent="0.25">
      <c r="W791" s="102"/>
      <c r="X791" s="102"/>
      <c r="AN791" s="102"/>
    </row>
    <row r="792" spans="23:40" x14ac:dyDescent="0.25">
      <c r="W792" s="102"/>
      <c r="X792" s="102"/>
      <c r="AN792" s="102"/>
    </row>
    <row r="793" spans="23:40" x14ac:dyDescent="0.25">
      <c r="W793" s="102"/>
      <c r="X793" s="102"/>
      <c r="AN793" s="102"/>
    </row>
    <row r="794" spans="23:40" x14ac:dyDescent="0.25">
      <c r="W794" s="102"/>
      <c r="X794" s="102"/>
      <c r="AN794" s="102"/>
    </row>
    <row r="795" spans="23:40" x14ac:dyDescent="0.25">
      <c r="W795" s="102"/>
      <c r="X795" s="102"/>
      <c r="AN795" s="102"/>
    </row>
    <row r="796" spans="23:40" x14ac:dyDescent="0.25">
      <c r="W796" s="102"/>
      <c r="X796" s="102"/>
      <c r="AN796" s="102"/>
    </row>
    <row r="797" spans="23:40" x14ac:dyDescent="0.25">
      <c r="W797" s="102"/>
      <c r="X797" s="102"/>
      <c r="AN797" s="102"/>
    </row>
    <row r="798" spans="23:40" x14ac:dyDescent="0.25">
      <c r="W798" s="102"/>
      <c r="X798" s="102"/>
      <c r="AN798" s="102"/>
    </row>
    <row r="799" spans="23:40" x14ac:dyDescent="0.25">
      <c r="W799" s="102"/>
      <c r="X799" s="102"/>
      <c r="AN799" s="102"/>
    </row>
    <row r="800" spans="23:40" x14ac:dyDescent="0.25">
      <c r="W800" s="102"/>
      <c r="X800" s="102"/>
      <c r="AN800" s="102"/>
    </row>
    <row r="801" spans="23:40" x14ac:dyDescent="0.25">
      <c r="W801" s="102"/>
      <c r="X801" s="102"/>
      <c r="AN801" s="102"/>
    </row>
    <row r="802" spans="23:40" x14ac:dyDescent="0.25">
      <c r="W802" s="102"/>
      <c r="X802" s="102"/>
      <c r="AN802" s="102"/>
    </row>
    <row r="803" spans="23:40" x14ac:dyDescent="0.25">
      <c r="W803" s="102"/>
      <c r="X803" s="102"/>
      <c r="AN803" s="102"/>
    </row>
    <row r="804" spans="23:40" x14ac:dyDescent="0.25">
      <c r="W804" s="102"/>
      <c r="X804" s="102"/>
      <c r="AN804" s="102"/>
    </row>
    <row r="805" spans="23:40" x14ac:dyDescent="0.25">
      <c r="W805" s="102"/>
      <c r="X805" s="102"/>
      <c r="AN805" s="102"/>
    </row>
    <row r="806" spans="23:40" x14ac:dyDescent="0.25">
      <c r="W806" s="102"/>
      <c r="X806" s="102"/>
      <c r="AN806" s="102"/>
    </row>
    <row r="807" spans="23:40" x14ac:dyDescent="0.25">
      <c r="W807" s="102"/>
      <c r="X807" s="102"/>
      <c r="AN807" s="102"/>
    </row>
    <row r="808" spans="23:40" x14ac:dyDescent="0.25">
      <c r="W808" s="102"/>
      <c r="X808" s="102"/>
      <c r="AN808" s="102"/>
    </row>
    <row r="809" spans="23:40" x14ac:dyDescent="0.25">
      <c r="W809" s="102"/>
      <c r="X809" s="102"/>
      <c r="AN809" s="102"/>
    </row>
    <row r="810" spans="23:40" x14ac:dyDescent="0.25">
      <c r="W810" s="102"/>
      <c r="X810" s="102"/>
      <c r="AN810" s="102"/>
    </row>
    <row r="811" spans="23:40" x14ac:dyDescent="0.25">
      <c r="W811" s="102"/>
      <c r="X811" s="102"/>
      <c r="AN811" s="102"/>
    </row>
    <row r="812" spans="23:40" x14ac:dyDescent="0.25">
      <c r="W812" s="102"/>
      <c r="X812" s="102"/>
      <c r="AN812" s="102"/>
    </row>
    <row r="813" spans="23:40" x14ac:dyDescent="0.25">
      <c r="W813" s="102"/>
      <c r="X813" s="102"/>
      <c r="AN813" s="102"/>
    </row>
    <row r="814" spans="23:40" x14ac:dyDescent="0.25">
      <c r="W814" s="102"/>
      <c r="X814" s="102"/>
      <c r="AN814" s="102"/>
    </row>
    <row r="815" spans="23:40" x14ac:dyDescent="0.25">
      <c r="W815" s="102"/>
      <c r="X815" s="102"/>
      <c r="AN815" s="102"/>
    </row>
    <row r="816" spans="23:40" x14ac:dyDescent="0.25">
      <c r="W816" s="102"/>
      <c r="X816" s="102"/>
      <c r="AN816" s="102"/>
    </row>
    <row r="817" spans="23:40" x14ac:dyDescent="0.25">
      <c r="W817" s="102"/>
      <c r="X817" s="102"/>
      <c r="AN817" s="102"/>
    </row>
    <row r="818" spans="23:40" x14ac:dyDescent="0.25">
      <c r="W818" s="102"/>
      <c r="X818" s="102"/>
      <c r="AN818" s="102"/>
    </row>
    <row r="819" spans="23:40" x14ac:dyDescent="0.25">
      <c r="W819" s="102"/>
      <c r="X819" s="102"/>
      <c r="AN819" s="102"/>
    </row>
    <row r="820" spans="23:40" x14ac:dyDescent="0.25">
      <c r="W820" s="102"/>
      <c r="X820" s="102"/>
      <c r="AN820" s="102"/>
    </row>
    <row r="821" spans="23:40" x14ac:dyDescent="0.25">
      <c r="W821" s="102"/>
      <c r="X821" s="102"/>
      <c r="AN821" s="102"/>
    </row>
    <row r="822" spans="23:40" x14ac:dyDescent="0.25">
      <c r="W822" s="102"/>
      <c r="X822" s="102"/>
      <c r="AN822" s="102"/>
    </row>
    <row r="823" spans="23:40" x14ac:dyDescent="0.25">
      <c r="W823" s="102"/>
      <c r="X823" s="102"/>
      <c r="AN823" s="102"/>
    </row>
    <row r="824" spans="23:40" x14ac:dyDescent="0.25">
      <c r="W824" s="102"/>
      <c r="X824" s="102"/>
      <c r="AN824" s="102"/>
    </row>
    <row r="825" spans="23:40" x14ac:dyDescent="0.25">
      <c r="W825" s="102"/>
      <c r="X825" s="102"/>
      <c r="AN825" s="102"/>
    </row>
    <row r="826" spans="23:40" x14ac:dyDescent="0.25">
      <c r="W826" s="102"/>
      <c r="X826" s="102"/>
      <c r="AN826" s="102"/>
    </row>
    <row r="827" spans="23:40" x14ac:dyDescent="0.25">
      <c r="W827" s="102"/>
      <c r="X827" s="102"/>
      <c r="AN827" s="102"/>
    </row>
    <row r="828" spans="23:40" x14ac:dyDescent="0.25">
      <c r="W828" s="102"/>
      <c r="X828" s="102"/>
      <c r="AN828" s="102"/>
    </row>
    <row r="829" spans="23:40" x14ac:dyDescent="0.25">
      <c r="W829" s="102"/>
      <c r="X829" s="102"/>
      <c r="AN829" s="102"/>
    </row>
    <row r="830" spans="23:40" x14ac:dyDescent="0.25">
      <c r="W830" s="102"/>
      <c r="X830" s="102"/>
      <c r="AN830" s="102"/>
    </row>
    <row r="831" spans="23:40" x14ac:dyDescent="0.25">
      <c r="W831" s="102"/>
      <c r="X831" s="102"/>
      <c r="AN831" s="102"/>
    </row>
    <row r="832" spans="23:40" x14ac:dyDescent="0.25">
      <c r="W832" s="102"/>
      <c r="X832" s="102"/>
      <c r="AN832" s="102"/>
    </row>
    <row r="833" spans="23:40" x14ac:dyDescent="0.25">
      <c r="W833" s="102"/>
      <c r="X833" s="102"/>
      <c r="AN833" s="102"/>
    </row>
    <row r="834" spans="23:40" x14ac:dyDescent="0.25">
      <c r="W834" s="102"/>
      <c r="X834" s="102"/>
      <c r="AN834" s="102"/>
    </row>
    <row r="835" spans="23:40" x14ac:dyDescent="0.25">
      <c r="W835" s="102"/>
      <c r="X835" s="102"/>
      <c r="AN835" s="102"/>
    </row>
    <row r="836" spans="23:40" x14ac:dyDescent="0.25">
      <c r="W836" s="102"/>
      <c r="X836" s="102"/>
      <c r="AN836" s="102"/>
    </row>
    <row r="837" spans="23:40" x14ac:dyDescent="0.25">
      <c r="W837" s="102"/>
      <c r="X837" s="102"/>
      <c r="AN837" s="102"/>
    </row>
    <row r="838" spans="23:40" x14ac:dyDescent="0.25">
      <c r="W838" s="102"/>
      <c r="X838" s="102"/>
      <c r="AN838" s="102"/>
    </row>
    <row r="839" spans="23:40" x14ac:dyDescent="0.25">
      <c r="W839" s="102"/>
      <c r="X839" s="102"/>
      <c r="AN839" s="102"/>
    </row>
    <row r="840" spans="23:40" x14ac:dyDescent="0.25">
      <c r="W840" s="102"/>
      <c r="X840" s="102"/>
      <c r="AN840" s="102"/>
    </row>
    <row r="841" spans="23:40" x14ac:dyDescent="0.25">
      <c r="W841" s="102"/>
      <c r="X841" s="102"/>
      <c r="AN841" s="102"/>
    </row>
    <row r="842" spans="23:40" x14ac:dyDescent="0.25">
      <c r="W842" s="102"/>
      <c r="X842" s="102"/>
      <c r="AN842" s="102"/>
    </row>
    <row r="843" spans="23:40" x14ac:dyDescent="0.25">
      <c r="W843" s="102"/>
      <c r="X843" s="102"/>
      <c r="AN843" s="102"/>
    </row>
    <row r="844" spans="23:40" x14ac:dyDescent="0.25">
      <c r="W844" s="102"/>
      <c r="X844" s="102"/>
      <c r="AN844" s="102"/>
    </row>
    <row r="845" spans="23:40" x14ac:dyDescent="0.25">
      <c r="W845" s="102"/>
      <c r="X845" s="102"/>
      <c r="AN845" s="102"/>
    </row>
    <row r="846" spans="23:40" x14ac:dyDescent="0.25">
      <c r="W846" s="102"/>
      <c r="X846" s="102"/>
      <c r="AN846" s="102"/>
    </row>
    <row r="847" spans="23:40" x14ac:dyDescent="0.25">
      <c r="W847" s="102"/>
      <c r="X847" s="102"/>
      <c r="AN847" s="102"/>
    </row>
    <row r="848" spans="23:40" x14ac:dyDescent="0.25">
      <c r="W848" s="102"/>
      <c r="X848" s="102"/>
      <c r="AN848" s="102"/>
    </row>
    <row r="849" spans="23:40" x14ac:dyDescent="0.25">
      <c r="W849" s="102"/>
      <c r="X849" s="102"/>
      <c r="AN849" s="102"/>
    </row>
    <row r="850" spans="23:40" x14ac:dyDescent="0.25">
      <c r="W850" s="102"/>
      <c r="X850" s="102"/>
      <c r="AN850" s="102"/>
    </row>
    <row r="851" spans="23:40" x14ac:dyDescent="0.25">
      <c r="W851" s="102"/>
      <c r="X851" s="102"/>
      <c r="AN851" s="102"/>
    </row>
    <row r="852" spans="23:40" x14ac:dyDescent="0.25">
      <c r="W852" s="102"/>
      <c r="X852" s="102"/>
      <c r="AN852" s="102"/>
    </row>
    <row r="853" spans="23:40" x14ac:dyDescent="0.25">
      <c r="W853" s="102"/>
      <c r="X853" s="102"/>
      <c r="AN853" s="102"/>
    </row>
    <row r="854" spans="23:40" x14ac:dyDescent="0.25">
      <c r="W854" s="102"/>
      <c r="X854" s="102"/>
      <c r="AN854" s="102"/>
    </row>
    <row r="855" spans="23:40" x14ac:dyDescent="0.25">
      <c r="W855" s="102"/>
      <c r="X855" s="102"/>
      <c r="AN855" s="102"/>
    </row>
    <row r="856" spans="23:40" x14ac:dyDescent="0.25">
      <c r="W856" s="102"/>
      <c r="X856" s="102"/>
      <c r="AN856" s="102"/>
    </row>
    <row r="857" spans="23:40" x14ac:dyDescent="0.25">
      <c r="W857" s="102"/>
      <c r="X857" s="102"/>
      <c r="AN857" s="102"/>
    </row>
    <row r="858" spans="23:40" x14ac:dyDescent="0.25">
      <c r="W858" s="102"/>
      <c r="X858" s="102"/>
      <c r="AN858" s="102"/>
    </row>
    <row r="859" spans="23:40" x14ac:dyDescent="0.25">
      <c r="W859" s="102"/>
      <c r="X859" s="102"/>
      <c r="AN859" s="102"/>
    </row>
    <row r="860" spans="23:40" x14ac:dyDescent="0.25">
      <c r="W860" s="102"/>
      <c r="X860" s="102"/>
      <c r="AN860" s="102"/>
    </row>
    <row r="861" spans="23:40" x14ac:dyDescent="0.25">
      <c r="W861" s="102"/>
      <c r="X861" s="102"/>
      <c r="AN861" s="102"/>
    </row>
    <row r="862" spans="23:40" x14ac:dyDescent="0.25">
      <c r="W862" s="102"/>
      <c r="X862" s="102"/>
      <c r="AN862" s="102"/>
    </row>
    <row r="863" spans="23:40" x14ac:dyDescent="0.25">
      <c r="W863" s="102"/>
      <c r="X863" s="102"/>
      <c r="AN863" s="102"/>
    </row>
    <row r="864" spans="23:40" x14ac:dyDescent="0.25">
      <c r="W864" s="102"/>
      <c r="X864" s="102"/>
      <c r="AN864" s="102"/>
    </row>
    <row r="865" spans="23:40" x14ac:dyDescent="0.25">
      <c r="W865" s="102"/>
      <c r="X865" s="102"/>
      <c r="AN865" s="102"/>
    </row>
    <row r="866" spans="23:40" x14ac:dyDescent="0.25">
      <c r="W866" s="102"/>
      <c r="X866" s="102"/>
      <c r="AN866" s="102"/>
    </row>
    <row r="867" spans="23:40" x14ac:dyDescent="0.25">
      <c r="W867" s="102"/>
      <c r="X867" s="102"/>
      <c r="AN867" s="102"/>
    </row>
    <row r="868" spans="23:40" x14ac:dyDescent="0.25">
      <c r="W868" s="102"/>
      <c r="X868" s="102"/>
      <c r="AN868" s="102"/>
    </row>
    <row r="869" spans="23:40" x14ac:dyDescent="0.25">
      <c r="W869" s="102"/>
      <c r="X869" s="102"/>
      <c r="AN869" s="102"/>
    </row>
    <row r="870" spans="23:40" x14ac:dyDescent="0.25">
      <c r="W870" s="102"/>
      <c r="X870" s="102"/>
      <c r="AN870" s="102"/>
    </row>
    <row r="871" spans="23:40" x14ac:dyDescent="0.25">
      <c r="W871" s="102"/>
      <c r="X871" s="102"/>
      <c r="AN871" s="102"/>
    </row>
    <row r="872" spans="23:40" x14ac:dyDescent="0.25">
      <c r="W872" s="102"/>
      <c r="X872" s="102"/>
      <c r="AN872" s="102"/>
    </row>
    <row r="873" spans="23:40" x14ac:dyDescent="0.25">
      <c r="W873" s="102"/>
      <c r="X873" s="102"/>
      <c r="AN873" s="102"/>
    </row>
    <row r="874" spans="23:40" x14ac:dyDescent="0.25">
      <c r="W874" s="102"/>
      <c r="X874" s="102"/>
      <c r="AN874" s="102"/>
    </row>
    <row r="875" spans="23:40" x14ac:dyDescent="0.25">
      <c r="W875" s="102"/>
      <c r="X875" s="102"/>
      <c r="AN875" s="102"/>
    </row>
    <row r="876" spans="23:40" x14ac:dyDescent="0.25">
      <c r="W876" s="102"/>
      <c r="X876" s="102"/>
      <c r="AN876" s="102"/>
    </row>
    <row r="877" spans="23:40" x14ac:dyDescent="0.25">
      <c r="W877" s="102"/>
      <c r="X877" s="102"/>
      <c r="AN877" s="102"/>
    </row>
    <row r="878" spans="23:40" x14ac:dyDescent="0.25">
      <c r="W878" s="102"/>
      <c r="X878" s="102"/>
      <c r="AN878" s="102"/>
    </row>
    <row r="879" spans="23:40" x14ac:dyDescent="0.25">
      <c r="W879" s="102"/>
      <c r="X879" s="102"/>
      <c r="AN879" s="102"/>
    </row>
    <row r="880" spans="23:40" x14ac:dyDescent="0.25">
      <c r="W880" s="102"/>
      <c r="X880" s="102"/>
      <c r="AN880" s="102"/>
    </row>
    <row r="881" spans="23:40" x14ac:dyDescent="0.25">
      <c r="W881" s="102"/>
      <c r="X881" s="102"/>
      <c r="AN881" s="102"/>
    </row>
    <row r="882" spans="23:40" x14ac:dyDescent="0.25">
      <c r="W882" s="102"/>
      <c r="X882" s="102"/>
      <c r="AN882" s="102"/>
    </row>
    <row r="883" spans="23:40" x14ac:dyDescent="0.25">
      <c r="W883" s="102"/>
      <c r="X883" s="102"/>
      <c r="AN883" s="102"/>
    </row>
    <row r="884" spans="23:40" x14ac:dyDescent="0.25">
      <c r="W884" s="102"/>
      <c r="X884" s="102"/>
      <c r="AN884" s="102"/>
    </row>
    <row r="885" spans="23:40" x14ac:dyDescent="0.25">
      <c r="W885" s="102"/>
      <c r="X885" s="102"/>
      <c r="AN885" s="102"/>
    </row>
    <row r="886" spans="23:40" x14ac:dyDescent="0.25">
      <c r="W886" s="102"/>
      <c r="X886" s="102"/>
      <c r="AN886" s="102"/>
    </row>
    <row r="887" spans="23:40" x14ac:dyDescent="0.25">
      <c r="W887" s="102"/>
      <c r="X887" s="102"/>
      <c r="AN887" s="102"/>
    </row>
    <row r="888" spans="23:40" x14ac:dyDescent="0.25">
      <c r="W888" s="102"/>
      <c r="X888" s="102"/>
      <c r="AN888" s="102"/>
    </row>
    <row r="889" spans="23:40" x14ac:dyDescent="0.25">
      <c r="W889" s="102"/>
      <c r="X889" s="102"/>
      <c r="AN889" s="102"/>
    </row>
    <row r="890" spans="23:40" x14ac:dyDescent="0.25">
      <c r="W890" s="102"/>
      <c r="X890" s="102"/>
      <c r="AN890" s="102"/>
    </row>
    <row r="891" spans="23:40" x14ac:dyDescent="0.25">
      <c r="W891" s="102"/>
      <c r="X891" s="102"/>
      <c r="AN891" s="102"/>
    </row>
    <row r="892" spans="23:40" x14ac:dyDescent="0.25">
      <c r="W892" s="102"/>
      <c r="X892" s="102"/>
      <c r="AN892" s="102"/>
    </row>
    <row r="893" spans="23:40" x14ac:dyDescent="0.25">
      <c r="W893" s="102"/>
      <c r="X893" s="102"/>
      <c r="AN893" s="102"/>
    </row>
    <row r="894" spans="23:40" x14ac:dyDescent="0.25">
      <c r="W894" s="102"/>
      <c r="X894" s="102"/>
      <c r="AN894" s="102"/>
    </row>
    <row r="895" spans="23:40" x14ac:dyDescent="0.25">
      <c r="W895" s="102"/>
      <c r="X895" s="102"/>
      <c r="AN895" s="102"/>
    </row>
    <row r="896" spans="23:40" x14ac:dyDescent="0.25">
      <c r="W896" s="102"/>
      <c r="X896" s="102"/>
      <c r="AN896" s="102"/>
    </row>
    <row r="897" spans="23:40" x14ac:dyDescent="0.25">
      <c r="W897" s="102"/>
      <c r="X897" s="102"/>
      <c r="AN897" s="102"/>
    </row>
    <row r="898" spans="23:40" x14ac:dyDescent="0.25">
      <c r="W898" s="102"/>
      <c r="X898" s="102"/>
      <c r="AN898" s="102"/>
    </row>
    <row r="899" spans="23:40" x14ac:dyDescent="0.25">
      <c r="W899" s="102"/>
      <c r="X899" s="102"/>
      <c r="AN899" s="102"/>
    </row>
    <row r="900" spans="23:40" x14ac:dyDescent="0.25">
      <c r="W900" s="102"/>
      <c r="X900" s="102"/>
      <c r="AN900" s="102"/>
    </row>
    <row r="901" spans="23:40" x14ac:dyDescent="0.25">
      <c r="W901" s="102"/>
      <c r="X901" s="102"/>
      <c r="AN901" s="102"/>
    </row>
    <row r="902" spans="23:40" x14ac:dyDescent="0.25">
      <c r="W902" s="102"/>
      <c r="X902" s="102"/>
      <c r="AN902" s="102"/>
    </row>
    <row r="903" spans="23:40" x14ac:dyDescent="0.25">
      <c r="W903" s="102"/>
      <c r="X903" s="102"/>
      <c r="AN903" s="102"/>
    </row>
    <row r="904" spans="23:40" x14ac:dyDescent="0.25">
      <c r="W904" s="102"/>
      <c r="X904" s="102"/>
      <c r="AN904" s="102"/>
    </row>
    <row r="905" spans="23:40" x14ac:dyDescent="0.25">
      <c r="W905" s="102"/>
      <c r="X905" s="102"/>
      <c r="AN905" s="102"/>
    </row>
    <row r="906" spans="23:40" x14ac:dyDescent="0.25">
      <c r="W906" s="102"/>
      <c r="X906" s="102"/>
      <c r="AN906" s="102"/>
    </row>
    <row r="907" spans="23:40" x14ac:dyDescent="0.25">
      <c r="W907" s="102"/>
      <c r="X907" s="102"/>
      <c r="AN907" s="102"/>
    </row>
    <row r="908" spans="23:40" x14ac:dyDescent="0.25">
      <c r="W908" s="102"/>
      <c r="X908" s="102"/>
      <c r="AN908" s="102"/>
    </row>
    <row r="909" spans="23:40" x14ac:dyDescent="0.25">
      <c r="W909" s="102"/>
      <c r="X909" s="102"/>
      <c r="AN909" s="102"/>
    </row>
    <row r="910" spans="23:40" x14ac:dyDescent="0.25">
      <c r="W910" s="102"/>
      <c r="X910" s="102"/>
      <c r="AN910" s="102"/>
    </row>
    <row r="911" spans="23:40" x14ac:dyDescent="0.25">
      <c r="W911" s="102"/>
      <c r="X911" s="102"/>
      <c r="AN911" s="102"/>
    </row>
    <row r="912" spans="23:40" x14ac:dyDescent="0.25">
      <c r="W912" s="102"/>
      <c r="X912" s="102"/>
      <c r="AN912" s="102"/>
    </row>
    <row r="913" spans="23:40" x14ac:dyDescent="0.25">
      <c r="W913" s="102"/>
      <c r="X913" s="102"/>
      <c r="AN913" s="102"/>
    </row>
    <row r="914" spans="23:40" x14ac:dyDescent="0.25">
      <c r="W914" s="102"/>
      <c r="X914" s="102"/>
      <c r="AN914" s="102"/>
    </row>
    <row r="915" spans="23:40" x14ac:dyDescent="0.25">
      <c r="W915" s="102"/>
      <c r="X915" s="102"/>
      <c r="AN915" s="102"/>
    </row>
    <row r="916" spans="23:40" x14ac:dyDescent="0.25">
      <c r="W916" s="102"/>
      <c r="X916" s="102"/>
      <c r="AN916" s="102"/>
    </row>
    <row r="917" spans="23:40" x14ac:dyDescent="0.25">
      <c r="W917" s="102"/>
      <c r="X917" s="102"/>
      <c r="AN917" s="102"/>
    </row>
    <row r="918" spans="23:40" x14ac:dyDescent="0.25">
      <c r="W918" s="102"/>
      <c r="X918" s="102"/>
      <c r="AN918" s="102"/>
    </row>
    <row r="919" spans="23:40" x14ac:dyDescent="0.25">
      <c r="W919" s="102"/>
      <c r="X919" s="102"/>
      <c r="AN919" s="102"/>
    </row>
    <row r="920" spans="23:40" x14ac:dyDescent="0.25">
      <c r="W920" s="102"/>
      <c r="X920" s="102"/>
      <c r="AN920" s="102"/>
    </row>
    <row r="921" spans="23:40" x14ac:dyDescent="0.25">
      <c r="W921" s="102"/>
      <c r="X921" s="102"/>
      <c r="AN921" s="102"/>
    </row>
    <row r="922" spans="23:40" x14ac:dyDescent="0.25">
      <c r="W922" s="102"/>
      <c r="X922" s="102"/>
      <c r="AN922" s="102"/>
    </row>
    <row r="923" spans="23:40" x14ac:dyDescent="0.25">
      <c r="W923" s="102"/>
      <c r="X923" s="102"/>
      <c r="AN923" s="102"/>
    </row>
    <row r="924" spans="23:40" x14ac:dyDescent="0.25">
      <c r="W924" s="102"/>
      <c r="X924" s="102"/>
      <c r="AN924" s="102"/>
    </row>
    <row r="925" spans="23:40" x14ac:dyDescent="0.25">
      <c r="W925" s="102"/>
      <c r="X925" s="102"/>
      <c r="AN925" s="102"/>
    </row>
    <row r="926" spans="23:40" x14ac:dyDescent="0.25">
      <c r="W926" s="102"/>
      <c r="X926" s="102"/>
      <c r="AN926" s="102"/>
    </row>
    <row r="927" spans="23:40" x14ac:dyDescent="0.25">
      <c r="W927" s="102"/>
      <c r="X927" s="102"/>
      <c r="AN927" s="102"/>
    </row>
    <row r="928" spans="23:40" x14ac:dyDescent="0.25">
      <c r="W928" s="102"/>
      <c r="X928" s="102"/>
      <c r="AN928" s="102"/>
    </row>
    <row r="929" spans="23:40" x14ac:dyDescent="0.25">
      <c r="W929" s="102"/>
      <c r="X929" s="102"/>
      <c r="AN929" s="102"/>
    </row>
    <row r="930" spans="23:40" x14ac:dyDescent="0.25">
      <c r="W930" s="102"/>
      <c r="X930" s="102"/>
      <c r="AN930" s="102"/>
    </row>
    <row r="931" spans="23:40" x14ac:dyDescent="0.25">
      <c r="W931" s="102"/>
      <c r="X931" s="102"/>
      <c r="AN931" s="102"/>
    </row>
    <row r="932" spans="23:40" x14ac:dyDescent="0.25">
      <c r="W932" s="102"/>
      <c r="X932" s="102"/>
      <c r="AN932" s="102"/>
    </row>
    <row r="933" spans="23:40" x14ac:dyDescent="0.25">
      <c r="W933" s="102"/>
      <c r="X933" s="102"/>
      <c r="AN933" s="102"/>
    </row>
    <row r="934" spans="23:40" x14ac:dyDescent="0.25">
      <c r="W934" s="102"/>
      <c r="X934" s="102"/>
      <c r="AN934" s="102"/>
    </row>
    <row r="935" spans="23:40" x14ac:dyDescent="0.25">
      <c r="W935" s="102"/>
      <c r="X935" s="102"/>
      <c r="AN935" s="102"/>
    </row>
    <row r="936" spans="23:40" x14ac:dyDescent="0.25">
      <c r="W936" s="102"/>
      <c r="X936" s="102"/>
      <c r="AN936" s="102"/>
    </row>
    <row r="937" spans="23:40" x14ac:dyDescent="0.25">
      <c r="W937" s="102"/>
      <c r="X937" s="102"/>
      <c r="AN937" s="102"/>
    </row>
    <row r="938" spans="23:40" x14ac:dyDescent="0.25">
      <c r="W938" s="102"/>
      <c r="X938" s="102"/>
      <c r="AN938" s="102"/>
    </row>
    <row r="939" spans="23:40" x14ac:dyDescent="0.25">
      <c r="W939" s="102"/>
      <c r="X939" s="102"/>
      <c r="AN939" s="102"/>
    </row>
    <row r="940" spans="23:40" x14ac:dyDescent="0.25">
      <c r="W940" s="102"/>
      <c r="X940" s="102"/>
      <c r="AN940" s="102"/>
    </row>
    <row r="941" spans="23:40" x14ac:dyDescent="0.25">
      <c r="W941" s="102"/>
      <c r="X941" s="102"/>
      <c r="AN941" s="102"/>
    </row>
    <row r="942" spans="23:40" x14ac:dyDescent="0.25">
      <c r="W942" s="102"/>
      <c r="X942" s="102"/>
      <c r="AN942" s="102"/>
    </row>
    <row r="943" spans="23:40" x14ac:dyDescent="0.25">
      <c r="W943" s="102"/>
      <c r="X943" s="102"/>
      <c r="AN943" s="102"/>
    </row>
    <row r="944" spans="23:40" x14ac:dyDescent="0.25">
      <c r="W944" s="102"/>
      <c r="X944" s="102"/>
      <c r="AN944" s="102"/>
    </row>
    <row r="945" spans="23:40" x14ac:dyDescent="0.25">
      <c r="W945" s="102"/>
      <c r="X945" s="102"/>
      <c r="AN945" s="102"/>
    </row>
    <row r="946" spans="23:40" x14ac:dyDescent="0.25">
      <c r="W946" s="102"/>
      <c r="X946" s="102"/>
      <c r="AN946" s="102"/>
    </row>
    <row r="947" spans="23:40" x14ac:dyDescent="0.25">
      <c r="W947" s="102"/>
      <c r="X947" s="102"/>
      <c r="AN947" s="102"/>
    </row>
    <row r="948" spans="23:40" x14ac:dyDescent="0.25">
      <c r="W948" s="102"/>
      <c r="X948" s="102"/>
      <c r="AN948" s="102"/>
    </row>
    <row r="949" spans="23:40" x14ac:dyDescent="0.25">
      <c r="W949" s="102"/>
      <c r="X949" s="102"/>
      <c r="AN949" s="102"/>
    </row>
    <row r="950" spans="23:40" x14ac:dyDescent="0.25">
      <c r="W950" s="102"/>
      <c r="X950" s="102"/>
      <c r="AN950" s="102"/>
    </row>
    <row r="951" spans="23:40" x14ac:dyDescent="0.25">
      <c r="W951" s="102"/>
      <c r="X951" s="102"/>
      <c r="AN951" s="102"/>
    </row>
    <row r="952" spans="23:40" x14ac:dyDescent="0.25">
      <c r="W952" s="102"/>
      <c r="X952" s="102"/>
      <c r="AN952" s="102"/>
    </row>
    <row r="953" spans="23:40" x14ac:dyDescent="0.25">
      <c r="W953" s="102"/>
      <c r="X953" s="102"/>
      <c r="AN953" s="102"/>
    </row>
    <row r="954" spans="23:40" x14ac:dyDescent="0.25">
      <c r="W954" s="102"/>
      <c r="X954" s="102"/>
      <c r="AN954" s="102"/>
    </row>
    <row r="955" spans="23:40" x14ac:dyDescent="0.25">
      <c r="W955" s="102"/>
      <c r="X955" s="102"/>
      <c r="AN955" s="102"/>
    </row>
    <row r="956" spans="23:40" x14ac:dyDescent="0.25">
      <c r="W956" s="102"/>
      <c r="X956" s="102"/>
      <c r="AN956" s="102"/>
    </row>
    <row r="957" spans="23:40" x14ac:dyDescent="0.25">
      <c r="W957" s="102"/>
      <c r="X957" s="102"/>
      <c r="AN957" s="102"/>
    </row>
    <row r="958" spans="23:40" x14ac:dyDescent="0.25">
      <c r="W958" s="102"/>
      <c r="X958" s="102"/>
      <c r="AN958" s="102"/>
    </row>
    <row r="959" spans="23:40" x14ac:dyDescent="0.25">
      <c r="W959" s="102"/>
      <c r="X959" s="102"/>
      <c r="AN959" s="102"/>
    </row>
    <row r="960" spans="23:40" x14ac:dyDescent="0.25">
      <c r="W960" s="102"/>
      <c r="X960" s="102"/>
      <c r="AN960" s="102"/>
    </row>
    <row r="961" spans="23:40" x14ac:dyDescent="0.25">
      <c r="W961" s="102"/>
      <c r="X961" s="102"/>
      <c r="AN961" s="102"/>
    </row>
    <row r="962" spans="23:40" x14ac:dyDescent="0.25">
      <c r="W962" s="102"/>
      <c r="X962" s="102"/>
      <c r="AN962" s="102"/>
    </row>
    <row r="963" spans="23:40" x14ac:dyDescent="0.25">
      <c r="W963" s="102"/>
      <c r="X963" s="102"/>
      <c r="AN963" s="102"/>
    </row>
    <row r="964" spans="23:40" x14ac:dyDescent="0.25">
      <c r="W964" s="102"/>
      <c r="X964" s="102"/>
      <c r="AN964" s="102"/>
    </row>
    <row r="965" spans="23:40" x14ac:dyDescent="0.25">
      <c r="W965" s="102"/>
      <c r="X965" s="102"/>
      <c r="AN965" s="102"/>
    </row>
    <row r="966" spans="23:40" x14ac:dyDescent="0.25">
      <c r="W966" s="102"/>
      <c r="X966" s="102"/>
      <c r="AN966" s="102"/>
    </row>
    <row r="967" spans="23:40" x14ac:dyDescent="0.25">
      <c r="W967" s="102"/>
      <c r="X967" s="102"/>
      <c r="AN967" s="102"/>
    </row>
    <row r="968" spans="23:40" x14ac:dyDescent="0.25">
      <c r="W968" s="102"/>
      <c r="X968" s="102"/>
      <c r="AN968" s="102"/>
    </row>
    <row r="969" spans="23:40" x14ac:dyDescent="0.25">
      <c r="W969" s="102"/>
      <c r="X969" s="102"/>
      <c r="AN969" s="102"/>
    </row>
    <row r="970" spans="23:40" x14ac:dyDescent="0.25">
      <c r="W970" s="102"/>
      <c r="X970" s="102"/>
      <c r="AN970" s="102"/>
    </row>
    <row r="971" spans="23:40" x14ac:dyDescent="0.25">
      <c r="W971" s="102"/>
      <c r="X971" s="102"/>
      <c r="AN971" s="102"/>
    </row>
    <row r="972" spans="23:40" x14ac:dyDescent="0.25">
      <c r="W972" s="102"/>
      <c r="X972" s="102"/>
      <c r="AN972" s="102"/>
    </row>
    <row r="973" spans="23:40" x14ac:dyDescent="0.25">
      <c r="W973" s="102"/>
      <c r="X973" s="102"/>
      <c r="AN973" s="102"/>
    </row>
    <row r="974" spans="23:40" x14ac:dyDescent="0.25">
      <c r="W974" s="102"/>
      <c r="X974" s="102"/>
      <c r="AN974" s="102"/>
    </row>
    <row r="975" spans="23:40" x14ac:dyDescent="0.25">
      <c r="W975" s="102"/>
      <c r="X975" s="102"/>
      <c r="AN975" s="102"/>
    </row>
    <row r="976" spans="23:40" x14ac:dyDescent="0.25">
      <c r="W976" s="102"/>
      <c r="X976" s="102"/>
      <c r="AN976" s="102"/>
    </row>
    <row r="977" spans="23:40" x14ac:dyDescent="0.25">
      <c r="W977" s="102"/>
      <c r="X977" s="102"/>
      <c r="AN977" s="102"/>
    </row>
    <row r="978" spans="23:40" x14ac:dyDescent="0.25">
      <c r="W978" s="102"/>
      <c r="X978" s="102"/>
      <c r="AN978" s="102"/>
    </row>
    <row r="979" spans="23:40" x14ac:dyDescent="0.25">
      <c r="W979" s="102"/>
      <c r="X979" s="102"/>
      <c r="AN979" s="102"/>
    </row>
    <row r="980" spans="23:40" x14ac:dyDescent="0.25">
      <c r="W980" s="102"/>
      <c r="X980" s="102"/>
      <c r="AN980" s="102"/>
    </row>
    <row r="981" spans="23:40" x14ac:dyDescent="0.25">
      <c r="W981" s="102"/>
      <c r="X981" s="102"/>
      <c r="AN981" s="102"/>
    </row>
    <row r="982" spans="23:40" x14ac:dyDescent="0.25">
      <c r="W982" s="102"/>
      <c r="X982" s="102"/>
      <c r="AN982" s="102"/>
    </row>
    <row r="983" spans="23:40" x14ac:dyDescent="0.25">
      <c r="W983" s="102"/>
      <c r="X983" s="102"/>
      <c r="AN983" s="102"/>
    </row>
    <row r="984" spans="23:40" x14ac:dyDescent="0.25">
      <c r="W984" s="102"/>
      <c r="X984" s="102"/>
      <c r="AN984" s="102"/>
    </row>
    <row r="985" spans="23:40" x14ac:dyDescent="0.25">
      <c r="W985" s="102"/>
      <c r="X985" s="102"/>
      <c r="AN985" s="102"/>
    </row>
    <row r="986" spans="23:40" x14ac:dyDescent="0.25">
      <c r="W986" s="102"/>
      <c r="X986" s="102"/>
      <c r="AN986" s="102"/>
    </row>
    <row r="987" spans="23:40" x14ac:dyDescent="0.25">
      <c r="W987" s="102"/>
      <c r="X987" s="102"/>
      <c r="AN987" s="102"/>
    </row>
    <row r="988" spans="23:40" x14ac:dyDescent="0.25">
      <c r="W988" s="102"/>
      <c r="X988" s="102"/>
      <c r="AN988" s="102"/>
    </row>
    <row r="989" spans="23:40" x14ac:dyDescent="0.25">
      <c r="W989" s="102"/>
      <c r="X989" s="102"/>
      <c r="AN989" s="102"/>
    </row>
    <row r="990" spans="23:40" x14ac:dyDescent="0.25">
      <c r="W990" s="102"/>
      <c r="X990" s="102"/>
      <c r="AN990" s="102"/>
    </row>
    <row r="991" spans="23:40" x14ac:dyDescent="0.25">
      <c r="W991" s="102"/>
      <c r="X991" s="102"/>
      <c r="AN991" s="102"/>
    </row>
    <row r="992" spans="23:40" x14ac:dyDescent="0.25">
      <c r="W992" s="102"/>
      <c r="X992" s="102"/>
      <c r="AN992" s="102"/>
    </row>
    <row r="993" spans="23:40" x14ac:dyDescent="0.25">
      <c r="W993" s="102"/>
      <c r="X993" s="102"/>
      <c r="AN993" s="102"/>
    </row>
    <row r="994" spans="23:40" x14ac:dyDescent="0.25">
      <c r="W994" s="102"/>
      <c r="X994" s="102"/>
      <c r="AN994" s="102"/>
    </row>
    <row r="995" spans="23:40" x14ac:dyDescent="0.25">
      <c r="W995" s="102"/>
      <c r="X995" s="102"/>
      <c r="AN995" s="102"/>
    </row>
    <row r="996" spans="23:40" x14ac:dyDescent="0.25">
      <c r="W996" s="102"/>
      <c r="X996" s="102"/>
      <c r="AN996" s="102"/>
    </row>
    <row r="997" spans="23:40" x14ac:dyDescent="0.25">
      <c r="W997" s="102"/>
      <c r="X997" s="102"/>
      <c r="AN997" s="102"/>
    </row>
    <row r="998" spans="23:40" x14ac:dyDescent="0.25">
      <c r="W998" s="102"/>
      <c r="X998" s="102"/>
      <c r="AN998" s="102"/>
    </row>
    <row r="999" spans="23:40" x14ac:dyDescent="0.25">
      <c r="W999" s="102"/>
      <c r="X999" s="102"/>
      <c r="AN999" s="102"/>
    </row>
    <row r="1000" spans="23:40" x14ac:dyDescent="0.25">
      <c r="W1000" s="102"/>
      <c r="X1000" s="102"/>
      <c r="AN1000" s="102"/>
    </row>
    <row r="1001" spans="23:40" x14ac:dyDescent="0.25">
      <c r="W1001" s="102"/>
      <c r="X1001" s="102"/>
      <c r="AN1001" s="102"/>
    </row>
    <row r="1002" spans="23:40" x14ac:dyDescent="0.25">
      <c r="W1002" s="102"/>
      <c r="X1002" s="102"/>
      <c r="AN1002" s="102"/>
    </row>
    <row r="1003" spans="23:40" x14ac:dyDescent="0.25">
      <c r="W1003" s="102"/>
      <c r="X1003" s="102"/>
      <c r="AN1003" s="102"/>
    </row>
    <row r="1004" spans="23:40" x14ac:dyDescent="0.25">
      <c r="W1004" s="102"/>
      <c r="X1004" s="102"/>
      <c r="AN1004" s="102"/>
    </row>
  </sheetData>
  <mergeCells count="224">
    <mergeCell ref="H137:K137"/>
    <mergeCell ref="L137:N137"/>
    <mergeCell ref="H138:K138"/>
    <mergeCell ref="L138:N138"/>
    <mergeCell ref="A6:P6"/>
    <mergeCell ref="Q6:AU6"/>
    <mergeCell ref="A8:A10"/>
    <mergeCell ref="B8:D9"/>
    <mergeCell ref="E8:E10"/>
    <mergeCell ref="F8:F10"/>
    <mergeCell ref="G8:G10"/>
    <mergeCell ref="H8:H10"/>
    <mergeCell ref="J8:AJ8"/>
    <mergeCell ref="AO8:AO10"/>
    <mergeCell ref="AP8:AP10"/>
    <mergeCell ref="AQ8:AQ10"/>
    <mergeCell ref="AR8:AR10"/>
    <mergeCell ref="AS8:AS10"/>
    <mergeCell ref="AT8:AT10"/>
    <mergeCell ref="AU8:AU10"/>
    <mergeCell ref="I9:L9"/>
    <mergeCell ref="M9:R9"/>
    <mergeCell ref="S9:X9"/>
    <mergeCell ref="Y9:AD9"/>
    <mergeCell ref="AS65:AS70"/>
    <mergeCell ref="AF9:AJ9"/>
    <mergeCell ref="AK9:AN9"/>
    <mergeCell ref="AK8:AN8"/>
    <mergeCell ref="F2:AU2"/>
    <mergeCell ref="A5:P5"/>
    <mergeCell ref="Q5:AU5"/>
    <mergeCell ref="A2:E4"/>
    <mergeCell ref="F3:AU3"/>
    <mergeCell ref="F4:AL4"/>
    <mergeCell ref="AM4:AU4"/>
    <mergeCell ref="B59:B64"/>
    <mergeCell ref="E41:E46"/>
    <mergeCell ref="B47:B52"/>
    <mergeCell ref="B53:B58"/>
    <mergeCell ref="D41:D46"/>
    <mergeCell ref="D35:D40"/>
    <mergeCell ref="C47:C52"/>
    <mergeCell ref="B35:B40"/>
    <mergeCell ref="C35:C40"/>
    <mergeCell ref="C41:C46"/>
    <mergeCell ref="D47:D52"/>
    <mergeCell ref="C53:C58"/>
    <mergeCell ref="D53:D58"/>
    <mergeCell ref="C101:C106"/>
    <mergeCell ref="C113:C118"/>
    <mergeCell ref="C83:C88"/>
    <mergeCell ref="B83:B88"/>
    <mergeCell ref="D95:D100"/>
    <mergeCell ref="B89:B94"/>
    <mergeCell ref="D59:D64"/>
    <mergeCell ref="D113:D118"/>
    <mergeCell ref="D77:D82"/>
    <mergeCell ref="D89:D94"/>
    <mergeCell ref="D83:D88"/>
    <mergeCell ref="C59:C64"/>
    <mergeCell ref="C65:C70"/>
    <mergeCell ref="B65:B70"/>
    <mergeCell ref="B71:B76"/>
    <mergeCell ref="D71:D76"/>
    <mergeCell ref="D65:D70"/>
    <mergeCell ref="E65:E70"/>
    <mergeCell ref="E35:E40"/>
    <mergeCell ref="E29:E34"/>
    <mergeCell ref="E71:E76"/>
    <mergeCell ref="E47:E52"/>
    <mergeCell ref="AS11:AS16"/>
    <mergeCell ref="AU11:AU16"/>
    <mergeCell ref="AT11:AT16"/>
    <mergeCell ref="AR17:AR22"/>
    <mergeCell ref="AR23:AR28"/>
    <mergeCell ref="AR35:AR40"/>
    <mergeCell ref="AQ11:AQ16"/>
    <mergeCell ref="AR11:AR16"/>
    <mergeCell ref="AS17:AS22"/>
    <mergeCell ref="AS35:AS40"/>
    <mergeCell ref="AQ35:AQ40"/>
    <mergeCell ref="AU65:AU70"/>
    <mergeCell ref="AU71:AU76"/>
    <mergeCell ref="AU29:AU34"/>
    <mergeCell ref="AQ29:AQ34"/>
    <mergeCell ref="AT29:AT34"/>
    <mergeCell ref="AS29:AS34"/>
    <mergeCell ref="AU17:AU22"/>
    <mergeCell ref="AU23:AU28"/>
    <mergeCell ref="A11:A28"/>
    <mergeCell ref="B23:B28"/>
    <mergeCell ref="B17:B22"/>
    <mergeCell ref="B11:B16"/>
    <mergeCell ref="C11:C16"/>
    <mergeCell ref="D11:D16"/>
    <mergeCell ref="D23:D28"/>
    <mergeCell ref="D17:D22"/>
    <mergeCell ref="A29:A46"/>
    <mergeCell ref="C17:C22"/>
    <mergeCell ref="C23:C28"/>
    <mergeCell ref="C29:C34"/>
    <mergeCell ref="B29:B34"/>
    <mergeCell ref="D29:D34"/>
    <mergeCell ref="B41:B46"/>
    <mergeCell ref="A47:A52"/>
    <mergeCell ref="E89:E94"/>
    <mergeCell ref="E83:E88"/>
    <mergeCell ref="E59:E64"/>
    <mergeCell ref="E53:E58"/>
    <mergeCell ref="E11:E16"/>
    <mergeCell ref="F11:F130"/>
    <mergeCell ref="E17:E22"/>
    <mergeCell ref="E23:E28"/>
    <mergeCell ref="E77:E82"/>
    <mergeCell ref="E125:E130"/>
    <mergeCell ref="D107:D112"/>
    <mergeCell ref="D101:D106"/>
    <mergeCell ref="C125:C130"/>
    <mergeCell ref="A125:A130"/>
    <mergeCell ref="B125:B130"/>
    <mergeCell ref="A53:A70"/>
    <mergeCell ref="A119:A124"/>
    <mergeCell ref="C119:C124"/>
    <mergeCell ref="C95:C100"/>
    <mergeCell ref="C89:C94"/>
    <mergeCell ref="D125:D130"/>
    <mergeCell ref="E119:E124"/>
    <mergeCell ref="E113:E118"/>
    <mergeCell ref="AU35:AU40"/>
    <mergeCell ref="AT35:AT40"/>
    <mergeCell ref="AU41:AU46"/>
    <mergeCell ref="AU53:AU58"/>
    <mergeCell ref="AU59:AU64"/>
    <mergeCell ref="AT59:AT64"/>
    <mergeCell ref="AU47:AU52"/>
    <mergeCell ref="AT119:AT124"/>
    <mergeCell ref="AU107:AU112"/>
    <mergeCell ref="AT107:AT112"/>
    <mergeCell ref="AU77:AU82"/>
    <mergeCell ref="AT77:AT82"/>
    <mergeCell ref="AU83:AU88"/>
    <mergeCell ref="AU89:AU94"/>
    <mergeCell ref="AU95:AU100"/>
    <mergeCell ref="AU101:AU106"/>
    <mergeCell ref="AU113:AU118"/>
    <mergeCell ref="AT113:AT118"/>
    <mergeCell ref="AT53:AT58"/>
    <mergeCell ref="AT89:AT94"/>
    <mergeCell ref="AT95:AT100"/>
    <mergeCell ref="AT71:AT76"/>
    <mergeCell ref="AT101:AT106"/>
    <mergeCell ref="AT83:AT88"/>
    <mergeCell ref="AR41:AR46"/>
    <mergeCell ref="AQ41:AQ46"/>
    <mergeCell ref="AQ47:AQ52"/>
    <mergeCell ref="AQ59:AQ64"/>
    <mergeCell ref="AR59:AR64"/>
    <mergeCell ref="AS53:AS58"/>
    <mergeCell ref="AS41:AS46"/>
    <mergeCell ref="AS47:AS52"/>
    <mergeCell ref="AU125:AU130"/>
    <mergeCell ref="AU119:AU124"/>
    <mergeCell ref="AS59:AS64"/>
    <mergeCell ref="AR53:AR58"/>
    <mergeCell ref="AQ53:AQ58"/>
    <mergeCell ref="AR101:AR106"/>
    <mergeCell ref="AS101:AS106"/>
    <mergeCell ref="AR77:AR82"/>
    <mergeCell ref="AS77:AS82"/>
    <mergeCell ref="AQ89:AQ94"/>
    <mergeCell ref="AQ95:AQ100"/>
    <mergeCell ref="AR89:AR94"/>
    <mergeCell ref="AQ101:AQ106"/>
    <mergeCell ref="AS95:AS100"/>
    <mergeCell ref="AS89:AS94"/>
    <mergeCell ref="AR95:AR100"/>
    <mergeCell ref="AT47:AT52"/>
    <mergeCell ref="AT125:AT130"/>
    <mergeCell ref="AQ125:AQ130"/>
    <mergeCell ref="AR125:AR130"/>
    <mergeCell ref="AS125:AS130"/>
    <mergeCell ref="AQ119:AQ124"/>
    <mergeCell ref="AR119:AR124"/>
    <mergeCell ref="AQ107:AQ112"/>
    <mergeCell ref="AQ113:AQ118"/>
    <mergeCell ref="AR113:AR118"/>
    <mergeCell ref="AS113:AS118"/>
    <mergeCell ref="AS107:AS112"/>
    <mergeCell ref="AR107:AR112"/>
    <mergeCell ref="AR47:AR52"/>
    <mergeCell ref="AR83:AR88"/>
    <mergeCell ref="AS83:AS88"/>
    <mergeCell ref="AR71:AR76"/>
    <mergeCell ref="AS71:AS76"/>
    <mergeCell ref="AQ83:AQ88"/>
    <mergeCell ref="AQ65:AQ70"/>
    <mergeCell ref="AQ71:AQ76"/>
    <mergeCell ref="AQ77:AQ82"/>
    <mergeCell ref="AT65:AT70"/>
    <mergeCell ref="AR65:AR70"/>
    <mergeCell ref="AT17:AT22"/>
    <mergeCell ref="AT23:AT28"/>
    <mergeCell ref="AS23:AS28"/>
    <mergeCell ref="AQ23:AQ28"/>
    <mergeCell ref="AQ17:AQ22"/>
    <mergeCell ref="AR29:AR34"/>
    <mergeCell ref="E95:E100"/>
    <mergeCell ref="A131:F133"/>
    <mergeCell ref="B107:B112"/>
    <mergeCell ref="B101:B106"/>
    <mergeCell ref="A71:A100"/>
    <mergeCell ref="B77:B82"/>
    <mergeCell ref="C77:C82"/>
    <mergeCell ref="C71:C76"/>
    <mergeCell ref="B95:B100"/>
    <mergeCell ref="B119:B124"/>
    <mergeCell ref="B113:B118"/>
    <mergeCell ref="C107:C112"/>
    <mergeCell ref="A101:A118"/>
    <mergeCell ref="E101:E106"/>
    <mergeCell ref="E107:E112"/>
    <mergeCell ref="D119:D124"/>
    <mergeCell ref="AS119:AS124"/>
    <mergeCell ref="AT41:AT46"/>
  </mergeCells>
  <printOptions horizontalCentered="1" verticalCentered="1"/>
  <pageMargins left="0.23622047244094491" right="0.23622047244094491" top="0.19685039370078741" bottom="0.15748031496062992" header="0" footer="0"/>
  <pageSetup orientation="landscape" r:id="rId1"/>
  <rowBreaks count="2" manualBreakCount="2">
    <brk id="100" man="1"/>
    <brk id="7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15"/>
  <sheetViews>
    <sheetView zoomScale="57" zoomScaleNormal="57" workbookViewId="0">
      <selection activeCell="K11" sqref="K11"/>
    </sheetView>
  </sheetViews>
  <sheetFormatPr baseColWidth="10" defaultColWidth="14.42578125" defaultRowHeight="15" customHeight="1" x14ac:dyDescent="0.25"/>
  <cols>
    <col min="1" max="1" width="14.5703125" style="185" customWidth="1"/>
    <col min="2" max="2" width="26.140625" style="185" customWidth="1"/>
    <col min="3" max="3" width="34.28515625" style="208" customWidth="1"/>
    <col min="4" max="4" width="8" style="185" customWidth="1"/>
    <col min="5" max="5" width="7.5703125" style="185" customWidth="1"/>
    <col min="6" max="6" width="13.28515625" style="185" customWidth="1"/>
    <col min="7" max="8" width="8.7109375" style="185" customWidth="1"/>
    <col min="9" max="9" width="11" style="185" customWidth="1"/>
    <col min="10" max="10" width="9.140625" style="185" customWidth="1"/>
    <col min="11" max="14" width="8.7109375" style="185" customWidth="1"/>
    <col min="15" max="15" width="9.42578125" style="185" bestFit="1" customWidth="1"/>
    <col min="16" max="18" width="8.7109375" style="185" customWidth="1"/>
    <col min="19" max="19" width="13.28515625" style="185" customWidth="1"/>
    <col min="20" max="20" width="13" style="185" customWidth="1"/>
    <col min="21" max="21" width="12.7109375" style="185" customWidth="1"/>
    <col min="22" max="22" width="75" style="185" customWidth="1"/>
    <col min="23" max="23" width="19.140625" style="185" customWidth="1"/>
    <col min="24" max="24" width="21.140625" style="185" customWidth="1"/>
    <col min="25" max="26" width="14.7109375" style="185" customWidth="1"/>
    <col min="27" max="16384" width="14.42578125" style="185"/>
  </cols>
  <sheetData>
    <row r="1" spans="1:26" ht="15" customHeight="1" thickBot="1" x14ac:dyDescent="0.3"/>
    <row r="2" spans="1:26" s="379" customFormat="1" ht="43.5" customHeight="1" x14ac:dyDescent="0.25">
      <c r="A2" s="1087"/>
      <c r="B2" s="1088"/>
      <c r="C2" s="1088"/>
      <c r="D2" s="1209" t="s">
        <v>412</v>
      </c>
      <c r="E2" s="1210"/>
      <c r="F2" s="1210"/>
      <c r="G2" s="1210"/>
      <c r="H2" s="1210"/>
      <c r="I2" s="1210"/>
      <c r="J2" s="1210"/>
      <c r="K2" s="1210"/>
      <c r="L2" s="1210"/>
      <c r="M2" s="1210"/>
      <c r="N2" s="1210"/>
      <c r="O2" s="1210"/>
      <c r="P2" s="1210"/>
      <c r="Q2" s="1210"/>
      <c r="R2" s="1210"/>
      <c r="S2" s="1210"/>
      <c r="T2" s="1210"/>
      <c r="U2" s="1210"/>
      <c r="V2" s="1211"/>
    </row>
    <row r="3" spans="1:26" s="379" customFormat="1" ht="64.5" customHeight="1" x14ac:dyDescent="0.25">
      <c r="A3" s="970"/>
      <c r="B3" s="971"/>
      <c r="C3" s="971"/>
      <c r="D3" s="1212" t="s">
        <v>438</v>
      </c>
      <c r="E3" s="1213"/>
      <c r="F3" s="1213"/>
      <c r="G3" s="1213"/>
      <c r="H3" s="1213"/>
      <c r="I3" s="1213"/>
      <c r="J3" s="1213"/>
      <c r="K3" s="1213"/>
      <c r="L3" s="1213"/>
      <c r="M3" s="1213"/>
      <c r="N3" s="1213"/>
      <c r="O3" s="1213"/>
      <c r="P3" s="1213"/>
      <c r="Q3" s="1213"/>
      <c r="R3" s="1213"/>
      <c r="S3" s="1213"/>
      <c r="T3" s="1213"/>
      <c r="U3" s="1213"/>
      <c r="V3" s="1214"/>
    </row>
    <row r="4" spans="1:26" s="379" customFormat="1" ht="43.5" customHeight="1" thickBot="1" x14ac:dyDescent="0.3">
      <c r="A4" s="1091"/>
      <c r="B4" s="1092"/>
      <c r="C4" s="1092"/>
      <c r="D4" s="1215" t="s">
        <v>414</v>
      </c>
      <c r="E4" s="1216"/>
      <c r="F4" s="1216"/>
      <c r="G4" s="1216"/>
      <c r="H4" s="1216"/>
      <c r="I4" s="1216"/>
      <c r="J4" s="1216"/>
      <c r="K4" s="1216"/>
      <c r="L4" s="1216"/>
      <c r="M4" s="1216"/>
      <c r="N4" s="1216"/>
      <c r="O4" s="1216"/>
      <c r="P4" s="1216"/>
      <c r="Q4" s="1216"/>
      <c r="R4" s="1216"/>
      <c r="S4" s="1216"/>
      <c r="T4" s="1216"/>
      <c r="U4" s="1217"/>
      <c r="V4" s="570" t="s">
        <v>415</v>
      </c>
    </row>
    <row r="5" spans="1:26" s="379" customFormat="1" ht="43.5" customHeight="1" thickBot="1" x14ac:dyDescent="0.3">
      <c r="A5" s="950" t="s">
        <v>0</v>
      </c>
      <c r="B5" s="951"/>
      <c r="C5" s="951"/>
      <c r="D5" s="1218" t="s">
        <v>552</v>
      </c>
      <c r="E5" s="1219"/>
      <c r="F5" s="1219"/>
      <c r="G5" s="1219"/>
      <c r="H5" s="1219"/>
      <c r="I5" s="1219"/>
      <c r="J5" s="1219"/>
      <c r="K5" s="1219"/>
      <c r="L5" s="1219"/>
      <c r="M5" s="1219"/>
      <c r="N5" s="1219"/>
      <c r="O5" s="1219"/>
      <c r="P5" s="1219"/>
      <c r="Q5" s="1219"/>
      <c r="R5" s="1219"/>
      <c r="S5" s="1219"/>
      <c r="T5" s="1219"/>
      <c r="U5" s="1219"/>
      <c r="V5" s="1220"/>
    </row>
    <row r="6" spans="1:26" s="379" customFormat="1" ht="43.5" customHeight="1" thickBot="1" x14ac:dyDescent="0.3">
      <c r="A6" s="1100" t="s">
        <v>1</v>
      </c>
      <c r="B6" s="1101"/>
      <c r="C6" s="1101"/>
      <c r="D6" s="953" t="s">
        <v>553</v>
      </c>
      <c r="E6" s="954"/>
      <c r="F6" s="954"/>
      <c r="G6" s="954"/>
      <c r="H6" s="954"/>
      <c r="I6" s="954"/>
      <c r="J6" s="954"/>
      <c r="K6" s="954"/>
      <c r="L6" s="954"/>
      <c r="M6" s="954"/>
      <c r="N6" s="954"/>
      <c r="O6" s="954"/>
      <c r="P6" s="954"/>
      <c r="Q6" s="954"/>
      <c r="R6" s="954"/>
      <c r="S6" s="954"/>
      <c r="T6" s="954"/>
      <c r="U6" s="954"/>
      <c r="V6" s="1221"/>
    </row>
    <row r="7" spans="1:26" s="380" customFormat="1" ht="42.75" customHeight="1" x14ac:dyDescent="0.25">
      <c r="A7" s="1222" t="s">
        <v>2</v>
      </c>
      <c r="B7" s="1224" t="s">
        <v>3</v>
      </c>
      <c r="C7" s="1226" t="s">
        <v>4</v>
      </c>
      <c r="D7" s="1227" t="s">
        <v>5</v>
      </c>
      <c r="E7" s="1228"/>
      <c r="F7" s="1229" t="s">
        <v>439</v>
      </c>
      <c r="G7" s="1229"/>
      <c r="H7" s="1229"/>
      <c r="I7" s="1229"/>
      <c r="J7" s="1229"/>
      <c r="K7" s="1229"/>
      <c r="L7" s="1229"/>
      <c r="M7" s="1229"/>
      <c r="N7" s="1229"/>
      <c r="O7" s="1229"/>
      <c r="P7" s="1229"/>
      <c r="Q7" s="1229"/>
      <c r="R7" s="1229"/>
      <c r="S7" s="1229"/>
      <c r="T7" s="1229" t="s">
        <v>6</v>
      </c>
      <c r="U7" s="1229"/>
      <c r="V7" s="1230" t="s">
        <v>440</v>
      </c>
    </row>
    <row r="8" spans="1:26" s="380" customFormat="1" ht="59.25" customHeight="1" thickBot="1" x14ac:dyDescent="0.3">
      <c r="A8" s="1223"/>
      <c r="B8" s="1225"/>
      <c r="C8" s="1208"/>
      <c r="D8" s="381" t="s">
        <v>7</v>
      </c>
      <c r="E8" s="381" t="s">
        <v>11</v>
      </c>
      <c r="F8" s="381" t="s">
        <v>12</v>
      </c>
      <c r="G8" s="382" t="s">
        <v>13</v>
      </c>
      <c r="H8" s="382" t="s">
        <v>14</v>
      </c>
      <c r="I8" s="382" t="s">
        <v>15</v>
      </c>
      <c r="J8" s="382" t="s">
        <v>16</v>
      </c>
      <c r="K8" s="382" t="s">
        <v>17</v>
      </c>
      <c r="L8" s="382" t="s">
        <v>18</v>
      </c>
      <c r="M8" s="382" t="s">
        <v>19</v>
      </c>
      <c r="N8" s="382" t="s">
        <v>20</v>
      </c>
      <c r="O8" s="382" t="s">
        <v>22</v>
      </c>
      <c r="P8" s="382" t="s">
        <v>23</v>
      </c>
      <c r="Q8" s="382" t="s">
        <v>25</v>
      </c>
      <c r="R8" s="382" t="s">
        <v>26</v>
      </c>
      <c r="S8" s="383" t="s">
        <v>27</v>
      </c>
      <c r="T8" s="383" t="s">
        <v>29</v>
      </c>
      <c r="U8" s="383" t="s">
        <v>30</v>
      </c>
      <c r="V8" s="1231"/>
    </row>
    <row r="9" spans="1:26" ht="50.1" customHeight="1" x14ac:dyDescent="0.25">
      <c r="A9" s="1203" t="s">
        <v>31</v>
      </c>
      <c r="B9" s="1118" t="s">
        <v>33</v>
      </c>
      <c r="C9" s="1121" t="s">
        <v>35</v>
      </c>
      <c r="D9" s="1155" t="s">
        <v>40</v>
      </c>
      <c r="E9" s="1155" t="s">
        <v>40</v>
      </c>
      <c r="F9" s="384" t="s">
        <v>41</v>
      </c>
      <c r="G9" s="188"/>
      <c r="H9" s="188"/>
      <c r="I9" s="188">
        <v>0.25</v>
      </c>
      <c r="J9" s="188"/>
      <c r="K9" s="188"/>
      <c r="L9" s="188">
        <v>0.25</v>
      </c>
      <c r="M9" s="188"/>
      <c r="N9" s="188"/>
      <c r="O9" s="188">
        <v>0.25</v>
      </c>
      <c r="P9" s="188"/>
      <c r="Q9" s="188"/>
      <c r="R9" s="188">
        <v>0.25</v>
      </c>
      <c r="S9" s="384">
        <f>SUM(G9:R9)</f>
        <v>1</v>
      </c>
      <c r="T9" s="1151">
        <v>3.3E-3</v>
      </c>
      <c r="U9" s="1151">
        <v>3.3E-3</v>
      </c>
      <c r="V9" s="1144" t="s">
        <v>407</v>
      </c>
      <c r="W9" s="186"/>
      <c r="X9" s="186"/>
      <c r="Y9" s="186"/>
      <c r="Z9" s="186"/>
    </row>
    <row r="10" spans="1:26" ht="50.1" customHeight="1" thickBot="1" x14ac:dyDescent="0.3">
      <c r="A10" s="1116"/>
      <c r="B10" s="1120"/>
      <c r="C10" s="1150"/>
      <c r="D10" s="1139"/>
      <c r="E10" s="1139"/>
      <c r="F10" s="385" t="s">
        <v>45</v>
      </c>
      <c r="G10" s="187"/>
      <c r="H10" s="187"/>
      <c r="I10" s="557">
        <v>0.25</v>
      </c>
      <c r="J10" s="187"/>
      <c r="K10" s="187"/>
      <c r="L10" s="187"/>
      <c r="M10" s="187"/>
      <c r="N10" s="187"/>
      <c r="O10" s="187"/>
      <c r="P10" s="187"/>
      <c r="Q10" s="187"/>
      <c r="R10" s="187"/>
      <c r="S10" s="385">
        <f>SUM(G10:R10)</f>
        <v>0.25</v>
      </c>
      <c r="T10" s="1139"/>
      <c r="U10" s="1139"/>
      <c r="V10" s="1145"/>
      <c r="W10" s="186"/>
      <c r="X10" s="186"/>
      <c r="Y10" s="186"/>
      <c r="Z10" s="186"/>
    </row>
    <row r="11" spans="1:26" ht="50.1" customHeight="1" x14ac:dyDescent="0.25">
      <c r="A11" s="1116"/>
      <c r="B11" s="1118" t="s">
        <v>51</v>
      </c>
      <c r="C11" s="1121" t="s">
        <v>52</v>
      </c>
      <c r="D11" s="1155" t="s">
        <v>40</v>
      </c>
      <c r="E11" s="1155" t="s">
        <v>40</v>
      </c>
      <c r="F11" s="384" t="s">
        <v>41</v>
      </c>
      <c r="G11" s="188"/>
      <c r="H11" s="188"/>
      <c r="I11" s="188">
        <v>0.25</v>
      </c>
      <c r="J11" s="188"/>
      <c r="K11" s="188"/>
      <c r="L11" s="188">
        <v>0.25</v>
      </c>
      <c r="M11" s="188"/>
      <c r="N11" s="188"/>
      <c r="O11" s="188">
        <v>0.25</v>
      </c>
      <c r="P11" s="188"/>
      <c r="Q11" s="188"/>
      <c r="R11" s="188">
        <v>0.25</v>
      </c>
      <c r="S11" s="384">
        <f t="shared" ref="S11:S75" si="0">SUM(G11:R11)</f>
        <v>1</v>
      </c>
      <c r="T11" s="1151">
        <v>8.0799999999999997E-2</v>
      </c>
      <c r="U11" s="1151">
        <v>8.0799999999999997E-2</v>
      </c>
      <c r="V11" s="1194" t="s">
        <v>387</v>
      </c>
      <c r="W11" s="186"/>
      <c r="X11" s="186"/>
      <c r="Y11" s="186"/>
      <c r="Z11" s="186"/>
    </row>
    <row r="12" spans="1:26" ht="50.1" customHeight="1" thickBot="1" x14ac:dyDescent="0.3">
      <c r="A12" s="1116"/>
      <c r="B12" s="1120"/>
      <c r="C12" s="1150"/>
      <c r="D12" s="1139"/>
      <c r="E12" s="1139"/>
      <c r="F12" s="385" t="s">
        <v>45</v>
      </c>
      <c r="G12" s="187"/>
      <c r="H12" s="187"/>
      <c r="I12" s="187">
        <v>0.25</v>
      </c>
      <c r="J12" s="187"/>
      <c r="K12" s="187"/>
      <c r="L12" s="187"/>
      <c r="M12" s="187"/>
      <c r="N12" s="187"/>
      <c r="O12" s="187"/>
      <c r="P12" s="187"/>
      <c r="Q12" s="187"/>
      <c r="R12" s="187"/>
      <c r="S12" s="385">
        <f t="shared" si="0"/>
        <v>0.25</v>
      </c>
      <c r="T12" s="1139"/>
      <c r="U12" s="1139"/>
      <c r="V12" s="1195"/>
      <c r="W12" s="186"/>
      <c r="X12" s="186"/>
      <c r="Y12" s="186"/>
      <c r="Z12" s="186"/>
    </row>
    <row r="13" spans="1:26" ht="50.1" customHeight="1" x14ac:dyDescent="0.25">
      <c r="A13" s="1116"/>
      <c r="B13" s="1118" t="s">
        <v>59</v>
      </c>
      <c r="C13" s="1121" t="s">
        <v>60</v>
      </c>
      <c r="D13" s="1155" t="s">
        <v>40</v>
      </c>
      <c r="E13" s="1155" t="s">
        <v>40</v>
      </c>
      <c r="F13" s="384" t="s">
        <v>41</v>
      </c>
      <c r="G13" s="188"/>
      <c r="H13" s="188"/>
      <c r="I13" s="188">
        <v>0</v>
      </c>
      <c r="J13" s="188"/>
      <c r="K13" s="188"/>
      <c r="L13" s="188">
        <v>0.2</v>
      </c>
      <c r="M13" s="188"/>
      <c r="N13" s="188"/>
      <c r="O13" s="188">
        <v>0.3</v>
      </c>
      <c r="P13" s="188"/>
      <c r="Q13" s="188"/>
      <c r="R13" s="188">
        <v>0.5</v>
      </c>
      <c r="S13" s="384">
        <f t="shared" si="0"/>
        <v>1</v>
      </c>
      <c r="T13" s="1151">
        <v>6.4299999999999996E-2</v>
      </c>
      <c r="U13" s="1151">
        <v>6.4299999999999996E-2</v>
      </c>
      <c r="V13" s="1194" t="s">
        <v>384</v>
      </c>
      <c r="W13" s="186"/>
      <c r="X13" s="186"/>
      <c r="Y13" s="186"/>
      <c r="Z13" s="186"/>
    </row>
    <row r="14" spans="1:26" ht="50.1" customHeight="1" thickBot="1" x14ac:dyDescent="0.3">
      <c r="A14" s="1116"/>
      <c r="B14" s="1120"/>
      <c r="C14" s="1150"/>
      <c r="D14" s="1139"/>
      <c r="E14" s="1139"/>
      <c r="F14" s="385" t="s">
        <v>45</v>
      </c>
      <c r="G14" s="187"/>
      <c r="H14" s="187"/>
      <c r="I14" s="187">
        <v>0</v>
      </c>
      <c r="J14" s="187"/>
      <c r="K14" s="187"/>
      <c r="L14" s="187"/>
      <c r="M14" s="187"/>
      <c r="N14" s="187"/>
      <c r="O14" s="187"/>
      <c r="P14" s="187"/>
      <c r="Q14" s="187"/>
      <c r="R14" s="187"/>
      <c r="S14" s="385">
        <f t="shared" si="0"/>
        <v>0</v>
      </c>
      <c r="T14" s="1139"/>
      <c r="U14" s="1139"/>
      <c r="V14" s="1195"/>
      <c r="W14" s="186"/>
      <c r="X14" s="186"/>
      <c r="Y14" s="186"/>
      <c r="Z14" s="186"/>
    </row>
    <row r="15" spans="1:26" ht="50.1" customHeight="1" x14ac:dyDescent="0.25">
      <c r="A15" s="1116"/>
      <c r="B15" s="1118" t="s">
        <v>64</v>
      </c>
      <c r="C15" s="1121" t="s">
        <v>68</v>
      </c>
      <c r="D15" s="1155" t="s">
        <v>40</v>
      </c>
      <c r="E15" s="1155" t="s">
        <v>40</v>
      </c>
      <c r="F15" s="384" t="s">
        <v>41</v>
      </c>
      <c r="G15" s="188"/>
      <c r="H15" s="188"/>
      <c r="I15" s="188">
        <v>0.25</v>
      </c>
      <c r="J15" s="188"/>
      <c r="K15" s="188"/>
      <c r="L15" s="188">
        <v>0.25</v>
      </c>
      <c r="M15" s="188"/>
      <c r="N15" s="188"/>
      <c r="O15" s="188">
        <v>0.25</v>
      </c>
      <c r="P15" s="188"/>
      <c r="Q15" s="188"/>
      <c r="R15" s="188">
        <v>0.25</v>
      </c>
      <c r="S15" s="384">
        <f t="shared" si="0"/>
        <v>1</v>
      </c>
      <c r="T15" s="1151">
        <v>2.2200000000000001E-2</v>
      </c>
      <c r="U15" s="1151">
        <v>2.2200000000000001E-2</v>
      </c>
      <c r="V15" s="1194" t="s">
        <v>386</v>
      </c>
      <c r="W15" s="186"/>
      <c r="X15" s="186"/>
      <c r="Y15" s="186"/>
      <c r="Z15" s="186"/>
    </row>
    <row r="16" spans="1:26" ht="50.1" customHeight="1" thickBot="1" x14ac:dyDescent="0.3">
      <c r="A16" s="1204"/>
      <c r="B16" s="1120"/>
      <c r="C16" s="1150"/>
      <c r="D16" s="1139"/>
      <c r="E16" s="1139"/>
      <c r="F16" s="385" t="s">
        <v>45</v>
      </c>
      <c r="G16" s="187"/>
      <c r="H16" s="187"/>
      <c r="I16" s="557">
        <v>0.25</v>
      </c>
      <c r="J16" s="187"/>
      <c r="K16" s="187"/>
      <c r="L16" s="187"/>
      <c r="M16" s="187"/>
      <c r="N16" s="187"/>
      <c r="O16" s="187"/>
      <c r="P16" s="187"/>
      <c r="Q16" s="187"/>
      <c r="R16" s="187"/>
      <c r="S16" s="385">
        <f t="shared" si="0"/>
        <v>0.25</v>
      </c>
      <c r="T16" s="1139"/>
      <c r="U16" s="1139"/>
      <c r="V16" s="1195"/>
      <c r="W16" s="186"/>
      <c r="X16" s="186"/>
      <c r="Y16" s="186"/>
      <c r="Z16" s="186"/>
    </row>
    <row r="17" spans="1:26" ht="50.1" customHeight="1" x14ac:dyDescent="0.25">
      <c r="A17" s="1203" t="s">
        <v>78</v>
      </c>
      <c r="B17" s="1118" t="s">
        <v>79</v>
      </c>
      <c r="C17" s="1121" t="s">
        <v>80</v>
      </c>
      <c r="D17" s="1155" t="s">
        <v>40</v>
      </c>
      <c r="E17" s="1155" t="s">
        <v>40</v>
      </c>
      <c r="F17" s="384" t="s">
        <v>41</v>
      </c>
      <c r="G17" s="188"/>
      <c r="H17" s="188"/>
      <c r="I17" s="188">
        <v>0.1</v>
      </c>
      <c r="J17" s="188"/>
      <c r="K17" s="188"/>
      <c r="L17" s="188">
        <v>0.3</v>
      </c>
      <c r="M17" s="188"/>
      <c r="N17" s="188"/>
      <c r="O17" s="188">
        <v>0.4</v>
      </c>
      <c r="P17" s="188"/>
      <c r="Q17" s="188"/>
      <c r="R17" s="188">
        <v>0.2</v>
      </c>
      <c r="S17" s="384">
        <f t="shared" si="0"/>
        <v>1</v>
      </c>
      <c r="T17" s="1151">
        <v>0.17979999999999999</v>
      </c>
      <c r="U17" s="1151">
        <v>8.9899999999999994E-2</v>
      </c>
      <c r="V17" s="1144" t="s">
        <v>484</v>
      </c>
      <c r="W17" s="186"/>
      <c r="X17" s="186"/>
      <c r="Y17" s="186"/>
      <c r="Z17" s="186"/>
    </row>
    <row r="18" spans="1:26" ht="50.1" customHeight="1" thickBot="1" x14ac:dyDescent="0.3">
      <c r="A18" s="1116"/>
      <c r="B18" s="1119"/>
      <c r="C18" s="1122"/>
      <c r="D18" s="1141"/>
      <c r="E18" s="1141"/>
      <c r="F18" s="385" t="s">
        <v>45</v>
      </c>
      <c r="G18" s="188"/>
      <c r="H18" s="188"/>
      <c r="I18" s="188">
        <v>0.1</v>
      </c>
      <c r="J18" s="188"/>
      <c r="K18" s="188"/>
      <c r="L18" s="188"/>
      <c r="M18" s="188"/>
      <c r="N18" s="188"/>
      <c r="O18" s="189"/>
      <c r="P18" s="188"/>
      <c r="Q18" s="188"/>
      <c r="R18" s="188"/>
      <c r="S18" s="385">
        <f t="shared" si="0"/>
        <v>0.1</v>
      </c>
      <c r="T18" s="1147"/>
      <c r="U18" s="1141"/>
      <c r="V18" s="1125"/>
      <c r="W18" s="186"/>
      <c r="X18" s="186"/>
      <c r="Y18" s="186"/>
      <c r="Z18" s="186"/>
    </row>
    <row r="19" spans="1:26" ht="50.1" customHeight="1" x14ac:dyDescent="0.25">
      <c r="A19" s="1116"/>
      <c r="B19" s="1119"/>
      <c r="C19" s="1148" t="s">
        <v>364</v>
      </c>
      <c r="D19" s="1140" t="s">
        <v>40</v>
      </c>
      <c r="E19" s="1140" t="s">
        <v>40</v>
      </c>
      <c r="F19" s="384" t="s">
        <v>41</v>
      </c>
      <c r="G19" s="188"/>
      <c r="H19" s="188"/>
      <c r="I19" s="188">
        <v>0.05</v>
      </c>
      <c r="J19" s="188"/>
      <c r="K19" s="188"/>
      <c r="L19" s="188">
        <v>0.25</v>
      </c>
      <c r="M19" s="188"/>
      <c r="N19" s="188"/>
      <c r="O19" s="188">
        <v>0.3</v>
      </c>
      <c r="P19" s="188"/>
      <c r="Q19" s="188"/>
      <c r="R19" s="188">
        <v>0.4</v>
      </c>
      <c r="S19" s="384">
        <f t="shared" si="0"/>
        <v>1</v>
      </c>
      <c r="T19" s="1147"/>
      <c r="U19" s="1179">
        <v>8.9899999999999994E-2</v>
      </c>
      <c r="V19" s="1194" t="s">
        <v>391</v>
      </c>
      <c r="W19" s="186"/>
      <c r="X19" s="186"/>
      <c r="Y19" s="186"/>
      <c r="Z19" s="186"/>
    </row>
    <row r="20" spans="1:26" ht="50.1" customHeight="1" thickBot="1" x14ac:dyDescent="0.3">
      <c r="A20" s="1116"/>
      <c r="B20" s="1120"/>
      <c r="C20" s="1150"/>
      <c r="D20" s="1139"/>
      <c r="E20" s="1139"/>
      <c r="F20" s="385" t="s">
        <v>45</v>
      </c>
      <c r="G20" s="187"/>
      <c r="H20" s="187"/>
      <c r="I20" s="557">
        <v>0.05</v>
      </c>
      <c r="J20" s="187"/>
      <c r="K20" s="187"/>
      <c r="L20" s="187"/>
      <c r="M20" s="187"/>
      <c r="N20" s="187"/>
      <c r="O20" s="187"/>
      <c r="P20" s="187"/>
      <c r="Q20" s="187"/>
      <c r="R20" s="187"/>
      <c r="S20" s="385">
        <f t="shared" si="0"/>
        <v>0.05</v>
      </c>
      <c r="T20" s="1139"/>
      <c r="U20" s="1139"/>
      <c r="V20" s="1195"/>
      <c r="W20" s="186"/>
      <c r="X20" s="186"/>
      <c r="Y20" s="186"/>
      <c r="Z20" s="186"/>
    </row>
    <row r="21" spans="1:26" ht="50.1" customHeight="1" x14ac:dyDescent="0.25">
      <c r="A21" s="1116"/>
      <c r="B21" s="1205" t="s">
        <v>87</v>
      </c>
      <c r="C21" s="1121" t="s">
        <v>88</v>
      </c>
      <c r="D21" s="1155" t="s">
        <v>40</v>
      </c>
      <c r="E21" s="1155" t="s">
        <v>40</v>
      </c>
      <c r="F21" s="384" t="s">
        <v>41</v>
      </c>
      <c r="G21" s="188"/>
      <c r="H21" s="188"/>
      <c r="I21" s="188">
        <v>0.1</v>
      </c>
      <c r="J21" s="188"/>
      <c r="K21" s="188"/>
      <c r="L21" s="188">
        <v>0.3</v>
      </c>
      <c r="M21" s="188"/>
      <c r="N21" s="188"/>
      <c r="O21" s="188">
        <v>0.3</v>
      </c>
      <c r="P21" s="188"/>
      <c r="Q21" s="188"/>
      <c r="R21" s="188">
        <v>0.3</v>
      </c>
      <c r="S21" s="384">
        <f t="shared" si="0"/>
        <v>1</v>
      </c>
      <c r="T21" s="1151">
        <v>0.1026</v>
      </c>
      <c r="U21" s="1151">
        <v>0.1026</v>
      </c>
      <c r="V21" s="1194" t="s">
        <v>390</v>
      </c>
      <c r="W21" s="186"/>
      <c r="X21" s="186"/>
      <c r="Y21" s="186"/>
      <c r="Z21" s="186"/>
    </row>
    <row r="22" spans="1:26" ht="50.1" customHeight="1" thickBot="1" x14ac:dyDescent="0.3">
      <c r="A22" s="1116"/>
      <c r="B22" s="1206"/>
      <c r="C22" s="1150"/>
      <c r="D22" s="1139"/>
      <c r="E22" s="1139"/>
      <c r="F22" s="385" t="s">
        <v>45</v>
      </c>
      <c r="G22" s="187"/>
      <c r="H22" s="187"/>
      <c r="I22" s="557">
        <v>0.08</v>
      </c>
      <c r="J22" s="187"/>
      <c r="K22" s="187"/>
      <c r="L22" s="187"/>
      <c r="M22" s="187"/>
      <c r="N22" s="187"/>
      <c r="O22" s="187"/>
      <c r="P22" s="187"/>
      <c r="Q22" s="187"/>
      <c r="R22" s="187"/>
      <c r="S22" s="385">
        <f t="shared" si="0"/>
        <v>0.08</v>
      </c>
      <c r="T22" s="1139"/>
      <c r="U22" s="1139"/>
      <c r="V22" s="1195"/>
      <c r="W22" s="186"/>
      <c r="X22" s="186"/>
      <c r="Y22" s="186"/>
      <c r="Z22" s="186"/>
    </row>
    <row r="23" spans="1:26" ht="50.1" customHeight="1" x14ac:dyDescent="0.25">
      <c r="A23" s="1116"/>
      <c r="B23" s="1205" t="s">
        <v>90</v>
      </c>
      <c r="C23" s="1121" t="s">
        <v>92</v>
      </c>
      <c r="D23" s="1155" t="s">
        <v>40</v>
      </c>
      <c r="E23" s="1155"/>
      <c r="F23" s="384" t="s">
        <v>41</v>
      </c>
      <c r="G23" s="188"/>
      <c r="H23" s="188"/>
      <c r="I23" s="188">
        <v>0.25</v>
      </c>
      <c r="J23" s="188"/>
      <c r="K23" s="188"/>
      <c r="L23" s="188">
        <v>0.25</v>
      </c>
      <c r="M23" s="188"/>
      <c r="N23" s="188"/>
      <c r="O23" s="188">
        <v>0.25</v>
      </c>
      <c r="P23" s="188"/>
      <c r="Q23" s="188"/>
      <c r="R23" s="188">
        <v>0.25</v>
      </c>
      <c r="S23" s="384">
        <f t="shared" si="0"/>
        <v>1</v>
      </c>
      <c r="T23" s="1151">
        <v>1.23E-2</v>
      </c>
      <c r="U23" s="1151">
        <v>1.23E-2</v>
      </c>
      <c r="V23" s="1194" t="s">
        <v>389</v>
      </c>
      <c r="W23" s="186"/>
      <c r="X23" s="186"/>
      <c r="Y23" s="186"/>
      <c r="Z23" s="186"/>
    </row>
    <row r="24" spans="1:26" ht="50.1" customHeight="1" thickBot="1" x14ac:dyDescent="0.3">
      <c r="A24" s="1204"/>
      <c r="B24" s="1206"/>
      <c r="C24" s="1150"/>
      <c r="D24" s="1139"/>
      <c r="E24" s="1139"/>
      <c r="F24" s="385" t="s">
        <v>45</v>
      </c>
      <c r="G24" s="187"/>
      <c r="H24" s="187"/>
      <c r="I24" s="557">
        <v>0.2</v>
      </c>
      <c r="J24" s="187"/>
      <c r="K24" s="187"/>
      <c r="L24" s="187"/>
      <c r="M24" s="187"/>
      <c r="N24" s="187"/>
      <c r="O24" s="187"/>
      <c r="P24" s="187"/>
      <c r="Q24" s="187"/>
      <c r="R24" s="187"/>
      <c r="S24" s="385">
        <f t="shared" si="0"/>
        <v>0.2</v>
      </c>
      <c r="T24" s="1139"/>
      <c r="U24" s="1139"/>
      <c r="V24" s="1195"/>
      <c r="W24" s="186"/>
      <c r="X24" s="186"/>
      <c r="Y24" s="186"/>
      <c r="Z24" s="186"/>
    </row>
    <row r="25" spans="1:26" ht="50.1" customHeight="1" x14ac:dyDescent="0.25">
      <c r="A25" s="1203" t="s">
        <v>99</v>
      </c>
      <c r="B25" s="1118" t="s">
        <v>100</v>
      </c>
      <c r="C25" s="1121" t="s">
        <v>101</v>
      </c>
      <c r="D25" s="1155" t="s">
        <v>40</v>
      </c>
      <c r="E25" s="1155" t="s">
        <v>40</v>
      </c>
      <c r="F25" s="384" t="s">
        <v>41</v>
      </c>
      <c r="G25" s="188"/>
      <c r="H25" s="188"/>
      <c r="I25" s="188">
        <v>0.2</v>
      </c>
      <c r="J25" s="188"/>
      <c r="K25" s="188"/>
      <c r="L25" s="188">
        <v>0.3</v>
      </c>
      <c r="M25" s="188"/>
      <c r="N25" s="188"/>
      <c r="O25" s="188">
        <v>0.2</v>
      </c>
      <c r="P25" s="188"/>
      <c r="Q25" s="188"/>
      <c r="R25" s="188">
        <v>0.3</v>
      </c>
      <c r="S25" s="384">
        <f t="shared" si="0"/>
        <v>1</v>
      </c>
      <c r="T25" s="1146">
        <v>5.4800000000000001E-2</v>
      </c>
      <c r="U25" s="1138">
        <v>1.8249999999999999E-2</v>
      </c>
      <c r="V25" s="1194" t="s">
        <v>392</v>
      </c>
      <c r="W25" s="186"/>
      <c r="X25" s="186"/>
      <c r="Y25" s="186"/>
      <c r="Z25" s="186"/>
    </row>
    <row r="26" spans="1:26" ht="50.1" customHeight="1" thickBot="1" x14ac:dyDescent="0.3">
      <c r="A26" s="1116"/>
      <c r="B26" s="1119"/>
      <c r="C26" s="1122"/>
      <c r="D26" s="1141"/>
      <c r="E26" s="1141"/>
      <c r="F26" s="385" t="s">
        <v>45</v>
      </c>
      <c r="G26" s="188"/>
      <c r="H26" s="188"/>
      <c r="I26" s="557">
        <v>0.2</v>
      </c>
      <c r="J26" s="188"/>
      <c r="K26" s="188"/>
      <c r="L26" s="188"/>
      <c r="M26" s="188"/>
      <c r="N26" s="188"/>
      <c r="O26" s="188"/>
      <c r="P26" s="188"/>
      <c r="Q26" s="188"/>
      <c r="R26" s="188"/>
      <c r="S26" s="385">
        <f t="shared" si="0"/>
        <v>0.2</v>
      </c>
      <c r="T26" s="1147"/>
      <c r="U26" s="1141"/>
      <c r="V26" s="1195"/>
      <c r="W26" s="186"/>
      <c r="X26" s="186"/>
      <c r="Y26" s="186"/>
      <c r="Z26" s="186"/>
    </row>
    <row r="27" spans="1:26" ht="50.1" customHeight="1" x14ac:dyDescent="0.25">
      <c r="A27" s="1116"/>
      <c r="B27" s="1119"/>
      <c r="C27" s="1148" t="s">
        <v>103</v>
      </c>
      <c r="D27" s="1140" t="s">
        <v>40</v>
      </c>
      <c r="E27" s="1140" t="s">
        <v>40</v>
      </c>
      <c r="F27" s="384" t="s">
        <v>41</v>
      </c>
      <c r="G27" s="188"/>
      <c r="H27" s="188"/>
      <c r="I27" s="188">
        <v>0.2</v>
      </c>
      <c r="J27" s="188"/>
      <c r="K27" s="188"/>
      <c r="L27" s="188">
        <v>0.3</v>
      </c>
      <c r="M27" s="188"/>
      <c r="N27" s="188"/>
      <c r="O27" s="188">
        <v>0.2</v>
      </c>
      <c r="P27" s="188"/>
      <c r="Q27" s="188"/>
      <c r="R27" s="188">
        <v>0.3</v>
      </c>
      <c r="S27" s="384">
        <f t="shared" si="0"/>
        <v>1</v>
      </c>
      <c r="T27" s="1147"/>
      <c r="U27" s="1154">
        <v>1.8249999999999999E-2</v>
      </c>
      <c r="V27" s="1194" t="s">
        <v>393</v>
      </c>
      <c r="W27" s="186"/>
      <c r="X27" s="186"/>
      <c r="Y27" s="186"/>
      <c r="Z27" s="186"/>
    </row>
    <row r="28" spans="1:26" ht="50.1" customHeight="1" thickBot="1" x14ac:dyDescent="0.3">
      <c r="A28" s="1116"/>
      <c r="B28" s="1119"/>
      <c r="C28" s="1122"/>
      <c r="D28" s="1141"/>
      <c r="E28" s="1141"/>
      <c r="F28" s="385" t="s">
        <v>45</v>
      </c>
      <c r="G28" s="188"/>
      <c r="H28" s="188"/>
      <c r="I28" s="557">
        <v>0.2</v>
      </c>
      <c r="J28" s="188"/>
      <c r="K28" s="188"/>
      <c r="L28" s="188"/>
      <c r="M28" s="188"/>
      <c r="N28" s="188"/>
      <c r="O28" s="188"/>
      <c r="P28" s="188"/>
      <c r="Q28" s="188"/>
      <c r="R28" s="188"/>
      <c r="S28" s="385">
        <f t="shared" si="0"/>
        <v>0.2</v>
      </c>
      <c r="T28" s="1147"/>
      <c r="U28" s="1141"/>
      <c r="V28" s="1195"/>
      <c r="W28" s="186"/>
      <c r="X28" s="186"/>
      <c r="Y28" s="186"/>
      <c r="Z28" s="186"/>
    </row>
    <row r="29" spans="1:26" ht="50.1" customHeight="1" x14ac:dyDescent="0.25">
      <c r="A29" s="1116"/>
      <c r="B29" s="1119"/>
      <c r="C29" s="1148" t="s">
        <v>105</v>
      </c>
      <c r="D29" s="1140" t="s">
        <v>40</v>
      </c>
      <c r="E29" s="1140" t="s">
        <v>40</v>
      </c>
      <c r="F29" s="384" t="s">
        <v>41</v>
      </c>
      <c r="G29" s="188"/>
      <c r="H29" s="188"/>
      <c r="I29" s="188">
        <v>0.2</v>
      </c>
      <c r="J29" s="188"/>
      <c r="K29" s="188"/>
      <c r="L29" s="188">
        <v>0.3</v>
      </c>
      <c r="M29" s="188"/>
      <c r="N29" s="188"/>
      <c r="O29" s="188">
        <v>0.3</v>
      </c>
      <c r="P29" s="188"/>
      <c r="Q29" s="188"/>
      <c r="R29" s="188">
        <v>0.2</v>
      </c>
      <c r="S29" s="384">
        <f t="shared" si="0"/>
        <v>1</v>
      </c>
      <c r="T29" s="1147"/>
      <c r="U29" s="1154">
        <v>1.8249999999999999E-2</v>
      </c>
      <c r="V29" s="1194" t="s">
        <v>394</v>
      </c>
      <c r="W29" s="186"/>
      <c r="X29" s="186"/>
      <c r="Y29" s="186"/>
      <c r="Z29" s="186"/>
    </row>
    <row r="30" spans="1:26" ht="50.1" customHeight="1" thickBot="1" x14ac:dyDescent="0.3">
      <c r="A30" s="1204"/>
      <c r="B30" s="1120"/>
      <c r="C30" s="1150"/>
      <c r="D30" s="1139"/>
      <c r="E30" s="1139"/>
      <c r="F30" s="385" t="s">
        <v>45</v>
      </c>
      <c r="G30" s="187"/>
      <c r="H30" s="187"/>
      <c r="I30" s="557">
        <v>0.2</v>
      </c>
      <c r="J30" s="187"/>
      <c r="K30" s="187"/>
      <c r="L30" s="187"/>
      <c r="M30" s="187"/>
      <c r="N30" s="187"/>
      <c r="O30" s="187"/>
      <c r="P30" s="187"/>
      <c r="Q30" s="187"/>
      <c r="R30" s="187"/>
      <c r="S30" s="385">
        <f t="shared" si="0"/>
        <v>0.2</v>
      </c>
      <c r="T30" s="1139"/>
      <c r="U30" s="1139"/>
      <c r="V30" s="1195"/>
      <c r="W30" s="186"/>
      <c r="X30" s="186"/>
      <c r="Y30" s="186"/>
      <c r="Z30" s="186"/>
    </row>
    <row r="31" spans="1:26" ht="50.1" customHeight="1" x14ac:dyDescent="0.25">
      <c r="A31" s="1160" t="s">
        <v>110</v>
      </c>
      <c r="B31" s="1118" t="s">
        <v>95</v>
      </c>
      <c r="C31" s="1148" t="s">
        <v>519</v>
      </c>
      <c r="D31" s="1140" t="s">
        <v>40</v>
      </c>
      <c r="E31" s="1140"/>
      <c r="F31" s="384" t="s">
        <v>41</v>
      </c>
      <c r="G31" s="188">
        <v>0.04</v>
      </c>
      <c r="H31" s="188">
        <v>0.06</v>
      </c>
      <c r="I31" s="188">
        <v>0.08</v>
      </c>
      <c r="J31" s="188">
        <v>0.08</v>
      </c>
      <c r="K31" s="188">
        <v>0.08</v>
      </c>
      <c r="L31" s="188">
        <v>0.08</v>
      </c>
      <c r="M31" s="188">
        <v>0.08</v>
      </c>
      <c r="N31" s="188">
        <v>0.1</v>
      </c>
      <c r="O31" s="188">
        <v>0.1</v>
      </c>
      <c r="P31" s="188">
        <v>0.1</v>
      </c>
      <c r="Q31" s="188">
        <v>0.1</v>
      </c>
      <c r="R31" s="188">
        <v>0.1</v>
      </c>
      <c r="S31" s="384">
        <f t="shared" si="0"/>
        <v>0.99999999999999989</v>
      </c>
      <c r="T31" s="1196">
        <v>4.9599999999999998E-2</v>
      </c>
      <c r="U31" s="1138">
        <v>1.653E-2</v>
      </c>
      <c r="V31" s="1123" t="s">
        <v>469</v>
      </c>
      <c r="W31" s="1192"/>
      <c r="X31" s="1193"/>
      <c r="Y31" s="186"/>
      <c r="Z31" s="186"/>
    </row>
    <row r="32" spans="1:26" ht="50.1" customHeight="1" thickBot="1" x14ac:dyDescent="0.3">
      <c r="A32" s="1161"/>
      <c r="B32" s="1119"/>
      <c r="C32" s="1122"/>
      <c r="D32" s="1141"/>
      <c r="E32" s="1141"/>
      <c r="F32" s="385" t="s">
        <v>45</v>
      </c>
      <c r="G32" s="557">
        <v>0.04</v>
      </c>
      <c r="H32" s="557">
        <v>0.06</v>
      </c>
      <c r="I32" s="557">
        <v>0.08</v>
      </c>
      <c r="J32" s="188"/>
      <c r="K32" s="188"/>
      <c r="L32" s="188"/>
      <c r="M32" s="188"/>
      <c r="N32" s="188"/>
      <c r="O32" s="188"/>
      <c r="P32" s="188"/>
      <c r="Q32" s="188"/>
      <c r="R32" s="188"/>
      <c r="S32" s="385">
        <f t="shared" si="0"/>
        <v>0.18</v>
      </c>
      <c r="T32" s="1197"/>
      <c r="U32" s="1141"/>
      <c r="V32" s="1125"/>
      <c r="W32" s="1193"/>
      <c r="X32" s="1193"/>
      <c r="Y32" s="186"/>
      <c r="Z32" s="186"/>
    </row>
    <row r="33" spans="1:26" ht="50.1" customHeight="1" x14ac:dyDescent="0.25">
      <c r="A33" s="1161"/>
      <c r="B33" s="1119"/>
      <c r="C33" s="1148" t="s">
        <v>518</v>
      </c>
      <c r="D33" s="1140" t="s">
        <v>40</v>
      </c>
      <c r="E33" s="1140"/>
      <c r="F33" s="384" t="s">
        <v>41</v>
      </c>
      <c r="G33" s="188">
        <v>0.04</v>
      </c>
      <c r="H33" s="188">
        <v>0.06</v>
      </c>
      <c r="I33" s="188">
        <v>0.08</v>
      </c>
      <c r="J33" s="188">
        <v>0.08</v>
      </c>
      <c r="K33" s="188">
        <v>0.08</v>
      </c>
      <c r="L33" s="188">
        <v>0.08</v>
      </c>
      <c r="M33" s="188">
        <v>0.08</v>
      </c>
      <c r="N33" s="188">
        <v>0.1</v>
      </c>
      <c r="O33" s="188">
        <v>0.1</v>
      </c>
      <c r="P33" s="188">
        <v>0.1</v>
      </c>
      <c r="Q33" s="188">
        <v>0.1</v>
      </c>
      <c r="R33" s="188">
        <v>0.1</v>
      </c>
      <c r="S33" s="384">
        <f t="shared" si="0"/>
        <v>0.99999999999999989</v>
      </c>
      <c r="T33" s="1197"/>
      <c r="U33" s="1154">
        <v>1.653E-2</v>
      </c>
      <c r="V33" s="1123" t="s">
        <v>487</v>
      </c>
      <c r="W33" s="190"/>
      <c r="X33" s="190"/>
      <c r="Y33" s="186"/>
      <c r="Z33" s="186"/>
    </row>
    <row r="34" spans="1:26" ht="50.1" customHeight="1" thickBot="1" x14ac:dyDescent="0.3">
      <c r="A34" s="1161"/>
      <c r="B34" s="1119"/>
      <c r="C34" s="1150"/>
      <c r="D34" s="1147"/>
      <c r="E34" s="1147"/>
      <c r="F34" s="385" t="s">
        <v>45</v>
      </c>
      <c r="G34" s="557">
        <v>0.04</v>
      </c>
      <c r="H34" s="557">
        <v>0.06</v>
      </c>
      <c r="I34" s="557">
        <v>0.08</v>
      </c>
      <c r="J34" s="191"/>
      <c r="K34" s="191"/>
      <c r="L34" s="191"/>
      <c r="M34" s="191"/>
      <c r="N34" s="191"/>
      <c r="O34" s="191"/>
      <c r="P34" s="191"/>
      <c r="Q34" s="191"/>
      <c r="R34" s="191"/>
      <c r="S34" s="385">
        <f t="shared" si="0"/>
        <v>0.18</v>
      </c>
      <c r="T34" s="1197"/>
      <c r="U34" s="1141"/>
      <c r="V34" s="1124"/>
      <c r="W34" s="190"/>
      <c r="X34" s="190"/>
      <c r="Y34" s="186"/>
      <c r="Z34" s="186"/>
    </row>
    <row r="35" spans="1:26" ht="50.1" customHeight="1" x14ac:dyDescent="0.25">
      <c r="A35" s="1161"/>
      <c r="B35" s="1119"/>
      <c r="C35" s="1199" t="s">
        <v>517</v>
      </c>
      <c r="D35" s="192"/>
      <c r="E35" s="192"/>
      <c r="F35" s="384" t="s">
        <v>41</v>
      </c>
      <c r="G35" s="188">
        <f>2/100</f>
        <v>0.02</v>
      </c>
      <c r="H35" s="188">
        <f>2/100</f>
        <v>0.02</v>
      </c>
      <c r="I35" s="188">
        <f>5/100</f>
        <v>0.05</v>
      </c>
      <c r="J35" s="188">
        <f>5/100</f>
        <v>0.05</v>
      </c>
      <c r="K35" s="188">
        <f>12/100</f>
        <v>0.12</v>
      </c>
      <c r="L35" s="188">
        <f t="shared" ref="L35:Q35" si="1">12/100</f>
        <v>0.12</v>
      </c>
      <c r="M35" s="188">
        <f t="shared" si="1"/>
        <v>0.12</v>
      </c>
      <c r="N35" s="188">
        <f t="shared" si="1"/>
        <v>0.12</v>
      </c>
      <c r="O35" s="188">
        <f t="shared" si="1"/>
        <v>0.12</v>
      </c>
      <c r="P35" s="188">
        <f t="shared" si="1"/>
        <v>0.12</v>
      </c>
      <c r="Q35" s="188">
        <f t="shared" si="1"/>
        <v>0.12</v>
      </c>
      <c r="R35" s="188">
        <f>2/100</f>
        <v>0.02</v>
      </c>
      <c r="S35" s="384">
        <f t="shared" si="0"/>
        <v>1</v>
      </c>
      <c r="T35" s="1197"/>
      <c r="U35" s="1154">
        <v>1.653E-2</v>
      </c>
      <c r="V35" s="1126" t="s">
        <v>488</v>
      </c>
      <c r="W35" s="190"/>
      <c r="X35" s="190"/>
      <c r="Y35" s="186"/>
      <c r="Z35" s="186"/>
    </row>
    <row r="36" spans="1:26" ht="50.1" customHeight="1" thickBot="1" x14ac:dyDescent="0.3">
      <c r="A36" s="1161"/>
      <c r="B36" s="1120"/>
      <c r="C36" s="1176"/>
      <c r="D36" s="192"/>
      <c r="E36" s="192"/>
      <c r="F36" s="385" t="s">
        <v>45</v>
      </c>
      <c r="G36" s="557">
        <v>0.02</v>
      </c>
      <c r="H36" s="557">
        <v>0.02</v>
      </c>
      <c r="I36" s="557">
        <v>0.05</v>
      </c>
      <c r="J36" s="191"/>
      <c r="K36" s="191"/>
      <c r="L36" s="191"/>
      <c r="M36" s="191"/>
      <c r="N36" s="191"/>
      <c r="O36" s="191"/>
      <c r="P36" s="191"/>
      <c r="Q36" s="191"/>
      <c r="R36" s="191"/>
      <c r="S36" s="385">
        <f t="shared" si="0"/>
        <v>0.09</v>
      </c>
      <c r="T36" s="1198"/>
      <c r="U36" s="1139"/>
      <c r="V36" s="1127"/>
      <c r="W36" s="190"/>
      <c r="X36" s="190"/>
      <c r="Y36" s="186"/>
      <c r="Z36" s="186"/>
    </row>
    <row r="37" spans="1:26" ht="50.1" customHeight="1" x14ac:dyDescent="0.25">
      <c r="A37" s="1161"/>
      <c r="B37" s="1118" t="s">
        <v>113</v>
      </c>
      <c r="C37" s="1121" t="s">
        <v>114</v>
      </c>
      <c r="D37" s="193" t="s">
        <v>40</v>
      </c>
      <c r="E37" s="193"/>
      <c r="F37" s="384" t="s">
        <v>41</v>
      </c>
      <c r="G37" s="558">
        <v>0.04</v>
      </c>
      <c r="H37" s="558">
        <v>0.06</v>
      </c>
      <c r="I37" s="558">
        <v>0.08</v>
      </c>
      <c r="J37" s="558">
        <v>0.08</v>
      </c>
      <c r="K37" s="558">
        <v>0.08</v>
      </c>
      <c r="L37" s="558">
        <v>0.08</v>
      </c>
      <c r="M37" s="558">
        <v>0.08</v>
      </c>
      <c r="N37" s="558">
        <v>0.1</v>
      </c>
      <c r="O37" s="558">
        <v>0.1</v>
      </c>
      <c r="P37" s="558">
        <v>0.1</v>
      </c>
      <c r="Q37" s="558">
        <v>0.1</v>
      </c>
      <c r="R37" s="558">
        <v>0.1</v>
      </c>
      <c r="S37" s="384">
        <f t="shared" si="0"/>
        <v>0.99999999999999989</v>
      </c>
      <c r="T37" s="1196">
        <v>2.0400000000000001E-2</v>
      </c>
      <c r="U37" s="1185">
        <v>1.0200000000000001E-2</v>
      </c>
      <c r="V37" s="1123" t="s">
        <v>395</v>
      </c>
      <c r="W37" s="186"/>
      <c r="X37" s="186"/>
      <c r="Y37" s="186"/>
      <c r="Z37" s="186"/>
    </row>
    <row r="38" spans="1:26" ht="50.1" customHeight="1" thickBot="1" x14ac:dyDescent="0.3">
      <c r="A38" s="1161"/>
      <c r="B38" s="1119"/>
      <c r="C38" s="1200"/>
      <c r="D38" s="194"/>
      <c r="E38" s="194"/>
      <c r="F38" s="385" t="s">
        <v>45</v>
      </c>
      <c r="G38" s="188">
        <v>0.09</v>
      </c>
      <c r="H38" s="188">
        <v>7.0000000000000007E-2</v>
      </c>
      <c r="I38" s="188">
        <v>0.05</v>
      </c>
      <c r="J38" s="188"/>
      <c r="K38" s="188"/>
      <c r="L38" s="188"/>
      <c r="M38" s="188"/>
      <c r="N38" s="188"/>
      <c r="O38" s="188"/>
      <c r="P38" s="188"/>
      <c r="Q38" s="188"/>
      <c r="R38" s="188"/>
      <c r="S38" s="385">
        <f t="shared" si="0"/>
        <v>0.21000000000000002</v>
      </c>
      <c r="T38" s="1201"/>
      <c r="U38" s="1186"/>
      <c r="V38" s="1125"/>
      <c r="W38" s="186"/>
      <c r="X38" s="186"/>
      <c r="Y38" s="186"/>
      <c r="Z38" s="186"/>
    </row>
    <row r="39" spans="1:26" ht="50.1" customHeight="1" x14ac:dyDescent="0.25">
      <c r="A39" s="1161"/>
      <c r="B39" s="1119"/>
      <c r="C39" s="1148" t="s">
        <v>121</v>
      </c>
      <c r="D39" s="1140" t="s">
        <v>40</v>
      </c>
      <c r="E39" s="1140"/>
      <c r="F39" s="384" t="s">
        <v>41</v>
      </c>
      <c r="G39" s="188">
        <v>0.04</v>
      </c>
      <c r="H39" s="188">
        <v>0.06</v>
      </c>
      <c r="I39" s="188">
        <v>0.08</v>
      </c>
      <c r="J39" s="188">
        <v>0.08</v>
      </c>
      <c r="K39" s="188">
        <v>0.08</v>
      </c>
      <c r="L39" s="188">
        <v>0.08</v>
      </c>
      <c r="M39" s="188">
        <v>0.08</v>
      </c>
      <c r="N39" s="188">
        <v>0.1</v>
      </c>
      <c r="O39" s="188">
        <v>0.1</v>
      </c>
      <c r="P39" s="188">
        <v>0.1</v>
      </c>
      <c r="Q39" s="188">
        <v>0.1</v>
      </c>
      <c r="R39" s="188">
        <v>0.1</v>
      </c>
      <c r="S39" s="384">
        <f t="shared" si="0"/>
        <v>0.99999999999999989</v>
      </c>
      <c r="T39" s="1201"/>
      <c r="U39" s="1185">
        <v>1.0200000000000001E-2</v>
      </c>
      <c r="V39" s="1182" t="s">
        <v>399</v>
      </c>
      <c r="W39" s="195"/>
      <c r="X39" s="195"/>
      <c r="Y39" s="195"/>
      <c r="Z39" s="186"/>
    </row>
    <row r="40" spans="1:26" ht="50.1" customHeight="1" thickBot="1" x14ac:dyDescent="0.3">
      <c r="A40" s="1161"/>
      <c r="B40" s="1120"/>
      <c r="C40" s="1169"/>
      <c r="D40" s="1139"/>
      <c r="E40" s="1139"/>
      <c r="F40" s="385" t="s">
        <v>45</v>
      </c>
      <c r="G40" s="187">
        <v>0.04</v>
      </c>
      <c r="H40" s="187">
        <v>0.06</v>
      </c>
      <c r="I40" s="187">
        <v>0.08</v>
      </c>
      <c r="J40" s="187"/>
      <c r="K40" s="187"/>
      <c r="L40" s="187"/>
      <c r="M40" s="187"/>
      <c r="N40" s="187"/>
      <c r="O40" s="187"/>
      <c r="P40" s="187"/>
      <c r="Q40" s="187"/>
      <c r="R40" s="187"/>
      <c r="S40" s="385">
        <f t="shared" si="0"/>
        <v>0.18</v>
      </c>
      <c r="T40" s="1202"/>
      <c r="U40" s="1186"/>
      <c r="V40" s="1145"/>
      <c r="W40" s="195"/>
      <c r="X40" s="195"/>
      <c r="Y40" s="195"/>
      <c r="Z40" s="186"/>
    </row>
    <row r="41" spans="1:26" ht="50.1" customHeight="1" x14ac:dyDescent="0.25">
      <c r="A41" s="1161"/>
      <c r="B41" s="1118" t="s">
        <v>124</v>
      </c>
      <c r="C41" s="1121" t="s">
        <v>125</v>
      </c>
      <c r="D41" s="1155"/>
      <c r="E41" s="1170" t="s">
        <v>40</v>
      </c>
      <c r="F41" s="384" t="s">
        <v>41</v>
      </c>
      <c r="G41" s="196">
        <v>0.05</v>
      </c>
      <c r="H41" s="196">
        <v>0.1</v>
      </c>
      <c r="I41" s="196">
        <v>0.1</v>
      </c>
      <c r="J41" s="196">
        <v>0.1</v>
      </c>
      <c r="K41" s="196">
        <v>0.1</v>
      </c>
      <c r="L41" s="196">
        <v>0.55000000000000004</v>
      </c>
      <c r="M41" s="197"/>
      <c r="N41" s="196"/>
      <c r="O41" s="196"/>
      <c r="P41" s="197"/>
      <c r="Q41" s="196"/>
      <c r="R41" s="196"/>
      <c r="S41" s="384">
        <f t="shared" si="0"/>
        <v>1</v>
      </c>
      <c r="T41" s="1187">
        <v>2.1299999999999999E-2</v>
      </c>
      <c r="U41" s="1138">
        <v>1.0652419999999999E-2</v>
      </c>
      <c r="V41" s="1144" t="s">
        <v>489</v>
      </c>
      <c r="W41" s="186"/>
      <c r="X41" s="186"/>
      <c r="Y41" s="186"/>
      <c r="Z41" s="186"/>
    </row>
    <row r="42" spans="1:26" ht="50.1" customHeight="1" thickBot="1" x14ac:dyDescent="0.3">
      <c r="A42" s="1161"/>
      <c r="B42" s="1167"/>
      <c r="C42" s="1150"/>
      <c r="D42" s="1139"/>
      <c r="E42" s="1139"/>
      <c r="F42" s="385" t="s">
        <v>45</v>
      </c>
      <c r="G42" s="187">
        <v>0</v>
      </c>
      <c r="H42" s="187">
        <v>2.5000000000000001E-2</v>
      </c>
      <c r="I42" s="187">
        <v>0</v>
      </c>
      <c r="J42" s="187"/>
      <c r="K42" s="187"/>
      <c r="L42" s="187"/>
      <c r="M42" s="187"/>
      <c r="N42" s="187"/>
      <c r="O42" s="187"/>
      <c r="P42" s="187"/>
      <c r="Q42" s="187"/>
      <c r="R42" s="187"/>
      <c r="S42" s="385">
        <f t="shared" si="0"/>
        <v>2.5000000000000001E-2</v>
      </c>
      <c r="T42" s="1188"/>
      <c r="U42" s="1139"/>
      <c r="V42" s="1145"/>
      <c r="W42" s="186"/>
      <c r="X42" s="186"/>
      <c r="Y42" s="186"/>
      <c r="Z42" s="186"/>
    </row>
    <row r="43" spans="1:26" ht="50.1" customHeight="1" x14ac:dyDescent="0.25">
      <c r="A43" s="1161"/>
      <c r="B43" s="1167"/>
      <c r="C43" s="1121" t="s">
        <v>520</v>
      </c>
      <c r="D43" s="1183" t="s">
        <v>40</v>
      </c>
      <c r="E43" s="198"/>
      <c r="F43" s="384" t="s">
        <v>41</v>
      </c>
      <c r="G43" s="210"/>
      <c r="H43" s="210"/>
      <c r="I43" s="210"/>
      <c r="J43" s="210"/>
      <c r="K43" s="210"/>
      <c r="L43" s="210"/>
      <c r="M43" s="559">
        <v>0.16669999999999999</v>
      </c>
      <c r="N43" s="559">
        <v>0.16669999999999999</v>
      </c>
      <c r="O43" s="559">
        <v>0.16669999999999999</v>
      </c>
      <c r="P43" s="559">
        <v>0.16669999999999999</v>
      </c>
      <c r="Q43" s="559">
        <v>0.16669999999999999</v>
      </c>
      <c r="R43" s="559">
        <v>0.16669999999999999</v>
      </c>
      <c r="S43" s="384">
        <f t="shared" si="0"/>
        <v>1.0002</v>
      </c>
      <c r="T43" s="1188"/>
      <c r="U43" s="1138">
        <v>1.0652419999999999E-2</v>
      </c>
      <c r="V43" s="1190"/>
      <c r="W43" s="186"/>
      <c r="X43" s="186"/>
      <c r="Y43" s="186"/>
      <c r="Z43" s="186"/>
    </row>
    <row r="44" spans="1:26" ht="50.1" customHeight="1" thickBot="1" x14ac:dyDescent="0.3">
      <c r="A44" s="1162"/>
      <c r="B44" s="1168"/>
      <c r="C44" s="1150"/>
      <c r="D44" s="1184"/>
      <c r="E44" s="198"/>
      <c r="F44" s="385" t="s">
        <v>45</v>
      </c>
      <c r="G44" s="199"/>
      <c r="H44" s="199"/>
      <c r="I44" s="199"/>
      <c r="J44" s="199"/>
      <c r="K44" s="199"/>
      <c r="L44" s="199"/>
      <c r="M44" s="199"/>
      <c r="N44" s="199"/>
      <c r="O44" s="199"/>
      <c r="P44" s="199"/>
      <c r="Q44" s="199"/>
      <c r="R44" s="199"/>
      <c r="S44" s="385">
        <f t="shared" si="0"/>
        <v>0</v>
      </c>
      <c r="T44" s="1189"/>
      <c r="U44" s="1139"/>
      <c r="V44" s="1191"/>
      <c r="W44" s="186"/>
      <c r="X44" s="186"/>
      <c r="Y44" s="186"/>
      <c r="Z44" s="186"/>
    </row>
    <row r="45" spans="1:26" ht="50.1" customHeight="1" x14ac:dyDescent="0.25">
      <c r="A45" s="1160" t="s">
        <v>127</v>
      </c>
      <c r="B45" s="1118" t="s">
        <v>382</v>
      </c>
      <c r="C45" s="1121" t="s">
        <v>521</v>
      </c>
      <c r="D45" s="1155" t="s">
        <v>40</v>
      </c>
      <c r="E45" s="1155"/>
      <c r="F45" s="384" t="s">
        <v>41</v>
      </c>
      <c r="G45" s="196">
        <f>96/1000</f>
        <v>9.6000000000000002E-2</v>
      </c>
      <c r="H45" s="196">
        <f>86/1000</f>
        <v>8.5999999999999993E-2</v>
      </c>
      <c r="I45" s="196">
        <f>25/1000</f>
        <v>2.5000000000000001E-2</v>
      </c>
      <c r="J45" s="196">
        <f>50/1000</f>
        <v>0.05</v>
      </c>
      <c r="K45" s="196">
        <f>96/1000</f>
        <v>9.6000000000000002E-2</v>
      </c>
      <c r="L45" s="196">
        <f>99/1000</f>
        <v>9.9000000000000005E-2</v>
      </c>
      <c r="M45" s="196">
        <f>99/1000</f>
        <v>9.9000000000000005E-2</v>
      </c>
      <c r="N45" s="196">
        <f>99/1000</f>
        <v>9.9000000000000005E-2</v>
      </c>
      <c r="O45" s="196">
        <f t="shared" ref="O45:Q47" si="2">104/1000</f>
        <v>0.104</v>
      </c>
      <c r="P45" s="196">
        <f t="shared" si="2"/>
        <v>0.104</v>
      </c>
      <c r="Q45" s="196">
        <f t="shared" si="2"/>
        <v>0.104</v>
      </c>
      <c r="R45" s="196">
        <f>38/1000</f>
        <v>3.7999999999999999E-2</v>
      </c>
      <c r="S45" s="384">
        <f t="shared" si="0"/>
        <v>0.99999999999999989</v>
      </c>
      <c r="T45" s="1164">
        <v>8.7900000000000006E-2</v>
      </c>
      <c r="U45" s="1138">
        <v>1.7500000000000002E-2</v>
      </c>
      <c r="V45" s="1144" t="s">
        <v>494</v>
      </c>
      <c r="W45" s="186"/>
      <c r="X45" s="186"/>
      <c r="Y45" s="186"/>
      <c r="Z45" s="186"/>
    </row>
    <row r="46" spans="1:26" ht="50.1" customHeight="1" thickBot="1" x14ac:dyDescent="0.3">
      <c r="A46" s="1161"/>
      <c r="B46" s="1167"/>
      <c r="C46" s="1122"/>
      <c r="D46" s="1141"/>
      <c r="E46" s="1141"/>
      <c r="F46" s="385" t="s">
        <v>45</v>
      </c>
      <c r="G46" s="188">
        <v>6.8000000000000005E-2</v>
      </c>
      <c r="H46" s="188">
        <v>4.1000000000000002E-2</v>
      </c>
      <c r="I46" s="188">
        <v>2.1000000000000001E-2</v>
      </c>
      <c r="J46" s="188"/>
      <c r="K46" s="188"/>
      <c r="L46" s="188"/>
      <c r="M46" s="188"/>
      <c r="N46" s="188"/>
      <c r="O46" s="188"/>
      <c r="P46" s="188"/>
      <c r="Q46" s="188"/>
      <c r="R46" s="188"/>
      <c r="S46" s="385">
        <f t="shared" si="0"/>
        <v>0.13</v>
      </c>
      <c r="T46" s="1147"/>
      <c r="U46" s="1141"/>
      <c r="V46" s="1125"/>
      <c r="W46" s="186"/>
      <c r="X46" s="186"/>
      <c r="Y46" s="186"/>
      <c r="Z46" s="186"/>
    </row>
    <row r="47" spans="1:26" ht="50.1" customHeight="1" x14ac:dyDescent="0.25">
      <c r="A47" s="1161"/>
      <c r="B47" s="1167"/>
      <c r="C47" s="1148" t="s">
        <v>522</v>
      </c>
      <c r="D47" s="1140" t="s">
        <v>40</v>
      </c>
      <c r="E47" s="1140"/>
      <c r="F47" s="384" t="s">
        <v>41</v>
      </c>
      <c r="G47" s="196">
        <f>96/1000</f>
        <v>9.6000000000000002E-2</v>
      </c>
      <c r="H47" s="196">
        <f>86/1000</f>
        <v>8.5999999999999993E-2</v>
      </c>
      <c r="I47" s="196">
        <f>25/1000</f>
        <v>2.5000000000000001E-2</v>
      </c>
      <c r="J47" s="196">
        <f>50/1000</f>
        <v>0.05</v>
      </c>
      <c r="K47" s="196">
        <f>96/1000</f>
        <v>9.6000000000000002E-2</v>
      </c>
      <c r="L47" s="196">
        <f>99/1000</f>
        <v>9.9000000000000005E-2</v>
      </c>
      <c r="M47" s="196">
        <f>99/1000</f>
        <v>9.9000000000000005E-2</v>
      </c>
      <c r="N47" s="196">
        <f>99/1000</f>
        <v>9.9000000000000005E-2</v>
      </c>
      <c r="O47" s="196">
        <f t="shared" si="2"/>
        <v>0.104</v>
      </c>
      <c r="P47" s="196">
        <f t="shared" si="2"/>
        <v>0.104</v>
      </c>
      <c r="Q47" s="196">
        <f t="shared" si="2"/>
        <v>0.104</v>
      </c>
      <c r="R47" s="196">
        <f>38/1000</f>
        <v>3.7999999999999999E-2</v>
      </c>
      <c r="S47" s="384">
        <f t="shared" si="0"/>
        <v>0.99999999999999989</v>
      </c>
      <c r="T47" s="1147"/>
      <c r="U47" s="1138">
        <v>1.7500000000000002E-2</v>
      </c>
      <c r="V47" s="1149" t="s">
        <v>495</v>
      </c>
      <c r="W47" s="186"/>
      <c r="X47" s="186"/>
      <c r="Y47" s="186"/>
      <c r="Z47" s="186"/>
    </row>
    <row r="48" spans="1:26" ht="50.1" customHeight="1" thickBot="1" x14ac:dyDescent="0.3">
      <c r="A48" s="1161"/>
      <c r="B48" s="1167"/>
      <c r="C48" s="1122"/>
      <c r="D48" s="1141"/>
      <c r="E48" s="1141"/>
      <c r="F48" s="385" t="s">
        <v>45</v>
      </c>
      <c r="G48" s="188">
        <v>7.4999999999999997E-2</v>
      </c>
      <c r="H48" s="188">
        <v>7.5999999999999998E-2</v>
      </c>
      <c r="I48" s="188">
        <v>2.8000000000000001E-2</v>
      </c>
      <c r="J48" s="188"/>
      <c r="K48" s="188"/>
      <c r="L48" s="188"/>
      <c r="M48" s="188"/>
      <c r="N48" s="188"/>
      <c r="O48" s="188"/>
      <c r="P48" s="188"/>
      <c r="Q48" s="188"/>
      <c r="R48" s="188"/>
      <c r="S48" s="385">
        <f t="shared" si="0"/>
        <v>0.17899999999999999</v>
      </c>
      <c r="T48" s="1147"/>
      <c r="U48" s="1141"/>
      <c r="V48" s="1125"/>
      <c r="W48" s="186"/>
      <c r="X48" s="186"/>
      <c r="Y48" s="186"/>
      <c r="Z48" s="186"/>
    </row>
    <row r="49" spans="1:26" ht="49.5" customHeight="1" x14ac:dyDescent="0.25">
      <c r="A49" s="1161"/>
      <c r="B49" s="1167"/>
      <c r="C49" s="1148" t="s">
        <v>523</v>
      </c>
      <c r="D49" s="1140" t="s">
        <v>40</v>
      </c>
      <c r="E49" s="1140"/>
      <c r="F49" s="384" t="s">
        <v>41</v>
      </c>
      <c r="G49" s="560">
        <f>1/12</f>
        <v>8.3333333333333329E-2</v>
      </c>
      <c r="H49" s="560">
        <f t="shared" ref="H49:Q49" si="3">1/12</f>
        <v>8.3333333333333329E-2</v>
      </c>
      <c r="I49" s="560">
        <f t="shared" si="3"/>
        <v>8.3333333333333329E-2</v>
      </c>
      <c r="J49" s="560">
        <f t="shared" si="3"/>
        <v>8.3333333333333329E-2</v>
      </c>
      <c r="K49" s="560">
        <f t="shared" si="3"/>
        <v>8.3333333333333329E-2</v>
      </c>
      <c r="L49" s="560">
        <f t="shared" si="3"/>
        <v>8.3333333333333329E-2</v>
      </c>
      <c r="M49" s="560">
        <f t="shared" si="3"/>
        <v>8.3333333333333329E-2</v>
      </c>
      <c r="N49" s="560">
        <f t="shared" si="3"/>
        <v>8.3333333333333329E-2</v>
      </c>
      <c r="O49" s="560">
        <f t="shared" si="3"/>
        <v>8.3333333333333329E-2</v>
      </c>
      <c r="P49" s="560">
        <f t="shared" si="3"/>
        <v>8.3333333333333329E-2</v>
      </c>
      <c r="Q49" s="560">
        <f t="shared" si="3"/>
        <v>8.3333333333333329E-2</v>
      </c>
      <c r="R49" s="560">
        <v>8.3699999999999997E-2</v>
      </c>
      <c r="S49" s="384">
        <f t="shared" si="0"/>
        <v>1.0003666666666668</v>
      </c>
      <c r="T49" s="1147"/>
      <c r="U49" s="1138">
        <v>1.7500000000000002E-2</v>
      </c>
      <c r="V49" s="1149" t="s">
        <v>496</v>
      </c>
      <c r="W49" s="186"/>
      <c r="X49" s="186"/>
      <c r="Y49" s="186"/>
      <c r="Z49" s="186"/>
    </row>
    <row r="50" spans="1:26" ht="50.1" customHeight="1" thickBot="1" x14ac:dyDescent="0.3">
      <c r="A50" s="1161"/>
      <c r="B50" s="1167"/>
      <c r="C50" s="1122"/>
      <c r="D50" s="1141"/>
      <c r="E50" s="1141"/>
      <c r="F50" s="385" t="s">
        <v>45</v>
      </c>
      <c r="G50" s="203">
        <v>8.3299999999999999E-2</v>
      </c>
      <c r="H50" s="203">
        <v>8.3299999999999999E-2</v>
      </c>
      <c r="I50" s="203">
        <v>8.3299999999999999E-2</v>
      </c>
      <c r="J50" s="188"/>
      <c r="K50" s="188"/>
      <c r="L50" s="188"/>
      <c r="M50" s="188"/>
      <c r="N50" s="188"/>
      <c r="O50" s="188"/>
      <c r="P50" s="188"/>
      <c r="Q50" s="188"/>
      <c r="R50" s="188"/>
      <c r="S50" s="385">
        <f t="shared" si="0"/>
        <v>0.24990000000000001</v>
      </c>
      <c r="T50" s="1147"/>
      <c r="U50" s="1141"/>
      <c r="V50" s="1125"/>
      <c r="W50" s="186"/>
      <c r="X50" s="186"/>
      <c r="Y50" s="186"/>
      <c r="Z50" s="186"/>
    </row>
    <row r="51" spans="1:26" ht="50.1" customHeight="1" x14ac:dyDescent="0.25">
      <c r="A51" s="1161"/>
      <c r="B51" s="1167"/>
      <c r="C51" s="1148" t="s">
        <v>524</v>
      </c>
      <c r="D51" s="1140" t="s">
        <v>40</v>
      </c>
      <c r="E51" s="1140"/>
      <c r="F51" s="384" t="s">
        <v>41</v>
      </c>
      <c r="G51" s="188">
        <f>2/40</f>
        <v>0.05</v>
      </c>
      <c r="H51" s="188">
        <f>3/40</f>
        <v>7.4999999999999997E-2</v>
      </c>
      <c r="I51" s="188">
        <f>1/40</f>
        <v>2.5000000000000001E-2</v>
      </c>
      <c r="J51" s="188">
        <f>2/40</f>
        <v>0.05</v>
      </c>
      <c r="K51" s="188">
        <f>4/40</f>
        <v>0.1</v>
      </c>
      <c r="L51" s="188">
        <f>5/40</f>
        <v>0.125</v>
      </c>
      <c r="M51" s="188">
        <f>5/40</f>
        <v>0.125</v>
      </c>
      <c r="N51" s="188">
        <f>4/40</f>
        <v>0.1</v>
      </c>
      <c r="O51" s="188">
        <f t="shared" ref="O51:P51" si="4">5/40</f>
        <v>0.125</v>
      </c>
      <c r="P51" s="188">
        <f t="shared" si="4"/>
        <v>0.125</v>
      </c>
      <c r="Q51" s="188">
        <f t="shared" ref="Q51" si="5">4/40</f>
        <v>0.1</v>
      </c>
      <c r="R51" s="188">
        <v>0</v>
      </c>
      <c r="S51" s="384">
        <f t="shared" si="0"/>
        <v>1</v>
      </c>
      <c r="T51" s="1147"/>
      <c r="U51" s="1138">
        <v>1.7500000000000002E-2</v>
      </c>
      <c r="V51" s="1149" t="s">
        <v>400</v>
      </c>
      <c r="W51" s="186"/>
      <c r="X51" s="186"/>
      <c r="Y51" s="186"/>
      <c r="Z51" s="186"/>
    </row>
    <row r="52" spans="1:26" ht="50.1" customHeight="1" thickBot="1" x14ac:dyDescent="0.3">
      <c r="A52" s="1161"/>
      <c r="B52" s="1167"/>
      <c r="C52" s="1150"/>
      <c r="D52" s="1139"/>
      <c r="E52" s="1139"/>
      <c r="F52" s="385" t="s">
        <v>45</v>
      </c>
      <c r="G52" s="187">
        <v>7.4999999999999997E-2</v>
      </c>
      <c r="H52" s="187">
        <v>0.05</v>
      </c>
      <c r="I52" s="187">
        <v>0</v>
      </c>
      <c r="J52" s="187"/>
      <c r="K52" s="187"/>
      <c r="L52" s="187"/>
      <c r="M52" s="187"/>
      <c r="N52" s="187"/>
      <c r="O52" s="187"/>
      <c r="P52" s="187"/>
      <c r="Q52" s="187"/>
      <c r="R52" s="187"/>
      <c r="S52" s="385">
        <f t="shared" si="0"/>
        <v>0.125</v>
      </c>
      <c r="T52" s="1147"/>
      <c r="U52" s="1141"/>
      <c r="V52" s="1145"/>
      <c r="W52" s="186"/>
      <c r="X52" s="186"/>
      <c r="Y52" s="186"/>
      <c r="Z52" s="186"/>
    </row>
    <row r="53" spans="1:26" ht="50.1" customHeight="1" x14ac:dyDescent="0.25">
      <c r="A53" s="1161"/>
      <c r="B53" s="1167"/>
      <c r="C53" s="1148" t="s">
        <v>525</v>
      </c>
      <c r="D53" s="1140" t="s">
        <v>40</v>
      </c>
      <c r="E53" s="1140"/>
      <c r="F53" s="384" t="s">
        <v>41</v>
      </c>
      <c r="G53" s="188">
        <v>0.04</v>
      </c>
      <c r="H53" s="188">
        <v>0.06</v>
      </c>
      <c r="I53" s="188">
        <v>0.08</v>
      </c>
      <c r="J53" s="188">
        <v>0.08</v>
      </c>
      <c r="K53" s="188">
        <v>0.08</v>
      </c>
      <c r="L53" s="188">
        <v>0.08</v>
      </c>
      <c r="M53" s="188">
        <v>0.08</v>
      </c>
      <c r="N53" s="188">
        <v>0.1</v>
      </c>
      <c r="O53" s="188">
        <v>0.1</v>
      </c>
      <c r="P53" s="188">
        <v>0.1</v>
      </c>
      <c r="Q53" s="188">
        <v>0.1</v>
      </c>
      <c r="R53" s="188">
        <v>0.1</v>
      </c>
      <c r="S53" s="384">
        <f t="shared" si="0"/>
        <v>0.99999999999999989</v>
      </c>
      <c r="T53" s="1147"/>
      <c r="U53" s="1138">
        <v>1.7500000000000002E-2</v>
      </c>
      <c r="V53" s="1142" t="s">
        <v>401</v>
      </c>
      <c r="W53" s="186"/>
      <c r="X53" s="186"/>
      <c r="Y53" s="186"/>
      <c r="Z53" s="186"/>
    </row>
    <row r="54" spans="1:26" ht="50.1" customHeight="1" thickBot="1" x14ac:dyDescent="0.3">
      <c r="A54" s="1161"/>
      <c r="B54" s="1168"/>
      <c r="C54" s="1150"/>
      <c r="D54" s="1139"/>
      <c r="E54" s="1139"/>
      <c r="F54" s="385" t="s">
        <v>45</v>
      </c>
      <c r="G54" s="187">
        <v>0.04</v>
      </c>
      <c r="H54" s="187">
        <v>0.06</v>
      </c>
      <c r="I54" s="187">
        <v>0.08</v>
      </c>
      <c r="J54" s="187"/>
      <c r="K54" s="187"/>
      <c r="L54" s="187"/>
      <c r="M54" s="187"/>
      <c r="N54" s="187"/>
      <c r="O54" s="187"/>
      <c r="P54" s="187"/>
      <c r="Q54" s="187"/>
      <c r="R54" s="187"/>
      <c r="S54" s="385">
        <f t="shared" si="0"/>
        <v>0.18</v>
      </c>
      <c r="T54" s="1139"/>
      <c r="U54" s="1141"/>
      <c r="V54" s="1143"/>
      <c r="W54" s="186"/>
      <c r="X54" s="186"/>
      <c r="Y54" s="186"/>
      <c r="Z54" s="186"/>
    </row>
    <row r="55" spans="1:26" ht="50.1" customHeight="1" x14ac:dyDescent="0.25">
      <c r="A55" s="1161"/>
      <c r="B55" s="1118" t="s">
        <v>134</v>
      </c>
      <c r="C55" s="1121" t="s">
        <v>526</v>
      </c>
      <c r="D55" s="1155" t="s">
        <v>40</v>
      </c>
      <c r="E55" s="1155"/>
      <c r="F55" s="384" t="s">
        <v>41</v>
      </c>
      <c r="G55" s="561">
        <f>5/60</f>
        <v>8.3333333333333329E-2</v>
      </c>
      <c r="H55" s="561">
        <f t="shared" ref="H55:Q55" si="6">5/60</f>
        <v>8.3333333333333329E-2</v>
      </c>
      <c r="I55" s="561">
        <f t="shared" si="6"/>
        <v>8.3333333333333329E-2</v>
      </c>
      <c r="J55" s="561">
        <f t="shared" si="6"/>
        <v>8.3333333333333329E-2</v>
      </c>
      <c r="K55" s="561">
        <f t="shared" si="6"/>
        <v>8.3333333333333329E-2</v>
      </c>
      <c r="L55" s="561">
        <f t="shared" si="6"/>
        <v>8.3333333333333329E-2</v>
      </c>
      <c r="M55" s="561">
        <f t="shared" si="6"/>
        <v>8.3333333333333329E-2</v>
      </c>
      <c r="N55" s="561">
        <f t="shared" si="6"/>
        <v>8.3333333333333329E-2</v>
      </c>
      <c r="O55" s="561">
        <f t="shared" si="6"/>
        <v>8.3333333333333329E-2</v>
      </c>
      <c r="P55" s="561">
        <f t="shared" si="6"/>
        <v>8.3333333333333329E-2</v>
      </c>
      <c r="Q55" s="561">
        <f t="shared" si="6"/>
        <v>8.3333333333333329E-2</v>
      </c>
      <c r="R55" s="561">
        <v>8.3699999999999997E-2</v>
      </c>
      <c r="S55" s="384">
        <f t="shared" si="0"/>
        <v>1.0003666666666668</v>
      </c>
      <c r="T55" s="1172">
        <v>1.04E-2</v>
      </c>
      <c r="U55" s="1151">
        <v>5.2399999999999999E-3</v>
      </c>
      <c r="V55" s="1123" t="s">
        <v>402</v>
      </c>
      <c r="W55" s="186"/>
      <c r="X55" s="186"/>
      <c r="Y55" s="186"/>
      <c r="Z55" s="186"/>
    </row>
    <row r="56" spans="1:26" ht="50.1" customHeight="1" thickBot="1" x14ac:dyDescent="0.3">
      <c r="A56" s="1161"/>
      <c r="B56" s="1119"/>
      <c r="C56" s="1122"/>
      <c r="D56" s="1141"/>
      <c r="E56" s="1141"/>
      <c r="F56" s="385" t="s">
        <v>45</v>
      </c>
      <c r="G56" s="203">
        <v>8.3333333333333329E-2</v>
      </c>
      <c r="H56" s="203">
        <v>8.3333333333333329E-2</v>
      </c>
      <c r="I56" s="203">
        <v>8.3333333333333329E-2</v>
      </c>
      <c r="J56" s="188"/>
      <c r="K56" s="188"/>
      <c r="L56" s="188"/>
      <c r="M56" s="188"/>
      <c r="N56" s="188"/>
      <c r="O56" s="188"/>
      <c r="P56" s="188"/>
      <c r="Q56" s="188"/>
      <c r="R56" s="188"/>
      <c r="S56" s="385">
        <f t="shared" si="0"/>
        <v>0.25</v>
      </c>
      <c r="T56" s="1147"/>
      <c r="U56" s="1141"/>
      <c r="V56" s="1125"/>
      <c r="W56" s="186"/>
      <c r="X56" s="186"/>
      <c r="Y56" s="186"/>
      <c r="Z56" s="186"/>
    </row>
    <row r="57" spans="1:26" ht="50.1" customHeight="1" x14ac:dyDescent="0.25">
      <c r="A57" s="1161"/>
      <c r="B57" s="1119"/>
      <c r="C57" s="1148" t="s">
        <v>527</v>
      </c>
      <c r="D57" s="1140" t="s">
        <v>40</v>
      </c>
      <c r="E57" s="1140"/>
      <c r="F57" s="384" t="s">
        <v>41</v>
      </c>
      <c r="G57" s="561">
        <f t="shared" ref="G57:Q57" si="7">5/60</f>
        <v>8.3333333333333329E-2</v>
      </c>
      <c r="H57" s="561">
        <f t="shared" si="7"/>
        <v>8.3333333333333329E-2</v>
      </c>
      <c r="I57" s="561">
        <f t="shared" si="7"/>
        <v>8.3333333333333329E-2</v>
      </c>
      <c r="J57" s="561">
        <f t="shared" si="7"/>
        <v>8.3333333333333329E-2</v>
      </c>
      <c r="K57" s="561">
        <f t="shared" si="7"/>
        <v>8.3333333333333329E-2</v>
      </c>
      <c r="L57" s="561">
        <f t="shared" si="7"/>
        <v>8.3333333333333329E-2</v>
      </c>
      <c r="M57" s="561">
        <f t="shared" si="7"/>
        <v>8.3333333333333329E-2</v>
      </c>
      <c r="N57" s="561">
        <f t="shared" si="7"/>
        <v>8.3333333333333329E-2</v>
      </c>
      <c r="O57" s="561">
        <f t="shared" si="7"/>
        <v>8.3333333333333329E-2</v>
      </c>
      <c r="P57" s="561">
        <f t="shared" si="7"/>
        <v>8.3333333333333329E-2</v>
      </c>
      <c r="Q57" s="561">
        <f t="shared" si="7"/>
        <v>8.3333333333333329E-2</v>
      </c>
      <c r="R57" s="561">
        <v>8.3699999999999997E-2</v>
      </c>
      <c r="S57" s="384">
        <f t="shared" si="0"/>
        <v>1.0003666666666668</v>
      </c>
      <c r="T57" s="1147"/>
      <c r="U57" s="1154">
        <v>5.2399999999999999E-3</v>
      </c>
      <c r="V57" s="1182" t="s">
        <v>403</v>
      </c>
      <c r="W57" s="186"/>
      <c r="X57" s="186"/>
      <c r="Y57" s="186"/>
      <c r="Z57" s="186"/>
    </row>
    <row r="58" spans="1:26" ht="50.1" customHeight="1" thickBot="1" x14ac:dyDescent="0.3">
      <c r="A58" s="1161"/>
      <c r="B58" s="1120"/>
      <c r="C58" s="1150"/>
      <c r="D58" s="1139"/>
      <c r="E58" s="1139"/>
      <c r="F58" s="385" t="s">
        <v>45</v>
      </c>
      <c r="G58" s="557">
        <v>6.6699999999999995E-2</v>
      </c>
      <c r="H58" s="557">
        <v>0.1</v>
      </c>
      <c r="I58" s="557">
        <v>3.3300000000000003E-2</v>
      </c>
      <c r="J58" s="187"/>
      <c r="K58" s="187"/>
      <c r="L58" s="187"/>
      <c r="M58" s="187"/>
      <c r="N58" s="187"/>
      <c r="O58" s="187"/>
      <c r="P58" s="187"/>
      <c r="Q58" s="187"/>
      <c r="R58" s="187"/>
      <c r="S58" s="385">
        <f t="shared" si="0"/>
        <v>0.2</v>
      </c>
      <c r="T58" s="1139"/>
      <c r="U58" s="1139"/>
      <c r="V58" s="1145"/>
      <c r="W58" s="186"/>
      <c r="X58" s="186"/>
      <c r="Y58" s="186"/>
      <c r="Z58" s="186"/>
    </row>
    <row r="59" spans="1:26" ht="50.1" customHeight="1" x14ac:dyDescent="0.25">
      <c r="A59" s="1161"/>
      <c r="B59" s="1118" t="s">
        <v>137</v>
      </c>
      <c r="C59" s="1121" t="s">
        <v>528</v>
      </c>
      <c r="D59" s="1155" t="s">
        <v>40</v>
      </c>
      <c r="E59" s="1155"/>
      <c r="F59" s="384" t="s">
        <v>41</v>
      </c>
      <c r="G59" s="562">
        <f>1/12</f>
        <v>8.3333333333333329E-2</v>
      </c>
      <c r="H59" s="562">
        <f t="shared" ref="H59:Q59" si="8">1/12</f>
        <v>8.3333333333333329E-2</v>
      </c>
      <c r="I59" s="562">
        <f t="shared" si="8"/>
        <v>8.3333333333333329E-2</v>
      </c>
      <c r="J59" s="562">
        <f t="shared" si="8"/>
        <v>8.3333333333333329E-2</v>
      </c>
      <c r="K59" s="562">
        <f t="shared" si="8"/>
        <v>8.3333333333333329E-2</v>
      </c>
      <c r="L59" s="562">
        <f t="shared" si="8"/>
        <v>8.3333333333333329E-2</v>
      </c>
      <c r="M59" s="562">
        <f t="shared" si="8"/>
        <v>8.3333333333333329E-2</v>
      </c>
      <c r="N59" s="562">
        <f t="shared" si="8"/>
        <v>8.3333333333333329E-2</v>
      </c>
      <c r="O59" s="562">
        <f t="shared" si="8"/>
        <v>8.3333333333333329E-2</v>
      </c>
      <c r="P59" s="562">
        <f t="shared" si="8"/>
        <v>8.3333333333333329E-2</v>
      </c>
      <c r="Q59" s="562">
        <f t="shared" si="8"/>
        <v>8.3333333333333329E-2</v>
      </c>
      <c r="R59" s="562">
        <v>8.3699999999999997E-2</v>
      </c>
      <c r="S59" s="384">
        <f t="shared" si="0"/>
        <v>1.0003666666666668</v>
      </c>
      <c r="T59" s="1172">
        <v>7.4899999999999994E-2</v>
      </c>
      <c r="U59" s="1151">
        <v>2.5010000000000001E-2</v>
      </c>
      <c r="V59" s="1144" t="s">
        <v>497</v>
      </c>
      <c r="W59" s="186"/>
      <c r="X59" s="186"/>
      <c r="Y59" s="186"/>
      <c r="Z59" s="186"/>
    </row>
    <row r="60" spans="1:26" ht="50.1" customHeight="1" thickBot="1" x14ac:dyDescent="0.3">
      <c r="A60" s="1161"/>
      <c r="B60" s="1167"/>
      <c r="C60" s="1169"/>
      <c r="D60" s="1139"/>
      <c r="E60" s="1139"/>
      <c r="F60" s="385" t="s">
        <v>45</v>
      </c>
      <c r="G60" s="557">
        <v>8.3299999999999999E-2</v>
      </c>
      <c r="H60" s="557">
        <v>8.3299999999999999E-2</v>
      </c>
      <c r="I60" s="557">
        <v>8.3299999999999999E-2</v>
      </c>
      <c r="J60" s="187"/>
      <c r="K60" s="187"/>
      <c r="L60" s="187"/>
      <c r="M60" s="187"/>
      <c r="N60" s="187"/>
      <c r="O60" s="187"/>
      <c r="P60" s="187"/>
      <c r="Q60" s="187"/>
      <c r="R60" s="187"/>
      <c r="S60" s="385">
        <f t="shared" si="0"/>
        <v>0.24990000000000001</v>
      </c>
      <c r="T60" s="1164"/>
      <c r="U60" s="1139"/>
      <c r="V60" s="1145"/>
      <c r="W60" s="186"/>
      <c r="X60" s="186"/>
      <c r="Y60" s="186"/>
      <c r="Z60" s="186"/>
    </row>
    <row r="61" spans="1:26" ht="50.1" customHeight="1" x14ac:dyDescent="0.25">
      <c r="A61" s="1161"/>
      <c r="B61" s="1167"/>
      <c r="C61" s="1121" t="s">
        <v>529</v>
      </c>
      <c r="D61" s="1155" t="s">
        <v>40</v>
      </c>
      <c r="E61" s="1155"/>
      <c r="F61" s="384" t="s">
        <v>41</v>
      </c>
      <c r="G61" s="561">
        <f>2/60</f>
        <v>3.3333333333333333E-2</v>
      </c>
      <c r="H61" s="561">
        <f>2/60</f>
        <v>3.3333333333333333E-2</v>
      </c>
      <c r="I61" s="561">
        <f>1/60</f>
        <v>1.6666666666666666E-2</v>
      </c>
      <c r="J61" s="561">
        <f>1/60</f>
        <v>1.6666666666666666E-2</v>
      </c>
      <c r="K61" s="562">
        <f>8/60</f>
        <v>0.13333333333333333</v>
      </c>
      <c r="L61" s="562">
        <f t="shared" ref="L61:M61" si="9">8/60</f>
        <v>0.13333333333333333</v>
      </c>
      <c r="M61" s="562">
        <f t="shared" si="9"/>
        <v>0.13333333333333333</v>
      </c>
      <c r="N61" s="562">
        <f>7/60</f>
        <v>0.11666666666666667</v>
      </c>
      <c r="O61" s="561">
        <f>7/60</f>
        <v>0.11666666666666667</v>
      </c>
      <c r="P61" s="561">
        <f>7/60</f>
        <v>0.11666666666666667</v>
      </c>
      <c r="Q61" s="561">
        <f>6/60</f>
        <v>0.1</v>
      </c>
      <c r="R61" s="561">
        <f>3/60</f>
        <v>0.05</v>
      </c>
      <c r="S61" s="384">
        <f t="shared" si="0"/>
        <v>1</v>
      </c>
      <c r="T61" s="1164"/>
      <c r="U61" s="1151">
        <v>2.5010000000000001E-2</v>
      </c>
      <c r="V61" s="1144" t="s">
        <v>404</v>
      </c>
      <c r="W61" s="186"/>
      <c r="X61" s="186"/>
      <c r="Y61" s="186"/>
      <c r="Z61" s="186"/>
    </row>
    <row r="62" spans="1:26" ht="50.1" customHeight="1" thickBot="1" x14ac:dyDescent="0.3">
      <c r="A62" s="1161"/>
      <c r="B62" s="1167"/>
      <c r="C62" s="1169"/>
      <c r="D62" s="1139"/>
      <c r="E62" s="1139"/>
      <c r="F62" s="385" t="s">
        <v>45</v>
      </c>
      <c r="G62" s="557">
        <v>3.3300000000000003E-2</v>
      </c>
      <c r="H62" s="557">
        <v>3.3300000000000003E-2</v>
      </c>
      <c r="I62" s="557">
        <v>1.67E-2</v>
      </c>
      <c r="J62" s="187"/>
      <c r="K62" s="187"/>
      <c r="L62" s="187"/>
      <c r="M62" s="187"/>
      <c r="N62" s="187"/>
      <c r="O62" s="187"/>
      <c r="P62" s="187"/>
      <c r="Q62" s="187"/>
      <c r="R62" s="187"/>
      <c r="S62" s="484">
        <f t="shared" si="0"/>
        <v>8.3300000000000013E-2</v>
      </c>
      <c r="T62" s="1164"/>
      <c r="U62" s="1139"/>
      <c r="V62" s="1145"/>
      <c r="W62" s="186"/>
      <c r="X62" s="186"/>
      <c r="Y62" s="186"/>
      <c r="Z62" s="186"/>
    </row>
    <row r="63" spans="1:26" ht="50.1" customHeight="1" x14ac:dyDescent="0.25">
      <c r="A63" s="1161"/>
      <c r="B63" s="1167"/>
      <c r="C63" s="1121" t="s">
        <v>530</v>
      </c>
      <c r="D63" s="1155" t="s">
        <v>40</v>
      </c>
      <c r="E63" s="1155"/>
      <c r="F63" s="384" t="s">
        <v>41</v>
      </c>
      <c r="G63" s="561">
        <f>1/12</f>
        <v>8.3333333333333329E-2</v>
      </c>
      <c r="H63" s="561">
        <f t="shared" ref="H63:Q63" si="10">1/12</f>
        <v>8.3333333333333329E-2</v>
      </c>
      <c r="I63" s="561">
        <f t="shared" si="10"/>
        <v>8.3333333333333329E-2</v>
      </c>
      <c r="J63" s="561">
        <f t="shared" si="10"/>
        <v>8.3333333333333329E-2</v>
      </c>
      <c r="K63" s="561">
        <f t="shared" si="10"/>
        <v>8.3333333333333329E-2</v>
      </c>
      <c r="L63" s="561">
        <f t="shared" si="10"/>
        <v>8.3333333333333329E-2</v>
      </c>
      <c r="M63" s="561">
        <f t="shared" si="10"/>
        <v>8.3333333333333329E-2</v>
      </c>
      <c r="N63" s="561">
        <f t="shared" si="10"/>
        <v>8.3333333333333329E-2</v>
      </c>
      <c r="O63" s="561">
        <f t="shared" si="10"/>
        <v>8.3333333333333329E-2</v>
      </c>
      <c r="P63" s="561">
        <f t="shared" si="10"/>
        <v>8.3333333333333329E-2</v>
      </c>
      <c r="Q63" s="561">
        <f t="shared" si="10"/>
        <v>8.3333333333333329E-2</v>
      </c>
      <c r="R63" s="561">
        <v>8.3699999999999997E-2</v>
      </c>
      <c r="S63" s="384">
        <f t="shared" si="0"/>
        <v>1.0003666666666668</v>
      </c>
      <c r="T63" s="1164"/>
      <c r="U63" s="1151">
        <v>2.5010000000000001E-2</v>
      </c>
      <c r="V63" s="1113" t="s">
        <v>498</v>
      </c>
      <c r="W63" s="186"/>
      <c r="X63" s="186"/>
      <c r="Y63" s="186"/>
      <c r="Z63" s="186"/>
    </row>
    <row r="64" spans="1:26" ht="50.1" customHeight="1" thickBot="1" x14ac:dyDescent="0.3">
      <c r="A64" s="1161"/>
      <c r="B64" s="1168"/>
      <c r="C64" s="1169"/>
      <c r="D64" s="1139"/>
      <c r="E64" s="1139"/>
      <c r="F64" s="385" t="s">
        <v>45</v>
      </c>
      <c r="G64" s="187">
        <v>0</v>
      </c>
      <c r="H64" s="187">
        <v>0</v>
      </c>
      <c r="I64" s="187">
        <v>0</v>
      </c>
      <c r="J64" s="187"/>
      <c r="K64" s="187"/>
      <c r="L64" s="187"/>
      <c r="M64" s="187"/>
      <c r="N64" s="187"/>
      <c r="O64" s="187"/>
      <c r="P64" s="187"/>
      <c r="Q64" s="187"/>
      <c r="R64" s="187"/>
      <c r="S64" s="385">
        <f t="shared" si="0"/>
        <v>0</v>
      </c>
      <c r="T64" s="1173"/>
      <c r="U64" s="1139"/>
      <c r="V64" s="1114"/>
      <c r="W64" s="186"/>
      <c r="X64" s="186"/>
      <c r="Y64" s="186"/>
      <c r="Z64" s="186"/>
    </row>
    <row r="65" spans="1:26" ht="50.1" customHeight="1" x14ac:dyDescent="0.25">
      <c r="A65" s="1161"/>
      <c r="B65" s="1118" t="s">
        <v>141</v>
      </c>
      <c r="C65" s="1121" t="s">
        <v>531</v>
      </c>
      <c r="D65" s="1155" t="s">
        <v>40</v>
      </c>
      <c r="E65" s="1155"/>
      <c r="F65" s="384" t="s">
        <v>41</v>
      </c>
      <c r="G65" s="196">
        <v>0.04</v>
      </c>
      <c r="H65" s="196">
        <v>0.06</v>
      </c>
      <c r="I65" s="196">
        <v>0.08</v>
      </c>
      <c r="J65" s="196">
        <v>0.08</v>
      </c>
      <c r="K65" s="196">
        <v>0.08</v>
      </c>
      <c r="L65" s="196">
        <v>0.08</v>
      </c>
      <c r="M65" s="196">
        <v>0.08</v>
      </c>
      <c r="N65" s="196">
        <v>0.1</v>
      </c>
      <c r="O65" s="196">
        <v>0.1</v>
      </c>
      <c r="P65" s="196">
        <v>0.1</v>
      </c>
      <c r="Q65" s="196">
        <v>0.1</v>
      </c>
      <c r="R65" s="196">
        <v>0.1</v>
      </c>
      <c r="S65" s="384">
        <f t="shared" si="0"/>
        <v>0.99999999999999989</v>
      </c>
      <c r="T65" s="1172">
        <f>+U65+U67+U69</f>
        <v>6.93E-2</v>
      </c>
      <c r="U65" s="1151">
        <v>2.3099999999999999E-2</v>
      </c>
      <c r="V65" s="1144" t="s">
        <v>516</v>
      </c>
      <c r="W65" s="186"/>
      <c r="X65" s="186"/>
      <c r="Y65" s="186"/>
      <c r="Z65" s="186"/>
    </row>
    <row r="66" spans="1:26" ht="50.1" customHeight="1" thickBot="1" x14ac:dyDescent="0.3">
      <c r="A66" s="1161"/>
      <c r="B66" s="1119"/>
      <c r="C66" s="1159"/>
      <c r="D66" s="1141"/>
      <c r="E66" s="1141"/>
      <c r="F66" s="385" t="s">
        <v>45</v>
      </c>
      <c r="G66" s="203">
        <v>3.7400000000000003E-2</v>
      </c>
      <c r="H66" s="203">
        <v>5.5199999999999999E-2</v>
      </c>
      <c r="I66" s="203">
        <v>0.10630000000000001</v>
      </c>
      <c r="J66" s="188"/>
      <c r="K66" s="188"/>
      <c r="L66" s="188"/>
      <c r="M66" s="188"/>
      <c r="N66" s="188"/>
      <c r="O66" s="188"/>
      <c r="P66" s="188"/>
      <c r="Q66" s="188"/>
      <c r="R66" s="188"/>
      <c r="S66" s="385">
        <f t="shared" si="0"/>
        <v>0.19890000000000002</v>
      </c>
      <c r="T66" s="1147"/>
      <c r="U66" s="1141"/>
      <c r="V66" s="1125"/>
      <c r="W66" s="186"/>
      <c r="X66" s="186"/>
      <c r="Y66" s="186"/>
      <c r="Z66" s="186"/>
    </row>
    <row r="67" spans="1:26" ht="50.1" customHeight="1" x14ac:dyDescent="0.25">
      <c r="A67" s="1161"/>
      <c r="B67" s="1119"/>
      <c r="C67" s="1148" t="s">
        <v>532</v>
      </c>
      <c r="D67" s="1140" t="s">
        <v>40</v>
      </c>
      <c r="E67" s="1140"/>
      <c r="F67" s="384" t="s">
        <v>41</v>
      </c>
      <c r="G67" s="188">
        <v>0.04</v>
      </c>
      <c r="H67" s="188">
        <v>0.06</v>
      </c>
      <c r="I67" s="188">
        <v>0.08</v>
      </c>
      <c r="J67" s="188">
        <v>0.08</v>
      </c>
      <c r="K67" s="188">
        <v>0.08</v>
      </c>
      <c r="L67" s="188">
        <v>0.08</v>
      </c>
      <c r="M67" s="188">
        <v>0.08</v>
      </c>
      <c r="N67" s="188">
        <v>0.1</v>
      </c>
      <c r="O67" s="188">
        <v>0.1</v>
      </c>
      <c r="P67" s="188">
        <v>0.1</v>
      </c>
      <c r="Q67" s="188">
        <v>0.1</v>
      </c>
      <c r="R67" s="188">
        <v>0.1</v>
      </c>
      <c r="S67" s="384">
        <f t="shared" si="0"/>
        <v>0.99999999999999989</v>
      </c>
      <c r="T67" s="1147"/>
      <c r="U67" s="1179">
        <v>2.3099999999999999E-2</v>
      </c>
      <c r="V67" s="1149" t="s">
        <v>400</v>
      </c>
      <c r="W67" s="186"/>
      <c r="X67" s="186"/>
      <c r="Y67" s="186"/>
      <c r="Z67" s="186"/>
    </row>
    <row r="68" spans="1:26" ht="50.1" customHeight="1" thickBot="1" x14ac:dyDescent="0.3">
      <c r="A68" s="1161"/>
      <c r="B68" s="1119"/>
      <c r="C68" s="1159"/>
      <c r="D68" s="1141"/>
      <c r="E68" s="1141"/>
      <c r="F68" s="385" t="s">
        <v>45</v>
      </c>
      <c r="G68" s="188">
        <v>7.4999999999999997E-2</v>
      </c>
      <c r="H68" s="188">
        <v>0.05</v>
      </c>
      <c r="I68" s="188">
        <v>0</v>
      </c>
      <c r="J68" s="188"/>
      <c r="K68" s="188"/>
      <c r="L68" s="188"/>
      <c r="M68" s="188"/>
      <c r="N68" s="188"/>
      <c r="O68" s="188"/>
      <c r="P68" s="188"/>
      <c r="Q68" s="188"/>
      <c r="R68" s="188"/>
      <c r="S68" s="385">
        <f t="shared" si="0"/>
        <v>0.125</v>
      </c>
      <c r="T68" s="1147"/>
      <c r="U68" s="1141"/>
      <c r="V68" s="1125"/>
      <c r="W68" s="186"/>
      <c r="X68" s="186"/>
      <c r="Y68" s="186"/>
      <c r="Z68" s="186"/>
    </row>
    <row r="69" spans="1:26" ht="50.1" customHeight="1" x14ac:dyDescent="0.25">
      <c r="A69" s="1161"/>
      <c r="B69" s="1119"/>
      <c r="C69" s="1148" t="s">
        <v>533</v>
      </c>
      <c r="D69" s="1140" t="s">
        <v>40</v>
      </c>
      <c r="E69" s="1140"/>
      <c r="F69" s="384" t="s">
        <v>41</v>
      </c>
      <c r="G69" s="188">
        <v>0.04</v>
      </c>
      <c r="H69" s="188">
        <v>0.06</v>
      </c>
      <c r="I69" s="188">
        <v>0.08</v>
      </c>
      <c r="J69" s="188">
        <v>0.08</v>
      </c>
      <c r="K69" s="188">
        <v>0.08</v>
      </c>
      <c r="L69" s="188">
        <v>0.08</v>
      </c>
      <c r="M69" s="188">
        <v>0.08</v>
      </c>
      <c r="N69" s="188">
        <v>0.1</v>
      </c>
      <c r="O69" s="188">
        <v>0.1</v>
      </c>
      <c r="P69" s="188">
        <v>0.1</v>
      </c>
      <c r="Q69" s="188">
        <v>0.1</v>
      </c>
      <c r="R69" s="188">
        <v>0.1</v>
      </c>
      <c r="S69" s="384">
        <f t="shared" si="0"/>
        <v>0.99999999999999989</v>
      </c>
      <c r="T69" s="1147"/>
      <c r="U69" s="1179">
        <v>2.3099999999999999E-2</v>
      </c>
      <c r="V69" s="1149" t="s">
        <v>499</v>
      </c>
      <c r="W69" s="186"/>
      <c r="X69" s="186"/>
      <c r="Y69" s="186"/>
      <c r="Z69" s="186"/>
    </row>
    <row r="70" spans="1:26" ht="50.1" customHeight="1" thickBot="1" x14ac:dyDescent="0.3">
      <c r="A70" s="1161"/>
      <c r="B70" s="1120"/>
      <c r="C70" s="1169"/>
      <c r="D70" s="1139"/>
      <c r="E70" s="1139"/>
      <c r="F70" s="385" t="s">
        <v>45</v>
      </c>
      <c r="G70" s="187">
        <v>0.04</v>
      </c>
      <c r="H70" s="187">
        <v>0.06</v>
      </c>
      <c r="I70" s="187">
        <v>0.08</v>
      </c>
      <c r="J70" s="187"/>
      <c r="K70" s="187"/>
      <c r="L70" s="187"/>
      <c r="M70" s="187"/>
      <c r="N70" s="187"/>
      <c r="O70" s="187"/>
      <c r="P70" s="187"/>
      <c r="Q70" s="187"/>
      <c r="R70" s="187"/>
      <c r="S70" s="385">
        <f t="shared" si="0"/>
        <v>0.18</v>
      </c>
      <c r="T70" s="1147"/>
      <c r="U70" s="1139"/>
      <c r="V70" s="1145"/>
      <c r="W70" s="186"/>
      <c r="X70" s="186"/>
      <c r="Y70" s="186"/>
      <c r="Z70" s="186"/>
    </row>
    <row r="71" spans="1:26" ht="50.1" customHeight="1" x14ac:dyDescent="0.25">
      <c r="A71" s="1161"/>
      <c r="B71" s="1118" t="s">
        <v>147</v>
      </c>
      <c r="C71" s="1121" t="s">
        <v>534</v>
      </c>
      <c r="D71" s="1170" t="s">
        <v>40</v>
      </c>
      <c r="E71" s="1155"/>
      <c r="F71" s="384" t="s">
        <v>41</v>
      </c>
      <c r="G71" s="196">
        <v>0.05</v>
      </c>
      <c r="H71" s="196">
        <v>0.1</v>
      </c>
      <c r="I71" s="196">
        <v>0.1</v>
      </c>
      <c r="J71" s="196">
        <v>0.1</v>
      </c>
      <c r="K71" s="196">
        <v>0.1</v>
      </c>
      <c r="L71" s="196">
        <v>0.55000000000000004</v>
      </c>
      <c r="M71" s="196"/>
      <c r="N71" s="196"/>
      <c r="O71" s="196"/>
      <c r="P71" s="196"/>
      <c r="Q71" s="196"/>
      <c r="R71" s="196"/>
      <c r="S71" s="384">
        <f t="shared" si="0"/>
        <v>1</v>
      </c>
      <c r="T71" s="1171">
        <v>2.1299999999999999E-2</v>
      </c>
      <c r="U71" s="1151">
        <v>1.0699999999999999E-2</v>
      </c>
      <c r="V71" s="1144" t="s">
        <v>500</v>
      </c>
      <c r="W71" s="186"/>
      <c r="X71" s="186"/>
      <c r="Y71" s="186"/>
      <c r="Z71" s="186"/>
    </row>
    <row r="72" spans="1:26" ht="50.1" customHeight="1" thickBot="1" x14ac:dyDescent="0.3">
      <c r="A72" s="1161"/>
      <c r="B72" s="1167"/>
      <c r="C72" s="1169"/>
      <c r="D72" s="1147"/>
      <c r="E72" s="1147"/>
      <c r="F72" s="385" t="s">
        <v>45</v>
      </c>
      <c r="G72" s="191">
        <v>0</v>
      </c>
      <c r="H72" s="191">
        <v>2.5000000000000001E-2</v>
      </c>
      <c r="I72" s="191">
        <v>0</v>
      </c>
      <c r="J72" s="191"/>
      <c r="K72" s="191"/>
      <c r="L72" s="191"/>
      <c r="M72" s="191"/>
      <c r="N72" s="191"/>
      <c r="O72" s="191"/>
      <c r="P72" s="191"/>
      <c r="Q72" s="191"/>
      <c r="R72" s="191"/>
      <c r="S72" s="385">
        <f t="shared" si="0"/>
        <v>2.5000000000000001E-2</v>
      </c>
      <c r="T72" s="1171"/>
      <c r="U72" s="1139"/>
      <c r="V72" s="1174"/>
      <c r="W72" s="186"/>
      <c r="X72" s="186"/>
      <c r="Y72" s="186"/>
      <c r="Z72" s="186"/>
    </row>
    <row r="73" spans="1:26" ht="50.1" customHeight="1" x14ac:dyDescent="0.25">
      <c r="A73" s="1161"/>
      <c r="B73" s="1167"/>
      <c r="C73" s="1175" t="s">
        <v>535</v>
      </c>
      <c r="D73" s="1177"/>
      <c r="E73" s="1180" t="s">
        <v>40</v>
      </c>
      <c r="F73" s="384" t="s">
        <v>41</v>
      </c>
      <c r="G73" s="200"/>
      <c r="H73" s="200"/>
      <c r="I73" s="200"/>
      <c r="J73" s="200"/>
      <c r="K73" s="200"/>
      <c r="L73" s="200"/>
      <c r="M73" s="563">
        <v>0.16669999999999999</v>
      </c>
      <c r="N73" s="563">
        <v>0.16669999999999999</v>
      </c>
      <c r="O73" s="563">
        <v>0.16669999999999999</v>
      </c>
      <c r="P73" s="563">
        <v>0.16669999999999999</v>
      </c>
      <c r="Q73" s="563">
        <v>0.1666</v>
      </c>
      <c r="R73" s="563">
        <v>0.1666</v>
      </c>
      <c r="S73" s="384">
        <f t="shared" si="0"/>
        <v>0.99999999999999989</v>
      </c>
      <c r="T73" s="1171"/>
      <c r="U73" s="1151">
        <v>1.0699999999999999E-2</v>
      </c>
      <c r="V73" s="1113"/>
      <c r="W73" s="186"/>
      <c r="X73" s="186"/>
      <c r="Y73" s="186"/>
      <c r="Z73" s="186"/>
    </row>
    <row r="74" spans="1:26" ht="50.1" customHeight="1" thickBot="1" x14ac:dyDescent="0.3">
      <c r="A74" s="1162"/>
      <c r="B74" s="1168"/>
      <c r="C74" s="1176"/>
      <c r="D74" s="1178"/>
      <c r="E74" s="1181"/>
      <c r="F74" s="385" t="s">
        <v>45</v>
      </c>
      <c r="G74" s="200"/>
      <c r="H74" s="200"/>
      <c r="I74" s="200"/>
      <c r="J74" s="200"/>
      <c r="K74" s="200"/>
      <c r="L74" s="200"/>
      <c r="M74" s="200"/>
      <c r="N74" s="200"/>
      <c r="O74" s="200"/>
      <c r="P74" s="200"/>
      <c r="Q74" s="200"/>
      <c r="R74" s="200"/>
      <c r="S74" s="385">
        <f t="shared" si="0"/>
        <v>0</v>
      </c>
      <c r="T74" s="1171"/>
      <c r="U74" s="1139"/>
      <c r="V74" s="1114"/>
      <c r="W74" s="186"/>
      <c r="X74" s="186"/>
      <c r="Y74" s="186"/>
      <c r="Z74" s="186"/>
    </row>
    <row r="75" spans="1:26" ht="50.1" customHeight="1" x14ac:dyDescent="0.25">
      <c r="A75" s="1160" t="s">
        <v>148</v>
      </c>
      <c r="B75" s="1118" t="s">
        <v>149</v>
      </c>
      <c r="C75" s="1121" t="s">
        <v>536</v>
      </c>
      <c r="D75" s="1163" t="s">
        <v>40</v>
      </c>
      <c r="E75" s="1163"/>
      <c r="F75" s="384" t="s">
        <v>41</v>
      </c>
      <c r="G75" s="564">
        <f>10/600</f>
        <v>1.6666666666666666E-2</v>
      </c>
      <c r="H75" s="564">
        <f>10/600</f>
        <v>1.6666666666666666E-2</v>
      </c>
      <c r="I75" s="565">
        <f>10/600</f>
        <v>1.6666666666666666E-2</v>
      </c>
      <c r="J75" s="565">
        <f>10/600</f>
        <v>1.6666666666666666E-2</v>
      </c>
      <c r="K75" s="566">
        <f>70/600</f>
        <v>0.11666666666666667</v>
      </c>
      <c r="L75" s="566">
        <f t="shared" ref="L75:N77" si="11">70/600</f>
        <v>0.11666666666666667</v>
      </c>
      <c r="M75" s="566">
        <f t="shared" si="11"/>
        <v>0.11666666666666667</v>
      </c>
      <c r="N75" s="566">
        <f t="shared" si="11"/>
        <v>0.11666666666666667</v>
      </c>
      <c r="O75" s="566">
        <v>0.1166</v>
      </c>
      <c r="P75" s="566">
        <v>0.1166</v>
      </c>
      <c r="Q75" s="566">
        <v>0.1166</v>
      </c>
      <c r="R75" s="566">
        <v>0.1166</v>
      </c>
      <c r="S75" s="384">
        <f t="shared" si="0"/>
        <v>0.99973333333333358</v>
      </c>
      <c r="T75" s="1164">
        <v>0.05</v>
      </c>
      <c r="U75" s="1151">
        <v>1.25021E-2</v>
      </c>
      <c r="V75" s="1144" t="s">
        <v>470</v>
      </c>
      <c r="W75" s="186"/>
      <c r="X75" s="186"/>
      <c r="Y75" s="186"/>
      <c r="Z75" s="186"/>
    </row>
    <row r="76" spans="1:26" ht="50.1" customHeight="1" thickBot="1" x14ac:dyDescent="0.3">
      <c r="A76" s="1161"/>
      <c r="B76" s="1119"/>
      <c r="C76" s="1159"/>
      <c r="D76" s="1141"/>
      <c r="E76" s="1141"/>
      <c r="F76" s="385" t="s">
        <v>45</v>
      </c>
      <c r="G76" s="203" t="s">
        <v>547</v>
      </c>
      <c r="H76" s="203" t="s">
        <v>547</v>
      </c>
      <c r="I76" s="203" t="s">
        <v>547</v>
      </c>
      <c r="J76" s="188"/>
      <c r="K76" s="188"/>
      <c r="L76" s="188"/>
      <c r="M76" s="188"/>
      <c r="N76" s="188"/>
      <c r="O76" s="188"/>
      <c r="P76" s="188"/>
      <c r="Q76" s="188"/>
      <c r="R76" s="188"/>
      <c r="S76" s="385">
        <f t="shared" ref="S76:S96" si="12">SUM(G76:R76)</f>
        <v>0</v>
      </c>
      <c r="T76" s="1147"/>
      <c r="U76" s="1141"/>
      <c r="V76" s="1158"/>
      <c r="W76" s="186"/>
      <c r="X76" s="186"/>
      <c r="Y76" s="186"/>
      <c r="Z76" s="186"/>
    </row>
    <row r="77" spans="1:26" ht="50.1" customHeight="1" x14ac:dyDescent="0.25">
      <c r="A77" s="1161"/>
      <c r="B77" s="1119"/>
      <c r="C77" s="1148" t="s">
        <v>537</v>
      </c>
      <c r="D77" s="1140" t="s">
        <v>40</v>
      </c>
      <c r="E77" s="1140"/>
      <c r="F77" s="384" t="s">
        <v>41</v>
      </c>
      <c r="G77" s="203">
        <f>10/600</f>
        <v>1.6666666666666666E-2</v>
      </c>
      <c r="H77" s="203">
        <f>10/600</f>
        <v>1.6666666666666666E-2</v>
      </c>
      <c r="I77" s="202">
        <f>10/600</f>
        <v>1.6666666666666666E-2</v>
      </c>
      <c r="J77" s="202">
        <f>10/600</f>
        <v>1.6666666666666666E-2</v>
      </c>
      <c r="K77" s="567">
        <f>70/600</f>
        <v>0.11666666666666667</v>
      </c>
      <c r="L77" s="567">
        <f t="shared" si="11"/>
        <v>0.11666666666666667</v>
      </c>
      <c r="M77" s="567">
        <f t="shared" si="11"/>
        <v>0.11666666666666667</v>
      </c>
      <c r="N77" s="567">
        <f t="shared" si="11"/>
        <v>0.11666666666666667</v>
      </c>
      <c r="O77" s="567">
        <v>0.1166</v>
      </c>
      <c r="P77" s="567">
        <v>0.1166</v>
      </c>
      <c r="Q77" s="567">
        <v>0.1166</v>
      </c>
      <c r="R77" s="567">
        <v>0.1166</v>
      </c>
      <c r="S77" s="384">
        <f t="shared" si="12"/>
        <v>0.99973333333333358</v>
      </c>
      <c r="T77" s="1147"/>
      <c r="U77" s="1151">
        <v>1.25021E-2</v>
      </c>
      <c r="V77" s="1149" t="s">
        <v>471</v>
      </c>
      <c r="W77" s="186"/>
      <c r="X77" s="186"/>
      <c r="Y77" s="186"/>
      <c r="Z77" s="186"/>
    </row>
    <row r="78" spans="1:26" ht="50.1" customHeight="1" thickBot="1" x14ac:dyDescent="0.3">
      <c r="A78" s="1161"/>
      <c r="B78" s="1119"/>
      <c r="C78" s="1159"/>
      <c r="D78" s="1141"/>
      <c r="E78" s="1141"/>
      <c r="F78" s="385" t="s">
        <v>45</v>
      </c>
      <c r="G78" s="203" t="s">
        <v>547</v>
      </c>
      <c r="H78" s="203" t="s">
        <v>547</v>
      </c>
      <c r="I78" s="203" t="s">
        <v>547</v>
      </c>
      <c r="J78" s="202"/>
      <c r="K78" s="202"/>
      <c r="L78" s="202"/>
      <c r="M78" s="201"/>
      <c r="N78" s="201"/>
      <c r="O78" s="201"/>
      <c r="P78" s="202"/>
      <c r="Q78" s="203"/>
      <c r="R78" s="203"/>
      <c r="S78" s="385">
        <f t="shared" si="12"/>
        <v>0</v>
      </c>
      <c r="T78" s="1147"/>
      <c r="U78" s="1141"/>
      <c r="V78" s="1125"/>
      <c r="W78" s="186"/>
      <c r="X78" s="186"/>
      <c r="Y78" s="186"/>
      <c r="Z78" s="186"/>
    </row>
    <row r="79" spans="1:26" ht="50.1" customHeight="1" x14ac:dyDescent="0.25">
      <c r="A79" s="1161"/>
      <c r="B79" s="1119"/>
      <c r="C79" s="1148" t="s">
        <v>538</v>
      </c>
      <c r="D79" s="1140" t="s">
        <v>40</v>
      </c>
      <c r="E79" s="1140"/>
      <c r="F79" s="384" t="s">
        <v>41</v>
      </c>
      <c r="G79" s="203">
        <f>1/12</f>
        <v>8.3333333333333329E-2</v>
      </c>
      <c r="H79" s="203">
        <f t="shared" ref="H79:Q79" si="13">1/12</f>
        <v>8.3333333333333329E-2</v>
      </c>
      <c r="I79" s="203">
        <f t="shared" si="13"/>
        <v>8.3333333333333329E-2</v>
      </c>
      <c r="J79" s="203">
        <f t="shared" si="13"/>
        <v>8.3333333333333329E-2</v>
      </c>
      <c r="K79" s="203">
        <f t="shared" si="13"/>
        <v>8.3333333333333329E-2</v>
      </c>
      <c r="L79" s="203">
        <f t="shared" si="13"/>
        <v>8.3333333333333329E-2</v>
      </c>
      <c r="M79" s="203">
        <f t="shared" si="13"/>
        <v>8.3333333333333329E-2</v>
      </c>
      <c r="N79" s="203">
        <f t="shared" si="13"/>
        <v>8.3333333333333329E-2</v>
      </c>
      <c r="O79" s="203">
        <f t="shared" si="13"/>
        <v>8.3333333333333329E-2</v>
      </c>
      <c r="P79" s="203">
        <f t="shared" si="13"/>
        <v>8.3333333333333329E-2</v>
      </c>
      <c r="Q79" s="203">
        <f t="shared" si="13"/>
        <v>8.3333333333333329E-2</v>
      </c>
      <c r="R79" s="203">
        <v>8.3699999999999997E-2</v>
      </c>
      <c r="S79" s="384">
        <f t="shared" si="12"/>
        <v>1.0003666666666668</v>
      </c>
      <c r="T79" s="1147"/>
      <c r="U79" s="1151">
        <v>1.25021E-2</v>
      </c>
      <c r="V79" s="1149" t="s">
        <v>478</v>
      </c>
      <c r="W79" s="186"/>
      <c r="X79" s="186"/>
      <c r="Y79" s="186"/>
      <c r="Z79" s="186"/>
    </row>
    <row r="80" spans="1:26" ht="50.1" customHeight="1" thickBot="1" x14ac:dyDescent="0.3">
      <c r="A80" s="1161"/>
      <c r="B80" s="1119"/>
      <c r="C80" s="1159"/>
      <c r="D80" s="1141"/>
      <c r="E80" s="1141"/>
      <c r="F80" s="385" t="s">
        <v>45</v>
      </c>
      <c r="G80" s="188">
        <v>0</v>
      </c>
      <c r="H80" s="188">
        <v>0</v>
      </c>
      <c r="I80" s="188">
        <v>0</v>
      </c>
      <c r="J80" s="188"/>
      <c r="K80" s="188"/>
      <c r="L80" s="188"/>
      <c r="M80" s="188"/>
      <c r="N80" s="188"/>
      <c r="O80" s="188"/>
      <c r="P80" s="188"/>
      <c r="Q80" s="188"/>
      <c r="R80" s="188"/>
      <c r="S80" s="385">
        <f t="shared" si="12"/>
        <v>0</v>
      </c>
      <c r="T80" s="1147"/>
      <c r="U80" s="1141"/>
      <c r="V80" s="1125"/>
      <c r="W80" s="186"/>
      <c r="X80" s="186"/>
      <c r="Y80" s="186"/>
      <c r="Z80" s="186"/>
    </row>
    <row r="81" spans="1:26" ht="50.1" customHeight="1" x14ac:dyDescent="0.25">
      <c r="A81" s="1161"/>
      <c r="B81" s="1119"/>
      <c r="C81" s="1165" t="s">
        <v>539</v>
      </c>
      <c r="D81" s="1140" t="s">
        <v>40</v>
      </c>
      <c r="E81" s="1140"/>
      <c r="F81" s="384" t="s">
        <v>41</v>
      </c>
      <c r="G81" s="560">
        <f>1/12</f>
        <v>8.3333333333333329E-2</v>
      </c>
      <c r="H81" s="560">
        <f t="shared" ref="H81:Q81" si="14">1/12</f>
        <v>8.3333333333333329E-2</v>
      </c>
      <c r="I81" s="560">
        <f t="shared" si="14"/>
        <v>8.3333333333333329E-2</v>
      </c>
      <c r="J81" s="560">
        <f t="shared" si="14"/>
        <v>8.3333333333333329E-2</v>
      </c>
      <c r="K81" s="560">
        <f t="shared" si="14"/>
        <v>8.3333333333333329E-2</v>
      </c>
      <c r="L81" s="560">
        <f t="shared" si="14"/>
        <v>8.3333333333333329E-2</v>
      </c>
      <c r="M81" s="560">
        <f t="shared" si="14"/>
        <v>8.3333333333333329E-2</v>
      </c>
      <c r="N81" s="560">
        <f t="shared" si="14"/>
        <v>8.3333333333333329E-2</v>
      </c>
      <c r="O81" s="560">
        <f t="shared" si="14"/>
        <v>8.3333333333333329E-2</v>
      </c>
      <c r="P81" s="560">
        <f t="shared" si="14"/>
        <v>8.3333333333333329E-2</v>
      </c>
      <c r="Q81" s="560">
        <f t="shared" si="14"/>
        <v>8.3333333333333329E-2</v>
      </c>
      <c r="R81" s="560">
        <v>8.3699999999999997E-2</v>
      </c>
      <c r="S81" s="384">
        <f t="shared" si="12"/>
        <v>1.0003666666666668</v>
      </c>
      <c r="T81" s="1147"/>
      <c r="U81" s="1151">
        <v>1.25021E-2</v>
      </c>
      <c r="V81" s="1149" t="s">
        <v>405</v>
      </c>
      <c r="W81" s="186"/>
      <c r="X81" s="186"/>
      <c r="Y81" s="186"/>
      <c r="Z81" s="186"/>
    </row>
    <row r="82" spans="1:26" ht="50.1" customHeight="1" thickBot="1" x14ac:dyDescent="0.3">
      <c r="A82" s="1161"/>
      <c r="B82" s="1120"/>
      <c r="C82" s="1166"/>
      <c r="D82" s="1147"/>
      <c r="E82" s="1147"/>
      <c r="F82" s="385" t="s">
        <v>45</v>
      </c>
      <c r="G82" s="568">
        <v>8.3299999999999999E-2</v>
      </c>
      <c r="H82" s="568">
        <v>8.3299999999999999E-2</v>
      </c>
      <c r="I82" s="568">
        <v>8.3299999999999999E-2</v>
      </c>
      <c r="J82" s="191"/>
      <c r="K82" s="191"/>
      <c r="L82" s="191"/>
      <c r="M82" s="191"/>
      <c r="N82" s="191"/>
      <c r="O82" s="191"/>
      <c r="P82" s="191"/>
      <c r="Q82" s="191"/>
      <c r="R82" s="191"/>
      <c r="S82" s="385">
        <f t="shared" si="12"/>
        <v>0.24990000000000001</v>
      </c>
      <c r="T82" s="1139"/>
      <c r="U82" s="1141"/>
      <c r="V82" s="1145"/>
      <c r="W82" s="186"/>
      <c r="X82" s="186"/>
      <c r="Y82" s="186"/>
      <c r="Z82" s="186"/>
    </row>
    <row r="83" spans="1:26" ht="50.1" customHeight="1" x14ac:dyDescent="0.25">
      <c r="A83" s="1161"/>
      <c r="B83" s="1118" t="s">
        <v>157</v>
      </c>
      <c r="C83" s="1131" t="s">
        <v>540</v>
      </c>
      <c r="D83" s="1133" t="s">
        <v>40</v>
      </c>
      <c r="E83" s="1133"/>
      <c r="F83" s="384" t="s">
        <v>41</v>
      </c>
      <c r="G83" s="563">
        <v>0.05</v>
      </c>
      <c r="H83" s="563">
        <v>0.05</v>
      </c>
      <c r="I83" s="563">
        <v>0.1</v>
      </c>
      <c r="J83" s="563">
        <v>0.1</v>
      </c>
      <c r="K83" s="563">
        <v>0.1</v>
      </c>
      <c r="L83" s="563">
        <v>0.1</v>
      </c>
      <c r="M83" s="563">
        <v>0.25</v>
      </c>
      <c r="N83" s="563">
        <v>0.25</v>
      </c>
      <c r="O83" s="200"/>
      <c r="P83" s="200"/>
      <c r="Q83" s="200"/>
      <c r="R83" s="200"/>
      <c r="S83" s="384">
        <f t="shared" si="12"/>
        <v>1</v>
      </c>
      <c r="T83" s="1135">
        <v>2.5000000000000001E-2</v>
      </c>
      <c r="U83" s="1138">
        <v>1.2500000000000001E-2</v>
      </c>
      <c r="V83" s="1144" t="s">
        <v>502</v>
      </c>
      <c r="W83" s="186"/>
      <c r="X83" s="186"/>
      <c r="Y83" s="186"/>
      <c r="Z83" s="186"/>
    </row>
    <row r="84" spans="1:26" ht="50.1" customHeight="1" thickBot="1" x14ac:dyDescent="0.3">
      <c r="A84" s="1161"/>
      <c r="B84" s="1119"/>
      <c r="C84" s="1132"/>
      <c r="D84" s="1134"/>
      <c r="E84" s="1134"/>
      <c r="F84" s="385" t="s">
        <v>45</v>
      </c>
      <c r="G84" s="200">
        <v>0</v>
      </c>
      <c r="H84" s="200">
        <v>2.5000000000000001E-2</v>
      </c>
      <c r="I84" s="200">
        <v>0</v>
      </c>
      <c r="J84" s="200"/>
      <c r="K84" s="200"/>
      <c r="L84" s="200"/>
      <c r="M84" s="200"/>
      <c r="N84" s="200"/>
      <c r="O84" s="200"/>
      <c r="P84" s="200"/>
      <c r="Q84" s="200"/>
      <c r="R84" s="200"/>
      <c r="S84" s="385">
        <f t="shared" si="12"/>
        <v>2.5000000000000001E-2</v>
      </c>
      <c r="T84" s="1156"/>
      <c r="U84" s="1141"/>
      <c r="V84" s="1125"/>
      <c r="W84" s="186"/>
      <c r="X84" s="186"/>
      <c r="Y84" s="186"/>
      <c r="Z84" s="186"/>
    </row>
    <row r="85" spans="1:26" ht="50.1" customHeight="1" x14ac:dyDescent="0.25">
      <c r="A85" s="1161"/>
      <c r="B85" s="1119"/>
      <c r="C85" s="1131" t="s">
        <v>541</v>
      </c>
      <c r="D85" s="1153"/>
      <c r="E85" s="1153"/>
      <c r="F85" s="384" t="s">
        <v>41</v>
      </c>
      <c r="G85" s="200"/>
      <c r="H85" s="200"/>
      <c r="I85" s="200"/>
      <c r="J85" s="200"/>
      <c r="K85" s="200"/>
      <c r="L85" s="200"/>
      <c r="M85" s="200"/>
      <c r="N85" s="200"/>
      <c r="O85" s="200">
        <v>0.25</v>
      </c>
      <c r="P85" s="200">
        <v>0.25</v>
      </c>
      <c r="Q85" s="200">
        <v>0.25</v>
      </c>
      <c r="R85" s="200">
        <v>0.25</v>
      </c>
      <c r="S85" s="384">
        <f t="shared" si="12"/>
        <v>1</v>
      </c>
      <c r="T85" s="1156"/>
      <c r="U85" s="1154">
        <v>1.2500000000000001E-2</v>
      </c>
      <c r="V85" s="1149"/>
      <c r="W85" s="186"/>
      <c r="X85" s="186"/>
      <c r="Y85" s="186"/>
      <c r="Z85" s="186"/>
    </row>
    <row r="86" spans="1:26" ht="50.1" customHeight="1" thickBot="1" x14ac:dyDescent="0.3">
      <c r="A86" s="1161"/>
      <c r="B86" s="1120"/>
      <c r="C86" s="1152"/>
      <c r="D86" s="1153"/>
      <c r="E86" s="1153"/>
      <c r="F86" s="385" t="s">
        <v>45</v>
      </c>
      <c r="G86" s="200"/>
      <c r="H86" s="200"/>
      <c r="I86" s="200"/>
      <c r="J86" s="200"/>
      <c r="K86" s="200"/>
      <c r="L86" s="200"/>
      <c r="M86" s="200"/>
      <c r="N86" s="200"/>
      <c r="O86" s="200"/>
      <c r="P86" s="200"/>
      <c r="Q86" s="200"/>
      <c r="R86" s="200"/>
      <c r="S86" s="385">
        <f t="shared" si="12"/>
        <v>0</v>
      </c>
      <c r="T86" s="1157"/>
      <c r="U86" s="1139"/>
      <c r="V86" s="1145"/>
      <c r="W86" s="186"/>
      <c r="X86" s="186"/>
      <c r="Y86" s="186"/>
      <c r="Z86" s="186"/>
    </row>
    <row r="87" spans="1:26" ht="50.1" customHeight="1" x14ac:dyDescent="0.25">
      <c r="A87" s="1161"/>
      <c r="B87" s="1128" t="s">
        <v>166</v>
      </c>
      <c r="C87" s="1131" t="s">
        <v>542</v>
      </c>
      <c r="D87" s="1133" t="s">
        <v>40</v>
      </c>
      <c r="E87" s="1133"/>
      <c r="F87" s="384" t="s">
        <v>41</v>
      </c>
      <c r="G87" s="569">
        <f>6/78</f>
        <v>7.6923076923076927E-2</v>
      </c>
      <c r="H87" s="569">
        <f>9/78</f>
        <v>0.11538461538461539</v>
      </c>
      <c r="I87" s="569">
        <f>9/78</f>
        <v>0.11538461538461539</v>
      </c>
      <c r="J87" s="569">
        <f>2/78</f>
        <v>2.564102564102564E-2</v>
      </c>
      <c r="K87" s="569">
        <f>8/78</f>
        <v>0.10256410256410256</v>
      </c>
      <c r="L87" s="569">
        <f>8/78</f>
        <v>0.10256410256410256</v>
      </c>
      <c r="M87" s="569">
        <f>8/78</f>
        <v>0.10256410256410256</v>
      </c>
      <c r="N87" s="569">
        <f>8/78</f>
        <v>0.10256410256410256</v>
      </c>
      <c r="O87" s="569">
        <f>9/78</f>
        <v>0.11538461538461539</v>
      </c>
      <c r="P87" s="569">
        <f>6/78</f>
        <v>7.6923076923076927E-2</v>
      </c>
      <c r="Q87" s="569">
        <f>3/78</f>
        <v>3.8461538461538464E-2</v>
      </c>
      <c r="R87" s="569">
        <v>2.5499999999999998E-2</v>
      </c>
      <c r="S87" s="384">
        <f t="shared" si="12"/>
        <v>0.99985897435897431</v>
      </c>
      <c r="T87" s="1135">
        <v>2.9899999999999999E-2</v>
      </c>
      <c r="U87" s="1138">
        <v>1.4999999999999999E-2</v>
      </c>
      <c r="V87" s="1144" t="s">
        <v>410</v>
      </c>
      <c r="W87" s="186"/>
      <c r="X87" s="186"/>
      <c r="Y87" s="186"/>
      <c r="Z87" s="186"/>
    </row>
    <row r="88" spans="1:26" ht="50.1" customHeight="1" thickBot="1" x14ac:dyDescent="0.3">
      <c r="A88" s="1161"/>
      <c r="B88" s="1129"/>
      <c r="C88" s="1132"/>
      <c r="D88" s="1134"/>
      <c r="E88" s="1134"/>
      <c r="F88" s="385" t="s">
        <v>45</v>
      </c>
      <c r="G88" s="563">
        <v>3.8461538461538464E-2</v>
      </c>
      <c r="H88" s="563">
        <v>8.9743589743589744E-2</v>
      </c>
      <c r="I88" s="563">
        <v>1.282051282051282E-2</v>
      </c>
      <c r="J88" s="200"/>
      <c r="K88" s="200"/>
      <c r="L88" s="200"/>
      <c r="M88" s="200"/>
      <c r="N88" s="200"/>
      <c r="O88" s="200"/>
      <c r="P88" s="200"/>
      <c r="Q88" s="200"/>
      <c r="R88" s="200"/>
      <c r="S88" s="385">
        <f t="shared" si="12"/>
        <v>0.14102564102564102</v>
      </c>
      <c r="T88" s="1136"/>
      <c r="U88" s="1139"/>
      <c r="V88" s="1145"/>
      <c r="W88" s="186"/>
      <c r="X88" s="186"/>
      <c r="Y88" s="186"/>
      <c r="Z88" s="186"/>
    </row>
    <row r="89" spans="1:26" ht="50.1" customHeight="1" x14ac:dyDescent="0.25">
      <c r="A89" s="1161"/>
      <c r="B89" s="1129"/>
      <c r="C89" s="1131" t="s">
        <v>543</v>
      </c>
      <c r="D89" s="1133" t="s">
        <v>40</v>
      </c>
      <c r="E89" s="1133"/>
      <c r="F89" s="384" t="s">
        <v>41</v>
      </c>
      <c r="G89" s="569">
        <f>23/312</f>
        <v>7.371794871794872E-2</v>
      </c>
      <c r="H89" s="569">
        <f>33/312</f>
        <v>0.10576923076923077</v>
      </c>
      <c r="I89" s="569">
        <f>39/312</f>
        <v>0.125</v>
      </c>
      <c r="J89" s="569">
        <f>8/312</f>
        <v>2.564102564102564E-2</v>
      </c>
      <c r="K89" s="569">
        <f>32/312</f>
        <v>0.10256410256410256</v>
      </c>
      <c r="L89" s="569">
        <f>32/312</f>
        <v>0.10256410256410256</v>
      </c>
      <c r="M89" s="569">
        <f>32/312</f>
        <v>0.10256410256410256</v>
      </c>
      <c r="N89" s="569">
        <f>32/312</f>
        <v>0.10256410256410256</v>
      </c>
      <c r="O89" s="569">
        <f>36/312</f>
        <v>0.11538461538461539</v>
      </c>
      <c r="P89" s="569">
        <f>21/312</f>
        <v>6.7307692307692304E-2</v>
      </c>
      <c r="Q89" s="569">
        <f>11/312</f>
        <v>3.5256410256410256E-2</v>
      </c>
      <c r="R89" s="569">
        <v>4.1500000000000002E-2</v>
      </c>
      <c r="S89" s="384">
        <f t="shared" si="12"/>
        <v>0.99983333333333324</v>
      </c>
      <c r="T89" s="1136"/>
      <c r="U89" s="1138">
        <v>1.4999999999999999E-2</v>
      </c>
      <c r="V89" s="1113" t="s">
        <v>476</v>
      </c>
      <c r="W89" s="186"/>
      <c r="X89" s="186"/>
      <c r="Y89" s="186"/>
      <c r="Z89" s="186"/>
    </row>
    <row r="90" spans="1:26" ht="50.1" customHeight="1" thickBot="1" x14ac:dyDescent="0.3">
      <c r="A90" s="1162"/>
      <c r="B90" s="1130"/>
      <c r="C90" s="1132"/>
      <c r="D90" s="1134"/>
      <c r="E90" s="1134"/>
      <c r="F90" s="385" t="s">
        <v>45</v>
      </c>
      <c r="G90" s="563">
        <v>9.6153846153846159E-3</v>
      </c>
      <c r="H90" s="563">
        <v>5.7692307692307696E-2</v>
      </c>
      <c r="I90" s="563">
        <v>9.6153846153846159E-3</v>
      </c>
      <c r="J90" s="200"/>
      <c r="K90" s="200"/>
      <c r="L90" s="200"/>
      <c r="M90" s="200"/>
      <c r="N90" s="200"/>
      <c r="O90" s="200"/>
      <c r="P90" s="200"/>
      <c r="Q90" s="200"/>
      <c r="R90" s="200"/>
      <c r="S90" s="385">
        <f t="shared" si="12"/>
        <v>7.6923076923076927E-2</v>
      </c>
      <c r="T90" s="1137"/>
      <c r="U90" s="1139"/>
      <c r="V90" s="1114"/>
      <c r="W90" s="186"/>
      <c r="X90" s="186"/>
      <c r="Y90" s="186"/>
      <c r="Z90" s="186"/>
    </row>
    <row r="91" spans="1:26" ht="50.1" customHeight="1" x14ac:dyDescent="0.25">
      <c r="A91" s="1115" t="s">
        <v>172</v>
      </c>
      <c r="B91" s="1118" t="s">
        <v>381</v>
      </c>
      <c r="C91" s="1121" t="s">
        <v>544</v>
      </c>
      <c r="D91" s="1155" t="s">
        <v>40</v>
      </c>
      <c r="E91" s="1155" t="s">
        <v>40</v>
      </c>
      <c r="F91" s="384" t="s">
        <v>41</v>
      </c>
      <c r="G91" s="569">
        <v>0.08</v>
      </c>
      <c r="H91" s="569">
        <v>0.08</v>
      </c>
      <c r="I91" s="569">
        <v>0.08</v>
      </c>
      <c r="J91" s="569">
        <v>0.09</v>
      </c>
      <c r="K91" s="569">
        <v>0.08</v>
      </c>
      <c r="L91" s="569">
        <v>0.08</v>
      </c>
      <c r="M91" s="569">
        <v>0.08</v>
      </c>
      <c r="N91" s="569">
        <v>0.09</v>
      </c>
      <c r="O91" s="569">
        <v>0.08</v>
      </c>
      <c r="P91" s="569">
        <v>0.08</v>
      </c>
      <c r="Q91" s="569">
        <v>0.08</v>
      </c>
      <c r="R91" s="569">
        <v>0.1</v>
      </c>
      <c r="S91" s="384">
        <f t="shared" si="12"/>
        <v>0.99999999999999978</v>
      </c>
      <c r="T91" s="1146">
        <f>+U91+U93+U95</f>
        <v>1.9900000000000001E-2</v>
      </c>
      <c r="U91" s="1138">
        <v>6.7000000000000002E-3</v>
      </c>
      <c r="V91" s="1144" t="s">
        <v>411</v>
      </c>
      <c r="W91" s="186"/>
      <c r="X91" s="186"/>
      <c r="Y91" s="186"/>
      <c r="Z91" s="186"/>
    </row>
    <row r="92" spans="1:26" ht="50.1" customHeight="1" thickBot="1" x14ac:dyDescent="0.3">
      <c r="A92" s="1116"/>
      <c r="B92" s="1119"/>
      <c r="C92" s="1122"/>
      <c r="D92" s="1141"/>
      <c r="E92" s="1141"/>
      <c r="F92" s="385" t="s">
        <v>45</v>
      </c>
      <c r="G92" s="203">
        <v>0.08</v>
      </c>
      <c r="H92" s="203">
        <v>0.08</v>
      </c>
      <c r="I92" s="203">
        <v>0.08</v>
      </c>
      <c r="J92" s="188"/>
      <c r="K92" s="188"/>
      <c r="L92" s="188"/>
      <c r="M92" s="188"/>
      <c r="N92" s="188"/>
      <c r="O92" s="188"/>
      <c r="P92" s="188"/>
      <c r="Q92" s="188"/>
      <c r="R92" s="188"/>
      <c r="S92" s="385">
        <f t="shared" si="12"/>
        <v>0.24</v>
      </c>
      <c r="T92" s="1147"/>
      <c r="U92" s="1141"/>
      <c r="V92" s="1125"/>
      <c r="W92" s="186"/>
      <c r="X92" s="186"/>
      <c r="Y92" s="186"/>
      <c r="Z92" s="186"/>
    </row>
    <row r="93" spans="1:26" ht="50.1" customHeight="1" x14ac:dyDescent="0.25">
      <c r="A93" s="1116"/>
      <c r="B93" s="1119"/>
      <c r="C93" s="1148" t="s">
        <v>545</v>
      </c>
      <c r="D93" s="1140" t="s">
        <v>40</v>
      </c>
      <c r="E93" s="1140" t="s">
        <v>40</v>
      </c>
      <c r="F93" s="384" t="s">
        <v>41</v>
      </c>
      <c r="G93" s="188"/>
      <c r="H93" s="188"/>
      <c r="I93" s="188"/>
      <c r="J93" s="188"/>
      <c r="K93" s="188"/>
      <c r="L93" s="188"/>
      <c r="M93" s="188"/>
      <c r="N93" s="386">
        <v>0.5</v>
      </c>
      <c r="O93" s="386"/>
      <c r="P93" s="386"/>
      <c r="Q93" s="386"/>
      <c r="R93" s="386">
        <v>0.5</v>
      </c>
      <c r="S93" s="384">
        <f t="shared" si="12"/>
        <v>1</v>
      </c>
      <c r="T93" s="1147"/>
      <c r="U93" s="1138">
        <v>6.6E-3</v>
      </c>
      <c r="V93" s="1149" t="s">
        <v>408</v>
      </c>
      <c r="W93" s="186"/>
      <c r="X93" s="186"/>
      <c r="Y93" s="186"/>
      <c r="Z93" s="186"/>
    </row>
    <row r="94" spans="1:26" ht="50.1" customHeight="1" thickBot="1" x14ac:dyDescent="0.3">
      <c r="A94" s="1116"/>
      <c r="B94" s="1119"/>
      <c r="C94" s="1122"/>
      <c r="D94" s="1141"/>
      <c r="E94" s="1141"/>
      <c r="F94" s="385" t="s">
        <v>45</v>
      </c>
      <c r="G94" s="188"/>
      <c r="H94" s="188"/>
      <c r="I94" s="188"/>
      <c r="J94" s="188"/>
      <c r="K94" s="188"/>
      <c r="L94" s="188"/>
      <c r="M94" s="188"/>
      <c r="N94" s="188"/>
      <c r="O94" s="188"/>
      <c r="P94" s="188"/>
      <c r="Q94" s="188"/>
      <c r="R94" s="188"/>
      <c r="S94" s="385">
        <f t="shared" si="12"/>
        <v>0</v>
      </c>
      <c r="T94" s="1147"/>
      <c r="U94" s="1141"/>
      <c r="V94" s="1125"/>
      <c r="W94" s="186"/>
      <c r="X94" s="186"/>
      <c r="Y94" s="186"/>
      <c r="Z94" s="186"/>
    </row>
    <row r="95" spans="1:26" ht="50.1" customHeight="1" x14ac:dyDescent="0.25">
      <c r="A95" s="1116"/>
      <c r="B95" s="1119"/>
      <c r="C95" s="1148" t="s">
        <v>546</v>
      </c>
      <c r="D95" s="1140" t="s">
        <v>40</v>
      </c>
      <c r="E95" s="1140" t="s">
        <v>40</v>
      </c>
      <c r="F95" s="384" t="s">
        <v>41</v>
      </c>
      <c r="G95" s="188"/>
      <c r="H95" s="188"/>
      <c r="I95" s="188"/>
      <c r="J95" s="188"/>
      <c r="K95" s="188"/>
      <c r="L95" s="188"/>
      <c r="M95" s="188"/>
      <c r="N95" s="188"/>
      <c r="O95" s="386">
        <v>0.8</v>
      </c>
      <c r="P95" s="386"/>
      <c r="Q95" s="386"/>
      <c r="R95" s="386">
        <v>0.2</v>
      </c>
      <c r="S95" s="384">
        <f t="shared" si="12"/>
        <v>1</v>
      </c>
      <c r="T95" s="1147"/>
      <c r="U95" s="1138">
        <v>6.6E-3</v>
      </c>
      <c r="V95" s="1149" t="s">
        <v>409</v>
      </c>
      <c r="W95" s="186"/>
      <c r="X95" s="186"/>
      <c r="Y95" s="186"/>
      <c r="Z95" s="186"/>
    </row>
    <row r="96" spans="1:26" ht="50.1" customHeight="1" thickBot="1" x14ac:dyDescent="0.3">
      <c r="A96" s="1117"/>
      <c r="B96" s="1120"/>
      <c r="C96" s="1150"/>
      <c r="D96" s="1139"/>
      <c r="E96" s="1139"/>
      <c r="F96" s="385" t="s">
        <v>45</v>
      </c>
      <c r="G96" s="187"/>
      <c r="H96" s="187"/>
      <c r="I96" s="187"/>
      <c r="J96" s="187"/>
      <c r="K96" s="187"/>
      <c r="L96" s="187"/>
      <c r="M96" s="187"/>
      <c r="N96" s="187"/>
      <c r="O96" s="187"/>
      <c r="P96" s="187"/>
      <c r="Q96" s="187"/>
      <c r="R96" s="187"/>
      <c r="S96" s="385">
        <f t="shared" si="12"/>
        <v>0</v>
      </c>
      <c r="T96" s="1139"/>
      <c r="U96" s="1141"/>
      <c r="V96" s="1145"/>
      <c r="W96" s="186"/>
      <c r="X96" s="186"/>
      <c r="Y96" s="186"/>
      <c r="Z96" s="186"/>
    </row>
    <row r="97" spans="1:33" s="393" customFormat="1" ht="18.75" customHeight="1" thickBot="1" x14ac:dyDescent="0.3">
      <c r="A97" s="1207" t="s">
        <v>183</v>
      </c>
      <c r="B97" s="1208"/>
      <c r="C97" s="1208"/>
      <c r="D97" s="1208"/>
      <c r="E97" s="1208"/>
      <c r="F97" s="1208"/>
      <c r="G97" s="1208"/>
      <c r="H97" s="1208"/>
      <c r="I97" s="1208"/>
      <c r="J97" s="1208"/>
      <c r="K97" s="1208"/>
      <c r="L97" s="1208"/>
      <c r="M97" s="1208"/>
      <c r="N97" s="1208"/>
      <c r="O97" s="1208"/>
      <c r="P97" s="1208"/>
      <c r="Q97" s="1208"/>
      <c r="R97" s="1208"/>
      <c r="S97" s="1208"/>
      <c r="T97" s="470">
        <f>SUM(T8:T96)</f>
        <v>0.99999999999999989</v>
      </c>
      <c r="U97" s="470">
        <f>SUM(U9:U96)</f>
        <v>0.99996323999999981</v>
      </c>
      <c r="V97" s="391"/>
      <c r="W97" s="392"/>
      <c r="X97" s="392"/>
      <c r="Y97" s="392"/>
      <c r="Z97" s="392"/>
      <c r="AA97" s="392"/>
      <c r="AB97" s="392"/>
      <c r="AC97" s="392"/>
      <c r="AD97" s="392"/>
      <c r="AE97" s="392"/>
      <c r="AF97" s="392"/>
      <c r="AG97" s="392"/>
    </row>
    <row r="98" spans="1:33" ht="15.75" customHeight="1" x14ac:dyDescent="0.25">
      <c r="A98" s="204"/>
      <c r="B98" s="205"/>
      <c r="C98" s="206"/>
      <c r="D98" s="204"/>
      <c r="E98" s="204"/>
      <c r="F98" s="204"/>
      <c r="G98" s="204"/>
      <c r="H98" s="204"/>
      <c r="I98" s="204"/>
      <c r="J98" s="204"/>
      <c r="K98" s="204"/>
      <c r="L98" s="204"/>
      <c r="M98" s="204"/>
      <c r="N98" s="207"/>
      <c r="O98" s="204"/>
      <c r="P98" s="204"/>
      <c r="Q98" s="204"/>
      <c r="R98" s="204"/>
      <c r="S98" s="204"/>
      <c r="T98" s="204"/>
      <c r="U98" s="204"/>
      <c r="V98" s="204"/>
      <c r="W98" s="204"/>
      <c r="X98" s="204"/>
      <c r="Y98" s="204"/>
      <c r="Z98" s="204"/>
    </row>
    <row r="99" spans="1:33" ht="15.75" customHeight="1" x14ac:dyDescent="0.25">
      <c r="A99" s="204"/>
      <c r="B99" s="205"/>
      <c r="C99" s="206"/>
      <c r="D99" s="204"/>
      <c r="E99" s="204"/>
      <c r="F99" s="204"/>
      <c r="G99" s="204"/>
      <c r="H99" s="204"/>
      <c r="I99" s="204"/>
      <c r="J99" s="204"/>
      <c r="K99" s="204"/>
      <c r="L99" s="204"/>
      <c r="M99" s="204"/>
      <c r="N99" s="207"/>
      <c r="O99" s="204"/>
      <c r="P99" s="204"/>
      <c r="Q99" s="204"/>
      <c r="R99" s="204"/>
      <c r="S99" s="204"/>
      <c r="T99" s="204"/>
      <c r="U99" s="204"/>
      <c r="V99" s="204"/>
      <c r="W99" s="204"/>
      <c r="X99" s="204"/>
      <c r="Y99" s="204"/>
      <c r="Z99" s="204"/>
    </row>
    <row r="100" spans="1:33" s="390" customFormat="1" x14ac:dyDescent="0.25">
      <c r="A100" s="374" t="s">
        <v>425</v>
      </c>
      <c r="B100" s="353"/>
      <c r="C100" s="353"/>
      <c r="D100" s="353"/>
      <c r="E100" s="353"/>
      <c r="F100" s="353"/>
      <c r="G100" s="353"/>
      <c r="H100" s="387"/>
      <c r="I100" s="388"/>
      <c r="J100" s="388"/>
      <c r="K100" s="388"/>
      <c r="L100" s="388"/>
      <c r="M100" s="388"/>
      <c r="N100" s="389"/>
      <c r="O100" s="389"/>
      <c r="P100" s="389"/>
      <c r="Q100" s="389"/>
      <c r="R100" s="389"/>
      <c r="S100" s="389"/>
      <c r="T100" s="389"/>
      <c r="U100" s="389"/>
      <c r="V100" s="388"/>
      <c r="W100" s="388"/>
      <c r="X100" s="388"/>
      <c r="Y100" s="388"/>
      <c r="Z100" s="388"/>
      <c r="AA100" s="388"/>
      <c r="AB100" s="388"/>
      <c r="AC100" s="388"/>
      <c r="AD100" s="388"/>
      <c r="AE100" s="388"/>
      <c r="AF100" s="388"/>
      <c r="AG100" s="388"/>
    </row>
    <row r="101" spans="1:33" s="390" customFormat="1" ht="15" customHeight="1" x14ac:dyDescent="0.25">
      <c r="A101" s="375" t="s">
        <v>426</v>
      </c>
      <c r="B101" s="1096" t="s">
        <v>427</v>
      </c>
      <c r="C101" s="1096"/>
      <c r="D101" s="1096"/>
      <c r="E101" s="1096"/>
      <c r="F101" s="1096"/>
      <c r="G101" s="1096"/>
      <c r="H101" s="1096"/>
      <c r="I101" s="1097" t="s">
        <v>428</v>
      </c>
      <c r="J101" s="1097"/>
      <c r="K101" s="1097"/>
      <c r="L101" s="1097"/>
      <c r="M101" s="1097"/>
      <c r="N101" s="1097"/>
      <c r="O101" s="1097"/>
      <c r="P101" s="389"/>
      <c r="Q101" s="389"/>
      <c r="R101" s="389"/>
      <c r="S101" s="389"/>
      <c r="T101" s="389"/>
      <c r="U101" s="389"/>
      <c r="V101" s="388"/>
      <c r="W101" s="388"/>
      <c r="X101" s="388"/>
      <c r="Y101" s="388"/>
      <c r="Z101" s="388"/>
      <c r="AA101" s="388"/>
      <c r="AB101" s="388"/>
      <c r="AC101" s="388"/>
      <c r="AD101" s="388"/>
      <c r="AE101" s="388"/>
      <c r="AF101" s="388"/>
      <c r="AG101" s="388"/>
    </row>
    <row r="102" spans="1:33" s="390" customFormat="1" ht="33.75" customHeight="1" x14ac:dyDescent="0.25">
      <c r="A102" s="376">
        <v>11</v>
      </c>
      <c r="B102" s="1099" t="s">
        <v>429</v>
      </c>
      <c r="C102" s="1099"/>
      <c r="D102" s="1099"/>
      <c r="E102" s="1099"/>
      <c r="F102" s="1099"/>
      <c r="G102" s="1099"/>
      <c r="H102" s="1099"/>
      <c r="I102" s="1099" t="s">
        <v>430</v>
      </c>
      <c r="J102" s="1099"/>
      <c r="K102" s="1099"/>
      <c r="L102" s="1099"/>
      <c r="M102" s="1099"/>
      <c r="N102" s="1099"/>
      <c r="O102" s="1099"/>
      <c r="P102" s="389"/>
      <c r="Q102" s="389"/>
      <c r="R102" s="389"/>
      <c r="S102" s="389"/>
      <c r="T102" s="389"/>
      <c r="U102" s="389"/>
      <c r="V102" s="388"/>
      <c r="W102" s="388"/>
      <c r="X102" s="388"/>
      <c r="Y102" s="388"/>
      <c r="Z102" s="388"/>
      <c r="AA102" s="388"/>
      <c r="AB102" s="388"/>
      <c r="AC102" s="388"/>
      <c r="AD102" s="388"/>
      <c r="AE102" s="388"/>
      <c r="AF102" s="388"/>
      <c r="AG102" s="388"/>
    </row>
    <row r="103" spans="1:33" ht="15.75" customHeight="1" x14ac:dyDescent="0.25">
      <c r="A103" s="204"/>
      <c r="B103" s="205"/>
      <c r="C103" s="206"/>
      <c r="D103" s="204"/>
      <c r="E103" s="204"/>
      <c r="F103" s="204"/>
      <c r="G103" s="204"/>
      <c r="H103" s="204"/>
      <c r="I103" s="204"/>
      <c r="J103" s="204"/>
      <c r="K103" s="204"/>
      <c r="L103" s="204"/>
      <c r="M103" s="204"/>
      <c r="N103" s="207"/>
      <c r="O103" s="204"/>
      <c r="P103" s="204"/>
      <c r="Q103" s="204"/>
      <c r="R103" s="204"/>
      <c r="S103" s="204"/>
      <c r="T103" s="204"/>
      <c r="U103" s="204"/>
      <c r="V103" s="204"/>
      <c r="W103" s="204"/>
      <c r="X103" s="204"/>
      <c r="Y103" s="204"/>
      <c r="Z103" s="204"/>
    </row>
    <row r="104" spans="1:33" ht="15.75" customHeight="1" x14ac:dyDescent="0.25">
      <c r="A104" s="204"/>
      <c r="B104" s="205"/>
      <c r="C104" s="206"/>
      <c r="D104" s="204"/>
      <c r="E104" s="204"/>
      <c r="F104" s="204"/>
      <c r="G104" s="204"/>
      <c r="H104" s="204"/>
      <c r="I104" s="204"/>
      <c r="J104" s="204"/>
      <c r="K104" s="204"/>
      <c r="L104" s="204"/>
      <c r="M104" s="204"/>
      <c r="N104" s="207"/>
      <c r="O104" s="204"/>
      <c r="P104" s="204"/>
      <c r="Q104" s="204"/>
      <c r="R104" s="204"/>
      <c r="S104" s="204"/>
      <c r="T104" s="204"/>
      <c r="U104" s="204"/>
      <c r="V104" s="204"/>
      <c r="W104" s="204"/>
      <c r="X104" s="204"/>
      <c r="Y104" s="204"/>
      <c r="Z104" s="204"/>
    </row>
    <row r="105" spans="1:33" ht="15.75" customHeight="1" x14ac:dyDescent="0.25">
      <c r="A105" s="204"/>
      <c r="B105" s="205"/>
      <c r="C105" s="206"/>
      <c r="D105" s="204"/>
      <c r="E105" s="204"/>
      <c r="F105" s="204"/>
      <c r="G105" s="204"/>
      <c r="H105" s="204"/>
      <c r="I105" s="204"/>
      <c r="J105" s="204"/>
      <c r="K105" s="204"/>
      <c r="L105" s="204"/>
      <c r="M105" s="204"/>
      <c r="N105" s="207"/>
      <c r="O105" s="204"/>
      <c r="P105" s="204"/>
      <c r="Q105" s="204"/>
      <c r="R105" s="204"/>
      <c r="S105" s="204"/>
      <c r="T105" s="204"/>
      <c r="U105" s="204"/>
      <c r="V105" s="204"/>
      <c r="W105" s="204"/>
      <c r="X105" s="204"/>
      <c r="Y105" s="204"/>
      <c r="Z105" s="204"/>
    </row>
    <row r="106" spans="1:33" ht="15.75" customHeight="1" x14ac:dyDescent="0.25">
      <c r="A106" s="204"/>
      <c r="B106" s="205"/>
      <c r="C106" s="206"/>
      <c r="D106" s="204"/>
      <c r="E106" s="204"/>
      <c r="F106" s="204"/>
      <c r="G106" s="204"/>
      <c r="H106" s="204"/>
      <c r="I106" s="204"/>
      <c r="J106" s="204"/>
      <c r="K106" s="204"/>
      <c r="L106" s="204"/>
      <c r="M106" s="204"/>
      <c r="N106" s="207"/>
      <c r="O106" s="204"/>
      <c r="P106" s="204"/>
      <c r="Q106" s="204"/>
      <c r="R106" s="204"/>
      <c r="S106" s="204"/>
      <c r="T106" s="204"/>
      <c r="U106" s="204"/>
      <c r="V106" s="204"/>
      <c r="W106" s="204"/>
      <c r="X106" s="204"/>
      <c r="Y106" s="204"/>
      <c r="Z106" s="204"/>
    </row>
    <row r="107" spans="1:33" ht="15.75" customHeight="1" x14ac:dyDescent="0.25">
      <c r="A107" s="204"/>
      <c r="B107" s="205"/>
      <c r="C107" s="206"/>
      <c r="D107" s="204"/>
      <c r="E107" s="204"/>
      <c r="F107" s="204"/>
      <c r="G107" s="204"/>
      <c r="H107" s="204"/>
      <c r="I107" s="204"/>
      <c r="J107" s="204"/>
      <c r="K107" s="204"/>
      <c r="L107" s="204"/>
      <c r="M107" s="204"/>
      <c r="N107" s="207"/>
      <c r="O107" s="204"/>
      <c r="P107" s="204"/>
      <c r="Q107" s="204"/>
      <c r="R107" s="204"/>
      <c r="S107" s="204"/>
      <c r="T107" s="204"/>
      <c r="U107" s="204"/>
      <c r="V107" s="204"/>
      <c r="W107" s="204"/>
      <c r="X107" s="204"/>
      <c r="Y107" s="204"/>
      <c r="Z107" s="204"/>
    </row>
    <row r="108" spans="1:33" ht="15.75" customHeight="1" x14ac:dyDescent="0.25">
      <c r="A108" s="204"/>
      <c r="B108" s="205"/>
      <c r="C108" s="206"/>
      <c r="D108" s="204"/>
      <c r="E108" s="204"/>
      <c r="F108" s="204"/>
      <c r="G108" s="204"/>
      <c r="H108" s="204"/>
      <c r="I108" s="204"/>
      <c r="J108" s="204"/>
      <c r="K108" s="204"/>
      <c r="L108" s="204"/>
      <c r="M108" s="204"/>
      <c r="N108" s="207"/>
      <c r="O108" s="204"/>
      <c r="P108" s="204"/>
      <c r="Q108" s="204"/>
      <c r="R108" s="204"/>
      <c r="S108" s="204"/>
      <c r="T108" s="204"/>
      <c r="U108" s="204"/>
      <c r="V108" s="204"/>
      <c r="W108" s="204"/>
      <c r="X108" s="204"/>
      <c r="Y108" s="204"/>
      <c r="Z108" s="204"/>
    </row>
    <row r="109" spans="1:33" ht="15.75" customHeight="1" x14ac:dyDescent="0.25">
      <c r="A109" s="204"/>
      <c r="B109" s="205"/>
      <c r="C109" s="206"/>
      <c r="D109" s="204"/>
      <c r="E109" s="204"/>
      <c r="F109" s="204"/>
      <c r="G109" s="204"/>
      <c r="H109" s="204"/>
      <c r="I109" s="204"/>
      <c r="J109" s="204"/>
      <c r="K109" s="204"/>
      <c r="L109" s="204"/>
      <c r="M109" s="204"/>
      <c r="N109" s="207"/>
      <c r="O109" s="204"/>
      <c r="P109" s="204"/>
      <c r="Q109" s="204"/>
      <c r="R109" s="204"/>
      <c r="S109" s="204"/>
      <c r="T109" s="204"/>
      <c r="U109" s="204"/>
      <c r="V109" s="204"/>
      <c r="W109" s="204"/>
      <c r="X109" s="204"/>
      <c r="Y109" s="204"/>
      <c r="Z109" s="204"/>
    </row>
    <row r="110" spans="1:33" ht="15.75" customHeight="1" x14ac:dyDescent="0.25">
      <c r="A110" s="204"/>
      <c r="B110" s="205"/>
      <c r="C110" s="206"/>
      <c r="D110" s="204"/>
      <c r="E110" s="204"/>
      <c r="F110" s="204"/>
      <c r="G110" s="204"/>
      <c r="H110" s="204"/>
      <c r="I110" s="204"/>
      <c r="J110" s="204"/>
      <c r="K110" s="204"/>
      <c r="L110" s="204"/>
      <c r="M110" s="204"/>
      <c r="N110" s="207"/>
      <c r="O110" s="204"/>
      <c r="P110" s="204"/>
      <c r="Q110" s="204"/>
      <c r="R110" s="204"/>
      <c r="S110" s="204"/>
      <c r="T110" s="204"/>
      <c r="U110" s="204"/>
      <c r="V110" s="204"/>
      <c r="W110" s="204"/>
      <c r="X110" s="204"/>
      <c r="Y110" s="204"/>
      <c r="Z110" s="204"/>
    </row>
    <row r="111" spans="1:33" ht="15.75" customHeight="1" x14ac:dyDescent="0.25">
      <c r="A111" s="204"/>
      <c r="B111" s="205"/>
      <c r="C111" s="206"/>
      <c r="D111" s="204"/>
      <c r="E111" s="204"/>
      <c r="F111" s="204"/>
      <c r="G111" s="204"/>
      <c r="H111" s="204"/>
      <c r="I111" s="204"/>
      <c r="J111" s="204"/>
      <c r="K111" s="204"/>
      <c r="L111" s="204"/>
      <c r="M111" s="204"/>
      <c r="N111" s="207"/>
      <c r="O111" s="204"/>
      <c r="P111" s="204"/>
      <c r="Q111" s="204"/>
      <c r="R111" s="204"/>
      <c r="S111" s="204"/>
      <c r="T111" s="204"/>
      <c r="U111" s="204"/>
      <c r="V111" s="204"/>
      <c r="W111" s="204"/>
      <c r="X111" s="204"/>
      <c r="Y111" s="204"/>
      <c r="Z111" s="204"/>
    </row>
    <row r="112" spans="1:33" ht="15.75" customHeight="1" x14ac:dyDescent="0.25">
      <c r="A112" s="204"/>
      <c r="B112" s="205"/>
      <c r="C112" s="206"/>
      <c r="D112" s="204"/>
      <c r="E112" s="204"/>
      <c r="F112" s="204"/>
      <c r="G112" s="204"/>
      <c r="H112" s="204"/>
      <c r="I112" s="204"/>
      <c r="J112" s="204"/>
      <c r="K112" s="204"/>
      <c r="L112" s="204"/>
      <c r="M112" s="204"/>
      <c r="N112" s="207"/>
      <c r="O112" s="204"/>
      <c r="P112" s="204"/>
      <c r="Q112" s="204"/>
      <c r="R112" s="204"/>
      <c r="S112" s="204"/>
      <c r="T112" s="204"/>
      <c r="U112" s="204"/>
      <c r="V112" s="204"/>
      <c r="W112" s="204"/>
      <c r="X112" s="204"/>
      <c r="Y112" s="204"/>
      <c r="Z112" s="204"/>
    </row>
    <row r="113" spans="1:26" ht="15.75" customHeight="1" x14ac:dyDescent="0.25">
      <c r="A113" s="204"/>
      <c r="B113" s="205"/>
      <c r="C113" s="206"/>
      <c r="D113" s="204"/>
      <c r="E113" s="204"/>
      <c r="F113" s="204"/>
      <c r="G113" s="204"/>
      <c r="H113" s="204"/>
      <c r="I113" s="204"/>
      <c r="J113" s="204"/>
      <c r="K113" s="204"/>
      <c r="L113" s="204"/>
      <c r="M113" s="204"/>
      <c r="N113" s="207"/>
      <c r="O113" s="204"/>
      <c r="P113" s="204"/>
      <c r="Q113" s="204"/>
      <c r="R113" s="204"/>
      <c r="S113" s="204"/>
      <c r="T113" s="204"/>
      <c r="U113" s="204"/>
      <c r="V113" s="204"/>
      <c r="W113" s="204"/>
      <c r="X113" s="204"/>
      <c r="Y113" s="204"/>
      <c r="Z113" s="204"/>
    </row>
    <row r="114" spans="1:26" ht="15.75" customHeight="1" x14ac:dyDescent="0.25">
      <c r="A114" s="204"/>
      <c r="B114" s="205"/>
      <c r="C114" s="206"/>
      <c r="D114" s="204"/>
      <c r="E114" s="204"/>
      <c r="F114" s="204"/>
      <c r="G114" s="204"/>
      <c r="H114" s="204"/>
      <c r="I114" s="204"/>
      <c r="J114" s="204"/>
      <c r="K114" s="204"/>
      <c r="L114" s="204"/>
      <c r="M114" s="204"/>
      <c r="N114" s="207"/>
      <c r="O114" s="204"/>
      <c r="P114" s="204"/>
      <c r="Q114" s="204"/>
      <c r="R114" s="204"/>
      <c r="S114" s="204"/>
      <c r="T114" s="204"/>
      <c r="U114" s="204"/>
      <c r="V114" s="204"/>
      <c r="W114" s="204"/>
      <c r="X114" s="204"/>
      <c r="Y114" s="204"/>
      <c r="Z114" s="204"/>
    </row>
    <row r="115" spans="1:26" ht="15.75" customHeight="1" x14ac:dyDescent="0.25">
      <c r="A115" s="204"/>
      <c r="B115" s="205"/>
      <c r="C115" s="206"/>
      <c r="D115" s="204"/>
      <c r="E115" s="204"/>
      <c r="F115" s="204"/>
      <c r="G115" s="204"/>
      <c r="H115" s="204"/>
      <c r="I115" s="204"/>
      <c r="J115" s="204"/>
      <c r="K115" s="204"/>
      <c r="L115" s="204"/>
      <c r="M115" s="204"/>
      <c r="N115" s="207"/>
      <c r="O115" s="204"/>
      <c r="P115" s="204"/>
      <c r="Q115" s="204"/>
      <c r="R115" s="204"/>
      <c r="S115" s="204"/>
      <c r="T115" s="204"/>
      <c r="U115" s="204"/>
      <c r="V115" s="204"/>
      <c r="W115" s="204"/>
      <c r="X115" s="204"/>
      <c r="Y115" s="204"/>
      <c r="Z115" s="204"/>
    </row>
    <row r="116" spans="1:26" ht="15.75" customHeight="1" x14ac:dyDescent="0.25">
      <c r="A116" s="204"/>
      <c r="B116" s="205"/>
      <c r="C116" s="206"/>
      <c r="D116" s="204"/>
      <c r="E116" s="204"/>
      <c r="F116" s="204"/>
      <c r="G116" s="204"/>
      <c r="H116" s="204"/>
      <c r="I116" s="204"/>
      <c r="J116" s="204"/>
      <c r="K116" s="204"/>
      <c r="L116" s="204"/>
      <c r="M116" s="204"/>
      <c r="N116" s="207"/>
      <c r="O116" s="204"/>
      <c r="P116" s="204"/>
      <c r="Q116" s="204"/>
      <c r="R116" s="204"/>
      <c r="S116" s="204"/>
      <c r="T116" s="204"/>
      <c r="U116" s="204"/>
      <c r="V116" s="204"/>
      <c r="W116" s="204"/>
      <c r="X116" s="204"/>
      <c r="Y116" s="204"/>
      <c r="Z116" s="204"/>
    </row>
    <row r="117" spans="1:26" ht="15.75" customHeight="1" x14ac:dyDescent="0.25">
      <c r="A117" s="204"/>
      <c r="B117" s="205"/>
      <c r="C117" s="206"/>
      <c r="D117" s="204"/>
      <c r="E117" s="204"/>
      <c r="F117" s="204"/>
      <c r="G117" s="204"/>
      <c r="H117" s="204"/>
      <c r="I117" s="204"/>
      <c r="J117" s="204"/>
      <c r="K117" s="204"/>
      <c r="L117" s="204"/>
      <c r="M117" s="204"/>
      <c r="N117" s="207"/>
      <c r="O117" s="204"/>
      <c r="P117" s="204"/>
      <c r="Q117" s="204"/>
      <c r="R117" s="204"/>
      <c r="S117" s="204"/>
      <c r="T117" s="204"/>
      <c r="U117" s="204"/>
      <c r="V117" s="204"/>
      <c r="W117" s="204"/>
      <c r="X117" s="204"/>
      <c r="Y117" s="204"/>
      <c r="Z117" s="204"/>
    </row>
    <row r="118" spans="1:26" ht="15.75" customHeight="1" x14ac:dyDescent="0.25">
      <c r="A118" s="204"/>
      <c r="B118" s="205"/>
      <c r="C118" s="206"/>
      <c r="D118" s="204"/>
      <c r="E118" s="204"/>
      <c r="F118" s="204"/>
      <c r="G118" s="204"/>
      <c r="H118" s="204"/>
      <c r="I118" s="204"/>
      <c r="J118" s="204"/>
      <c r="K118" s="204"/>
      <c r="L118" s="204"/>
      <c r="M118" s="204"/>
      <c r="N118" s="207"/>
      <c r="O118" s="204"/>
      <c r="P118" s="204"/>
      <c r="Q118" s="204"/>
      <c r="R118" s="204"/>
      <c r="S118" s="204"/>
      <c r="T118" s="204"/>
      <c r="U118" s="204"/>
      <c r="V118" s="204"/>
      <c r="W118" s="204"/>
      <c r="X118" s="204"/>
      <c r="Y118" s="204"/>
      <c r="Z118" s="204"/>
    </row>
    <row r="119" spans="1:26" ht="15.75" customHeight="1" x14ac:dyDescent="0.25">
      <c r="A119" s="204"/>
      <c r="B119" s="205"/>
      <c r="C119" s="206"/>
      <c r="D119" s="204"/>
      <c r="E119" s="204"/>
      <c r="F119" s="204"/>
      <c r="G119" s="204"/>
      <c r="H119" s="204"/>
      <c r="I119" s="204"/>
      <c r="J119" s="204"/>
      <c r="K119" s="204"/>
      <c r="L119" s="204"/>
      <c r="M119" s="204"/>
      <c r="N119" s="207"/>
      <c r="O119" s="204"/>
      <c r="P119" s="204"/>
      <c r="Q119" s="204"/>
      <c r="R119" s="204"/>
      <c r="S119" s="204"/>
      <c r="T119" s="204"/>
      <c r="U119" s="204"/>
      <c r="V119" s="204"/>
      <c r="W119" s="204"/>
      <c r="X119" s="204"/>
      <c r="Y119" s="204"/>
      <c r="Z119" s="204"/>
    </row>
    <row r="120" spans="1:26" ht="15.75" customHeight="1" x14ac:dyDescent="0.25">
      <c r="A120" s="204"/>
      <c r="B120" s="205"/>
      <c r="C120" s="206"/>
      <c r="D120" s="204"/>
      <c r="E120" s="204"/>
      <c r="F120" s="204"/>
      <c r="G120" s="204"/>
      <c r="H120" s="204"/>
      <c r="I120" s="204"/>
      <c r="J120" s="204"/>
      <c r="K120" s="204"/>
      <c r="L120" s="204"/>
      <c r="M120" s="204"/>
      <c r="N120" s="207"/>
      <c r="O120" s="204"/>
      <c r="P120" s="204"/>
      <c r="Q120" s="204"/>
      <c r="R120" s="204"/>
      <c r="S120" s="204"/>
      <c r="T120" s="204"/>
      <c r="U120" s="204"/>
      <c r="V120" s="204"/>
      <c r="W120" s="204"/>
      <c r="X120" s="204"/>
      <c r="Y120" s="204"/>
      <c r="Z120" s="204"/>
    </row>
    <row r="121" spans="1:26" ht="15.75" customHeight="1" x14ac:dyDescent="0.25">
      <c r="A121" s="204"/>
      <c r="B121" s="205"/>
      <c r="C121" s="206"/>
      <c r="D121" s="204"/>
      <c r="E121" s="204"/>
      <c r="F121" s="204"/>
      <c r="G121" s="204"/>
      <c r="H121" s="204"/>
      <c r="I121" s="204"/>
      <c r="J121" s="204"/>
      <c r="K121" s="204"/>
      <c r="L121" s="204"/>
      <c r="M121" s="204"/>
      <c r="N121" s="207"/>
      <c r="O121" s="204"/>
      <c r="P121" s="204"/>
      <c r="Q121" s="204"/>
      <c r="R121" s="204"/>
      <c r="S121" s="204"/>
      <c r="T121" s="204"/>
      <c r="U121" s="204"/>
      <c r="V121" s="204"/>
      <c r="W121" s="204"/>
      <c r="X121" s="204"/>
      <c r="Y121" s="204"/>
      <c r="Z121" s="204"/>
    </row>
    <row r="122" spans="1:26" ht="15.75" customHeight="1" x14ac:dyDescent="0.25">
      <c r="A122" s="204"/>
      <c r="B122" s="205"/>
      <c r="C122" s="206"/>
      <c r="D122" s="204"/>
      <c r="E122" s="204"/>
      <c r="F122" s="204"/>
      <c r="G122" s="204"/>
      <c r="H122" s="204"/>
      <c r="I122" s="204"/>
      <c r="J122" s="204"/>
      <c r="K122" s="204"/>
      <c r="L122" s="204"/>
      <c r="M122" s="204"/>
      <c r="N122" s="207"/>
      <c r="O122" s="204"/>
      <c r="P122" s="204"/>
      <c r="Q122" s="204"/>
      <c r="R122" s="204"/>
      <c r="S122" s="204"/>
      <c r="T122" s="204"/>
      <c r="U122" s="204"/>
      <c r="V122" s="204"/>
      <c r="W122" s="204"/>
      <c r="X122" s="204"/>
      <c r="Y122" s="204"/>
      <c r="Z122" s="204"/>
    </row>
    <row r="123" spans="1:26" ht="15.75" customHeight="1" x14ac:dyDescent="0.25">
      <c r="A123" s="204"/>
      <c r="B123" s="205"/>
      <c r="C123" s="206"/>
      <c r="D123" s="204"/>
      <c r="E123" s="204"/>
      <c r="F123" s="204"/>
      <c r="G123" s="204"/>
      <c r="H123" s="204"/>
      <c r="I123" s="204"/>
      <c r="J123" s="204"/>
      <c r="K123" s="204"/>
      <c r="L123" s="204"/>
      <c r="M123" s="204"/>
      <c r="N123" s="207"/>
      <c r="O123" s="204"/>
      <c r="P123" s="204"/>
      <c r="Q123" s="204"/>
      <c r="R123" s="204"/>
      <c r="S123" s="204"/>
      <c r="T123" s="204"/>
      <c r="U123" s="204"/>
      <c r="V123" s="204"/>
      <c r="W123" s="204"/>
      <c r="X123" s="204"/>
      <c r="Y123" s="204"/>
      <c r="Z123" s="204"/>
    </row>
    <row r="124" spans="1:26" ht="15.75" customHeight="1" x14ac:dyDescent="0.25">
      <c r="A124" s="204"/>
      <c r="B124" s="205"/>
      <c r="C124" s="206"/>
      <c r="D124" s="204"/>
      <c r="E124" s="204"/>
      <c r="F124" s="204"/>
      <c r="G124" s="204"/>
      <c r="H124" s="204"/>
      <c r="I124" s="204"/>
      <c r="J124" s="204"/>
      <c r="K124" s="204"/>
      <c r="L124" s="204"/>
      <c r="M124" s="204"/>
      <c r="N124" s="207"/>
      <c r="O124" s="204"/>
      <c r="P124" s="204"/>
      <c r="Q124" s="204"/>
      <c r="R124" s="204"/>
      <c r="S124" s="204"/>
      <c r="T124" s="204"/>
      <c r="U124" s="204"/>
      <c r="V124" s="204"/>
      <c r="W124" s="204"/>
      <c r="X124" s="204"/>
      <c r="Y124" s="204"/>
      <c r="Z124" s="204"/>
    </row>
    <row r="125" spans="1:26" ht="15.75" customHeight="1" x14ac:dyDescent="0.25">
      <c r="A125" s="204"/>
      <c r="B125" s="205"/>
      <c r="C125" s="206"/>
      <c r="D125" s="204"/>
      <c r="E125" s="204"/>
      <c r="F125" s="204"/>
      <c r="G125" s="204"/>
      <c r="H125" s="204"/>
      <c r="I125" s="204"/>
      <c r="J125" s="204"/>
      <c r="K125" s="204"/>
      <c r="L125" s="204"/>
      <c r="M125" s="204"/>
      <c r="N125" s="207"/>
      <c r="O125" s="204"/>
      <c r="P125" s="204"/>
      <c r="Q125" s="204"/>
      <c r="R125" s="204"/>
      <c r="S125" s="204"/>
      <c r="T125" s="204"/>
      <c r="U125" s="204"/>
      <c r="V125" s="204"/>
      <c r="W125" s="204"/>
      <c r="X125" s="204"/>
      <c r="Y125" s="204"/>
      <c r="Z125" s="204"/>
    </row>
    <row r="126" spans="1:26" ht="15.75" customHeight="1" x14ac:dyDescent="0.25">
      <c r="A126" s="204"/>
      <c r="B126" s="205"/>
      <c r="C126" s="206"/>
      <c r="D126" s="204"/>
      <c r="E126" s="204"/>
      <c r="F126" s="204"/>
      <c r="G126" s="204"/>
      <c r="H126" s="204"/>
      <c r="I126" s="204"/>
      <c r="J126" s="204"/>
      <c r="K126" s="204"/>
      <c r="L126" s="204"/>
      <c r="M126" s="204"/>
      <c r="N126" s="207"/>
      <c r="O126" s="204"/>
      <c r="P126" s="204"/>
      <c r="Q126" s="204"/>
      <c r="R126" s="204"/>
      <c r="S126" s="204"/>
      <c r="T126" s="204"/>
      <c r="U126" s="204"/>
      <c r="V126" s="204"/>
      <c r="W126" s="204"/>
      <c r="X126" s="204"/>
      <c r="Y126" s="204"/>
      <c r="Z126" s="204"/>
    </row>
    <row r="127" spans="1:26" ht="15.75" customHeight="1" x14ac:dyDescent="0.25">
      <c r="A127" s="204"/>
      <c r="B127" s="205"/>
      <c r="C127" s="206"/>
      <c r="D127" s="204"/>
      <c r="E127" s="204"/>
      <c r="F127" s="204"/>
      <c r="G127" s="204"/>
      <c r="H127" s="204"/>
      <c r="I127" s="204"/>
      <c r="J127" s="204"/>
      <c r="K127" s="204"/>
      <c r="L127" s="204"/>
      <c r="M127" s="204"/>
      <c r="N127" s="207"/>
      <c r="O127" s="204"/>
      <c r="P127" s="204"/>
      <c r="Q127" s="204"/>
      <c r="R127" s="204"/>
      <c r="S127" s="204"/>
      <c r="T127" s="204"/>
      <c r="U127" s="204"/>
      <c r="V127" s="204"/>
      <c r="W127" s="204"/>
      <c r="X127" s="204"/>
      <c r="Y127" s="204"/>
      <c r="Z127" s="204"/>
    </row>
    <row r="128" spans="1:26" ht="15.75" customHeight="1" x14ac:dyDescent="0.25">
      <c r="A128" s="204"/>
      <c r="B128" s="205"/>
      <c r="C128" s="206"/>
      <c r="D128" s="204"/>
      <c r="E128" s="204"/>
      <c r="F128" s="204"/>
      <c r="G128" s="204"/>
      <c r="H128" s="204"/>
      <c r="I128" s="204"/>
      <c r="J128" s="204"/>
      <c r="K128" s="204"/>
      <c r="L128" s="204"/>
      <c r="M128" s="204"/>
      <c r="N128" s="207"/>
      <c r="O128" s="204"/>
      <c r="P128" s="204"/>
      <c r="Q128" s="204"/>
      <c r="R128" s="204"/>
      <c r="S128" s="204"/>
      <c r="T128" s="204"/>
      <c r="U128" s="204"/>
      <c r="V128" s="204"/>
      <c r="W128" s="204"/>
      <c r="X128" s="204"/>
      <c r="Y128" s="204"/>
      <c r="Z128" s="204"/>
    </row>
    <row r="129" spans="1:26" ht="15.75" customHeight="1" x14ac:dyDescent="0.25">
      <c r="A129" s="204"/>
      <c r="B129" s="205"/>
      <c r="C129" s="206"/>
      <c r="D129" s="204"/>
      <c r="E129" s="204"/>
      <c r="F129" s="204"/>
      <c r="G129" s="204"/>
      <c r="H129" s="204"/>
      <c r="I129" s="204"/>
      <c r="J129" s="204"/>
      <c r="K129" s="204"/>
      <c r="L129" s="204"/>
      <c r="M129" s="204"/>
      <c r="N129" s="207"/>
      <c r="O129" s="204"/>
      <c r="P129" s="204"/>
      <c r="Q129" s="204"/>
      <c r="R129" s="204"/>
      <c r="S129" s="204"/>
      <c r="T129" s="204"/>
      <c r="U129" s="204"/>
      <c r="V129" s="204"/>
      <c r="W129" s="204"/>
      <c r="X129" s="204"/>
      <c r="Y129" s="204"/>
      <c r="Z129" s="204"/>
    </row>
    <row r="130" spans="1:26" ht="15.75" customHeight="1" x14ac:dyDescent="0.25">
      <c r="A130" s="204"/>
      <c r="B130" s="205"/>
      <c r="C130" s="206"/>
      <c r="D130" s="204"/>
      <c r="E130" s="204"/>
      <c r="F130" s="204"/>
      <c r="G130" s="204"/>
      <c r="H130" s="204"/>
      <c r="I130" s="204"/>
      <c r="J130" s="204"/>
      <c r="K130" s="204"/>
      <c r="L130" s="204"/>
      <c r="M130" s="204"/>
      <c r="N130" s="207"/>
      <c r="O130" s="204"/>
      <c r="P130" s="204"/>
      <c r="Q130" s="204"/>
      <c r="R130" s="204"/>
      <c r="S130" s="204"/>
      <c r="T130" s="204"/>
      <c r="U130" s="204"/>
      <c r="V130" s="204"/>
      <c r="W130" s="204"/>
      <c r="X130" s="204"/>
      <c r="Y130" s="204"/>
      <c r="Z130" s="204"/>
    </row>
    <row r="131" spans="1:26" ht="15.75" customHeight="1" x14ac:dyDescent="0.25">
      <c r="A131" s="204"/>
      <c r="B131" s="205"/>
      <c r="C131" s="206"/>
      <c r="D131" s="204"/>
      <c r="E131" s="204"/>
      <c r="F131" s="204"/>
      <c r="G131" s="204"/>
      <c r="H131" s="204"/>
      <c r="I131" s="204"/>
      <c r="J131" s="204"/>
      <c r="K131" s="204"/>
      <c r="L131" s="204"/>
      <c r="M131" s="204"/>
      <c r="N131" s="207"/>
      <c r="O131" s="204"/>
      <c r="P131" s="204"/>
      <c r="Q131" s="204"/>
      <c r="R131" s="204"/>
      <c r="S131" s="204"/>
      <c r="T131" s="204"/>
      <c r="U131" s="204"/>
      <c r="V131" s="204"/>
      <c r="W131" s="204"/>
      <c r="X131" s="204"/>
      <c r="Y131" s="204"/>
      <c r="Z131" s="204"/>
    </row>
    <row r="132" spans="1:26" ht="15.75" customHeight="1" x14ac:dyDescent="0.25">
      <c r="A132" s="204"/>
      <c r="B132" s="205"/>
      <c r="C132" s="206"/>
      <c r="D132" s="204"/>
      <c r="E132" s="204"/>
      <c r="F132" s="204"/>
      <c r="G132" s="204"/>
      <c r="H132" s="204"/>
      <c r="I132" s="204"/>
      <c r="J132" s="204"/>
      <c r="K132" s="204"/>
      <c r="L132" s="204"/>
      <c r="M132" s="204"/>
      <c r="N132" s="207"/>
      <c r="O132" s="204"/>
      <c r="P132" s="204"/>
      <c r="Q132" s="204"/>
      <c r="R132" s="204"/>
      <c r="S132" s="204"/>
      <c r="T132" s="204"/>
      <c r="U132" s="204"/>
      <c r="V132" s="204"/>
      <c r="W132" s="204"/>
      <c r="X132" s="204"/>
      <c r="Y132" s="204"/>
      <c r="Z132" s="204"/>
    </row>
    <row r="133" spans="1:26" ht="15.75" customHeight="1" x14ac:dyDescent="0.25">
      <c r="A133" s="204"/>
      <c r="B133" s="205"/>
      <c r="C133" s="206"/>
      <c r="D133" s="204"/>
      <c r="E133" s="204"/>
      <c r="F133" s="204"/>
      <c r="G133" s="204"/>
      <c r="H133" s="204"/>
      <c r="I133" s="204"/>
      <c r="J133" s="204"/>
      <c r="K133" s="204"/>
      <c r="L133" s="204"/>
      <c r="M133" s="204"/>
      <c r="N133" s="207"/>
      <c r="O133" s="204"/>
      <c r="P133" s="204"/>
      <c r="Q133" s="204"/>
      <c r="R133" s="204"/>
      <c r="S133" s="204"/>
      <c r="T133" s="204"/>
      <c r="U133" s="204"/>
      <c r="V133" s="204"/>
      <c r="W133" s="204"/>
      <c r="X133" s="204"/>
      <c r="Y133" s="204"/>
      <c r="Z133" s="204"/>
    </row>
    <row r="134" spans="1:26" ht="15.75" customHeight="1" x14ac:dyDescent="0.25">
      <c r="A134" s="204"/>
      <c r="B134" s="205"/>
      <c r="C134" s="206"/>
      <c r="D134" s="204"/>
      <c r="E134" s="204"/>
      <c r="F134" s="204"/>
      <c r="G134" s="204"/>
      <c r="H134" s="204"/>
      <c r="I134" s="204"/>
      <c r="J134" s="204"/>
      <c r="K134" s="204"/>
      <c r="L134" s="204"/>
      <c r="M134" s="204"/>
      <c r="N134" s="207"/>
      <c r="O134" s="204"/>
      <c r="P134" s="204"/>
      <c r="Q134" s="204"/>
      <c r="R134" s="204"/>
      <c r="S134" s="204"/>
      <c r="T134" s="204"/>
      <c r="U134" s="204"/>
      <c r="V134" s="204"/>
      <c r="W134" s="204"/>
      <c r="X134" s="204"/>
      <c r="Y134" s="204"/>
      <c r="Z134" s="204"/>
    </row>
    <row r="135" spans="1:26" ht="15.75" customHeight="1" x14ac:dyDescent="0.25">
      <c r="A135" s="204"/>
      <c r="B135" s="205"/>
      <c r="C135" s="206"/>
      <c r="D135" s="204"/>
      <c r="E135" s="204"/>
      <c r="F135" s="204"/>
      <c r="G135" s="204"/>
      <c r="H135" s="204"/>
      <c r="I135" s="204"/>
      <c r="J135" s="204"/>
      <c r="K135" s="204"/>
      <c r="L135" s="204"/>
      <c r="M135" s="204"/>
      <c r="N135" s="207"/>
      <c r="O135" s="204"/>
      <c r="P135" s="204"/>
      <c r="Q135" s="204"/>
      <c r="R135" s="204"/>
      <c r="S135" s="204"/>
      <c r="T135" s="204"/>
      <c r="U135" s="204"/>
      <c r="V135" s="204"/>
      <c r="W135" s="204"/>
      <c r="X135" s="204"/>
      <c r="Y135" s="204"/>
      <c r="Z135" s="204"/>
    </row>
    <row r="136" spans="1:26" ht="15.75" customHeight="1" x14ac:dyDescent="0.25">
      <c r="A136" s="204"/>
      <c r="B136" s="205"/>
      <c r="C136" s="206"/>
      <c r="D136" s="204"/>
      <c r="E136" s="204"/>
      <c r="F136" s="204"/>
      <c r="G136" s="204"/>
      <c r="H136" s="204"/>
      <c r="I136" s="204"/>
      <c r="J136" s="204"/>
      <c r="K136" s="204"/>
      <c r="L136" s="204"/>
      <c r="M136" s="204"/>
      <c r="N136" s="207"/>
      <c r="O136" s="204"/>
      <c r="P136" s="204"/>
      <c r="Q136" s="204"/>
      <c r="R136" s="204"/>
      <c r="S136" s="204"/>
      <c r="T136" s="204"/>
      <c r="U136" s="204"/>
      <c r="V136" s="204"/>
      <c r="W136" s="204"/>
      <c r="X136" s="204"/>
      <c r="Y136" s="204"/>
      <c r="Z136" s="204"/>
    </row>
    <row r="137" spans="1:26" ht="15.75" customHeight="1" x14ac:dyDescent="0.25">
      <c r="A137" s="204"/>
      <c r="B137" s="205"/>
      <c r="C137" s="206"/>
      <c r="D137" s="204"/>
      <c r="E137" s="204"/>
      <c r="F137" s="204"/>
      <c r="G137" s="204"/>
      <c r="H137" s="204"/>
      <c r="I137" s="204"/>
      <c r="J137" s="204"/>
      <c r="K137" s="204"/>
      <c r="L137" s="204"/>
      <c r="M137" s="204"/>
      <c r="N137" s="207"/>
      <c r="O137" s="204"/>
      <c r="P137" s="204"/>
      <c r="Q137" s="204"/>
      <c r="R137" s="204"/>
      <c r="S137" s="204"/>
      <c r="T137" s="204"/>
      <c r="U137" s="204"/>
      <c r="V137" s="204"/>
      <c r="W137" s="204"/>
      <c r="X137" s="204"/>
      <c r="Y137" s="204"/>
      <c r="Z137" s="204"/>
    </row>
    <row r="138" spans="1:26" ht="15.75" customHeight="1" x14ac:dyDescent="0.25">
      <c r="A138" s="204"/>
      <c r="B138" s="205"/>
      <c r="C138" s="206"/>
      <c r="D138" s="204"/>
      <c r="E138" s="204"/>
      <c r="F138" s="204"/>
      <c r="G138" s="204"/>
      <c r="H138" s="204"/>
      <c r="I138" s="204"/>
      <c r="J138" s="204"/>
      <c r="K138" s="204"/>
      <c r="L138" s="204"/>
      <c r="M138" s="204"/>
      <c r="N138" s="207"/>
      <c r="O138" s="204"/>
      <c r="P138" s="204"/>
      <c r="Q138" s="204"/>
      <c r="R138" s="204"/>
      <c r="S138" s="204"/>
      <c r="T138" s="204"/>
      <c r="U138" s="204"/>
      <c r="V138" s="204"/>
      <c r="W138" s="204"/>
      <c r="X138" s="204"/>
      <c r="Y138" s="204"/>
      <c r="Z138" s="204"/>
    </row>
    <row r="139" spans="1:26" ht="15.75" customHeight="1" x14ac:dyDescent="0.25">
      <c r="A139" s="204"/>
      <c r="B139" s="205"/>
      <c r="C139" s="206"/>
      <c r="D139" s="204"/>
      <c r="E139" s="204"/>
      <c r="F139" s="204"/>
      <c r="G139" s="204"/>
      <c r="H139" s="204"/>
      <c r="I139" s="204"/>
      <c r="J139" s="204"/>
      <c r="K139" s="204"/>
      <c r="L139" s="204"/>
      <c r="M139" s="204"/>
      <c r="N139" s="207"/>
      <c r="O139" s="204"/>
      <c r="P139" s="204"/>
      <c r="Q139" s="204"/>
      <c r="R139" s="204"/>
      <c r="S139" s="204"/>
      <c r="T139" s="204"/>
      <c r="U139" s="204"/>
      <c r="V139" s="204"/>
      <c r="W139" s="204"/>
      <c r="X139" s="204"/>
      <c r="Y139" s="204"/>
      <c r="Z139" s="204"/>
    </row>
    <row r="140" spans="1:26" ht="15.75" customHeight="1" x14ac:dyDescent="0.25">
      <c r="A140" s="204"/>
      <c r="B140" s="205"/>
      <c r="C140" s="206"/>
      <c r="D140" s="204"/>
      <c r="E140" s="204"/>
      <c r="F140" s="204"/>
      <c r="G140" s="204"/>
      <c r="H140" s="204"/>
      <c r="I140" s="204"/>
      <c r="J140" s="204"/>
      <c r="K140" s="204"/>
      <c r="L140" s="204"/>
      <c r="M140" s="204"/>
      <c r="N140" s="207"/>
      <c r="O140" s="204"/>
      <c r="P140" s="204"/>
      <c r="Q140" s="204"/>
      <c r="R140" s="204"/>
      <c r="S140" s="204"/>
      <c r="T140" s="204"/>
      <c r="U140" s="204"/>
      <c r="V140" s="204"/>
      <c r="W140" s="204"/>
      <c r="X140" s="204"/>
      <c r="Y140" s="204"/>
      <c r="Z140" s="204"/>
    </row>
    <row r="141" spans="1:26" ht="15.75" customHeight="1" x14ac:dyDescent="0.25">
      <c r="A141" s="204"/>
      <c r="B141" s="205"/>
      <c r="C141" s="206"/>
      <c r="D141" s="204"/>
      <c r="E141" s="204"/>
      <c r="F141" s="204"/>
      <c r="G141" s="204"/>
      <c r="H141" s="204"/>
      <c r="I141" s="204"/>
      <c r="J141" s="204"/>
      <c r="K141" s="204"/>
      <c r="L141" s="204"/>
      <c r="M141" s="204"/>
      <c r="N141" s="207"/>
      <c r="O141" s="204"/>
      <c r="P141" s="204"/>
      <c r="Q141" s="204"/>
      <c r="R141" s="204"/>
      <c r="S141" s="204"/>
      <c r="T141" s="204"/>
      <c r="U141" s="204"/>
      <c r="V141" s="204"/>
      <c r="W141" s="204"/>
      <c r="X141" s="204"/>
      <c r="Y141" s="204"/>
      <c r="Z141" s="204"/>
    </row>
    <row r="142" spans="1:26" ht="15.75" customHeight="1" x14ac:dyDescent="0.25">
      <c r="A142" s="204"/>
      <c r="B142" s="205"/>
      <c r="C142" s="206"/>
      <c r="D142" s="204"/>
      <c r="E142" s="204"/>
      <c r="F142" s="204"/>
      <c r="G142" s="204"/>
      <c r="H142" s="204"/>
      <c r="I142" s="204"/>
      <c r="J142" s="204"/>
      <c r="K142" s="204"/>
      <c r="L142" s="204"/>
      <c r="M142" s="204"/>
      <c r="N142" s="207"/>
      <c r="O142" s="204"/>
      <c r="P142" s="204"/>
      <c r="Q142" s="204"/>
      <c r="R142" s="204"/>
      <c r="S142" s="204"/>
      <c r="T142" s="204"/>
      <c r="U142" s="204"/>
      <c r="V142" s="204"/>
      <c r="W142" s="204"/>
      <c r="X142" s="204"/>
      <c r="Y142" s="204"/>
      <c r="Z142" s="204"/>
    </row>
    <row r="143" spans="1:26" ht="15.75" customHeight="1" x14ac:dyDescent="0.25">
      <c r="A143" s="204"/>
      <c r="B143" s="205"/>
      <c r="C143" s="206"/>
      <c r="D143" s="204"/>
      <c r="E143" s="204"/>
      <c r="F143" s="204"/>
      <c r="G143" s="204"/>
      <c r="H143" s="204"/>
      <c r="I143" s="204"/>
      <c r="J143" s="204"/>
      <c r="K143" s="204"/>
      <c r="L143" s="204"/>
      <c r="M143" s="204"/>
      <c r="N143" s="207"/>
      <c r="O143" s="204"/>
      <c r="P143" s="204"/>
      <c r="Q143" s="204"/>
      <c r="R143" s="204"/>
      <c r="S143" s="204"/>
      <c r="T143" s="204"/>
      <c r="U143" s="204"/>
      <c r="V143" s="204"/>
      <c r="W143" s="204"/>
      <c r="X143" s="204"/>
      <c r="Y143" s="204"/>
      <c r="Z143" s="204"/>
    </row>
    <row r="144" spans="1:26" ht="15.75" customHeight="1" x14ac:dyDescent="0.25">
      <c r="A144" s="204"/>
      <c r="B144" s="205"/>
      <c r="C144" s="206"/>
      <c r="D144" s="204"/>
      <c r="E144" s="204"/>
      <c r="F144" s="204"/>
      <c r="G144" s="204"/>
      <c r="H144" s="204"/>
      <c r="I144" s="204"/>
      <c r="J144" s="204"/>
      <c r="K144" s="204"/>
      <c r="L144" s="204"/>
      <c r="M144" s="204"/>
      <c r="N144" s="207"/>
      <c r="O144" s="204"/>
      <c r="P144" s="204"/>
      <c r="Q144" s="204"/>
      <c r="R144" s="204"/>
      <c r="S144" s="204"/>
      <c r="T144" s="204"/>
      <c r="U144" s="204"/>
      <c r="V144" s="204"/>
      <c r="W144" s="204"/>
      <c r="X144" s="204"/>
      <c r="Y144" s="204"/>
      <c r="Z144" s="204"/>
    </row>
    <row r="145" spans="1:26" ht="15.75" customHeight="1" x14ac:dyDescent="0.25">
      <c r="A145" s="204"/>
      <c r="B145" s="205"/>
      <c r="C145" s="206"/>
      <c r="D145" s="204"/>
      <c r="E145" s="204"/>
      <c r="F145" s="204"/>
      <c r="G145" s="204"/>
      <c r="H145" s="204"/>
      <c r="I145" s="204"/>
      <c r="J145" s="204"/>
      <c r="K145" s="204"/>
      <c r="L145" s="204"/>
      <c r="M145" s="204"/>
      <c r="N145" s="207"/>
      <c r="O145" s="204"/>
      <c r="P145" s="204"/>
      <c r="Q145" s="204"/>
      <c r="R145" s="204"/>
      <c r="S145" s="204"/>
      <c r="T145" s="204"/>
      <c r="U145" s="204"/>
      <c r="V145" s="204"/>
      <c r="W145" s="204"/>
      <c r="X145" s="204"/>
      <c r="Y145" s="204"/>
      <c r="Z145" s="204"/>
    </row>
    <row r="146" spans="1:26" ht="15.75" customHeight="1" x14ac:dyDescent="0.25">
      <c r="A146" s="204"/>
      <c r="B146" s="205"/>
      <c r="C146" s="206"/>
      <c r="D146" s="204"/>
      <c r="E146" s="204"/>
      <c r="F146" s="204"/>
      <c r="G146" s="204"/>
      <c r="H146" s="204"/>
      <c r="I146" s="204"/>
      <c r="J146" s="204"/>
      <c r="K146" s="204"/>
      <c r="L146" s="204"/>
      <c r="M146" s="204"/>
      <c r="N146" s="207"/>
      <c r="O146" s="204"/>
      <c r="P146" s="204"/>
      <c r="Q146" s="204"/>
      <c r="R146" s="204"/>
      <c r="S146" s="204"/>
      <c r="T146" s="204"/>
      <c r="U146" s="204"/>
      <c r="V146" s="204"/>
      <c r="W146" s="204"/>
      <c r="X146" s="204"/>
      <c r="Y146" s="204"/>
      <c r="Z146" s="204"/>
    </row>
    <row r="147" spans="1:26" ht="15.75" customHeight="1" x14ac:dyDescent="0.25">
      <c r="A147" s="204"/>
      <c r="B147" s="205"/>
      <c r="C147" s="206"/>
      <c r="D147" s="204"/>
      <c r="E147" s="204"/>
      <c r="F147" s="204"/>
      <c r="G147" s="204"/>
      <c r="H147" s="204"/>
      <c r="I147" s="204"/>
      <c r="J147" s="204"/>
      <c r="K147" s="204"/>
      <c r="L147" s="204"/>
      <c r="M147" s="204"/>
      <c r="N147" s="207"/>
      <c r="O147" s="204"/>
      <c r="P147" s="204"/>
      <c r="Q147" s="204"/>
      <c r="R147" s="204"/>
      <c r="S147" s="204"/>
      <c r="T147" s="204"/>
      <c r="U147" s="204"/>
      <c r="V147" s="204"/>
      <c r="W147" s="204"/>
      <c r="X147" s="204"/>
      <c r="Y147" s="204"/>
      <c r="Z147" s="204"/>
    </row>
    <row r="148" spans="1:26" ht="15.75" customHeight="1" x14ac:dyDescent="0.25">
      <c r="A148" s="204"/>
      <c r="B148" s="205"/>
      <c r="C148" s="206"/>
      <c r="D148" s="204"/>
      <c r="E148" s="204"/>
      <c r="F148" s="204"/>
      <c r="G148" s="204"/>
      <c r="H148" s="204"/>
      <c r="I148" s="204"/>
      <c r="J148" s="204"/>
      <c r="K148" s="204"/>
      <c r="L148" s="204"/>
      <c r="M148" s="204"/>
      <c r="N148" s="207"/>
      <c r="O148" s="204"/>
      <c r="P148" s="204"/>
      <c r="Q148" s="204"/>
      <c r="R148" s="204"/>
      <c r="S148" s="204"/>
      <c r="T148" s="204"/>
      <c r="U148" s="204"/>
      <c r="V148" s="204"/>
      <c r="W148" s="204"/>
      <c r="X148" s="204"/>
      <c r="Y148" s="204"/>
      <c r="Z148" s="204"/>
    </row>
    <row r="149" spans="1:26" ht="15.75" customHeight="1" x14ac:dyDescent="0.25">
      <c r="A149" s="204"/>
      <c r="B149" s="205"/>
      <c r="C149" s="206"/>
      <c r="D149" s="204"/>
      <c r="E149" s="204"/>
      <c r="F149" s="204"/>
      <c r="G149" s="204"/>
      <c r="H149" s="204"/>
      <c r="I149" s="204"/>
      <c r="J149" s="204"/>
      <c r="K149" s="204"/>
      <c r="L149" s="204"/>
      <c r="M149" s="204"/>
      <c r="N149" s="207"/>
      <c r="O149" s="204"/>
      <c r="P149" s="204"/>
      <c r="Q149" s="204"/>
      <c r="R149" s="204"/>
      <c r="S149" s="204"/>
      <c r="T149" s="204"/>
      <c r="U149" s="204"/>
      <c r="V149" s="204"/>
      <c r="W149" s="204"/>
      <c r="X149" s="204"/>
      <c r="Y149" s="204"/>
      <c r="Z149" s="204"/>
    </row>
    <row r="150" spans="1:26" ht="15.75" customHeight="1" x14ac:dyDescent="0.25">
      <c r="A150" s="204"/>
      <c r="B150" s="205"/>
      <c r="C150" s="206"/>
      <c r="D150" s="204"/>
      <c r="E150" s="204"/>
      <c r="F150" s="204"/>
      <c r="G150" s="204"/>
      <c r="H150" s="204"/>
      <c r="I150" s="204"/>
      <c r="J150" s="204"/>
      <c r="K150" s="204"/>
      <c r="L150" s="204"/>
      <c r="M150" s="204"/>
      <c r="N150" s="207"/>
      <c r="O150" s="204"/>
      <c r="P150" s="204"/>
      <c r="Q150" s="204"/>
      <c r="R150" s="204"/>
      <c r="S150" s="204"/>
      <c r="T150" s="204"/>
      <c r="U150" s="204"/>
      <c r="V150" s="204"/>
      <c r="W150" s="204"/>
      <c r="X150" s="204"/>
      <c r="Y150" s="204"/>
      <c r="Z150" s="204"/>
    </row>
    <row r="151" spans="1:26" ht="15.75" customHeight="1" x14ac:dyDescent="0.25">
      <c r="A151" s="204"/>
      <c r="B151" s="205"/>
      <c r="C151" s="206"/>
      <c r="D151" s="204"/>
      <c r="E151" s="204"/>
      <c r="F151" s="204"/>
      <c r="G151" s="204"/>
      <c r="H151" s="204"/>
      <c r="I151" s="204"/>
      <c r="J151" s="204"/>
      <c r="K151" s="204"/>
      <c r="L151" s="204"/>
      <c r="M151" s="204"/>
      <c r="N151" s="207"/>
      <c r="O151" s="204"/>
      <c r="P151" s="204"/>
      <c r="Q151" s="204"/>
      <c r="R151" s="204"/>
      <c r="S151" s="204"/>
      <c r="T151" s="204"/>
      <c r="U151" s="204"/>
      <c r="V151" s="204"/>
      <c r="W151" s="204"/>
      <c r="X151" s="204"/>
      <c r="Y151" s="204"/>
      <c r="Z151" s="204"/>
    </row>
    <row r="152" spans="1:26" ht="15.75" customHeight="1" x14ac:dyDescent="0.25">
      <c r="A152" s="204"/>
      <c r="B152" s="205"/>
      <c r="C152" s="206"/>
      <c r="D152" s="204"/>
      <c r="E152" s="204"/>
      <c r="F152" s="204"/>
      <c r="G152" s="204"/>
      <c r="H152" s="204"/>
      <c r="I152" s="204"/>
      <c r="J152" s="204"/>
      <c r="K152" s="204"/>
      <c r="L152" s="204"/>
      <c r="M152" s="204"/>
      <c r="N152" s="207"/>
      <c r="O152" s="204"/>
      <c r="P152" s="204"/>
      <c r="Q152" s="204"/>
      <c r="R152" s="204"/>
      <c r="S152" s="204"/>
      <c r="T152" s="204"/>
      <c r="U152" s="204"/>
      <c r="V152" s="204"/>
      <c r="W152" s="204"/>
      <c r="X152" s="204"/>
      <c r="Y152" s="204"/>
      <c r="Z152" s="204"/>
    </row>
    <row r="153" spans="1:26" ht="15.75" customHeight="1" x14ac:dyDescent="0.25">
      <c r="A153" s="204"/>
      <c r="B153" s="205"/>
      <c r="C153" s="206"/>
      <c r="D153" s="204"/>
      <c r="E153" s="204"/>
      <c r="F153" s="204"/>
      <c r="G153" s="204"/>
      <c r="H153" s="204"/>
      <c r="I153" s="204"/>
      <c r="J153" s="204"/>
      <c r="K153" s="204"/>
      <c r="L153" s="204"/>
      <c r="M153" s="204"/>
      <c r="N153" s="207"/>
      <c r="O153" s="204"/>
      <c r="P153" s="204"/>
      <c r="Q153" s="204"/>
      <c r="R153" s="204"/>
      <c r="S153" s="204"/>
      <c r="T153" s="204"/>
      <c r="U153" s="204"/>
      <c r="V153" s="204"/>
      <c r="W153" s="204"/>
      <c r="X153" s="204"/>
      <c r="Y153" s="204"/>
      <c r="Z153" s="204"/>
    </row>
    <row r="154" spans="1:26" ht="15.75" customHeight="1" x14ac:dyDescent="0.25">
      <c r="A154" s="204"/>
      <c r="B154" s="205"/>
      <c r="C154" s="206"/>
      <c r="D154" s="204"/>
      <c r="E154" s="204"/>
      <c r="F154" s="204"/>
      <c r="G154" s="204"/>
      <c r="H154" s="204"/>
      <c r="I154" s="204"/>
      <c r="J154" s="204"/>
      <c r="K154" s="204"/>
      <c r="L154" s="204"/>
      <c r="M154" s="204"/>
      <c r="N154" s="207"/>
      <c r="O154" s="204"/>
      <c r="P154" s="204"/>
      <c r="Q154" s="204"/>
      <c r="R154" s="204"/>
      <c r="S154" s="204"/>
      <c r="T154" s="204"/>
      <c r="U154" s="204"/>
      <c r="V154" s="204"/>
      <c r="W154" s="204"/>
      <c r="X154" s="204"/>
      <c r="Y154" s="204"/>
      <c r="Z154" s="204"/>
    </row>
    <row r="155" spans="1:26" ht="15.75" customHeight="1" x14ac:dyDescent="0.25">
      <c r="A155" s="204"/>
      <c r="B155" s="205"/>
      <c r="C155" s="206"/>
      <c r="D155" s="204"/>
      <c r="E155" s="204"/>
      <c r="F155" s="204"/>
      <c r="G155" s="204"/>
      <c r="H155" s="204"/>
      <c r="I155" s="204"/>
      <c r="J155" s="204"/>
      <c r="K155" s="204"/>
      <c r="L155" s="204"/>
      <c r="M155" s="204"/>
      <c r="N155" s="207"/>
      <c r="O155" s="204"/>
      <c r="P155" s="204"/>
      <c r="Q155" s="204"/>
      <c r="R155" s="204"/>
      <c r="S155" s="204"/>
      <c r="T155" s="204"/>
      <c r="U155" s="204"/>
      <c r="V155" s="204"/>
      <c r="W155" s="204"/>
      <c r="X155" s="204"/>
      <c r="Y155" s="204"/>
      <c r="Z155" s="204"/>
    </row>
    <row r="156" spans="1:26" ht="15.75" customHeight="1" x14ac:dyDescent="0.25">
      <c r="A156" s="204"/>
      <c r="B156" s="205"/>
      <c r="C156" s="206"/>
      <c r="D156" s="204"/>
      <c r="E156" s="204"/>
      <c r="F156" s="204"/>
      <c r="G156" s="204"/>
      <c r="H156" s="204"/>
      <c r="I156" s="204"/>
      <c r="J156" s="204"/>
      <c r="K156" s="204"/>
      <c r="L156" s="204"/>
      <c r="M156" s="204"/>
      <c r="N156" s="207"/>
      <c r="O156" s="204"/>
      <c r="P156" s="204"/>
      <c r="Q156" s="204"/>
      <c r="R156" s="204"/>
      <c r="S156" s="204"/>
      <c r="T156" s="204"/>
      <c r="U156" s="204"/>
      <c r="V156" s="204"/>
      <c r="W156" s="204"/>
      <c r="X156" s="204"/>
      <c r="Y156" s="204"/>
      <c r="Z156" s="204"/>
    </row>
    <row r="157" spans="1:26" ht="15.75" customHeight="1" x14ac:dyDescent="0.25">
      <c r="A157" s="204"/>
      <c r="B157" s="205"/>
      <c r="C157" s="206"/>
      <c r="D157" s="204"/>
      <c r="E157" s="204"/>
      <c r="F157" s="204"/>
      <c r="G157" s="204"/>
      <c r="H157" s="204"/>
      <c r="I157" s="204"/>
      <c r="J157" s="204"/>
      <c r="K157" s="204"/>
      <c r="L157" s="204"/>
      <c r="M157" s="204"/>
      <c r="N157" s="207"/>
      <c r="O157" s="204"/>
      <c r="P157" s="204"/>
      <c r="Q157" s="204"/>
      <c r="R157" s="204"/>
      <c r="S157" s="204"/>
      <c r="T157" s="204"/>
      <c r="U157" s="204"/>
      <c r="V157" s="204"/>
      <c r="W157" s="204"/>
      <c r="X157" s="204"/>
      <c r="Y157" s="204"/>
      <c r="Z157" s="204"/>
    </row>
    <row r="158" spans="1:26" ht="15.75" customHeight="1" x14ac:dyDescent="0.25">
      <c r="A158" s="204"/>
      <c r="B158" s="205"/>
      <c r="C158" s="206"/>
      <c r="D158" s="204"/>
      <c r="E158" s="204"/>
      <c r="F158" s="204"/>
      <c r="G158" s="204"/>
      <c r="H158" s="204"/>
      <c r="I158" s="204"/>
      <c r="J158" s="204"/>
      <c r="K158" s="204"/>
      <c r="L158" s="204"/>
      <c r="M158" s="204"/>
      <c r="N158" s="207"/>
      <c r="O158" s="204"/>
      <c r="P158" s="204"/>
      <c r="Q158" s="204"/>
      <c r="R158" s="204"/>
      <c r="S158" s="204"/>
      <c r="T158" s="204"/>
      <c r="U158" s="204"/>
      <c r="V158" s="204"/>
      <c r="W158" s="204"/>
      <c r="X158" s="204"/>
      <c r="Y158" s="204"/>
      <c r="Z158" s="204"/>
    </row>
    <row r="159" spans="1:26" ht="15.75" customHeight="1" x14ac:dyDescent="0.25">
      <c r="A159" s="204"/>
      <c r="B159" s="205"/>
      <c r="C159" s="206"/>
      <c r="D159" s="204"/>
      <c r="E159" s="204"/>
      <c r="F159" s="204"/>
      <c r="G159" s="204"/>
      <c r="H159" s="204"/>
      <c r="I159" s="204"/>
      <c r="J159" s="204"/>
      <c r="K159" s="204"/>
      <c r="L159" s="204"/>
      <c r="M159" s="204"/>
      <c r="N159" s="207"/>
      <c r="O159" s="204"/>
      <c r="P159" s="204"/>
      <c r="Q159" s="204"/>
      <c r="R159" s="204"/>
      <c r="S159" s="204"/>
      <c r="T159" s="204"/>
      <c r="U159" s="204"/>
      <c r="V159" s="204"/>
      <c r="W159" s="204"/>
      <c r="X159" s="204"/>
      <c r="Y159" s="204"/>
      <c r="Z159" s="204"/>
    </row>
    <row r="160" spans="1:26" ht="15.75" customHeight="1" x14ac:dyDescent="0.25">
      <c r="A160" s="204"/>
      <c r="B160" s="205"/>
      <c r="C160" s="206"/>
      <c r="D160" s="204"/>
      <c r="E160" s="204"/>
      <c r="F160" s="204"/>
      <c r="G160" s="204"/>
      <c r="H160" s="204"/>
      <c r="I160" s="204"/>
      <c r="J160" s="204"/>
      <c r="K160" s="204"/>
      <c r="L160" s="204"/>
      <c r="M160" s="204"/>
      <c r="N160" s="207"/>
      <c r="O160" s="204"/>
      <c r="P160" s="204"/>
      <c r="Q160" s="204"/>
      <c r="R160" s="204"/>
      <c r="S160" s="204"/>
      <c r="T160" s="204"/>
      <c r="U160" s="204"/>
      <c r="V160" s="204"/>
      <c r="W160" s="204"/>
      <c r="X160" s="204"/>
      <c r="Y160" s="204"/>
      <c r="Z160" s="204"/>
    </row>
    <row r="161" spans="1:26" ht="15.75" customHeight="1" x14ac:dyDescent="0.25">
      <c r="A161" s="204"/>
      <c r="B161" s="205"/>
      <c r="C161" s="206"/>
      <c r="D161" s="204"/>
      <c r="E161" s="204"/>
      <c r="F161" s="204"/>
      <c r="G161" s="204"/>
      <c r="H161" s="204"/>
      <c r="I161" s="204"/>
      <c r="J161" s="204"/>
      <c r="K161" s="204"/>
      <c r="L161" s="204"/>
      <c r="M161" s="204"/>
      <c r="N161" s="207"/>
      <c r="O161" s="204"/>
      <c r="P161" s="204"/>
      <c r="Q161" s="204"/>
      <c r="R161" s="204"/>
      <c r="S161" s="204"/>
      <c r="T161" s="204"/>
      <c r="U161" s="204"/>
      <c r="V161" s="204"/>
      <c r="W161" s="204"/>
      <c r="X161" s="204"/>
      <c r="Y161" s="204"/>
      <c r="Z161" s="204"/>
    </row>
    <row r="162" spans="1:26" ht="15.75" customHeight="1" x14ac:dyDescent="0.25">
      <c r="A162" s="204"/>
      <c r="B162" s="205"/>
      <c r="C162" s="206"/>
      <c r="D162" s="204"/>
      <c r="E162" s="204"/>
      <c r="F162" s="204"/>
      <c r="G162" s="204"/>
      <c r="H162" s="204"/>
      <c r="I162" s="204"/>
      <c r="J162" s="204"/>
      <c r="K162" s="204"/>
      <c r="L162" s="204"/>
      <c r="M162" s="204"/>
      <c r="N162" s="207"/>
      <c r="O162" s="204"/>
      <c r="P162" s="204"/>
      <c r="Q162" s="204"/>
      <c r="R162" s="204"/>
      <c r="S162" s="204"/>
      <c r="T162" s="204"/>
      <c r="U162" s="204"/>
      <c r="V162" s="204"/>
      <c r="W162" s="204"/>
      <c r="X162" s="204"/>
      <c r="Y162" s="204"/>
      <c r="Z162" s="204"/>
    </row>
    <row r="163" spans="1:26" ht="15.75" customHeight="1" x14ac:dyDescent="0.25">
      <c r="A163" s="204"/>
      <c r="B163" s="205"/>
      <c r="C163" s="206"/>
      <c r="D163" s="204"/>
      <c r="E163" s="204"/>
      <c r="F163" s="204"/>
      <c r="G163" s="204"/>
      <c r="H163" s="204"/>
      <c r="I163" s="204"/>
      <c r="J163" s="204"/>
      <c r="K163" s="204"/>
      <c r="L163" s="204"/>
      <c r="M163" s="204"/>
      <c r="N163" s="207"/>
      <c r="O163" s="204"/>
      <c r="P163" s="204"/>
      <c r="Q163" s="204"/>
      <c r="R163" s="204"/>
      <c r="S163" s="204"/>
      <c r="T163" s="204"/>
      <c r="U163" s="204"/>
      <c r="V163" s="204"/>
      <c r="W163" s="204"/>
      <c r="X163" s="204"/>
      <c r="Y163" s="204"/>
      <c r="Z163" s="204"/>
    </row>
    <row r="164" spans="1:26" ht="15.75" customHeight="1" x14ac:dyDescent="0.25">
      <c r="A164" s="204"/>
      <c r="B164" s="205"/>
      <c r="C164" s="206"/>
      <c r="D164" s="204"/>
      <c r="E164" s="204"/>
      <c r="F164" s="204"/>
      <c r="G164" s="204"/>
      <c r="H164" s="204"/>
      <c r="I164" s="204"/>
      <c r="J164" s="204"/>
      <c r="K164" s="204"/>
      <c r="L164" s="204"/>
      <c r="M164" s="204"/>
      <c r="N164" s="207"/>
      <c r="O164" s="204"/>
      <c r="P164" s="204"/>
      <c r="Q164" s="204"/>
      <c r="R164" s="204"/>
      <c r="S164" s="204"/>
      <c r="T164" s="204"/>
      <c r="U164" s="204"/>
      <c r="V164" s="204"/>
      <c r="W164" s="204"/>
      <c r="X164" s="204"/>
      <c r="Y164" s="204"/>
      <c r="Z164" s="204"/>
    </row>
    <row r="165" spans="1:26" ht="15.75" customHeight="1" x14ac:dyDescent="0.25">
      <c r="A165" s="204"/>
      <c r="B165" s="205"/>
      <c r="C165" s="206"/>
      <c r="D165" s="204"/>
      <c r="E165" s="204"/>
      <c r="F165" s="204"/>
      <c r="G165" s="204"/>
      <c r="H165" s="204"/>
      <c r="I165" s="204"/>
      <c r="J165" s="204"/>
      <c r="K165" s="204"/>
      <c r="L165" s="204"/>
      <c r="M165" s="204"/>
      <c r="N165" s="207"/>
      <c r="O165" s="204"/>
      <c r="P165" s="204"/>
      <c r="Q165" s="204"/>
      <c r="R165" s="204"/>
      <c r="S165" s="204"/>
      <c r="T165" s="204"/>
      <c r="U165" s="204"/>
      <c r="V165" s="204"/>
      <c r="W165" s="204"/>
      <c r="X165" s="204"/>
      <c r="Y165" s="204"/>
      <c r="Z165" s="204"/>
    </row>
    <row r="166" spans="1:26" ht="15.75" customHeight="1" x14ac:dyDescent="0.25">
      <c r="A166" s="204"/>
      <c r="B166" s="205"/>
      <c r="C166" s="206"/>
      <c r="D166" s="204"/>
      <c r="E166" s="204"/>
      <c r="F166" s="204"/>
      <c r="G166" s="204"/>
      <c r="H166" s="204"/>
      <c r="I166" s="204"/>
      <c r="J166" s="204"/>
      <c r="K166" s="204"/>
      <c r="L166" s="204"/>
      <c r="M166" s="204"/>
      <c r="N166" s="207"/>
      <c r="O166" s="204"/>
      <c r="P166" s="204"/>
      <c r="Q166" s="204"/>
      <c r="R166" s="204"/>
      <c r="S166" s="204"/>
      <c r="T166" s="204"/>
      <c r="U166" s="204"/>
      <c r="V166" s="204"/>
      <c r="W166" s="204"/>
      <c r="X166" s="204"/>
      <c r="Y166" s="204"/>
      <c r="Z166" s="204"/>
    </row>
    <row r="167" spans="1:26" ht="15.75" customHeight="1" x14ac:dyDescent="0.25">
      <c r="A167" s="204"/>
      <c r="B167" s="205"/>
      <c r="C167" s="206"/>
      <c r="D167" s="204"/>
      <c r="E167" s="204"/>
      <c r="F167" s="204"/>
      <c r="G167" s="204"/>
      <c r="H167" s="204"/>
      <c r="I167" s="204"/>
      <c r="J167" s="204"/>
      <c r="K167" s="204"/>
      <c r="L167" s="204"/>
      <c r="M167" s="204"/>
      <c r="N167" s="207"/>
      <c r="O167" s="204"/>
      <c r="P167" s="204"/>
      <c r="Q167" s="204"/>
      <c r="R167" s="204"/>
      <c r="S167" s="204"/>
      <c r="T167" s="204"/>
      <c r="U167" s="204"/>
      <c r="V167" s="204"/>
      <c r="W167" s="204"/>
      <c r="X167" s="204"/>
      <c r="Y167" s="204"/>
      <c r="Z167" s="204"/>
    </row>
    <row r="168" spans="1:26" ht="15.75" customHeight="1" x14ac:dyDescent="0.25">
      <c r="A168" s="204"/>
      <c r="B168" s="205"/>
      <c r="C168" s="206"/>
      <c r="D168" s="204"/>
      <c r="E168" s="204"/>
      <c r="F168" s="204"/>
      <c r="G168" s="204"/>
      <c r="H168" s="204"/>
      <c r="I168" s="204"/>
      <c r="J168" s="204"/>
      <c r="K168" s="204"/>
      <c r="L168" s="204"/>
      <c r="M168" s="204"/>
      <c r="N168" s="207"/>
      <c r="O168" s="204"/>
      <c r="P168" s="204"/>
      <c r="Q168" s="204"/>
      <c r="R168" s="204"/>
      <c r="S168" s="204"/>
      <c r="T168" s="204"/>
      <c r="U168" s="204"/>
      <c r="V168" s="204"/>
      <c r="W168" s="204"/>
      <c r="X168" s="204"/>
      <c r="Y168" s="204"/>
      <c r="Z168" s="204"/>
    </row>
    <row r="169" spans="1:26" ht="15.75" customHeight="1" x14ac:dyDescent="0.25">
      <c r="A169" s="204"/>
      <c r="B169" s="205"/>
      <c r="C169" s="206"/>
      <c r="D169" s="204"/>
      <c r="E169" s="204"/>
      <c r="F169" s="204"/>
      <c r="G169" s="204"/>
      <c r="H169" s="204"/>
      <c r="I169" s="204"/>
      <c r="J169" s="204"/>
      <c r="K169" s="204"/>
      <c r="L169" s="204"/>
      <c r="M169" s="204"/>
      <c r="N169" s="207"/>
      <c r="O169" s="204"/>
      <c r="P169" s="204"/>
      <c r="Q169" s="204"/>
      <c r="R169" s="204"/>
      <c r="S169" s="204"/>
      <c r="T169" s="204"/>
      <c r="U169" s="204"/>
      <c r="V169" s="204"/>
      <c r="W169" s="204"/>
      <c r="X169" s="204"/>
      <c r="Y169" s="204"/>
      <c r="Z169" s="204"/>
    </row>
    <row r="170" spans="1:26" ht="15.75" customHeight="1" x14ac:dyDescent="0.25">
      <c r="A170" s="204"/>
      <c r="B170" s="205"/>
      <c r="C170" s="206"/>
      <c r="D170" s="204"/>
      <c r="E170" s="204"/>
      <c r="F170" s="204"/>
      <c r="G170" s="204"/>
      <c r="H170" s="204"/>
      <c r="I170" s="204"/>
      <c r="J170" s="204"/>
      <c r="K170" s="204"/>
      <c r="L170" s="204"/>
      <c r="M170" s="204"/>
      <c r="N170" s="207"/>
      <c r="O170" s="204"/>
      <c r="P170" s="204"/>
      <c r="Q170" s="204"/>
      <c r="R170" s="204"/>
      <c r="S170" s="204"/>
      <c r="T170" s="204"/>
      <c r="U170" s="204"/>
      <c r="V170" s="204"/>
      <c r="W170" s="204"/>
      <c r="X170" s="204"/>
      <c r="Y170" s="204"/>
      <c r="Z170" s="204"/>
    </row>
    <row r="171" spans="1:26" ht="15.75" customHeight="1" x14ac:dyDescent="0.25">
      <c r="A171" s="204"/>
      <c r="B171" s="205"/>
      <c r="C171" s="206"/>
      <c r="D171" s="204"/>
      <c r="E171" s="204"/>
      <c r="F171" s="204"/>
      <c r="G171" s="204"/>
      <c r="H171" s="204"/>
      <c r="I171" s="204"/>
      <c r="J171" s="204"/>
      <c r="K171" s="204"/>
      <c r="L171" s="204"/>
      <c r="M171" s="204"/>
      <c r="N171" s="207"/>
      <c r="O171" s="204"/>
      <c r="P171" s="204"/>
      <c r="Q171" s="204"/>
      <c r="R171" s="204"/>
      <c r="S171" s="204"/>
      <c r="T171" s="204"/>
      <c r="U171" s="204"/>
      <c r="V171" s="204"/>
      <c r="W171" s="204"/>
      <c r="X171" s="204"/>
      <c r="Y171" s="204"/>
      <c r="Z171" s="204"/>
    </row>
    <row r="172" spans="1:26" ht="15.75" customHeight="1" x14ac:dyDescent="0.25">
      <c r="A172" s="204"/>
      <c r="B172" s="205"/>
      <c r="C172" s="206"/>
      <c r="D172" s="204"/>
      <c r="E172" s="204"/>
      <c r="F172" s="204"/>
      <c r="G172" s="204"/>
      <c r="H172" s="204"/>
      <c r="I172" s="204"/>
      <c r="J172" s="204"/>
      <c r="K172" s="204"/>
      <c r="L172" s="204"/>
      <c r="M172" s="204"/>
      <c r="N172" s="207"/>
      <c r="O172" s="204"/>
      <c r="P172" s="204"/>
      <c r="Q172" s="204"/>
      <c r="R172" s="204"/>
      <c r="S172" s="204"/>
      <c r="T172" s="204"/>
      <c r="U172" s="204"/>
      <c r="V172" s="204"/>
      <c r="W172" s="204"/>
      <c r="X172" s="204"/>
      <c r="Y172" s="204"/>
      <c r="Z172" s="204"/>
    </row>
    <row r="173" spans="1:26" ht="15.75" customHeight="1" x14ac:dyDescent="0.25">
      <c r="A173" s="204"/>
      <c r="B173" s="205"/>
      <c r="C173" s="206"/>
      <c r="D173" s="204"/>
      <c r="E173" s="204"/>
      <c r="F173" s="204"/>
      <c r="G173" s="204"/>
      <c r="H173" s="204"/>
      <c r="I173" s="204"/>
      <c r="J173" s="204"/>
      <c r="K173" s="204"/>
      <c r="L173" s="204"/>
      <c r="M173" s="204"/>
      <c r="N173" s="207"/>
      <c r="O173" s="204"/>
      <c r="P173" s="204"/>
      <c r="Q173" s="204"/>
      <c r="R173" s="204"/>
      <c r="S173" s="204"/>
      <c r="T173" s="204"/>
      <c r="U173" s="204"/>
      <c r="V173" s="204"/>
      <c r="W173" s="204"/>
      <c r="X173" s="204"/>
      <c r="Y173" s="204"/>
      <c r="Z173" s="204"/>
    </row>
    <row r="174" spans="1:26" ht="15.75" customHeight="1" x14ac:dyDescent="0.25">
      <c r="A174" s="204"/>
      <c r="B174" s="205"/>
      <c r="C174" s="206"/>
      <c r="D174" s="204"/>
      <c r="E174" s="204"/>
      <c r="F174" s="204"/>
      <c r="G174" s="204"/>
      <c r="H174" s="204"/>
      <c r="I174" s="204"/>
      <c r="J174" s="204"/>
      <c r="K174" s="204"/>
      <c r="L174" s="204"/>
      <c r="M174" s="204"/>
      <c r="N174" s="207"/>
      <c r="O174" s="204"/>
      <c r="P174" s="204"/>
      <c r="Q174" s="204"/>
      <c r="R174" s="204"/>
      <c r="S174" s="204"/>
      <c r="T174" s="204"/>
      <c r="U174" s="204"/>
      <c r="V174" s="204"/>
      <c r="W174" s="204"/>
      <c r="X174" s="204"/>
      <c r="Y174" s="204"/>
      <c r="Z174" s="204"/>
    </row>
    <row r="175" spans="1:26" ht="15.75" customHeight="1" x14ac:dyDescent="0.25">
      <c r="A175" s="204"/>
      <c r="B175" s="205"/>
      <c r="C175" s="206"/>
      <c r="D175" s="204"/>
      <c r="E175" s="204"/>
      <c r="F175" s="204"/>
      <c r="G175" s="204"/>
      <c r="H175" s="204"/>
      <c r="I175" s="204"/>
      <c r="J175" s="204"/>
      <c r="K175" s="204"/>
      <c r="L175" s="204"/>
      <c r="M175" s="204"/>
      <c r="N175" s="207"/>
      <c r="O175" s="204"/>
      <c r="P175" s="204"/>
      <c r="Q175" s="204"/>
      <c r="R175" s="204"/>
      <c r="S175" s="204"/>
      <c r="T175" s="204"/>
      <c r="U175" s="204"/>
      <c r="V175" s="204"/>
      <c r="W175" s="204"/>
      <c r="X175" s="204"/>
      <c r="Y175" s="204"/>
      <c r="Z175" s="204"/>
    </row>
    <row r="176" spans="1:26" ht="15.75" customHeight="1" x14ac:dyDescent="0.25">
      <c r="A176" s="204"/>
      <c r="B176" s="205"/>
      <c r="C176" s="206"/>
      <c r="D176" s="204"/>
      <c r="E176" s="204"/>
      <c r="F176" s="204"/>
      <c r="G176" s="204"/>
      <c r="H176" s="204"/>
      <c r="I176" s="204"/>
      <c r="J176" s="204"/>
      <c r="K176" s="204"/>
      <c r="L176" s="204"/>
      <c r="M176" s="204"/>
      <c r="N176" s="207"/>
      <c r="O176" s="204"/>
      <c r="P176" s="204"/>
      <c r="Q176" s="204"/>
      <c r="R176" s="204"/>
      <c r="S176" s="204"/>
      <c r="T176" s="204"/>
      <c r="U176" s="204"/>
      <c r="V176" s="204"/>
      <c r="W176" s="204"/>
      <c r="X176" s="204"/>
      <c r="Y176" s="204"/>
      <c r="Z176" s="204"/>
    </row>
    <row r="177" spans="1:26" ht="15.75" customHeight="1" x14ac:dyDescent="0.25">
      <c r="A177" s="204"/>
      <c r="B177" s="205"/>
      <c r="C177" s="206"/>
      <c r="D177" s="204"/>
      <c r="E177" s="204"/>
      <c r="F177" s="204"/>
      <c r="G177" s="204"/>
      <c r="H177" s="204"/>
      <c r="I177" s="204"/>
      <c r="J177" s="204"/>
      <c r="K177" s="204"/>
      <c r="L177" s="204"/>
      <c r="M177" s="204"/>
      <c r="N177" s="207"/>
      <c r="O177" s="204"/>
      <c r="P177" s="204"/>
      <c r="Q177" s="204"/>
      <c r="R177" s="204"/>
      <c r="S177" s="204"/>
      <c r="T177" s="204"/>
      <c r="U177" s="204"/>
      <c r="V177" s="204"/>
      <c r="W177" s="204"/>
      <c r="X177" s="204"/>
      <c r="Y177" s="204"/>
      <c r="Z177" s="204"/>
    </row>
    <row r="178" spans="1:26" ht="15.75" customHeight="1" x14ac:dyDescent="0.25">
      <c r="A178" s="204"/>
      <c r="B178" s="205"/>
      <c r="C178" s="206"/>
      <c r="D178" s="204"/>
      <c r="E178" s="204"/>
      <c r="F178" s="204"/>
      <c r="G178" s="204"/>
      <c r="H178" s="204"/>
      <c r="I178" s="204"/>
      <c r="J178" s="204"/>
      <c r="K178" s="204"/>
      <c r="L178" s="204"/>
      <c r="M178" s="204"/>
      <c r="N178" s="207"/>
      <c r="O178" s="204"/>
      <c r="P178" s="204"/>
      <c r="Q178" s="204"/>
      <c r="R178" s="204"/>
      <c r="S178" s="204"/>
      <c r="T178" s="204"/>
      <c r="U178" s="204"/>
      <c r="V178" s="204"/>
      <c r="W178" s="204"/>
      <c r="X178" s="204"/>
      <c r="Y178" s="204"/>
      <c r="Z178" s="204"/>
    </row>
    <row r="179" spans="1:26" ht="15.75" customHeight="1" x14ac:dyDescent="0.25">
      <c r="A179" s="204"/>
      <c r="B179" s="205"/>
      <c r="C179" s="206"/>
      <c r="D179" s="204"/>
      <c r="E179" s="204"/>
      <c r="F179" s="204"/>
      <c r="G179" s="204"/>
      <c r="H179" s="204"/>
      <c r="I179" s="204"/>
      <c r="J179" s="204"/>
      <c r="K179" s="204"/>
      <c r="L179" s="204"/>
      <c r="M179" s="204"/>
      <c r="N179" s="207"/>
      <c r="O179" s="204"/>
      <c r="P179" s="204"/>
      <c r="Q179" s="204"/>
      <c r="R179" s="204"/>
      <c r="S179" s="204"/>
      <c r="T179" s="204"/>
      <c r="U179" s="204"/>
      <c r="V179" s="204"/>
      <c r="W179" s="204"/>
      <c r="X179" s="204"/>
      <c r="Y179" s="204"/>
      <c r="Z179" s="204"/>
    </row>
    <row r="180" spans="1:26" ht="15.75" customHeight="1" x14ac:dyDescent="0.25">
      <c r="A180" s="204"/>
      <c r="B180" s="205"/>
      <c r="C180" s="206"/>
      <c r="D180" s="204"/>
      <c r="E180" s="204"/>
      <c r="F180" s="204"/>
      <c r="G180" s="204"/>
      <c r="H180" s="204"/>
      <c r="I180" s="204"/>
      <c r="J180" s="204"/>
      <c r="K180" s="204"/>
      <c r="L180" s="204"/>
      <c r="M180" s="204"/>
      <c r="N180" s="207"/>
      <c r="O180" s="204"/>
      <c r="P180" s="204"/>
      <c r="Q180" s="204"/>
      <c r="R180" s="204"/>
      <c r="S180" s="204"/>
      <c r="T180" s="204"/>
      <c r="U180" s="204"/>
      <c r="V180" s="204"/>
      <c r="W180" s="204"/>
      <c r="X180" s="204"/>
      <c r="Y180" s="204"/>
      <c r="Z180" s="204"/>
    </row>
    <row r="181" spans="1:26" ht="15.75" customHeight="1" x14ac:dyDescent="0.25">
      <c r="A181" s="204"/>
      <c r="B181" s="205"/>
      <c r="C181" s="206"/>
      <c r="D181" s="204"/>
      <c r="E181" s="204"/>
      <c r="F181" s="204"/>
      <c r="G181" s="204"/>
      <c r="H181" s="204"/>
      <c r="I181" s="204"/>
      <c r="J181" s="204"/>
      <c r="K181" s="204"/>
      <c r="L181" s="204"/>
      <c r="M181" s="204"/>
      <c r="N181" s="207"/>
      <c r="O181" s="204"/>
      <c r="P181" s="204"/>
      <c r="Q181" s="204"/>
      <c r="R181" s="204"/>
      <c r="S181" s="204"/>
      <c r="T181" s="204"/>
      <c r="U181" s="204"/>
      <c r="V181" s="204"/>
      <c r="W181" s="204"/>
      <c r="X181" s="204"/>
      <c r="Y181" s="204"/>
      <c r="Z181" s="204"/>
    </row>
    <row r="182" spans="1:26" ht="15.75" customHeight="1" x14ac:dyDescent="0.25">
      <c r="A182" s="204"/>
      <c r="B182" s="205"/>
      <c r="C182" s="206"/>
      <c r="D182" s="204"/>
      <c r="E182" s="204"/>
      <c r="F182" s="204"/>
      <c r="G182" s="204"/>
      <c r="H182" s="204"/>
      <c r="I182" s="204"/>
      <c r="J182" s="204"/>
      <c r="K182" s="204"/>
      <c r="L182" s="204"/>
      <c r="M182" s="204"/>
      <c r="N182" s="207"/>
      <c r="O182" s="204"/>
      <c r="P182" s="204"/>
      <c r="Q182" s="204"/>
      <c r="R182" s="204"/>
      <c r="S182" s="204"/>
      <c r="T182" s="204"/>
      <c r="U182" s="204"/>
      <c r="V182" s="204"/>
      <c r="W182" s="204"/>
      <c r="X182" s="204"/>
      <c r="Y182" s="204"/>
      <c r="Z182" s="204"/>
    </row>
    <row r="183" spans="1:26" ht="15.75" customHeight="1" x14ac:dyDescent="0.25">
      <c r="A183" s="204"/>
      <c r="B183" s="205"/>
      <c r="C183" s="206"/>
      <c r="D183" s="204"/>
      <c r="E183" s="204"/>
      <c r="F183" s="204"/>
      <c r="G183" s="204"/>
      <c r="H183" s="204"/>
      <c r="I183" s="204"/>
      <c r="J183" s="204"/>
      <c r="K183" s="204"/>
      <c r="L183" s="204"/>
      <c r="M183" s="204"/>
      <c r="N183" s="207"/>
      <c r="O183" s="204"/>
      <c r="P183" s="204"/>
      <c r="Q183" s="204"/>
      <c r="R183" s="204"/>
      <c r="S183" s="204"/>
      <c r="T183" s="204"/>
      <c r="U183" s="204"/>
      <c r="V183" s="204"/>
      <c r="W183" s="204"/>
      <c r="X183" s="204"/>
      <c r="Y183" s="204"/>
      <c r="Z183" s="204"/>
    </row>
    <row r="184" spans="1:26" ht="15.75" customHeight="1" x14ac:dyDescent="0.25">
      <c r="A184" s="204"/>
      <c r="B184" s="205"/>
      <c r="C184" s="206"/>
      <c r="D184" s="204"/>
      <c r="E184" s="204"/>
      <c r="F184" s="204"/>
      <c r="G184" s="204"/>
      <c r="H184" s="204"/>
      <c r="I184" s="204"/>
      <c r="J184" s="204"/>
      <c r="K184" s="204"/>
      <c r="L184" s="204"/>
      <c r="M184" s="204"/>
      <c r="N184" s="207"/>
      <c r="O184" s="204"/>
      <c r="P184" s="204"/>
      <c r="Q184" s="204"/>
      <c r="R184" s="204"/>
      <c r="S184" s="204"/>
      <c r="T184" s="204"/>
      <c r="U184" s="204"/>
      <c r="V184" s="204"/>
      <c r="W184" s="204"/>
      <c r="X184" s="204"/>
      <c r="Y184" s="204"/>
      <c r="Z184" s="204"/>
    </row>
    <row r="185" spans="1:26" ht="15.75" customHeight="1" x14ac:dyDescent="0.25">
      <c r="A185" s="204"/>
      <c r="B185" s="205"/>
      <c r="C185" s="206"/>
      <c r="D185" s="204"/>
      <c r="E185" s="204"/>
      <c r="F185" s="204"/>
      <c r="G185" s="204"/>
      <c r="H185" s="204"/>
      <c r="I185" s="204"/>
      <c r="J185" s="204"/>
      <c r="K185" s="204"/>
      <c r="L185" s="204"/>
      <c r="M185" s="204"/>
      <c r="N185" s="207"/>
      <c r="O185" s="204"/>
      <c r="P185" s="204"/>
      <c r="Q185" s="204"/>
      <c r="R185" s="204"/>
      <c r="S185" s="204"/>
      <c r="T185" s="204"/>
      <c r="U185" s="204"/>
      <c r="V185" s="204"/>
      <c r="W185" s="204"/>
      <c r="X185" s="204"/>
      <c r="Y185" s="204"/>
      <c r="Z185" s="204"/>
    </row>
    <row r="186" spans="1:26" ht="15.75" customHeight="1" x14ac:dyDescent="0.25">
      <c r="A186" s="204"/>
      <c r="B186" s="205"/>
      <c r="C186" s="206"/>
      <c r="D186" s="204"/>
      <c r="E186" s="204"/>
      <c r="F186" s="204"/>
      <c r="G186" s="204"/>
      <c r="H186" s="204"/>
      <c r="I186" s="204"/>
      <c r="J186" s="204"/>
      <c r="K186" s="204"/>
      <c r="L186" s="204"/>
      <c r="M186" s="204"/>
      <c r="N186" s="207"/>
      <c r="O186" s="204"/>
      <c r="P186" s="204"/>
      <c r="Q186" s="204"/>
      <c r="R186" s="204"/>
      <c r="S186" s="204"/>
      <c r="T186" s="204"/>
      <c r="U186" s="204"/>
      <c r="V186" s="204"/>
      <c r="W186" s="204"/>
      <c r="X186" s="204"/>
      <c r="Y186" s="204"/>
      <c r="Z186" s="204"/>
    </row>
    <row r="187" spans="1:26" ht="15.75" customHeight="1" x14ac:dyDescent="0.25">
      <c r="A187" s="204"/>
      <c r="B187" s="205"/>
      <c r="C187" s="206"/>
      <c r="D187" s="204"/>
      <c r="E187" s="204"/>
      <c r="F187" s="204"/>
      <c r="G187" s="204"/>
      <c r="H187" s="204"/>
      <c r="I187" s="204"/>
      <c r="J187" s="204"/>
      <c r="K187" s="204"/>
      <c r="L187" s="204"/>
      <c r="M187" s="204"/>
      <c r="N187" s="207"/>
      <c r="O187" s="204"/>
      <c r="P187" s="204"/>
      <c r="Q187" s="204"/>
      <c r="R187" s="204"/>
      <c r="S187" s="204"/>
      <c r="T187" s="204"/>
      <c r="U187" s="204"/>
      <c r="V187" s="204"/>
      <c r="W187" s="204"/>
      <c r="X187" s="204"/>
      <c r="Y187" s="204"/>
      <c r="Z187" s="204"/>
    </row>
    <row r="188" spans="1:26" ht="15.75" customHeight="1" x14ac:dyDescent="0.25">
      <c r="A188" s="204"/>
      <c r="B188" s="205"/>
      <c r="C188" s="206"/>
      <c r="D188" s="204"/>
      <c r="E188" s="204"/>
      <c r="F188" s="204"/>
      <c r="G188" s="204"/>
      <c r="H188" s="204"/>
      <c r="I188" s="204"/>
      <c r="J188" s="204"/>
      <c r="K188" s="204"/>
      <c r="L188" s="204"/>
      <c r="M188" s="204"/>
      <c r="N188" s="207"/>
      <c r="O188" s="204"/>
      <c r="P188" s="204"/>
      <c r="Q188" s="204"/>
      <c r="R188" s="204"/>
      <c r="S188" s="204"/>
      <c r="T188" s="204"/>
      <c r="U188" s="204"/>
      <c r="V188" s="204"/>
      <c r="W188" s="204"/>
      <c r="X188" s="204"/>
      <c r="Y188" s="204"/>
      <c r="Z188" s="204"/>
    </row>
    <row r="189" spans="1:26" ht="15.75" customHeight="1" x14ac:dyDescent="0.25">
      <c r="A189" s="204"/>
      <c r="B189" s="205"/>
      <c r="C189" s="206"/>
      <c r="D189" s="204"/>
      <c r="E189" s="204"/>
      <c r="F189" s="204"/>
      <c r="G189" s="204"/>
      <c r="H189" s="204"/>
      <c r="I189" s="204"/>
      <c r="J189" s="204"/>
      <c r="K189" s="204"/>
      <c r="L189" s="204"/>
      <c r="M189" s="204"/>
      <c r="N189" s="207"/>
      <c r="O189" s="204"/>
      <c r="P189" s="204"/>
      <c r="Q189" s="204"/>
      <c r="R189" s="204"/>
      <c r="S189" s="204"/>
      <c r="T189" s="204"/>
      <c r="U189" s="204"/>
      <c r="V189" s="204"/>
      <c r="W189" s="204"/>
      <c r="X189" s="204"/>
      <c r="Y189" s="204"/>
      <c r="Z189" s="204"/>
    </row>
    <row r="190" spans="1:26" ht="15.75" customHeight="1" x14ac:dyDescent="0.25">
      <c r="A190" s="204"/>
      <c r="B190" s="205"/>
      <c r="C190" s="206"/>
      <c r="D190" s="204"/>
      <c r="E190" s="204"/>
      <c r="F190" s="204"/>
      <c r="G190" s="204"/>
      <c r="H190" s="204"/>
      <c r="I190" s="204"/>
      <c r="J190" s="204"/>
      <c r="K190" s="204"/>
      <c r="L190" s="204"/>
      <c r="M190" s="204"/>
      <c r="N190" s="207"/>
      <c r="O190" s="204"/>
      <c r="P190" s="204"/>
      <c r="Q190" s="204"/>
      <c r="R190" s="204"/>
      <c r="S190" s="204"/>
      <c r="T190" s="204"/>
      <c r="U190" s="204"/>
      <c r="V190" s="204"/>
      <c r="W190" s="204"/>
      <c r="X190" s="204"/>
      <c r="Y190" s="204"/>
      <c r="Z190" s="204"/>
    </row>
    <row r="191" spans="1:26" ht="15.75" customHeight="1" x14ac:dyDescent="0.25">
      <c r="A191" s="204"/>
      <c r="B191" s="205"/>
      <c r="C191" s="206"/>
      <c r="D191" s="204"/>
      <c r="E191" s="204"/>
      <c r="F191" s="204"/>
      <c r="G191" s="204"/>
      <c r="H191" s="204"/>
      <c r="I191" s="204"/>
      <c r="J191" s="204"/>
      <c r="K191" s="204"/>
      <c r="L191" s="204"/>
      <c r="M191" s="204"/>
      <c r="N191" s="207"/>
      <c r="O191" s="204"/>
      <c r="P191" s="204"/>
      <c r="Q191" s="204"/>
      <c r="R191" s="204"/>
      <c r="S191" s="204"/>
      <c r="T191" s="204"/>
      <c r="U191" s="204"/>
      <c r="V191" s="204"/>
      <c r="W191" s="204"/>
      <c r="X191" s="204"/>
      <c r="Y191" s="204"/>
      <c r="Z191" s="204"/>
    </row>
    <row r="192" spans="1:26" ht="15.75" customHeight="1" x14ac:dyDescent="0.25">
      <c r="A192" s="204"/>
      <c r="B192" s="205"/>
      <c r="C192" s="206"/>
      <c r="D192" s="204"/>
      <c r="E192" s="204"/>
      <c r="F192" s="204"/>
      <c r="G192" s="204"/>
      <c r="H192" s="204"/>
      <c r="I192" s="204"/>
      <c r="J192" s="204"/>
      <c r="K192" s="204"/>
      <c r="L192" s="204"/>
      <c r="M192" s="204"/>
      <c r="N192" s="207"/>
      <c r="O192" s="204"/>
      <c r="P192" s="204"/>
      <c r="Q192" s="204"/>
      <c r="R192" s="204"/>
      <c r="S192" s="204"/>
      <c r="T192" s="204"/>
      <c r="U192" s="204"/>
      <c r="V192" s="204"/>
      <c r="W192" s="204"/>
      <c r="X192" s="204"/>
      <c r="Y192" s="204"/>
      <c r="Z192" s="204"/>
    </row>
    <row r="193" spans="1:26" ht="15.75" customHeight="1" x14ac:dyDescent="0.25">
      <c r="A193" s="204"/>
      <c r="B193" s="205"/>
      <c r="C193" s="206"/>
      <c r="D193" s="204"/>
      <c r="E193" s="204"/>
      <c r="F193" s="204"/>
      <c r="G193" s="204"/>
      <c r="H193" s="204"/>
      <c r="I193" s="204"/>
      <c r="J193" s="204"/>
      <c r="K193" s="204"/>
      <c r="L193" s="204"/>
      <c r="M193" s="204"/>
      <c r="N193" s="207"/>
      <c r="O193" s="204"/>
      <c r="P193" s="204"/>
      <c r="Q193" s="204"/>
      <c r="R193" s="204"/>
      <c r="S193" s="204"/>
      <c r="T193" s="204"/>
      <c r="U193" s="204"/>
      <c r="V193" s="204"/>
      <c r="W193" s="204"/>
      <c r="X193" s="204"/>
      <c r="Y193" s="204"/>
      <c r="Z193" s="204"/>
    </row>
    <row r="194" spans="1:26" ht="15.75" customHeight="1" x14ac:dyDescent="0.25">
      <c r="A194" s="204"/>
      <c r="B194" s="205"/>
      <c r="C194" s="206"/>
      <c r="D194" s="204"/>
      <c r="E194" s="204"/>
      <c r="F194" s="204"/>
      <c r="G194" s="204"/>
      <c r="H194" s="204"/>
      <c r="I194" s="204"/>
      <c r="J194" s="204"/>
      <c r="K194" s="204"/>
      <c r="L194" s="204"/>
      <c r="M194" s="204"/>
      <c r="N194" s="207"/>
      <c r="O194" s="204"/>
      <c r="P194" s="204"/>
      <c r="Q194" s="204"/>
      <c r="R194" s="204"/>
      <c r="S194" s="204"/>
      <c r="T194" s="204"/>
      <c r="U194" s="204"/>
      <c r="V194" s="204"/>
      <c r="W194" s="204"/>
      <c r="X194" s="204"/>
      <c r="Y194" s="204"/>
      <c r="Z194" s="204"/>
    </row>
    <row r="195" spans="1:26" ht="15.75" customHeight="1" x14ac:dyDescent="0.25">
      <c r="A195" s="204"/>
      <c r="B195" s="205"/>
      <c r="C195" s="206"/>
      <c r="D195" s="204"/>
      <c r="E195" s="204"/>
      <c r="F195" s="204"/>
      <c r="G195" s="204"/>
      <c r="H195" s="204"/>
      <c r="I195" s="204"/>
      <c r="J195" s="204"/>
      <c r="K195" s="204"/>
      <c r="L195" s="204"/>
      <c r="M195" s="204"/>
      <c r="N195" s="207"/>
      <c r="O195" s="204"/>
      <c r="P195" s="204"/>
      <c r="Q195" s="204"/>
      <c r="R195" s="204"/>
      <c r="S195" s="204"/>
      <c r="T195" s="204"/>
      <c r="U195" s="204"/>
      <c r="V195" s="204"/>
      <c r="W195" s="204"/>
      <c r="X195" s="204"/>
      <c r="Y195" s="204"/>
      <c r="Z195" s="204"/>
    </row>
    <row r="196" spans="1:26" ht="15.75" customHeight="1" x14ac:dyDescent="0.25">
      <c r="A196" s="204"/>
      <c r="B196" s="205"/>
      <c r="C196" s="206"/>
      <c r="D196" s="204"/>
      <c r="E196" s="204"/>
      <c r="F196" s="204"/>
      <c r="G196" s="204"/>
      <c r="H196" s="204"/>
      <c r="I196" s="204"/>
      <c r="J196" s="204"/>
      <c r="K196" s="204"/>
      <c r="L196" s="204"/>
      <c r="M196" s="204"/>
      <c r="N196" s="207"/>
      <c r="O196" s="204"/>
      <c r="P196" s="204"/>
      <c r="Q196" s="204"/>
      <c r="R196" s="204"/>
      <c r="S196" s="204"/>
      <c r="T196" s="204"/>
      <c r="U196" s="204"/>
      <c r="V196" s="204"/>
      <c r="W196" s="204"/>
      <c r="X196" s="204"/>
      <c r="Y196" s="204"/>
      <c r="Z196" s="204"/>
    </row>
    <row r="197" spans="1:26" ht="15.75" customHeight="1" x14ac:dyDescent="0.25">
      <c r="A197" s="204"/>
      <c r="B197" s="205"/>
      <c r="C197" s="206"/>
      <c r="D197" s="204"/>
      <c r="E197" s="204"/>
      <c r="F197" s="204"/>
      <c r="G197" s="204"/>
      <c r="H197" s="204"/>
      <c r="I197" s="204"/>
      <c r="J197" s="204"/>
      <c r="K197" s="204"/>
      <c r="L197" s="204"/>
      <c r="M197" s="204"/>
      <c r="N197" s="207"/>
      <c r="O197" s="204"/>
      <c r="P197" s="204"/>
      <c r="Q197" s="204"/>
      <c r="R197" s="204"/>
      <c r="S197" s="204"/>
      <c r="T197" s="204"/>
      <c r="U197" s="204"/>
      <c r="V197" s="204"/>
      <c r="W197" s="204"/>
      <c r="X197" s="204"/>
      <c r="Y197" s="204"/>
      <c r="Z197" s="204"/>
    </row>
    <row r="198" spans="1:26" ht="15.75" customHeight="1" x14ac:dyDescent="0.25">
      <c r="A198" s="204"/>
      <c r="B198" s="205"/>
      <c r="C198" s="206"/>
      <c r="D198" s="204"/>
      <c r="E198" s="204"/>
      <c r="F198" s="204"/>
      <c r="G198" s="204"/>
      <c r="H198" s="204"/>
      <c r="I198" s="204"/>
      <c r="J198" s="204"/>
      <c r="K198" s="204"/>
      <c r="L198" s="204"/>
      <c r="M198" s="204"/>
      <c r="N198" s="207"/>
      <c r="O198" s="204"/>
      <c r="P198" s="204"/>
      <c r="Q198" s="204"/>
      <c r="R198" s="204"/>
      <c r="S198" s="204"/>
      <c r="T198" s="204"/>
      <c r="U198" s="204"/>
      <c r="V198" s="204"/>
      <c r="W198" s="204"/>
      <c r="X198" s="204"/>
      <c r="Y198" s="204"/>
      <c r="Z198" s="204"/>
    </row>
    <row r="199" spans="1:26" ht="15.75" customHeight="1" x14ac:dyDescent="0.25">
      <c r="A199" s="204"/>
      <c r="B199" s="205"/>
      <c r="C199" s="206"/>
      <c r="D199" s="204"/>
      <c r="E199" s="204"/>
      <c r="F199" s="204"/>
      <c r="G199" s="204"/>
      <c r="H199" s="204"/>
      <c r="I199" s="204"/>
      <c r="J199" s="204"/>
      <c r="K199" s="204"/>
      <c r="L199" s="204"/>
      <c r="M199" s="204"/>
      <c r="N199" s="207"/>
      <c r="O199" s="204"/>
      <c r="P199" s="204"/>
      <c r="Q199" s="204"/>
      <c r="R199" s="204"/>
      <c r="S199" s="204"/>
      <c r="T199" s="204"/>
      <c r="U199" s="204"/>
      <c r="V199" s="204"/>
      <c r="W199" s="204"/>
      <c r="X199" s="204"/>
      <c r="Y199" s="204"/>
      <c r="Z199" s="204"/>
    </row>
    <row r="200" spans="1:26" ht="15.75" customHeight="1" x14ac:dyDescent="0.25">
      <c r="A200" s="204"/>
      <c r="B200" s="205"/>
      <c r="C200" s="206"/>
      <c r="D200" s="204"/>
      <c r="E200" s="204"/>
      <c r="F200" s="204"/>
      <c r="G200" s="204"/>
      <c r="H200" s="204"/>
      <c r="I200" s="204"/>
      <c r="J200" s="204"/>
      <c r="K200" s="204"/>
      <c r="L200" s="204"/>
      <c r="M200" s="204"/>
      <c r="N200" s="207"/>
      <c r="O200" s="204"/>
      <c r="P200" s="204"/>
      <c r="Q200" s="204"/>
      <c r="R200" s="204"/>
      <c r="S200" s="204"/>
      <c r="T200" s="204"/>
      <c r="U200" s="204"/>
      <c r="V200" s="204"/>
      <c r="W200" s="204"/>
      <c r="X200" s="204"/>
      <c r="Y200" s="204"/>
      <c r="Z200" s="204"/>
    </row>
    <row r="201" spans="1:26" ht="15.75" customHeight="1" x14ac:dyDescent="0.25">
      <c r="A201" s="204"/>
      <c r="B201" s="205"/>
      <c r="C201" s="206"/>
      <c r="D201" s="204"/>
      <c r="E201" s="204"/>
      <c r="F201" s="204"/>
      <c r="G201" s="204"/>
      <c r="H201" s="204"/>
      <c r="I201" s="204"/>
      <c r="J201" s="204"/>
      <c r="K201" s="204"/>
      <c r="L201" s="204"/>
      <c r="M201" s="204"/>
      <c r="N201" s="207"/>
      <c r="O201" s="204"/>
      <c r="P201" s="204"/>
      <c r="Q201" s="204"/>
      <c r="R201" s="204"/>
      <c r="S201" s="204"/>
      <c r="T201" s="204"/>
      <c r="U201" s="204"/>
      <c r="V201" s="204"/>
      <c r="W201" s="204"/>
      <c r="X201" s="204"/>
      <c r="Y201" s="204"/>
      <c r="Z201" s="204"/>
    </row>
    <row r="202" spans="1:26" ht="15.75" customHeight="1" x14ac:dyDescent="0.25">
      <c r="A202" s="204"/>
      <c r="B202" s="205"/>
      <c r="C202" s="206"/>
      <c r="D202" s="204"/>
      <c r="E202" s="204"/>
      <c r="F202" s="204"/>
      <c r="G202" s="204"/>
      <c r="H202" s="204"/>
      <c r="I202" s="204"/>
      <c r="J202" s="204"/>
      <c r="K202" s="204"/>
      <c r="L202" s="204"/>
      <c r="M202" s="204"/>
      <c r="N202" s="207"/>
      <c r="O202" s="204"/>
      <c r="P202" s="204"/>
      <c r="Q202" s="204"/>
      <c r="R202" s="204"/>
      <c r="S202" s="204"/>
      <c r="T202" s="204"/>
      <c r="U202" s="204"/>
      <c r="V202" s="204"/>
      <c r="W202" s="204"/>
      <c r="X202" s="204"/>
      <c r="Y202" s="204"/>
      <c r="Z202" s="204"/>
    </row>
    <row r="203" spans="1:26" ht="15.75" customHeight="1" x14ac:dyDescent="0.25">
      <c r="A203" s="204"/>
      <c r="B203" s="205"/>
      <c r="C203" s="206"/>
      <c r="D203" s="204"/>
      <c r="E203" s="204"/>
      <c r="F203" s="204"/>
      <c r="G203" s="204"/>
      <c r="H203" s="204"/>
      <c r="I203" s="204"/>
      <c r="J203" s="204"/>
      <c r="K203" s="204"/>
      <c r="L203" s="204"/>
      <c r="M203" s="204"/>
      <c r="N203" s="207"/>
      <c r="O203" s="204"/>
      <c r="P203" s="204"/>
      <c r="Q203" s="204"/>
      <c r="R203" s="204"/>
      <c r="S203" s="204"/>
      <c r="T203" s="204"/>
      <c r="U203" s="204"/>
      <c r="V203" s="204"/>
      <c r="W203" s="204"/>
      <c r="X203" s="204"/>
      <c r="Y203" s="204"/>
      <c r="Z203" s="204"/>
    </row>
    <row r="204" spans="1:26" ht="15.75" customHeight="1" x14ac:dyDescent="0.25">
      <c r="A204" s="204"/>
      <c r="B204" s="205"/>
      <c r="C204" s="206"/>
      <c r="D204" s="204"/>
      <c r="E204" s="204"/>
      <c r="F204" s="204"/>
      <c r="G204" s="204"/>
      <c r="H204" s="204"/>
      <c r="I204" s="204"/>
      <c r="J204" s="204"/>
      <c r="K204" s="204"/>
      <c r="L204" s="204"/>
      <c r="M204" s="204"/>
      <c r="N204" s="207"/>
      <c r="O204" s="204"/>
      <c r="P204" s="204"/>
      <c r="Q204" s="204"/>
      <c r="R204" s="204"/>
      <c r="S204" s="204"/>
      <c r="T204" s="204"/>
      <c r="U204" s="204"/>
      <c r="V204" s="204"/>
      <c r="W204" s="204"/>
      <c r="X204" s="204"/>
      <c r="Y204" s="204"/>
      <c r="Z204" s="204"/>
    </row>
    <row r="205" spans="1:26" ht="15.75" customHeight="1" x14ac:dyDescent="0.25">
      <c r="A205" s="204"/>
      <c r="B205" s="205"/>
      <c r="C205" s="206"/>
      <c r="D205" s="204"/>
      <c r="E205" s="204"/>
      <c r="F205" s="204"/>
      <c r="G205" s="204"/>
      <c r="H205" s="204"/>
      <c r="I205" s="204"/>
      <c r="J205" s="204"/>
      <c r="K205" s="204"/>
      <c r="L205" s="204"/>
      <c r="M205" s="204"/>
      <c r="N205" s="207"/>
      <c r="O205" s="204"/>
      <c r="P205" s="204"/>
      <c r="Q205" s="204"/>
      <c r="R205" s="204"/>
      <c r="S205" s="204"/>
      <c r="T205" s="204"/>
      <c r="U205" s="204"/>
      <c r="V205" s="204"/>
      <c r="W205" s="204"/>
      <c r="X205" s="204"/>
      <c r="Y205" s="204"/>
      <c r="Z205" s="204"/>
    </row>
    <row r="206" spans="1:26" ht="15.75" customHeight="1" x14ac:dyDescent="0.25">
      <c r="A206" s="204"/>
      <c r="B206" s="205"/>
      <c r="C206" s="206"/>
      <c r="D206" s="204"/>
      <c r="E206" s="204"/>
      <c r="F206" s="204"/>
      <c r="G206" s="204"/>
      <c r="H206" s="204"/>
      <c r="I206" s="204"/>
      <c r="J206" s="204"/>
      <c r="K206" s="204"/>
      <c r="L206" s="204"/>
      <c r="M206" s="204"/>
      <c r="N206" s="207"/>
      <c r="O206" s="204"/>
      <c r="P206" s="204"/>
      <c r="Q206" s="204"/>
      <c r="R206" s="204"/>
      <c r="S206" s="204"/>
      <c r="T206" s="204"/>
      <c r="U206" s="204"/>
      <c r="V206" s="204"/>
      <c r="W206" s="204"/>
      <c r="X206" s="204"/>
      <c r="Y206" s="204"/>
      <c r="Z206" s="204"/>
    </row>
    <row r="207" spans="1:26" ht="15.75" customHeight="1" x14ac:dyDescent="0.25">
      <c r="A207" s="204"/>
      <c r="B207" s="205"/>
      <c r="C207" s="206"/>
      <c r="D207" s="204"/>
      <c r="E207" s="204"/>
      <c r="F207" s="204"/>
      <c r="G207" s="204"/>
      <c r="H207" s="204"/>
      <c r="I207" s="204"/>
      <c r="J207" s="204"/>
      <c r="K207" s="204"/>
      <c r="L207" s="204"/>
      <c r="M207" s="204"/>
      <c r="N207" s="207"/>
      <c r="O207" s="204"/>
      <c r="P207" s="204"/>
      <c r="Q207" s="204"/>
      <c r="R207" s="204"/>
      <c r="S207" s="204"/>
      <c r="T207" s="204"/>
      <c r="U207" s="204"/>
      <c r="V207" s="204"/>
      <c r="W207" s="204"/>
      <c r="X207" s="204"/>
      <c r="Y207" s="204"/>
      <c r="Z207" s="204"/>
    </row>
    <row r="208" spans="1:26" ht="15.75" customHeight="1" x14ac:dyDescent="0.25">
      <c r="A208" s="204"/>
      <c r="B208" s="205"/>
      <c r="C208" s="206"/>
      <c r="D208" s="204"/>
      <c r="E208" s="204"/>
      <c r="F208" s="204"/>
      <c r="G208" s="204"/>
      <c r="H208" s="204"/>
      <c r="I208" s="204"/>
      <c r="J208" s="204"/>
      <c r="K208" s="204"/>
      <c r="L208" s="204"/>
      <c r="M208" s="204"/>
      <c r="N208" s="207"/>
      <c r="O208" s="204"/>
      <c r="P208" s="204"/>
      <c r="Q208" s="204"/>
      <c r="R208" s="204"/>
      <c r="S208" s="204"/>
      <c r="T208" s="204"/>
      <c r="U208" s="204"/>
      <c r="V208" s="204"/>
      <c r="W208" s="204"/>
      <c r="X208" s="204"/>
      <c r="Y208" s="204"/>
      <c r="Z208" s="204"/>
    </row>
    <row r="209" spans="1:26" ht="15.75" customHeight="1" x14ac:dyDescent="0.25">
      <c r="A209" s="204"/>
      <c r="B209" s="205"/>
      <c r="C209" s="206"/>
      <c r="D209" s="204"/>
      <c r="E209" s="204"/>
      <c r="F209" s="204"/>
      <c r="G209" s="204"/>
      <c r="H209" s="204"/>
      <c r="I209" s="204"/>
      <c r="J209" s="204"/>
      <c r="K209" s="204"/>
      <c r="L209" s="204"/>
      <c r="M209" s="204"/>
      <c r="N209" s="207"/>
      <c r="O209" s="204"/>
      <c r="P209" s="204"/>
      <c r="Q209" s="204"/>
      <c r="R209" s="204"/>
      <c r="S209" s="204"/>
      <c r="T209" s="204"/>
      <c r="U209" s="204"/>
      <c r="V209" s="204"/>
      <c r="W209" s="204"/>
      <c r="X209" s="204"/>
      <c r="Y209" s="204"/>
      <c r="Z209" s="204"/>
    </row>
    <row r="210" spans="1:26" ht="15.75" customHeight="1" x14ac:dyDescent="0.25">
      <c r="A210" s="204"/>
      <c r="B210" s="205"/>
      <c r="C210" s="206"/>
      <c r="D210" s="204"/>
      <c r="E210" s="204"/>
      <c r="F210" s="204"/>
      <c r="G210" s="204"/>
      <c r="H210" s="204"/>
      <c r="I210" s="204"/>
      <c r="J210" s="204"/>
      <c r="K210" s="204"/>
      <c r="L210" s="204"/>
      <c r="M210" s="204"/>
      <c r="N210" s="207"/>
      <c r="O210" s="204"/>
      <c r="P210" s="204"/>
      <c r="Q210" s="204"/>
      <c r="R210" s="204"/>
      <c r="S210" s="204"/>
      <c r="T210" s="204"/>
      <c r="U210" s="204"/>
      <c r="V210" s="204"/>
      <c r="W210" s="204"/>
      <c r="X210" s="204"/>
      <c r="Y210" s="204"/>
      <c r="Z210" s="204"/>
    </row>
    <row r="211" spans="1:26" ht="15.75" customHeight="1" x14ac:dyDescent="0.25">
      <c r="A211" s="204"/>
      <c r="B211" s="205"/>
      <c r="C211" s="206"/>
      <c r="D211" s="204"/>
      <c r="E211" s="204"/>
      <c r="F211" s="204"/>
      <c r="G211" s="204"/>
      <c r="H211" s="204"/>
      <c r="I211" s="204"/>
      <c r="J211" s="204"/>
      <c r="K211" s="204"/>
      <c r="L211" s="204"/>
      <c r="M211" s="204"/>
      <c r="N211" s="207"/>
      <c r="O211" s="204"/>
      <c r="P211" s="204"/>
      <c r="Q211" s="204"/>
      <c r="R211" s="204"/>
      <c r="S211" s="204"/>
      <c r="T211" s="204"/>
      <c r="U211" s="204"/>
      <c r="V211" s="204"/>
      <c r="W211" s="204"/>
      <c r="X211" s="204"/>
      <c r="Y211" s="204"/>
      <c r="Z211" s="204"/>
    </row>
    <row r="212" spans="1:26" ht="15.75" customHeight="1" x14ac:dyDescent="0.25">
      <c r="A212" s="204"/>
      <c r="B212" s="205"/>
      <c r="C212" s="206"/>
      <c r="D212" s="204"/>
      <c r="E212" s="204"/>
      <c r="F212" s="204"/>
      <c r="G212" s="204"/>
      <c r="H212" s="204"/>
      <c r="I212" s="204"/>
      <c r="J212" s="204"/>
      <c r="K212" s="204"/>
      <c r="L212" s="204"/>
      <c r="M212" s="204"/>
      <c r="N212" s="207"/>
      <c r="O212" s="204"/>
      <c r="P212" s="204"/>
      <c r="Q212" s="204"/>
      <c r="R212" s="204"/>
      <c r="S212" s="204"/>
      <c r="T212" s="204"/>
      <c r="U212" s="204"/>
      <c r="V212" s="204"/>
      <c r="W212" s="204"/>
      <c r="X212" s="204"/>
      <c r="Y212" s="204"/>
      <c r="Z212" s="204"/>
    </row>
    <row r="213" spans="1:26" ht="15.75" customHeight="1" x14ac:dyDescent="0.25">
      <c r="A213" s="204"/>
      <c r="B213" s="205"/>
      <c r="C213" s="206"/>
      <c r="D213" s="204"/>
      <c r="E213" s="204"/>
      <c r="F213" s="204"/>
      <c r="G213" s="204"/>
      <c r="H213" s="204"/>
      <c r="I213" s="204"/>
      <c r="J213" s="204"/>
      <c r="K213" s="204"/>
      <c r="L213" s="204"/>
      <c r="M213" s="204"/>
      <c r="N213" s="207"/>
      <c r="O213" s="204"/>
      <c r="P213" s="204"/>
      <c r="Q213" s="204"/>
      <c r="R213" s="204"/>
      <c r="S213" s="204"/>
      <c r="T213" s="204"/>
      <c r="U213" s="204"/>
      <c r="V213" s="204"/>
      <c r="W213" s="204"/>
      <c r="X213" s="204"/>
      <c r="Y213" s="204"/>
      <c r="Z213" s="204"/>
    </row>
    <row r="214" spans="1:26" ht="15.75" customHeight="1" x14ac:dyDescent="0.25">
      <c r="A214" s="204"/>
      <c r="B214" s="205"/>
      <c r="C214" s="206"/>
      <c r="D214" s="204"/>
      <c r="E214" s="204"/>
      <c r="F214" s="204"/>
      <c r="G214" s="204"/>
      <c r="H214" s="204"/>
      <c r="I214" s="204"/>
      <c r="J214" s="204"/>
      <c r="K214" s="204"/>
      <c r="L214" s="204"/>
      <c r="M214" s="204"/>
      <c r="N214" s="207"/>
      <c r="O214" s="204"/>
      <c r="P214" s="204"/>
      <c r="Q214" s="204"/>
      <c r="R214" s="204"/>
      <c r="S214" s="204"/>
      <c r="T214" s="204"/>
      <c r="U214" s="204"/>
      <c r="V214" s="204"/>
      <c r="W214" s="204"/>
      <c r="X214" s="204"/>
      <c r="Y214" s="204"/>
      <c r="Z214" s="204"/>
    </row>
    <row r="215" spans="1:26" ht="15.75" customHeight="1" x14ac:dyDescent="0.25">
      <c r="A215" s="204"/>
      <c r="B215" s="205"/>
      <c r="C215" s="206"/>
      <c r="D215" s="204"/>
      <c r="E215" s="204"/>
      <c r="F215" s="204"/>
      <c r="G215" s="204"/>
      <c r="H215" s="204"/>
      <c r="I215" s="204"/>
      <c r="J215" s="204"/>
      <c r="K215" s="204"/>
      <c r="L215" s="204"/>
      <c r="M215" s="204"/>
      <c r="N215" s="207"/>
      <c r="O215" s="204"/>
      <c r="P215" s="204"/>
      <c r="Q215" s="204"/>
      <c r="R215" s="204"/>
      <c r="S215" s="204"/>
      <c r="T215" s="204"/>
      <c r="U215" s="204"/>
      <c r="V215" s="204"/>
      <c r="W215" s="204"/>
      <c r="X215" s="204"/>
      <c r="Y215" s="204"/>
      <c r="Z215" s="204"/>
    </row>
    <row r="216" spans="1:26" ht="15.75" customHeight="1" x14ac:dyDescent="0.25">
      <c r="A216" s="204"/>
      <c r="B216" s="205"/>
      <c r="C216" s="206"/>
      <c r="D216" s="204"/>
      <c r="E216" s="204"/>
      <c r="F216" s="204"/>
      <c r="G216" s="204"/>
      <c r="H216" s="204"/>
      <c r="I216" s="204"/>
      <c r="J216" s="204"/>
      <c r="K216" s="204"/>
      <c r="L216" s="204"/>
      <c r="M216" s="204"/>
      <c r="N216" s="207"/>
      <c r="O216" s="204"/>
      <c r="P216" s="204"/>
      <c r="Q216" s="204"/>
      <c r="R216" s="204"/>
      <c r="S216" s="204"/>
      <c r="T216" s="204"/>
      <c r="U216" s="204"/>
      <c r="V216" s="204"/>
      <c r="W216" s="204"/>
      <c r="X216" s="204"/>
      <c r="Y216" s="204"/>
      <c r="Z216" s="204"/>
    </row>
    <row r="217" spans="1:26" ht="15.75" customHeight="1" x14ac:dyDescent="0.25">
      <c r="A217" s="204"/>
      <c r="B217" s="205"/>
      <c r="C217" s="206"/>
      <c r="D217" s="204"/>
      <c r="E217" s="204"/>
      <c r="F217" s="204"/>
      <c r="G217" s="204"/>
      <c r="H217" s="204"/>
      <c r="I217" s="204"/>
      <c r="J217" s="204"/>
      <c r="K217" s="204"/>
      <c r="L217" s="204"/>
      <c r="M217" s="204"/>
      <c r="N217" s="207"/>
      <c r="O217" s="204"/>
      <c r="P217" s="204"/>
      <c r="Q217" s="204"/>
      <c r="R217" s="204"/>
      <c r="S217" s="204"/>
      <c r="T217" s="204"/>
      <c r="U217" s="204"/>
      <c r="V217" s="204"/>
      <c r="W217" s="204"/>
      <c r="X217" s="204"/>
      <c r="Y217" s="204"/>
      <c r="Z217" s="204"/>
    </row>
    <row r="218" spans="1:26" ht="15.75" customHeight="1" x14ac:dyDescent="0.25">
      <c r="A218" s="204"/>
      <c r="B218" s="205"/>
      <c r="C218" s="206"/>
      <c r="D218" s="204"/>
      <c r="E218" s="204"/>
      <c r="F218" s="204"/>
      <c r="G218" s="204"/>
      <c r="H218" s="204"/>
      <c r="I218" s="204"/>
      <c r="J218" s="204"/>
      <c r="K218" s="204"/>
      <c r="L218" s="204"/>
      <c r="M218" s="204"/>
      <c r="N218" s="207"/>
      <c r="O218" s="204"/>
      <c r="P218" s="204"/>
      <c r="Q218" s="204"/>
      <c r="R218" s="204"/>
      <c r="S218" s="204"/>
      <c r="T218" s="204"/>
      <c r="U218" s="204"/>
      <c r="V218" s="204"/>
      <c r="W218" s="204"/>
      <c r="X218" s="204"/>
      <c r="Y218" s="204"/>
      <c r="Z218" s="204"/>
    </row>
    <row r="219" spans="1:26" ht="15.75" customHeight="1" x14ac:dyDescent="0.25">
      <c r="A219" s="204"/>
      <c r="B219" s="205"/>
      <c r="C219" s="206"/>
      <c r="D219" s="204"/>
      <c r="E219" s="204"/>
      <c r="F219" s="204"/>
      <c r="G219" s="204"/>
      <c r="H219" s="204"/>
      <c r="I219" s="204"/>
      <c r="J219" s="204"/>
      <c r="K219" s="204"/>
      <c r="L219" s="204"/>
      <c r="M219" s="204"/>
      <c r="N219" s="207"/>
      <c r="O219" s="204"/>
      <c r="P219" s="204"/>
      <c r="Q219" s="204"/>
      <c r="R219" s="204"/>
      <c r="S219" s="204"/>
      <c r="T219" s="204"/>
      <c r="U219" s="204"/>
      <c r="V219" s="204"/>
      <c r="W219" s="204"/>
      <c r="X219" s="204"/>
      <c r="Y219" s="204"/>
      <c r="Z219" s="204"/>
    </row>
    <row r="220" spans="1:26" ht="15.75" customHeight="1" x14ac:dyDescent="0.25">
      <c r="A220" s="204"/>
      <c r="B220" s="205"/>
      <c r="C220" s="206"/>
      <c r="D220" s="204"/>
      <c r="E220" s="204"/>
      <c r="F220" s="204"/>
      <c r="G220" s="204"/>
      <c r="H220" s="204"/>
      <c r="I220" s="204"/>
      <c r="J220" s="204"/>
      <c r="K220" s="204"/>
      <c r="L220" s="204"/>
      <c r="M220" s="204"/>
      <c r="N220" s="207"/>
      <c r="O220" s="204"/>
      <c r="P220" s="204"/>
      <c r="Q220" s="204"/>
      <c r="R220" s="204"/>
      <c r="S220" s="204"/>
      <c r="T220" s="204"/>
      <c r="U220" s="204"/>
      <c r="V220" s="204"/>
      <c r="W220" s="204"/>
      <c r="X220" s="204"/>
      <c r="Y220" s="204"/>
      <c r="Z220" s="204"/>
    </row>
    <row r="221" spans="1:26" ht="15.75" customHeight="1" x14ac:dyDescent="0.25">
      <c r="A221" s="204"/>
      <c r="B221" s="205"/>
      <c r="C221" s="206"/>
      <c r="D221" s="204"/>
      <c r="E221" s="204"/>
      <c r="F221" s="204"/>
      <c r="G221" s="204"/>
      <c r="H221" s="204"/>
      <c r="I221" s="204"/>
      <c r="J221" s="204"/>
      <c r="K221" s="204"/>
      <c r="L221" s="204"/>
      <c r="M221" s="204"/>
      <c r="N221" s="207"/>
      <c r="O221" s="204"/>
      <c r="P221" s="204"/>
      <c r="Q221" s="204"/>
      <c r="R221" s="204"/>
      <c r="S221" s="204"/>
      <c r="T221" s="204"/>
      <c r="U221" s="204"/>
      <c r="V221" s="204"/>
      <c r="W221" s="204"/>
      <c r="X221" s="204"/>
      <c r="Y221" s="204"/>
      <c r="Z221" s="204"/>
    </row>
    <row r="222" spans="1:26" ht="15.75" customHeight="1" x14ac:dyDescent="0.25">
      <c r="A222" s="204"/>
      <c r="B222" s="205"/>
      <c r="C222" s="206"/>
      <c r="D222" s="204"/>
      <c r="E222" s="204"/>
      <c r="F222" s="204"/>
      <c r="G222" s="204"/>
      <c r="H222" s="204"/>
      <c r="I222" s="204"/>
      <c r="J222" s="204"/>
      <c r="K222" s="204"/>
      <c r="L222" s="204"/>
      <c r="M222" s="204"/>
      <c r="N222" s="207"/>
      <c r="O222" s="204"/>
      <c r="P222" s="204"/>
      <c r="Q222" s="204"/>
      <c r="R222" s="204"/>
      <c r="S222" s="204"/>
      <c r="T222" s="204"/>
      <c r="U222" s="204"/>
      <c r="V222" s="204"/>
      <c r="W222" s="204"/>
      <c r="X222" s="204"/>
      <c r="Y222" s="204"/>
      <c r="Z222" s="204"/>
    </row>
    <row r="223" spans="1:26" ht="15.75" customHeight="1" x14ac:dyDescent="0.25">
      <c r="A223" s="204"/>
      <c r="B223" s="205"/>
      <c r="C223" s="206"/>
      <c r="D223" s="204"/>
      <c r="E223" s="204"/>
      <c r="F223" s="204"/>
      <c r="G223" s="204"/>
      <c r="H223" s="204"/>
      <c r="I223" s="204"/>
      <c r="J223" s="204"/>
      <c r="K223" s="204"/>
      <c r="L223" s="204"/>
      <c r="M223" s="204"/>
      <c r="N223" s="207"/>
      <c r="O223" s="204"/>
      <c r="P223" s="204"/>
      <c r="Q223" s="204"/>
      <c r="R223" s="204"/>
      <c r="S223" s="204"/>
      <c r="T223" s="204"/>
      <c r="U223" s="204"/>
      <c r="V223" s="204"/>
      <c r="W223" s="204"/>
      <c r="X223" s="204"/>
      <c r="Y223" s="204"/>
      <c r="Z223" s="204"/>
    </row>
    <row r="224" spans="1:26" ht="15.75" customHeight="1" x14ac:dyDescent="0.25">
      <c r="A224" s="204"/>
      <c r="B224" s="205"/>
      <c r="C224" s="206"/>
      <c r="D224" s="204"/>
      <c r="E224" s="204"/>
      <c r="F224" s="204"/>
      <c r="G224" s="204"/>
      <c r="H224" s="204"/>
      <c r="I224" s="204"/>
      <c r="J224" s="204"/>
      <c r="K224" s="204"/>
      <c r="L224" s="204"/>
      <c r="M224" s="204"/>
      <c r="N224" s="207"/>
      <c r="O224" s="204"/>
      <c r="P224" s="204"/>
      <c r="Q224" s="204"/>
      <c r="R224" s="204"/>
      <c r="S224" s="204"/>
      <c r="T224" s="204"/>
      <c r="U224" s="204"/>
      <c r="V224" s="204"/>
      <c r="W224" s="204"/>
      <c r="X224" s="204"/>
      <c r="Y224" s="204"/>
      <c r="Z224" s="204"/>
    </row>
    <row r="225" spans="1:26" ht="15.75" customHeight="1" x14ac:dyDescent="0.25">
      <c r="A225" s="204"/>
      <c r="B225" s="205"/>
      <c r="C225" s="206"/>
      <c r="D225" s="204"/>
      <c r="E225" s="204"/>
      <c r="F225" s="204"/>
      <c r="G225" s="204"/>
      <c r="H225" s="204"/>
      <c r="I225" s="204"/>
      <c r="J225" s="204"/>
      <c r="K225" s="204"/>
      <c r="L225" s="204"/>
      <c r="M225" s="204"/>
      <c r="N225" s="207"/>
      <c r="O225" s="204"/>
      <c r="P225" s="204"/>
      <c r="Q225" s="204"/>
      <c r="R225" s="204"/>
      <c r="S225" s="204"/>
      <c r="T225" s="204"/>
      <c r="U225" s="204"/>
      <c r="V225" s="204"/>
      <c r="W225" s="204"/>
      <c r="X225" s="204"/>
      <c r="Y225" s="204"/>
      <c r="Z225" s="204"/>
    </row>
    <row r="226" spans="1:26" ht="15.75" customHeight="1" x14ac:dyDescent="0.25">
      <c r="A226" s="204"/>
      <c r="B226" s="205"/>
      <c r="C226" s="206"/>
      <c r="D226" s="204"/>
      <c r="E226" s="204"/>
      <c r="F226" s="204"/>
      <c r="G226" s="204"/>
      <c r="H226" s="204"/>
      <c r="I226" s="204"/>
      <c r="J226" s="204"/>
      <c r="K226" s="204"/>
      <c r="L226" s="204"/>
      <c r="M226" s="204"/>
      <c r="N226" s="207"/>
      <c r="O226" s="204"/>
      <c r="P226" s="204"/>
      <c r="Q226" s="204"/>
      <c r="R226" s="204"/>
      <c r="S226" s="204"/>
      <c r="T226" s="204"/>
      <c r="U226" s="204"/>
      <c r="V226" s="204"/>
      <c r="W226" s="204"/>
      <c r="X226" s="204"/>
      <c r="Y226" s="204"/>
      <c r="Z226" s="204"/>
    </row>
    <row r="227" spans="1:26" ht="15.75" customHeight="1" x14ac:dyDescent="0.25">
      <c r="A227" s="204"/>
      <c r="B227" s="205"/>
      <c r="C227" s="206"/>
      <c r="D227" s="204"/>
      <c r="E227" s="204"/>
      <c r="F227" s="204"/>
      <c r="G227" s="204"/>
      <c r="H227" s="204"/>
      <c r="I227" s="204"/>
      <c r="J227" s="204"/>
      <c r="K227" s="204"/>
      <c r="L227" s="204"/>
      <c r="M227" s="204"/>
      <c r="N227" s="207"/>
      <c r="O227" s="204"/>
      <c r="P227" s="204"/>
      <c r="Q227" s="204"/>
      <c r="R227" s="204"/>
      <c r="S227" s="204"/>
      <c r="T227" s="204"/>
      <c r="U227" s="204"/>
      <c r="V227" s="204"/>
      <c r="W227" s="204"/>
      <c r="X227" s="204"/>
      <c r="Y227" s="204"/>
      <c r="Z227" s="204"/>
    </row>
    <row r="228" spans="1:26" ht="15.75" customHeight="1" x14ac:dyDescent="0.25">
      <c r="A228" s="204"/>
      <c r="B228" s="205"/>
      <c r="C228" s="206"/>
      <c r="D228" s="204"/>
      <c r="E228" s="204"/>
      <c r="F228" s="204"/>
      <c r="G228" s="204"/>
      <c r="H228" s="204"/>
      <c r="I228" s="204"/>
      <c r="J228" s="204"/>
      <c r="K228" s="204"/>
      <c r="L228" s="204"/>
      <c r="M228" s="204"/>
      <c r="N228" s="207"/>
      <c r="O228" s="204"/>
      <c r="P228" s="204"/>
      <c r="Q228" s="204"/>
      <c r="R228" s="204"/>
      <c r="S228" s="204"/>
      <c r="T228" s="204"/>
      <c r="U228" s="204"/>
      <c r="V228" s="204"/>
      <c r="W228" s="204"/>
      <c r="X228" s="204"/>
      <c r="Y228" s="204"/>
      <c r="Z228" s="204"/>
    </row>
    <row r="229" spans="1:26" ht="15.75" customHeight="1" x14ac:dyDescent="0.25">
      <c r="A229" s="204"/>
      <c r="B229" s="205"/>
      <c r="C229" s="206"/>
      <c r="D229" s="204"/>
      <c r="E229" s="204"/>
      <c r="F229" s="204"/>
      <c r="G229" s="204"/>
      <c r="H229" s="204"/>
      <c r="I229" s="204"/>
      <c r="J229" s="204"/>
      <c r="K229" s="204"/>
      <c r="L229" s="204"/>
      <c r="M229" s="204"/>
      <c r="N229" s="207"/>
      <c r="O229" s="204"/>
      <c r="P229" s="204"/>
      <c r="Q229" s="204"/>
      <c r="R229" s="204"/>
      <c r="S229" s="204"/>
      <c r="T229" s="204"/>
      <c r="U229" s="204"/>
      <c r="V229" s="204"/>
      <c r="W229" s="204"/>
      <c r="X229" s="204"/>
      <c r="Y229" s="204"/>
      <c r="Z229" s="204"/>
    </row>
    <row r="230" spans="1:26" ht="15.75" customHeight="1" x14ac:dyDescent="0.25">
      <c r="A230" s="204"/>
      <c r="B230" s="205"/>
      <c r="C230" s="206"/>
      <c r="D230" s="204"/>
      <c r="E230" s="204"/>
      <c r="F230" s="204"/>
      <c r="G230" s="204"/>
      <c r="H230" s="204"/>
      <c r="I230" s="204"/>
      <c r="J230" s="204"/>
      <c r="K230" s="204"/>
      <c r="L230" s="204"/>
      <c r="M230" s="204"/>
      <c r="N230" s="207"/>
      <c r="O230" s="204"/>
      <c r="P230" s="204"/>
      <c r="Q230" s="204"/>
      <c r="R230" s="204"/>
      <c r="S230" s="204"/>
      <c r="T230" s="204"/>
      <c r="U230" s="204"/>
      <c r="V230" s="204"/>
      <c r="W230" s="204"/>
      <c r="X230" s="204"/>
      <c r="Y230" s="204"/>
      <c r="Z230" s="204"/>
    </row>
    <row r="231" spans="1:26" ht="15.75" customHeight="1" x14ac:dyDescent="0.25">
      <c r="A231" s="204"/>
      <c r="B231" s="205"/>
      <c r="C231" s="206"/>
      <c r="D231" s="204"/>
      <c r="E231" s="204"/>
      <c r="F231" s="204"/>
      <c r="G231" s="204"/>
      <c r="H231" s="204"/>
      <c r="I231" s="204"/>
      <c r="J231" s="204"/>
      <c r="K231" s="204"/>
      <c r="L231" s="204"/>
      <c r="M231" s="204"/>
      <c r="N231" s="207"/>
      <c r="O231" s="204"/>
      <c r="P231" s="204"/>
      <c r="Q231" s="204"/>
      <c r="R231" s="204"/>
      <c r="S231" s="204"/>
      <c r="T231" s="204"/>
      <c r="U231" s="204"/>
      <c r="V231" s="204"/>
      <c r="W231" s="204"/>
      <c r="X231" s="204"/>
      <c r="Y231" s="204"/>
      <c r="Z231" s="204"/>
    </row>
    <row r="232" spans="1:26" ht="15.75" customHeight="1" x14ac:dyDescent="0.25">
      <c r="A232" s="204"/>
      <c r="B232" s="205"/>
      <c r="C232" s="206"/>
      <c r="D232" s="204"/>
      <c r="E232" s="204"/>
      <c r="F232" s="204"/>
      <c r="G232" s="204"/>
      <c r="H232" s="204"/>
      <c r="I232" s="204"/>
      <c r="J232" s="204"/>
      <c r="K232" s="204"/>
      <c r="L232" s="204"/>
      <c r="M232" s="204"/>
      <c r="N232" s="207"/>
      <c r="O232" s="204"/>
      <c r="P232" s="204"/>
      <c r="Q232" s="204"/>
      <c r="R232" s="204"/>
      <c r="S232" s="204"/>
      <c r="T232" s="204"/>
      <c r="U232" s="204"/>
      <c r="V232" s="204"/>
      <c r="W232" s="204"/>
      <c r="X232" s="204"/>
      <c r="Y232" s="204"/>
      <c r="Z232" s="204"/>
    </row>
    <row r="233" spans="1:26" ht="15.75" customHeight="1" x14ac:dyDescent="0.25">
      <c r="A233" s="204"/>
      <c r="B233" s="205"/>
      <c r="C233" s="206"/>
      <c r="D233" s="204"/>
      <c r="E233" s="204"/>
      <c r="F233" s="204"/>
      <c r="G233" s="204"/>
      <c r="H233" s="204"/>
      <c r="I233" s="204"/>
      <c r="J233" s="204"/>
      <c r="K233" s="204"/>
      <c r="L233" s="204"/>
      <c r="M233" s="204"/>
      <c r="N233" s="207"/>
      <c r="O233" s="204"/>
      <c r="P233" s="204"/>
      <c r="Q233" s="204"/>
      <c r="R233" s="204"/>
      <c r="S233" s="204"/>
      <c r="T233" s="204"/>
      <c r="U233" s="204"/>
      <c r="V233" s="204"/>
      <c r="W233" s="204"/>
      <c r="X233" s="204"/>
      <c r="Y233" s="204"/>
      <c r="Z233" s="204"/>
    </row>
    <row r="234" spans="1:26" ht="15.75" customHeight="1" x14ac:dyDescent="0.25">
      <c r="A234" s="204"/>
      <c r="B234" s="205"/>
      <c r="C234" s="206"/>
      <c r="D234" s="204"/>
      <c r="E234" s="204"/>
      <c r="F234" s="204"/>
      <c r="G234" s="204"/>
      <c r="H234" s="204"/>
      <c r="I234" s="204"/>
      <c r="J234" s="204"/>
      <c r="K234" s="204"/>
      <c r="L234" s="204"/>
      <c r="M234" s="204"/>
      <c r="N234" s="207"/>
      <c r="O234" s="204"/>
      <c r="P234" s="204"/>
      <c r="Q234" s="204"/>
      <c r="R234" s="204"/>
      <c r="S234" s="204"/>
      <c r="T234" s="204"/>
      <c r="U234" s="204"/>
      <c r="V234" s="204"/>
      <c r="W234" s="204"/>
      <c r="X234" s="204"/>
      <c r="Y234" s="204"/>
      <c r="Z234" s="204"/>
    </row>
    <row r="235" spans="1:26" ht="15.75" customHeight="1" x14ac:dyDescent="0.25">
      <c r="A235" s="204"/>
      <c r="B235" s="205"/>
      <c r="C235" s="206"/>
      <c r="D235" s="204"/>
      <c r="E235" s="204"/>
      <c r="F235" s="204"/>
      <c r="G235" s="204"/>
      <c r="H235" s="204"/>
      <c r="I235" s="204"/>
      <c r="J235" s="204"/>
      <c r="K235" s="204"/>
      <c r="L235" s="204"/>
      <c r="M235" s="204"/>
      <c r="N235" s="207"/>
      <c r="O235" s="204"/>
      <c r="P235" s="204"/>
      <c r="Q235" s="204"/>
      <c r="R235" s="204"/>
      <c r="S235" s="204"/>
      <c r="T235" s="204"/>
      <c r="U235" s="204"/>
      <c r="V235" s="204"/>
      <c r="W235" s="204"/>
      <c r="X235" s="204"/>
      <c r="Y235" s="204"/>
      <c r="Z235" s="204"/>
    </row>
    <row r="236" spans="1:26" ht="15.75" customHeight="1" x14ac:dyDescent="0.25">
      <c r="A236" s="204"/>
      <c r="B236" s="205"/>
      <c r="C236" s="206"/>
      <c r="D236" s="204"/>
      <c r="E236" s="204"/>
      <c r="F236" s="204"/>
      <c r="G236" s="204"/>
      <c r="H236" s="204"/>
      <c r="I236" s="204"/>
      <c r="J236" s="204"/>
      <c r="K236" s="204"/>
      <c r="L236" s="204"/>
      <c r="M236" s="204"/>
      <c r="N236" s="207"/>
      <c r="O236" s="204"/>
      <c r="P236" s="204"/>
      <c r="Q236" s="204"/>
      <c r="R236" s="204"/>
      <c r="S236" s="204"/>
      <c r="T236" s="204"/>
      <c r="U236" s="204"/>
      <c r="V236" s="204"/>
      <c r="W236" s="204"/>
      <c r="X236" s="204"/>
      <c r="Y236" s="204"/>
      <c r="Z236" s="204"/>
    </row>
    <row r="237" spans="1:26" ht="15.75" customHeight="1" x14ac:dyDescent="0.25">
      <c r="A237" s="204"/>
      <c r="B237" s="205"/>
      <c r="C237" s="206"/>
      <c r="D237" s="204"/>
      <c r="E237" s="204"/>
      <c r="F237" s="204"/>
      <c r="G237" s="204"/>
      <c r="H237" s="204"/>
      <c r="I237" s="204"/>
      <c r="J237" s="204"/>
      <c r="K237" s="204"/>
      <c r="L237" s="204"/>
      <c r="M237" s="204"/>
      <c r="N237" s="207"/>
      <c r="O237" s="204"/>
      <c r="P237" s="204"/>
      <c r="Q237" s="204"/>
      <c r="R237" s="204"/>
      <c r="S237" s="204"/>
      <c r="T237" s="204"/>
      <c r="U237" s="204"/>
      <c r="V237" s="204"/>
      <c r="W237" s="204"/>
      <c r="X237" s="204"/>
      <c r="Y237" s="204"/>
      <c r="Z237" s="204"/>
    </row>
    <row r="238" spans="1:26" ht="15.75" customHeight="1" x14ac:dyDescent="0.25">
      <c r="A238" s="204"/>
      <c r="B238" s="205"/>
      <c r="C238" s="206"/>
      <c r="D238" s="204"/>
      <c r="E238" s="204"/>
      <c r="F238" s="204"/>
      <c r="G238" s="204"/>
      <c r="H238" s="204"/>
      <c r="I238" s="204"/>
      <c r="J238" s="204"/>
      <c r="K238" s="204"/>
      <c r="L238" s="204"/>
      <c r="M238" s="204"/>
      <c r="N238" s="207"/>
      <c r="O238" s="204"/>
      <c r="P238" s="204"/>
      <c r="Q238" s="204"/>
      <c r="R238" s="204"/>
      <c r="S238" s="204"/>
      <c r="T238" s="204"/>
      <c r="U238" s="204"/>
      <c r="V238" s="204"/>
      <c r="W238" s="204"/>
      <c r="X238" s="204"/>
      <c r="Y238" s="204"/>
      <c r="Z238" s="204"/>
    </row>
    <row r="239" spans="1:26" ht="15.75" customHeight="1" x14ac:dyDescent="0.25">
      <c r="A239" s="204"/>
      <c r="B239" s="205"/>
      <c r="C239" s="206"/>
      <c r="D239" s="204"/>
      <c r="E239" s="204"/>
      <c r="F239" s="204"/>
      <c r="G239" s="204"/>
      <c r="H239" s="204"/>
      <c r="I239" s="204"/>
      <c r="J239" s="204"/>
      <c r="K239" s="204"/>
      <c r="L239" s="204"/>
      <c r="M239" s="204"/>
      <c r="N239" s="207"/>
      <c r="O239" s="204"/>
      <c r="P239" s="204"/>
      <c r="Q239" s="204"/>
      <c r="R239" s="204"/>
      <c r="S239" s="204"/>
      <c r="T239" s="204"/>
      <c r="U239" s="204"/>
      <c r="V239" s="204"/>
      <c r="W239" s="204"/>
      <c r="X239" s="204"/>
      <c r="Y239" s="204"/>
      <c r="Z239" s="204"/>
    </row>
    <row r="240" spans="1:26" ht="15.75" customHeight="1" x14ac:dyDescent="0.25">
      <c r="A240" s="204"/>
      <c r="B240" s="205"/>
      <c r="C240" s="206"/>
      <c r="D240" s="204"/>
      <c r="E240" s="204"/>
      <c r="F240" s="204"/>
      <c r="G240" s="204"/>
      <c r="H240" s="204"/>
      <c r="I240" s="204"/>
      <c r="J240" s="204"/>
      <c r="K240" s="204"/>
      <c r="L240" s="204"/>
      <c r="M240" s="204"/>
      <c r="N240" s="207"/>
      <c r="O240" s="204"/>
      <c r="P240" s="204"/>
      <c r="Q240" s="204"/>
      <c r="R240" s="204"/>
      <c r="S240" s="204"/>
      <c r="T240" s="204"/>
      <c r="U240" s="204"/>
      <c r="V240" s="204"/>
      <c r="W240" s="204"/>
      <c r="X240" s="204"/>
      <c r="Y240" s="204"/>
      <c r="Z240" s="204"/>
    </row>
    <row r="241" spans="1:26" ht="15.75" customHeight="1" x14ac:dyDescent="0.25">
      <c r="A241" s="204"/>
      <c r="B241" s="205"/>
      <c r="C241" s="206"/>
      <c r="D241" s="204"/>
      <c r="E241" s="204"/>
      <c r="F241" s="204"/>
      <c r="G241" s="204"/>
      <c r="H241" s="204"/>
      <c r="I241" s="204"/>
      <c r="J241" s="204"/>
      <c r="K241" s="204"/>
      <c r="L241" s="204"/>
      <c r="M241" s="204"/>
      <c r="N241" s="207"/>
      <c r="O241" s="204"/>
      <c r="P241" s="204"/>
      <c r="Q241" s="204"/>
      <c r="R241" s="204"/>
      <c r="S241" s="204"/>
      <c r="T241" s="204"/>
      <c r="U241" s="204"/>
      <c r="V241" s="204"/>
      <c r="W241" s="204"/>
      <c r="X241" s="204"/>
      <c r="Y241" s="204"/>
      <c r="Z241" s="204"/>
    </row>
    <row r="242" spans="1:26" ht="15.75" customHeight="1" x14ac:dyDescent="0.25">
      <c r="A242" s="204"/>
      <c r="B242" s="205"/>
      <c r="C242" s="206"/>
      <c r="D242" s="204"/>
      <c r="E242" s="204"/>
      <c r="F242" s="204"/>
      <c r="G242" s="204"/>
      <c r="H242" s="204"/>
      <c r="I242" s="204"/>
      <c r="J242" s="204"/>
      <c r="K242" s="204"/>
      <c r="L242" s="204"/>
      <c r="M242" s="204"/>
      <c r="N242" s="207"/>
      <c r="O242" s="204"/>
      <c r="P242" s="204"/>
      <c r="Q242" s="204"/>
      <c r="R242" s="204"/>
      <c r="S242" s="204"/>
      <c r="T242" s="204"/>
      <c r="U242" s="204"/>
      <c r="V242" s="204"/>
      <c r="W242" s="204"/>
      <c r="X242" s="204"/>
      <c r="Y242" s="204"/>
      <c r="Z242" s="204"/>
    </row>
    <row r="243" spans="1:26" ht="15.75" customHeight="1" x14ac:dyDescent="0.25">
      <c r="A243" s="204"/>
      <c r="B243" s="205"/>
      <c r="C243" s="206"/>
      <c r="D243" s="204"/>
      <c r="E243" s="204"/>
      <c r="F243" s="204"/>
      <c r="G243" s="204"/>
      <c r="H243" s="204"/>
      <c r="I243" s="204"/>
      <c r="J243" s="204"/>
      <c r="K243" s="204"/>
      <c r="L243" s="204"/>
      <c r="M243" s="204"/>
      <c r="N243" s="207"/>
      <c r="O243" s="204"/>
      <c r="P243" s="204"/>
      <c r="Q243" s="204"/>
      <c r="R243" s="204"/>
      <c r="S243" s="204"/>
      <c r="T243" s="204"/>
      <c r="U243" s="204"/>
      <c r="V243" s="204"/>
      <c r="W243" s="204"/>
      <c r="X243" s="204"/>
      <c r="Y243" s="204"/>
      <c r="Z243" s="204"/>
    </row>
    <row r="244" spans="1:26" ht="15.75" customHeight="1" x14ac:dyDescent="0.25">
      <c r="A244" s="204"/>
      <c r="B244" s="205"/>
      <c r="C244" s="206"/>
      <c r="D244" s="204"/>
      <c r="E244" s="204"/>
      <c r="F244" s="204"/>
      <c r="G244" s="204"/>
      <c r="H244" s="204"/>
      <c r="I244" s="204"/>
      <c r="J244" s="204"/>
      <c r="K244" s="204"/>
      <c r="L244" s="204"/>
      <c r="M244" s="204"/>
      <c r="N244" s="207"/>
      <c r="O244" s="204"/>
      <c r="P244" s="204"/>
      <c r="Q244" s="204"/>
      <c r="R244" s="204"/>
      <c r="S244" s="204"/>
      <c r="T244" s="204"/>
      <c r="U244" s="204"/>
      <c r="V244" s="204"/>
      <c r="W244" s="204"/>
      <c r="X244" s="204"/>
      <c r="Y244" s="204"/>
      <c r="Z244" s="204"/>
    </row>
    <row r="245" spans="1:26" ht="15.75" customHeight="1" x14ac:dyDescent="0.25">
      <c r="A245" s="204"/>
      <c r="B245" s="205"/>
      <c r="C245" s="206"/>
      <c r="D245" s="204"/>
      <c r="E245" s="204"/>
      <c r="F245" s="204"/>
      <c r="G245" s="204"/>
      <c r="H245" s="204"/>
      <c r="I245" s="204"/>
      <c r="J245" s="204"/>
      <c r="K245" s="204"/>
      <c r="L245" s="204"/>
      <c r="M245" s="204"/>
      <c r="N245" s="207"/>
      <c r="O245" s="204"/>
      <c r="P245" s="204"/>
      <c r="Q245" s="204"/>
      <c r="R245" s="204"/>
      <c r="S245" s="204"/>
      <c r="T245" s="204"/>
      <c r="U245" s="204"/>
      <c r="V245" s="204"/>
      <c r="W245" s="204"/>
      <c r="X245" s="204"/>
      <c r="Y245" s="204"/>
      <c r="Z245" s="204"/>
    </row>
    <row r="246" spans="1:26" ht="15.75" customHeight="1" x14ac:dyDescent="0.25">
      <c r="A246" s="204"/>
      <c r="B246" s="205"/>
      <c r="C246" s="206"/>
      <c r="D246" s="204"/>
      <c r="E246" s="204"/>
      <c r="F246" s="204"/>
      <c r="G246" s="204"/>
      <c r="H246" s="204"/>
      <c r="I246" s="204"/>
      <c r="J246" s="204"/>
      <c r="K246" s="204"/>
      <c r="L246" s="204"/>
      <c r="M246" s="204"/>
      <c r="N246" s="207"/>
      <c r="O246" s="204"/>
      <c r="P246" s="204"/>
      <c r="Q246" s="204"/>
      <c r="R246" s="204"/>
      <c r="S246" s="204"/>
      <c r="T246" s="204"/>
      <c r="U246" s="204"/>
      <c r="V246" s="204"/>
      <c r="W246" s="204"/>
      <c r="X246" s="204"/>
      <c r="Y246" s="204"/>
      <c r="Z246" s="204"/>
    </row>
    <row r="247" spans="1:26" ht="15.75" customHeight="1" x14ac:dyDescent="0.25">
      <c r="A247" s="204"/>
      <c r="B247" s="205"/>
      <c r="C247" s="206"/>
      <c r="D247" s="204"/>
      <c r="E247" s="204"/>
      <c r="F247" s="204"/>
      <c r="G247" s="204"/>
      <c r="H247" s="204"/>
      <c r="I247" s="204"/>
      <c r="J247" s="204"/>
      <c r="K247" s="204"/>
      <c r="L247" s="204"/>
      <c r="M247" s="204"/>
      <c r="N247" s="207"/>
      <c r="O247" s="204"/>
      <c r="P247" s="204"/>
      <c r="Q247" s="204"/>
      <c r="R247" s="204"/>
      <c r="S247" s="204"/>
      <c r="T247" s="204"/>
      <c r="U247" s="204"/>
      <c r="V247" s="204"/>
      <c r="W247" s="204"/>
      <c r="X247" s="204"/>
      <c r="Y247" s="204"/>
      <c r="Z247" s="204"/>
    </row>
    <row r="248" spans="1:26" ht="15.75" customHeight="1" x14ac:dyDescent="0.25">
      <c r="A248" s="204"/>
      <c r="B248" s="205"/>
      <c r="C248" s="206"/>
      <c r="D248" s="204"/>
      <c r="E248" s="204"/>
      <c r="F248" s="204"/>
      <c r="G248" s="204"/>
      <c r="H248" s="204"/>
      <c r="I248" s="204"/>
      <c r="J248" s="204"/>
      <c r="K248" s="204"/>
      <c r="L248" s="204"/>
      <c r="M248" s="204"/>
      <c r="N248" s="207"/>
      <c r="O248" s="204"/>
      <c r="P248" s="204"/>
      <c r="Q248" s="204"/>
      <c r="R248" s="204"/>
      <c r="S248" s="204"/>
      <c r="T248" s="204"/>
      <c r="U248" s="204"/>
      <c r="V248" s="204"/>
      <c r="W248" s="204"/>
      <c r="X248" s="204"/>
      <c r="Y248" s="204"/>
      <c r="Z248" s="204"/>
    </row>
    <row r="249" spans="1:26" ht="15.75" customHeight="1" x14ac:dyDescent="0.25">
      <c r="A249" s="204"/>
      <c r="B249" s="205"/>
      <c r="C249" s="206"/>
      <c r="D249" s="204"/>
      <c r="E249" s="204"/>
      <c r="F249" s="204"/>
      <c r="G249" s="204"/>
      <c r="H249" s="204"/>
      <c r="I249" s="204"/>
      <c r="J249" s="204"/>
      <c r="K249" s="204"/>
      <c r="L249" s="204"/>
      <c r="M249" s="204"/>
      <c r="N249" s="207"/>
      <c r="O249" s="204"/>
      <c r="P249" s="204"/>
      <c r="Q249" s="204"/>
      <c r="R249" s="204"/>
      <c r="S249" s="204"/>
      <c r="T249" s="204"/>
      <c r="U249" s="204"/>
      <c r="V249" s="204"/>
      <c r="W249" s="204"/>
      <c r="X249" s="204"/>
      <c r="Y249" s="204"/>
      <c r="Z249" s="204"/>
    </row>
    <row r="250" spans="1:26" ht="15.75" customHeight="1" x14ac:dyDescent="0.25">
      <c r="A250" s="204"/>
      <c r="B250" s="205"/>
      <c r="C250" s="206"/>
      <c r="D250" s="204"/>
      <c r="E250" s="204"/>
      <c r="F250" s="204"/>
      <c r="G250" s="204"/>
      <c r="H250" s="204"/>
      <c r="I250" s="204"/>
      <c r="J250" s="204"/>
      <c r="K250" s="204"/>
      <c r="L250" s="204"/>
      <c r="M250" s="204"/>
      <c r="N250" s="207"/>
      <c r="O250" s="204"/>
      <c r="P250" s="204"/>
      <c r="Q250" s="204"/>
      <c r="R250" s="204"/>
      <c r="S250" s="204"/>
      <c r="T250" s="204"/>
      <c r="U250" s="204"/>
      <c r="V250" s="204"/>
      <c r="W250" s="204"/>
      <c r="X250" s="204"/>
      <c r="Y250" s="204"/>
      <c r="Z250" s="204"/>
    </row>
    <row r="251" spans="1:26" ht="15.75" customHeight="1" x14ac:dyDescent="0.25">
      <c r="A251" s="204"/>
      <c r="B251" s="205"/>
      <c r="C251" s="206"/>
      <c r="D251" s="204"/>
      <c r="E251" s="204"/>
      <c r="F251" s="204"/>
      <c r="G251" s="204"/>
      <c r="H251" s="204"/>
      <c r="I251" s="204"/>
      <c r="J251" s="204"/>
      <c r="K251" s="204"/>
      <c r="L251" s="204"/>
      <c r="M251" s="204"/>
      <c r="N251" s="207"/>
      <c r="O251" s="204"/>
      <c r="P251" s="204"/>
      <c r="Q251" s="204"/>
      <c r="R251" s="204"/>
      <c r="S251" s="204"/>
      <c r="T251" s="204"/>
      <c r="U251" s="204"/>
      <c r="V251" s="204"/>
      <c r="W251" s="204"/>
      <c r="X251" s="204"/>
      <c r="Y251" s="204"/>
      <c r="Z251" s="204"/>
    </row>
    <row r="252" spans="1:26" ht="15.75" customHeight="1" x14ac:dyDescent="0.25">
      <c r="A252" s="204"/>
      <c r="B252" s="205"/>
      <c r="C252" s="206"/>
      <c r="D252" s="204"/>
      <c r="E252" s="204"/>
      <c r="F252" s="204"/>
      <c r="G252" s="204"/>
      <c r="H252" s="204"/>
      <c r="I252" s="204"/>
      <c r="J252" s="204"/>
      <c r="K252" s="204"/>
      <c r="L252" s="204"/>
      <c r="M252" s="204"/>
      <c r="N252" s="207"/>
      <c r="O252" s="204"/>
      <c r="P252" s="204"/>
      <c r="Q252" s="204"/>
      <c r="R252" s="204"/>
      <c r="S252" s="204"/>
      <c r="T252" s="204"/>
      <c r="U252" s="204"/>
      <c r="V252" s="204"/>
      <c r="W252" s="204"/>
      <c r="X252" s="204"/>
      <c r="Y252" s="204"/>
      <c r="Z252" s="204"/>
    </row>
    <row r="253" spans="1:26" ht="15.75" customHeight="1" x14ac:dyDescent="0.25">
      <c r="A253" s="204"/>
      <c r="B253" s="205"/>
      <c r="C253" s="206"/>
      <c r="D253" s="204"/>
      <c r="E253" s="204"/>
      <c r="F253" s="204"/>
      <c r="G253" s="204"/>
      <c r="H253" s="204"/>
      <c r="I253" s="204"/>
      <c r="J253" s="204"/>
      <c r="K253" s="204"/>
      <c r="L253" s="204"/>
      <c r="M253" s="204"/>
      <c r="N253" s="207"/>
      <c r="O253" s="204"/>
      <c r="P253" s="204"/>
      <c r="Q253" s="204"/>
      <c r="R253" s="204"/>
      <c r="S253" s="204"/>
      <c r="T253" s="204"/>
      <c r="U253" s="204"/>
      <c r="V253" s="204"/>
      <c r="W253" s="204"/>
      <c r="X253" s="204"/>
      <c r="Y253" s="204"/>
      <c r="Z253" s="204"/>
    </row>
    <row r="254" spans="1:26" ht="15.75" customHeight="1" x14ac:dyDescent="0.25">
      <c r="A254" s="204"/>
      <c r="B254" s="205"/>
      <c r="C254" s="206"/>
      <c r="D254" s="204"/>
      <c r="E254" s="204"/>
      <c r="F254" s="204"/>
      <c r="G254" s="204"/>
      <c r="H254" s="204"/>
      <c r="I254" s="204"/>
      <c r="J254" s="204"/>
      <c r="K254" s="204"/>
      <c r="L254" s="204"/>
      <c r="M254" s="204"/>
      <c r="N254" s="207"/>
      <c r="O254" s="204"/>
      <c r="P254" s="204"/>
      <c r="Q254" s="204"/>
      <c r="R254" s="204"/>
      <c r="S254" s="204"/>
      <c r="T254" s="204"/>
      <c r="U254" s="204"/>
      <c r="V254" s="204"/>
      <c r="W254" s="204"/>
      <c r="X254" s="204"/>
      <c r="Y254" s="204"/>
      <c r="Z254" s="204"/>
    </row>
    <row r="255" spans="1:26" ht="15.75" customHeight="1" x14ac:dyDescent="0.25">
      <c r="A255" s="204"/>
      <c r="B255" s="205"/>
      <c r="C255" s="206"/>
      <c r="D255" s="204"/>
      <c r="E255" s="204"/>
      <c r="F255" s="204"/>
      <c r="G255" s="204"/>
      <c r="H255" s="204"/>
      <c r="I255" s="204"/>
      <c r="J255" s="204"/>
      <c r="K255" s="204"/>
      <c r="L255" s="204"/>
      <c r="M255" s="204"/>
      <c r="N255" s="207"/>
      <c r="O255" s="204"/>
      <c r="P255" s="204"/>
      <c r="Q255" s="204"/>
      <c r="R255" s="204"/>
      <c r="S255" s="204"/>
      <c r="T255" s="204"/>
      <c r="U255" s="204"/>
      <c r="V255" s="204"/>
      <c r="W255" s="204"/>
      <c r="X255" s="204"/>
      <c r="Y255" s="204"/>
      <c r="Z255" s="204"/>
    </row>
    <row r="256" spans="1:26" ht="15.75" customHeight="1" x14ac:dyDescent="0.25">
      <c r="A256" s="204"/>
      <c r="B256" s="205"/>
      <c r="C256" s="206"/>
      <c r="D256" s="204"/>
      <c r="E256" s="204"/>
      <c r="F256" s="204"/>
      <c r="G256" s="204"/>
      <c r="H256" s="204"/>
      <c r="I256" s="204"/>
      <c r="J256" s="204"/>
      <c r="K256" s="204"/>
      <c r="L256" s="204"/>
      <c r="M256" s="204"/>
      <c r="N256" s="207"/>
      <c r="O256" s="204"/>
      <c r="P256" s="204"/>
      <c r="Q256" s="204"/>
      <c r="R256" s="204"/>
      <c r="S256" s="204"/>
      <c r="T256" s="204"/>
      <c r="U256" s="204"/>
      <c r="V256" s="204"/>
      <c r="W256" s="204"/>
      <c r="X256" s="204"/>
      <c r="Y256" s="204"/>
      <c r="Z256" s="204"/>
    </row>
    <row r="257" spans="1:26" ht="15.75" customHeight="1" x14ac:dyDescent="0.25">
      <c r="A257" s="204"/>
      <c r="B257" s="205"/>
      <c r="C257" s="206"/>
      <c r="D257" s="204"/>
      <c r="E257" s="204"/>
      <c r="F257" s="204"/>
      <c r="G257" s="204"/>
      <c r="H257" s="204"/>
      <c r="I257" s="204"/>
      <c r="J257" s="204"/>
      <c r="K257" s="204"/>
      <c r="L257" s="204"/>
      <c r="M257" s="204"/>
      <c r="N257" s="207"/>
      <c r="O257" s="204"/>
      <c r="P257" s="204"/>
      <c r="Q257" s="204"/>
      <c r="R257" s="204"/>
      <c r="S257" s="204"/>
      <c r="T257" s="204"/>
      <c r="U257" s="204"/>
      <c r="V257" s="204"/>
      <c r="W257" s="204"/>
      <c r="X257" s="204"/>
      <c r="Y257" s="204"/>
      <c r="Z257" s="204"/>
    </row>
    <row r="258" spans="1:26" ht="15.75" customHeight="1" x14ac:dyDescent="0.25">
      <c r="A258" s="204"/>
      <c r="B258" s="205"/>
      <c r="C258" s="206"/>
      <c r="D258" s="204"/>
      <c r="E258" s="204"/>
      <c r="F258" s="204"/>
      <c r="G258" s="204"/>
      <c r="H258" s="204"/>
      <c r="I258" s="204"/>
      <c r="J258" s="204"/>
      <c r="K258" s="204"/>
      <c r="L258" s="204"/>
      <c r="M258" s="204"/>
      <c r="N258" s="207"/>
      <c r="O258" s="204"/>
      <c r="P258" s="204"/>
      <c r="Q258" s="204"/>
      <c r="R258" s="204"/>
      <c r="S258" s="204"/>
      <c r="T258" s="204"/>
      <c r="U258" s="204"/>
      <c r="V258" s="204"/>
      <c r="W258" s="204"/>
      <c r="X258" s="204"/>
      <c r="Y258" s="204"/>
      <c r="Z258" s="204"/>
    </row>
    <row r="259" spans="1:26" ht="15.75" customHeight="1" x14ac:dyDescent="0.25">
      <c r="A259" s="204"/>
      <c r="B259" s="205"/>
      <c r="C259" s="206"/>
      <c r="D259" s="204"/>
      <c r="E259" s="204"/>
      <c r="F259" s="204"/>
      <c r="G259" s="204"/>
      <c r="H259" s="204"/>
      <c r="I259" s="204"/>
      <c r="J259" s="204"/>
      <c r="K259" s="204"/>
      <c r="L259" s="204"/>
      <c r="M259" s="204"/>
      <c r="N259" s="207"/>
      <c r="O259" s="204"/>
      <c r="P259" s="204"/>
      <c r="Q259" s="204"/>
      <c r="R259" s="204"/>
      <c r="S259" s="204"/>
      <c r="T259" s="204"/>
      <c r="U259" s="204"/>
      <c r="V259" s="204"/>
      <c r="W259" s="204"/>
      <c r="X259" s="204"/>
      <c r="Y259" s="204"/>
      <c r="Z259" s="204"/>
    </row>
    <row r="260" spans="1:26" ht="15.75" customHeight="1" x14ac:dyDescent="0.25">
      <c r="A260" s="204"/>
      <c r="B260" s="205"/>
      <c r="C260" s="206"/>
      <c r="D260" s="204"/>
      <c r="E260" s="204"/>
      <c r="F260" s="204"/>
      <c r="G260" s="204"/>
      <c r="H260" s="204"/>
      <c r="I260" s="204"/>
      <c r="J260" s="204"/>
      <c r="K260" s="204"/>
      <c r="L260" s="204"/>
      <c r="M260" s="204"/>
      <c r="N260" s="207"/>
      <c r="O260" s="204"/>
      <c r="P260" s="204"/>
      <c r="Q260" s="204"/>
      <c r="R260" s="204"/>
      <c r="S260" s="204"/>
      <c r="T260" s="204"/>
      <c r="U260" s="204"/>
      <c r="V260" s="204"/>
      <c r="W260" s="204"/>
      <c r="X260" s="204"/>
      <c r="Y260" s="204"/>
      <c r="Z260" s="204"/>
    </row>
    <row r="261" spans="1:26" ht="15.75" customHeight="1" x14ac:dyDescent="0.25">
      <c r="A261" s="204"/>
      <c r="B261" s="205"/>
      <c r="C261" s="206"/>
      <c r="D261" s="204"/>
      <c r="E261" s="204"/>
      <c r="F261" s="204"/>
      <c r="G261" s="204"/>
      <c r="H261" s="204"/>
      <c r="I261" s="204"/>
      <c r="J261" s="204"/>
      <c r="K261" s="204"/>
      <c r="L261" s="204"/>
      <c r="M261" s="204"/>
      <c r="N261" s="207"/>
      <c r="O261" s="204"/>
      <c r="P261" s="204"/>
      <c r="Q261" s="204"/>
      <c r="R261" s="204"/>
      <c r="S261" s="204"/>
      <c r="T261" s="204"/>
      <c r="U261" s="204"/>
      <c r="V261" s="204"/>
      <c r="W261" s="204"/>
      <c r="X261" s="204"/>
      <c r="Y261" s="204"/>
      <c r="Z261" s="204"/>
    </row>
    <row r="262" spans="1:26" ht="15.75" customHeight="1" x14ac:dyDescent="0.25">
      <c r="A262" s="204"/>
      <c r="B262" s="205"/>
      <c r="C262" s="206"/>
      <c r="D262" s="204"/>
      <c r="E262" s="204"/>
      <c r="F262" s="204"/>
      <c r="G262" s="204"/>
      <c r="H262" s="204"/>
      <c r="I262" s="204"/>
      <c r="J262" s="204"/>
      <c r="K262" s="204"/>
      <c r="L262" s="204"/>
      <c r="M262" s="204"/>
      <c r="N262" s="207"/>
      <c r="O262" s="204"/>
      <c r="P262" s="204"/>
      <c r="Q262" s="204"/>
      <c r="R262" s="204"/>
      <c r="S262" s="204"/>
      <c r="T262" s="204"/>
      <c r="U262" s="204"/>
      <c r="V262" s="204"/>
      <c r="W262" s="204"/>
      <c r="X262" s="204"/>
      <c r="Y262" s="204"/>
      <c r="Z262" s="204"/>
    </row>
    <row r="263" spans="1:26" ht="15.75" customHeight="1" x14ac:dyDescent="0.25">
      <c r="A263" s="204"/>
      <c r="B263" s="205"/>
      <c r="C263" s="206"/>
      <c r="D263" s="204"/>
      <c r="E263" s="204"/>
      <c r="F263" s="204"/>
      <c r="G263" s="204"/>
      <c r="H263" s="204"/>
      <c r="I263" s="204"/>
      <c r="J263" s="204"/>
      <c r="K263" s="204"/>
      <c r="L263" s="204"/>
      <c r="M263" s="204"/>
      <c r="N263" s="207"/>
      <c r="O263" s="204"/>
      <c r="P263" s="204"/>
      <c r="Q263" s="204"/>
      <c r="R263" s="204"/>
      <c r="S263" s="204"/>
      <c r="T263" s="204"/>
      <c r="U263" s="204"/>
      <c r="V263" s="204"/>
      <c r="W263" s="204"/>
      <c r="X263" s="204"/>
      <c r="Y263" s="204"/>
      <c r="Z263" s="204"/>
    </row>
    <row r="264" spans="1:26" ht="15.75" customHeight="1" x14ac:dyDescent="0.25">
      <c r="A264" s="204"/>
      <c r="B264" s="205"/>
      <c r="C264" s="206"/>
      <c r="D264" s="204"/>
      <c r="E264" s="204"/>
      <c r="F264" s="204"/>
      <c r="G264" s="204"/>
      <c r="H264" s="204"/>
      <c r="I264" s="204"/>
      <c r="J264" s="204"/>
      <c r="K264" s="204"/>
      <c r="L264" s="204"/>
      <c r="M264" s="204"/>
      <c r="N264" s="207"/>
      <c r="O264" s="204"/>
      <c r="P264" s="204"/>
      <c r="Q264" s="204"/>
      <c r="R264" s="204"/>
      <c r="S264" s="204"/>
      <c r="T264" s="204"/>
      <c r="U264" s="204"/>
      <c r="V264" s="204"/>
      <c r="W264" s="204"/>
      <c r="X264" s="204"/>
      <c r="Y264" s="204"/>
      <c r="Z264" s="204"/>
    </row>
    <row r="265" spans="1:26" ht="15.75" customHeight="1" x14ac:dyDescent="0.25">
      <c r="A265" s="204"/>
      <c r="B265" s="205"/>
      <c r="C265" s="206"/>
      <c r="D265" s="204"/>
      <c r="E265" s="204"/>
      <c r="F265" s="204"/>
      <c r="G265" s="204"/>
      <c r="H265" s="204"/>
      <c r="I265" s="204"/>
      <c r="J265" s="204"/>
      <c r="K265" s="204"/>
      <c r="L265" s="204"/>
      <c r="M265" s="204"/>
      <c r="N265" s="207"/>
      <c r="O265" s="204"/>
      <c r="P265" s="204"/>
      <c r="Q265" s="204"/>
      <c r="R265" s="204"/>
      <c r="S265" s="204"/>
      <c r="T265" s="204"/>
      <c r="U265" s="204"/>
      <c r="V265" s="204"/>
      <c r="W265" s="204"/>
      <c r="X265" s="204"/>
      <c r="Y265" s="204"/>
      <c r="Z265" s="204"/>
    </row>
    <row r="266" spans="1:26" ht="15.75" customHeight="1" x14ac:dyDescent="0.25">
      <c r="A266" s="204"/>
      <c r="B266" s="205"/>
      <c r="C266" s="206"/>
      <c r="D266" s="204"/>
      <c r="E266" s="204"/>
      <c r="F266" s="204"/>
      <c r="G266" s="204"/>
      <c r="H266" s="204"/>
      <c r="I266" s="204"/>
      <c r="J266" s="204"/>
      <c r="K266" s="204"/>
      <c r="L266" s="204"/>
      <c r="M266" s="204"/>
      <c r="N266" s="207"/>
      <c r="O266" s="204"/>
      <c r="P266" s="204"/>
      <c r="Q266" s="204"/>
      <c r="R266" s="204"/>
      <c r="S266" s="204"/>
      <c r="T266" s="204"/>
      <c r="U266" s="204"/>
      <c r="V266" s="204"/>
      <c r="W266" s="204"/>
      <c r="X266" s="204"/>
      <c r="Y266" s="204"/>
      <c r="Z266" s="204"/>
    </row>
    <row r="267" spans="1:26" ht="15.75" customHeight="1" x14ac:dyDescent="0.25">
      <c r="A267" s="204"/>
      <c r="B267" s="205"/>
      <c r="C267" s="206"/>
      <c r="D267" s="204"/>
      <c r="E267" s="204"/>
      <c r="F267" s="204"/>
      <c r="G267" s="204"/>
      <c r="H267" s="204"/>
      <c r="I267" s="204"/>
      <c r="J267" s="204"/>
      <c r="K267" s="204"/>
      <c r="L267" s="204"/>
      <c r="M267" s="204"/>
      <c r="N267" s="207"/>
      <c r="O267" s="204"/>
      <c r="P267" s="204"/>
      <c r="Q267" s="204"/>
      <c r="R267" s="204"/>
      <c r="S267" s="204"/>
      <c r="T267" s="204"/>
      <c r="U267" s="204"/>
      <c r="V267" s="204"/>
      <c r="W267" s="204"/>
      <c r="X267" s="204"/>
      <c r="Y267" s="204"/>
      <c r="Z267" s="204"/>
    </row>
    <row r="268" spans="1:26" ht="15.75" customHeight="1" x14ac:dyDescent="0.25">
      <c r="A268" s="204"/>
      <c r="B268" s="205"/>
      <c r="C268" s="206"/>
      <c r="D268" s="204"/>
      <c r="E268" s="204"/>
      <c r="F268" s="204"/>
      <c r="G268" s="204"/>
      <c r="H268" s="204"/>
      <c r="I268" s="204"/>
      <c r="J268" s="204"/>
      <c r="K268" s="204"/>
      <c r="L268" s="204"/>
      <c r="M268" s="204"/>
      <c r="N268" s="207"/>
      <c r="O268" s="204"/>
      <c r="P268" s="204"/>
      <c r="Q268" s="204"/>
      <c r="R268" s="204"/>
      <c r="S268" s="204"/>
      <c r="T268" s="204"/>
      <c r="U268" s="204"/>
      <c r="V268" s="204"/>
      <c r="W268" s="204"/>
      <c r="X268" s="204"/>
      <c r="Y268" s="204"/>
      <c r="Z268" s="204"/>
    </row>
    <row r="269" spans="1:26" ht="15.75" customHeight="1" x14ac:dyDescent="0.25">
      <c r="A269" s="204"/>
      <c r="B269" s="205"/>
      <c r="C269" s="206"/>
      <c r="D269" s="204"/>
      <c r="E269" s="204"/>
      <c r="F269" s="204"/>
      <c r="G269" s="204"/>
      <c r="H269" s="204"/>
      <c r="I269" s="204"/>
      <c r="J269" s="204"/>
      <c r="K269" s="204"/>
      <c r="L269" s="204"/>
      <c r="M269" s="204"/>
      <c r="N269" s="207"/>
      <c r="O269" s="204"/>
      <c r="P269" s="204"/>
      <c r="Q269" s="204"/>
      <c r="R269" s="204"/>
      <c r="S269" s="204"/>
      <c r="T269" s="204"/>
      <c r="U269" s="204"/>
      <c r="V269" s="204"/>
      <c r="W269" s="204"/>
      <c r="X269" s="204"/>
      <c r="Y269" s="204"/>
      <c r="Z269" s="204"/>
    </row>
    <row r="270" spans="1:26" ht="15.75" customHeight="1" x14ac:dyDescent="0.25">
      <c r="A270" s="204"/>
      <c r="B270" s="205"/>
      <c r="C270" s="206"/>
      <c r="D270" s="204"/>
      <c r="E270" s="204"/>
      <c r="F270" s="204"/>
      <c r="G270" s="204"/>
      <c r="H270" s="204"/>
      <c r="I270" s="204"/>
      <c r="J270" s="204"/>
      <c r="K270" s="204"/>
      <c r="L270" s="204"/>
      <c r="M270" s="204"/>
      <c r="N270" s="207"/>
      <c r="O270" s="204"/>
      <c r="P270" s="204"/>
      <c r="Q270" s="204"/>
      <c r="R270" s="204"/>
      <c r="S270" s="204"/>
      <c r="T270" s="204"/>
      <c r="U270" s="204"/>
      <c r="V270" s="204"/>
      <c r="W270" s="204"/>
      <c r="X270" s="204"/>
      <c r="Y270" s="204"/>
      <c r="Z270" s="204"/>
    </row>
    <row r="271" spans="1:26" ht="15.75" customHeight="1" x14ac:dyDescent="0.25">
      <c r="A271" s="204"/>
      <c r="B271" s="205"/>
      <c r="C271" s="206"/>
      <c r="D271" s="204"/>
      <c r="E271" s="204"/>
      <c r="F271" s="204"/>
      <c r="G271" s="204"/>
      <c r="H271" s="204"/>
      <c r="I271" s="204"/>
      <c r="J271" s="204"/>
      <c r="K271" s="204"/>
      <c r="L271" s="204"/>
      <c r="M271" s="204"/>
      <c r="N271" s="207"/>
      <c r="O271" s="204"/>
      <c r="P271" s="204"/>
      <c r="Q271" s="204"/>
      <c r="R271" s="204"/>
      <c r="S271" s="204"/>
      <c r="T271" s="204"/>
      <c r="U271" s="204"/>
      <c r="V271" s="204"/>
      <c r="W271" s="204"/>
      <c r="X271" s="204"/>
      <c r="Y271" s="204"/>
      <c r="Z271" s="204"/>
    </row>
    <row r="272" spans="1:26" ht="15.75" customHeight="1" x14ac:dyDescent="0.25">
      <c r="A272" s="204"/>
      <c r="B272" s="205"/>
      <c r="C272" s="206"/>
      <c r="D272" s="204"/>
      <c r="E272" s="204"/>
      <c r="F272" s="204"/>
      <c r="G272" s="204"/>
      <c r="H272" s="204"/>
      <c r="I272" s="204"/>
      <c r="J272" s="204"/>
      <c r="K272" s="204"/>
      <c r="L272" s="204"/>
      <c r="M272" s="204"/>
      <c r="N272" s="207"/>
      <c r="O272" s="204"/>
      <c r="P272" s="204"/>
      <c r="Q272" s="204"/>
      <c r="R272" s="204"/>
      <c r="S272" s="204"/>
      <c r="T272" s="204"/>
      <c r="U272" s="204"/>
      <c r="V272" s="204"/>
      <c r="W272" s="204"/>
      <c r="X272" s="204"/>
      <c r="Y272" s="204"/>
      <c r="Z272" s="204"/>
    </row>
    <row r="273" spans="1:26" ht="15.75" customHeight="1" x14ac:dyDescent="0.25">
      <c r="A273" s="204"/>
      <c r="B273" s="205"/>
      <c r="C273" s="206"/>
      <c r="D273" s="204"/>
      <c r="E273" s="204"/>
      <c r="F273" s="204"/>
      <c r="G273" s="204"/>
      <c r="H273" s="204"/>
      <c r="I273" s="204"/>
      <c r="J273" s="204"/>
      <c r="K273" s="204"/>
      <c r="L273" s="204"/>
      <c r="M273" s="204"/>
      <c r="N273" s="207"/>
      <c r="O273" s="204"/>
      <c r="P273" s="204"/>
      <c r="Q273" s="204"/>
      <c r="R273" s="204"/>
      <c r="S273" s="204"/>
      <c r="T273" s="204"/>
      <c r="U273" s="204"/>
      <c r="V273" s="204"/>
      <c r="W273" s="204"/>
      <c r="X273" s="204"/>
      <c r="Y273" s="204"/>
      <c r="Z273" s="204"/>
    </row>
    <row r="274" spans="1:26" ht="15.75" customHeight="1" x14ac:dyDescent="0.25">
      <c r="A274" s="204"/>
      <c r="B274" s="205"/>
      <c r="C274" s="206"/>
      <c r="D274" s="204"/>
      <c r="E274" s="204"/>
      <c r="F274" s="204"/>
      <c r="G274" s="204"/>
      <c r="H274" s="204"/>
      <c r="I274" s="204"/>
      <c r="J274" s="204"/>
      <c r="K274" s="204"/>
      <c r="L274" s="204"/>
      <c r="M274" s="204"/>
      <c r="N274" s="207"/>
      <c r="O274" s="204"/>
      <c r="P274" s="204"/>
      <c r="Q274" s="204"/>
      <c r="R274" s="204"/>
      <c r="S274" s="204"/>
      <c r="T274" s="204"/>
      <c r="U274" s="204"/>
      <c r="V274" s="204"/>
      <c r="W274" s="204"/>
      <c r="X274" s="204"/>
      <c r="Y274" s="204"/>
      <c r="Z274" s="204"/>
    </row>
    <row r="275" spans="1:26" ht="15.75" customHeight="1" x14ac:dyDescent="0.25">
      <c r="A275" s="204"/>
      <c r="B275" s="205"/>
      <c r="C275" s="206"/>
      <c r="D275" s="204"/>
      <c r="E275" s="204"/>
      <c r="F275" s="204"/>
      <c r="G275" s="204"/>
      <c r="H275" s="204"/>
      <c r="I275" s="204"/>
      <c r="J275" s="204"/>
      <c r="K275" s="204"/>
      <c r="L275" s="204"/>
      <c r="M275" s="204"/>
      <c r="N275" s="207"/>
      <c r="O275" s="204"/>
      <c r="P275" s="204"/>
      <c r="Q275" s="204"/>
      <c r="R275" s="204"/>
      <c r="S275" s="204"/>
      <c r="T275" s="204"/>
      <c r="U275" s="204"/>
      <c r="V275" s="204"/>
      <c r="W275" s="204"/>
      <c r="X275" s="204"/>
      <c r="Y275" s="204"/>
      <c r="Z275" s="204"/>
    </row>
    <row r="276" spans="1:26" ht="15.75" customHeight="1" x14ac:dyDescent="0.25">
      <c r="A276" s="204"/>
      <c r="B276" s="205"/>
      <c r="C276" s="206"/>
      <c r="D276" s="204"/>
      <c r="E276" s="204"/>
      <c r="F276" s="204"/>
      <c r="G276" s="204"/>
      <c r="H276" s="204"/>
      <c r="I276" s="204"/>
      <c r="J276" s="204"/>
      <c r="K276" s="204"/>
      <c r="L276" s="204"/>
      <c r="M276" s="204"/>
      <c r="N276" s="207"/>
      <c r="O276" s="204"/>
      <c r="P276" s="204"/>
      <c r="Q276" s="204"/>
      <c r="R276" s="204"/>
      <c r="S276" s="204"/>
      <c r="T276" s="204"/>
      <c r="U276" s="204"/>
      <c r="V276" s="204"/>
      <c r="W276" s="204"/>
      <c r="X276" s="204"/>
      <c r="Y276" s="204"/>
      <c r="Z276" s="204"/>
    </row>
    <row r="277" spans="1:26" ht="15.75" customHeight="1" x14ac:dyDescent="0.25">
      <c r="A277" s="204"/>
      <c r="B277" s="205"/>
      <c r="C277" s="206"/>
      <c r="D277" s="204"/>
      <c r="E277" s="204"/>
      <c r="F277" s="204"/>
      <c r="G277" s="204"/>
      <c r="H277" s="204"/>
      <c r="I277" s="204"/>
      <c r="J277" s="204"/>
      <c r="K277" s="204"/>
      <c r="L277" s="204"/>
      <c r="M277" s="204"/>
      <c r="N277" s="207"/>
      <c r="O277" s="204"/>
      <c r="P277" s="204"/>
      <c r="Q277" s="204"/>
      <c r="R277" s="204"/>
      <c r="S277" s="204"/>
      <c r="T277" s="204"/>
      <c r="U277" s="204"/>
      <c r="V277" s="204"/>
      <c r="W277" s="204"/>
      <c r="X277" s="204"/>
      <c r="Y277" s="204"/>
      <c r="Z277" s="204"/>
    </row>
    <row r="278" spans="1:26" ht="15.75" customHeight="1" x14ac:dyDescent="0.25">
      <c r="A278" s="204"/>
      <c r="B278" s="205"/>
      <c r="C278" s="206"/>
      <c r="D278" s="204"/>
      <c r="E278" s="204"/>
      <c r="F278" s="204"/>
      <c r="G278" s="204"/>
      <c r="H278" s="204"/>
      <c r="I278" s="204"/>
      <c r="J278" s="204"/>
      <c r="K278" s="204"/>
      <c r="L278" s="204"/>
      <c r="M278" s="204"/>
      <c r="N278" s="207"/>
      <c r="O278" s="204"/>
      <c r="P278" s="204"/>
      <c r="Q278" s="204"/>
      <c r="R278" s="204"/>
      <c r="S278" s="204"/>
      <c r="T278" s="204"/>
      <c r="U278" s="204"/>
      <c r="V278" s="204"/>
      <c r="W278" s="204"/>
      <c r="X278" s="204"/>
      <c r="Y278" s="204"/>
      <c r="Z278" s="204"/>
    </row>
    <row r="279" spans="1:26" ht="15.75" customHeight="1" x14ac:dyDescent="0.25">
      <c r="A279" s="204"/>
      <c r="B279" s="205"/>
      <c r="C279" s="206"/>
      <c r="D279" s="204"/>
      <c r="E279" s="204"/>
      <c r="F279" s="204"/>
      <c r="G279" s="204"/>
      <c r="H279" s="204"/>
      <c r="I279" s="204"/>
      <c r="J279" s="204"/>
      <c r="K279" s="204"/>
      <c r="L279" s="204"/>
      <c r="M279" s="204"/>
      <c r="N279" s="207"/>
      <c r="O279" s="204"/>
      <c r="P279" s="204"/>
      <c r="Q279" s="204"/>
      <c r="R279" s="204"/>
      <c r="S279" s="204"/>
      <c r="T279" s="204"/>
      <c r="U279" s="204"/>
      <c r="V279" s="204"/>
      <c r="W279" s="204"/>
      <c r="X279" s="204"/>
      <c r="Y279" s="204"/>
      <c r="Z279" s="204"/>
    </row>
    <row r="280" spans="1:26" ht="15.75" customHeight="1" x14ac:dyDescent="0.25">
      <c r="A280" s="204"/>
      <c r="B280" s="205"/>
      <c r="C280" s="206"/>
      <c r="D280" s="204"/>
      <c r="E280" s="204"/>
      <c r="F280" s="204"/>
      <c r="G280" s="204"/>
      <c r="H280" s="204"/>
      <c r="I280" s="204"/>
      <c r="J280" s="204"/>
      <c r="K280" s="204"/>
      <c r="L280" s="204"/>
      <c r="M280" s="204"/>
      <c r="N280" s="207"/>
      <c r="O280" s="204"/>
      <c r="P280" s="204"/>
      <c r="Q280" s="204"/>
      <c r="R280" s="204"/>
      <c r="S280" s="204"/>
      <c r="T280" s="204"/>
      <c r="U280" s="204"/>
      <c r="V280" s="204"/>
      <c r="W280" s="204"/>
      <c r="X280" s="204"/>
      <c r="Y280" s="204"/>
      <c r="Z280" s="204"/>
    </row>
    <row r="281" spans="1:26" ht="15.75" customHeight="1" x14ac:dyDescent="0.25">
      <c r="A281" s="204"/>
      <c r="B281" s="205"/>
      <c r="C281" s="206"/>
      <c r="D281" s="204"/>
      <c r="E281" s="204"/>
      <c r="F281" s="204"/>
      <c r="G281" s="204"/>
      <c r="H281" s="204"/>
      <c r="I281" s="204"/>
      <c r="J281" s="204"/>
      <c r="K281" s="204"/>
      <c r="L281" s="204"/>
      <c r="M281" s="204"/>
      <c r="N281" s="207"/>
      <c r="O281" s="204"/>
      <c r="P281" s="204"/>
      <c r="Q281" s="204"/>
      <c r="R281" s="204"/>
      <c r="S281" s="204"/>
      <c r="T281" s="204"/>
      <c r="U281" s="204"/>
      <c r="V281" s="204"/>
      <c r="W281" s="204"/>
      <c r="X281" s="204"/>
      <c r="Y281" s="204"/>
      <c r="Z281" s="204"/>
    </row>
    <row r="282" spans="1:26" ht="15.75" customHeight="1" x14ac:dyDescent="0.25">
      <c r="A282" s="204"/>
      <c r="B282" s="205"/>
      <c r="C282" s="206"/>
      <c r="D282" s="204"/>
      <c r="E282" s="204"/>
      <c r="F282" s="204"/>
      <c r="G282" s="204"/>
      <c r="H282" s="204"/>
      <c r="I282" s="204"/>
      <c r="J282" s="204"/>
      <c r="K282" s="204"/>
      <c r="L282" s="204"/>
      <c r="M282" s="204"/>
      <c r="N282" s="207"/>
      <c r="O282" s="204"/>
      <c r="P282" s="204"/>
      <c r="Q282" s="204"/>
      <c r="R282" s="204"/>
      <c r="S282" s="204"/>
      <c r="T282" s="204"/>
      <c r="U282" s="204"/>
      <c r="V282" s="204"/>
      <c r="W282" s="204"/>
      <c r="X282" s="204"/>
      <c r="Y282" s="204"/>
      <c r="Z282" s="204"/>
    </row>
    <row r="283" spans="1:26" ht="15.75" customHeight="1" x14ac:dyDescent="0.25">
      <c r="A283" s="204"/>
      <c r="B283" s="205"/>
      <c r="C283" s="206"/>
      <c r="D283" s="204"/>
      <c r="E283" s="204"/>
      <c r="F283" s="204"/>
      <c r="G283" s="204"/>
      <c r="H283" s="204"/>
      <c r="I283" s="204"/>
      <c r="J283" s="204"/>
      <c r="K283" s="204"/>
      <c r="L283" s="204"/>
      <c r="M283" s="204"/>
      <c r="N283" s="207"/>
      <c r="O283" s="204"/>
      <c r="P283" s="204"/>
      <c r="Q283" s="204"/>
      <c r="R283" s="204"/>
      <c r="S283" s="204"/>
      <c r="T283" s="204"/>
      <c r="U283" s="204"/>
      <c r="V283" s="204"/>
      <c r="W283" s="204"/>
      <c r="X283" s="204"/>
      <c r="Y283" s="204"/>
      <c r="Z283" s="204"/>
    </row>
    <row r="284" spans="1:26" ht="15.75" customHeight="1" x14ac:dyDescent="0.25">
      <c r="A284" s="204"/>
      <c r="B284" s="205"/>
      <c r="C284" s="206"/>
      <c r="D284" s="204"/>
      <c r="E284" s="204"/>
      <c r="F284" s="204"/>
      <c r="G284" s="204"/>
      <c r="H284" s="204"/>
      <c r="I284" s="204"/>
      <c r="J284" s="204"/>
      <c r="K284" s="204"/>
      <c r="L284" s="204"/>
      <c r="M284" s="204"/>
      <c r="N284" s="207"/>
      <c r="O284" s="204"/>
      <c r="P284" s="204"/>
      <c r="Q284" s="204"/>
      <c r="R284" s="204"/>
      <c r="S284" s="204"/>
      <c r="T284" s="204"/>
      <c r="U284" s="204"/>
      <c r="V284" s="204"/>
      <c r="W284" s="204"/>
      <c r="X284" s="204"/>
      <c r="Y284" s="204"/>
      <c r="Z284" s="204"/>
    </row>
    <row r="285" spans="1:26" ht="15.75" customHeight="1" x14ac:dyDescent="0.25">
      <c r="A285" s="204"/>
      <c r="B285" s="205"/>
      <c r="C285" s="206"/>
      <c r="D285" s="204"/>
      <c r="E285" s="204"/>
      <c r="F285" s="204"/>
      <c r="G285" s="204"/>
      <c r="H285" s="204"/>
      <c r="I285" s="204"/>
      <c r="J285" s="204"/>
      <c r="K285" s="204"/>
      <c r="L285" s="204"/>
      <c r="M285" s="204"/>
      <c r="N285" s="207"/>
      <c r="O285" s="204"/>
      <c r="P285" s="204"/>
      <c r="Q285" s="204"/>
      <c r="R285" s="204"/>
      <c r="S285" s="204"/>
      <c r="T285" s="204"/>
      <c r="U285" s="204"/>
      <c r="V285" s="204"/>
      <c r="W285" s="204"/>
      <c r="X285" s="204"/>
      <c r="Y285" s="204"/>
      <c r="Z285" s="204"/>
    </row>
    <row r="286" spans="1:26" ht="15.75" customHeight="1" x14ac:dyDescent="0.25">
      <c r="A286" s="204"/>
      <c r="B286" s="205"/>
      <c r="C286" s="206"/>
      <c r="D286" s="204"/>
      <c r="E286" s="204"/>
      <c r="F286" s="204"/>
      <c r="G286" s="204"/>
      <c r="H286" s="204"/>
      <c r="I286" s="204"/>
      <c r="J286" s="204"/>
      <c r="K286" s="204"/>
      <c r="L286" s="204"/>
      <c r="M286" s="204"/>
      <c r="N286" s="207"/>
      <c r="O286" s="204"/>
      <c r="P286" s="204"/>
      <c r="Q286" s="204"/>
      <c r="R286" s="204"/>
      <c r="S286" s="204"/>
      <c r="T286" s="204"/>
      <c r="U286" s="204"/>
      <c r="V286" s="204"/>
      <c r="W286" s="204"/>
      <c r="X286" s="204"/>
      <c r="Y286" s="204"/>
      <c r="Z286" s="204"/>
    </row>
    <row r="287" spans="1:26" ht="15.75" customHeight="1" x14ac:dyDescent="0.25">
      <c r="A287" s="204"/>
      <c r="B287" s="205"/>
      <c r="C287" s="206"/>
      <c r="D287" s="204"/>
      <c r="E287" s="204"/>
      <c r="F287" s="204"/>
      <c r="G287" s="204"/>
      <c r="H287" s="204"/>
      <c r="I287" s="204"/>
      <c r="J287" s="204"/>
      <c r="K287" s="204"/>
      <c r="L287" s="204"/>
      <c r="M287" s="204"/>
      <c r="N287" s="207"/>
      <c r="O287" s="204"/>
      <c r="P287" s="204"/>
      <c r="Q287" s="204"/>
      <c r="R287" s="204"/>
      <c r="S287" s="204"/>
      <c r="T287" s="204"/>
      <c r="U287" s="204"/>
      <c r="V287" s="204"/>
      <c r="W287" s="204"/>
      <c r="X287" s="204"/>
      <c r="Y287" s="204"/>
      <c r="Z287" s="204"/>
    </row>
    <row r="288" spans="1:26" ht="15.75" customHeight="1" x14ac:dyDescent="0.25">
      <c r="A288" s="204"/>
      <c r="B288" s="205"/>
      <c r="C288" s="206"/>
      <c r="D288" s="204"/>
      <c r="E288" s="204"/>
      <c r="F288" s="204"/>
      <c r="G288" s="204"/>
      <c r="H288" s="204"/>
      <c r="I288" s="204"/>
      <c r="J288" s="204"/>
      <c r="K288" s="204"/>
      <c r="L288" s="204"/>
      <c r="M288" s="204"/>
      <c r="N288" s="207"/>
      <c r="O288" s="204"/>
      <c r="P288" s="204"/>
      <c r="Q288" s="204"/>
      <c r="R288" s="204"/>
      <c r="S288" s="204"/>
      <c r="T288" s="204"/>
      <c r="U288" s="204"/>
      <c r="V288" s="204"/>
      <c r="W288" s="204"/>
      <c r="X288" s="204"/>
      <c r="Y288" s="204"/>
      <c r="Z288" s="204"/>
    </row>
    <row r="289" spans="1:26" ht="15.75" customHeight="1" x14ac:dyDescent="0.25">
      <c r="A289" s="204"/>
      <c r="B289" s="205"/>
      <c r="C289" s="206"/>
      <c r="D289" s="204"/>
      <c r="E289" s="204"/>
      <c r="F289" s="204"/>
      <c r="G289" s="204"/>
      <c r="H289" s="204"/>
      <c r="I289" s="204"/>
      <c r="J289" s="204"/>
      <c r="K289" s="204"/>
      <c r="L289" s="204"/>
      <c r="M289" s="204"/>
      <c r="N289" s="207"/>
      <c r="O289" s="204"/>
      <c r="P289" s="204"/>
      <c r="Q289" s="204"/>
      <c r="R289" s="204"/>
      <c r="S289" s="204"/>
      <c r="T289" s="204"/>
      <c r="U289" s="204"/>
      <c r="V289" s="204"/>
      <c r="W289" s="204"/>
      <c r="X289" s="204"/>
      <c r="Y289" s="204"/>
      <c r="Z289" s="204"/>
    </row>
    <row r="290" spans="1:26" ht="15.75" customHeight="1" x14ac:dyDescent="0.25">
      <c r="A290" s="204"/>
      <c r="B290" s="205"/>
      <c r="C290" s="206"/>
      <c r="D290" s="204"/>
      <c r="E290" s="204"/>
      <c r="F290" s="204"/>
      <c r="G290" s="204"/>
      <c r="H290" s="204"/>
      <c r="I290" s="204"/>
      <c r="J290" s="204"/>
      <c r="K290" s="204"/>
      <c r="L290" s="204"/>
      <c r="M290" s="204"/>
      <c r="N290" s="207"/>
      <c r="O290" s="204"/>
      <c r="P290" s="204"/>
      <c r="Q290" s="204"/>
      <c r="R290" s="204"/>
      <c r="S290" s="204"/>
      <c r="T290" s="204"/>
      <c r="U290" s="204"/>
      <c r="V290" s="204"/>
      <c r="W290" s="204"/>
      <c r="X290" s="204"/>
      <c r="Y290" s="204"/>
      <c r="Z290" s="204"/>
    </row>
    <row r="291" spans="1:26" ht="15.75" customHeight="1" x14ac:dyDescent="0.25">
      <c r="A291" s="204"/>
      <c r="B291" s="205"/>
      <c r="C291" s="206"/>
      <c r="D291" s="204"/>
      <c r="E291" s="204"/>
      <c r="F291" s="204"/>
      <c r="G291" s="204"/>
      <c r="H291" s="204"/>
      <c r="I291" s="204"/>
      <c r="J291" s="204"/>
      <c r="K291" s="204"/>
      <c r="L291" s="204"/>
      <c r="M291" s="204"/>
      <c r="N291" s="207"/>
      <c r="O291" s="204"/>
      <c r="P291" s="204"/>
      <c r="Q291" s="204"/>
      <c r="R291" s="204"/>
      <c r="S291" s="204"/>
      <c r="T291" s="204"/>
      <c r="U291" s="204"/>
      <c r="V291" s="204"/>
      <c r="W291" s="204"/>
      <c r="X291" s="204"/>
      <c r="Y291" s="204"/>
      <c r="Z291" s="204"/>
    </row>
    <row r="292" spans="1:26" ht="15.75" customHeight="1" x14ac:dyDescent="0.25">
      <c r="A292" s="204"/>
      <c r="B292" s="205"/>
      <c r="C292" s="206"/>
      <c r="D292" s="204"/>
      <c r="E292" s="204"/>
      <c r="F292" s="204"/>
      <c r="G292" s="204"/>
      <c r="H292" s="204"/>
      <c r="I292" s="204"/>
      <c r="J292" s="204"/>
      <c r="K292" s="204"/>
      <c r="L292" s="204"/>
      <c r="M292" s="204"/>
      <c r="N292" s="207"/>
      <c r="O292" s="204"/>
      <c r="P292" s="204"/>
      <c r="Q292" s="204"/>
      <c r="R292" s="204"/>
      <c r="S292" s="204"/>
      <c r="T292" s="204"/>
      <c r="U292" s="204"/>
      <c r="V292" s="204"/>
      <c r="W292" s="204"/>
      <c r="X292" s="204"/>
      <c r="Y292" s="204"/>
      <c r="Z292" s="204"/>
    </row>
    <row r="293" spans="1:26" ht="15.75" customHeight="1" x14ac:dyDescent="0.25">
      <c r="A293" s="204"/>
      <c r="B293" s="205"/>
      <c r="C293" s="206"/>
      <c r="D293" s="204"/>
      <c r="E293" s="204"/>
      <c r="F293" s="204"/>
      <c r="G293" s="204"/>
      <c r="H293" s="204"/>
      <c r="I293" s="204"/>
      <c r="J293" s="204"/>
      <c r="K293" s="204"/>
      <c r="L293" s="204"/>
      <c r="M293" s="204"/>
      <c r="N293" s="207"/>
      <c r="O293" s="204"/>
      <c r="P293" s="204"/>
      <c r="Q293" s="204"/>
      <c r="R293" s="204"/>
      <c r="S293" s="204"/>
      <c r="T293" s="204"/>
      <c r="U293" s="204"/>
      <c r="V293" s="204"/>
      <c r="W293" s="204"/>
      <c r="X293" s="204"/>
      <c r="Y293" s="204"/>
      <c r="Z293" s="204"/>
    </row>
    <row r="294" spans="1:26" ht="15.75" customHeight="1" x14ac:dyDescent="0.25">
      <c r="A294" s="204"/>
      <c r="B294" s="205"/>
      <c r="C294" s="206"/>
      <c r="D294" s="204"/>
      <c r="E294" s="204"/>
      <c r="F294" s="204"/>
      <c r="G294" s="204"/>
      <c r="H294" s="204"/>
      <c r="I294" s="204"/>
      <c r="J294" s="204"/>
      <c r="K294" s="204"/>
      <c r="L294" s="204"/>
      <c r="M294" s="204"/>
      <c r="N294" s="207"/>
      <c r="O294" s="204"/>
      <c r="P294" s="204"/>
      <c r="Q294" s="204"/>
      <c r="R294" s="204"/>
      <c r="S294" s="204"/>
      <c r="T294" s="204"/>
      <c r="U294" s="204"/>
      <c r="V294" s="204"/>
      <c r="W294" s="204"/>
      <c r="X294" s="204"/>
      <c r="Y294" s="204"/>
      <c r="Z294" s="204"/>
    </row>
    <row r="295" spans="1:26" ht="15.75" customHeight="1" x14ac:dyDescent="0.25">
      <c r="A295" s="204"/>
      <c r="B295" s="205"/>
      <c r="C295" s="206"/>
      <c r="D295" s="204"/>
      <c r="E295" s="204"/>
      <c r="F295" s="204"/>
      <c r="G295" s="204"/>
      <c r="H295" s="204"/>
      <c r="I295" s="204"/>
      <c r="J295" s="204"/>
      <c r="K295" s="204"/>
      <c r="L295" s="204"/>
      <c r="M295" s="204"/>
      <c r="N295" s="207"/>
      <c r="O295" s="204"/>
      <c r="P295" s="204"/>
      <c r="Q295" s="204"/>
      <c r="R295" s="204"/>
      <c r="S295" s="204"/>
      <c r="T295" s="204"/>
      <c r="U295" s="204"/>
      <c r="V295" s="204"/>
      <c r="W295" s="204"/>
      <c r="X295" s="204"/>
      <c r="Y295" s="204"/>
      <c r="Z295" s="204"/>
    </row>
    <row r="296" spans="1:26" ht="15.75" customHeight="1" x14ac:dyDescent="0.25">
      <c r="A296" s="204"/>
      <c r="B296" s="205"/>
      <c r="C296" s="206"/>
      <c r="D296" s="204"/>
      <c r="E296" s="204"/>
      <c r="F296" s="204"/>
      <c r="G296" s="204"/>
      <c r="H296" s="204"/>
      <c r="I296" s="204"/>
      <c r="J296" s="204"/>
      <c r="K296" s="204"/>
      <c r="L296" s="204"/>
      <c r="M296" s="204"/>
      <c r="N296" s="207"/>
      <c r="O296" s="204"/>
      <c r="P296" s="204"/>
      <c r="Q296" s="204"/>
      <c r="R296" s="204"/>
      <c r="S296" s="204"/>
      <c r="T296" s="204"/>
      <c r="U296" s="204"/>
      <c r="V296" s="204"/>
      <c r="W296" s="204"/>
      <c r="X296" s="204"/>
      <c r="Y296" s="204"/>
      <c r="Z296" s="204"/>
    </row>
    <row r="297" spans="1:26" ht="15.75" customHeight="1" x14ac:dyDescent="0.25">
      <c r="A297" s="204"/>
      <c r="B297" s="205"/>
      <c r="C297" s="206"/>
      <c r="D297" s="204"/>
      <c r="E297" s="204"/>
      <c r="F297" s="204"/>
      <c r="G297" s="204"/>
      <c r="H297" s="204"/>
      <c r="I297" s="204"/>
      <c r="J297" s="204"/>
      <c r="K297" s="204"/>
      <c r="L297" s="204"/>
      <c r="M297" s="204"/>
      <c r="N297" s="207"/>
      <c r="O297" s="204"/>
      <c r="P297" s="204"/>
      <c r="Q297" s="204"/>
      <c r="R297" s="204"/>
      <c r="S297" s="204"/>
      <c r="T297" s="204"/>
      <c r="U297" s="204"/>
      <c r="V297" s="204"/>
      <c r="W297" s="204"/>
      <c r="X297" s="204"/>
      <c r="Y297" s="204"/>
      <c r="Z297" s="204"/>
    </row>
    <row r="298" spans="1:26" ht="15.75" customHeight="1" x14ac:dyDescent="0.25">
      <c r="A298" s="204"/>
      <c r="B298" s="205"/>
      <c r="C298" s="206"/>
      <c r="D298" s="204"/>
      <c r="E298" s="204"/>
      <c r="F298" s="204"/>
      <c r="G298" s="204"/>
      <c r="H298" s="204"/>
      <c r="I298" s="204"/>
      <c r="J298" s="204"/>
      <c r="K298" s="204"/>
      <c r="L298" s="204"/>
      <c r="M298" s="204"/>
      <c r="N298" s="207"/>
      <c r="O298" s="204"/>
      <c r="P298" s="204"/>
      <c r="Q298" s="204"/>
      <c r="R298" s="204"/>
      <c r="S298" s="204"/>
      <c r="T298" s="204"/>
      <c r="U298" s="204"/>
      <c r="V298" s="204"/>
      <c r="W298" s="204"/>
      <c r="X298" s="204"/>
      <c r="Y298" s="204"/>
      <c r="Z298" s="204"/>
    </row>
    <row r="299" spans="1:26" ht="15.75" customHeight="1" x14ac:dyDescent="0.25">
      <c r="A299" s="204"/>
      <c r="B299" s="205"/>
      <c r="C299" s="206"/>
      <c r="D299" s="204"/>
      <c r="E299" s="204"/>
      <c r="F299" s="204"/>
      <c r="G299" s="204"/>
      <c r="H299" s="204"/>
      <c r="I299" s="204"/>
      <c r="J299" s="204"/>
      <c r="K299" s="204"/>
      <c r="L299" s="204"/>
      <c r="M299" s="204"/>
      <c r="N299" s="207"/>
      <c r="O299" s="204"/>
      <c r="P299" s="204"/>
      <c r="Q299" s="204"/>
      <c r="R299" s="204"/>
      <c r="S299" s="204"/>
      <c r="T299" s="204"/>
      <c r="U299" s="204"/>
      <c r="V299" s="204"/>
      <c r="W299" s="204"/>
      <c r="X299" s="204"/>
      <c r="Y299" s="204"/>
      <c r="Z299" s="204"/>
    </row>
    <row r="300" spans="1:26" ht="15.75" customHeight="1" x14ac:dyDescent="0.25">
      <c r="A300" s="204"/>
      <c r="B300" s="205"/>
      <c r="C300" s="206"/>
      <c r="D300" s="204"/>
      <c r="E300" s="204"/>
      <c r="F300" s="204"/>
      <c r="G300" s="204"/>
      <c r="H300" s="204"/>
      <c r="I300" s="204"/>
      <c r="J300" s="204"/>
      <c r="K300" s="204"/>
      <c r="L300" s="204"/>
      <c r="M300" s="204"/>
      <c r="N300" s="207"/>
      <c r="O300" s="204"/>
      <c r="P300" s="204"/>
      <c r="Q300" s="204"/>
      <c r="R300" s="204"/>
      <c r="S300" s="204"/>
      <c r="T300" s="204"/>
      <c r="U300" s="204"/>
      <c r="V300" s="204"/>
      <c r="W300" s="204"/>
      <c r="X300" s="204"/>
      <c r="Y300" s="204"/>
      <c r="Z300" s="204"/>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283">
    <mergeCell ref="B101:H101"/>
    <mergeCell ref="I101:O101"/>
    <mergeCell ref="B102:H102"/>
    <mergeCell ref="I102:O102"/>
    <mergeCell ref="A97:S97"/>
    <mergeCell ref="A2:C4"/>
    <mergeCell ref="D2:V2"/>
    <mergeCell ref="D3:V3"/>
    <mergeCell ref="D4:U4"/>
    <mergeCell ref="A5:C5"/>
    <mergeCell ref="D5:V5"/>
    <mergeCell ref="A6:C6"/>
    <mergeCell ref="D6:V6"/>
    <mergeCell ref="A7:A8"/>
    <mergeCell ref="B7:B8"/>
    <mergeCell ref="C7:C8"/>
    <mergeCell ref="D7:E7"/>
    <mergeCell ref="F7:S7"/>
    <mergeCell ref="T7:U7"/>
    <mergeCell ref="V7:V8"/>
    <mergeCell ref="A9:A16"/>
    <mergeCell ref="B9:B10"/>
    <mergeCell ref="C9:C10"/>
    <mergeCell ref="D9:D10"/>
    <mergeCell ref="E9:E10"/>
    <mergeCell ref="T9:T10"/>
    <mergeCell ref="U9:U10"/>
    <mergeCell ref="V9:V10"/>
    <mergeCell ref="V11:V12"/>
    <mergeCell ref="B13:B14"/>
    <mergeCell ref="C13:C14"/>
    <mergeCell ref="D13:D14"/>
    <mergeCell ref="E13:E14"/>
    <mergeCell ref="T13:T14"/>
    <mergeCell ref="U13:U14"/>
    <mergeCell ref="V13:V14"/>
    <mergeCell ref="B11:B12"/>
    <mergeCell ref="C11:C12"/>
    <mergeCell ref="D11:D12"/>
    <mergeCell ref="E11:E12"/>
    <mergeCell ref="T11:T12"/>
    <mergeCell ref="U11:U12"/>
    <mergeCell ref="V15:V16"/>
    <mergeCell ref="B15:B16"/>
    <mergeCell ref="A17:A24"/>
    <mergeCell ref="B17:B20"/>
    <mergeCell ref="C17:C18"/>
    <mergeCell ref="D17:D18"/>
    <mergeCell ref="E17:E18"/>
    <mergeCell ref="T17:T20"/>
    <mergeCell ref="U17:U18"/>
    <mergeCell ref="V17:V18"/>
    <mergeCell ref="C19:C20"/>
    <mergeCell ref="C15:C16"/>
    <mergeCell ref="D15:D16"/>
    <mergeCell ref="E15:E16"/>
    <mergeCell ref="T15:T16"/>
    <mergeCell ref="U15:U16"/>
    <mergeCell ref="V21:V22"/>
    <mergeCell ref="B23:B24"/>
    <mergeCell ref="C23:C24"/>
    <mergeCell ref="D23:D24"/>
    <mergeCell ref="E23:E24"/>
    <mergeCell ref="T23:T24"/>
    <mergeCell ref="U23:U24"/>
    <mergeCell ref="V23:V24"/>
    <mergeCell ref="D19:D20"/>
    <mergeCell ref="E19:E20"/>
    <mergeCell ref="U19:U20"/>
    <mergeCell ref="V19:V20"/>
    <mergeCell ref="B21:B22"/>
    <mergeCell ref="C21:C22"/>
    <mergeCell ref="D21:D22"/>
    <mergeCell ref="E21:E22"/>
    <mergeCell ref="T21:T22"/>
    <mergeCell ref="U21:U22"/>
    <mergeCell ref="U25:U26"/>
    <mergeCell ref="V25:V26"/>
    <mergeCell ref="C27:C28"/>
    <mergeCell ref="D27:D28"/>
    <mergeCell ref="E27:E28"/>
    <mergeCell ref="U27:U28"/>
    <mergeCell ref="V27:V28"/>
    <mergeCell ref="A25:A30"/>
    <mergeCell ref="B25:B30"/>
    <mergeCell ref="C25:C26"/>
    <mergeCell ref="D25:D26"/>
    <mergeCell ref="E25:E26"/>
    <mergeCell ref="T25:T30"/>
    <mergeCell ref="C29:C30"/>
    <mergeCell ref="D29:D30"/>
    <mergeCell ref="E29:E30"/>
    <mergeCell ref="W31:X32"/>
    <mergeCell ref="C33:C34"/>
    <mergeCell ref="D33:D34"/>
    <mergeCell ref="E33:E34"/>
    <mergeCell ref="U33:U34"/>
    <mergeCell ref="U29:U30"/>
    <mergeCell ref="V29:V30"/>
    <mergeCell ref="A31:A44"/>
    <mergeCell ref="B31:B36"/>
    <mergeCell ref="C31:C32"/>
    <mergeCell ref="D31:D32"/>
    <mergeCell ref="E31:E32"/>
    <mergeCell ref="T31:T36"/>
    <mergeCell ref="U31:U32"/>
    <mergeCell ref="C35:C36"/>
    <mergeCell ref="U35:U36"/>
    <mergeCell ref="B37:B40"/>
    <mergeCell ref="C37:C38"/>
    <mergeCell ref="T37:T40"/>
    <mergeCell ref="U37:U38"/>
    <mergeCell ref="V37:V38"/>
    <mergeCell ref="C39:C40"/>
    <mergeCell ref="D39:D40"/>
    <mergeCell ref="E39:E40"/>
    <mergeCell ref="U39:U40"/>
    <mergeCell ref="V39:V40"/>
    <mergeCell ref="B41:B44"/>
    <mergeCell ref="C41:C42"/>
    <mergeCell ref="D41:D42"/>
    <mergeCell ref="E41:E42"/>
    <mergeCell ref="T41:T44"/>
    <mergeCell ref="U41:U42"/>
    <mergeCell ref="V41:V42"/>
    <mergeCell ref="V43:V44"/>
    <mergeCell ref="V45:V46"/>
    <mergeCell ref="C47:C48"/>
    <mergeCell ref="D47:D48"/>
    <mergeCell ref="E47:E48"/>
    <mergeCell ref="U47:U48"/>
    <mergeCell ref="V47:V48"/>
    <mergeCell ref="C43:C44"/>
    <mergeCell ref="D43:D44"/>
    <mergeCell ref="U43:U44"/>
    <mergeCell ref="C45:C46"/>
    <mergeCell ref="D45:D46"/>
    <mergeCell ref="E45:E46"/>
    <mergeCell ref="T45:T54"/>
    <mergeCell ref="U45:U46"/>
    <mergeCell ref="C49:C50"/>
    <mergeCell ref="D49:D50"/>
    <mergeCell ref="E49:E50"/>
    <mergeCell ref="U49:U50"/>
    <mergeCell ref="V49:V50"/>
    <mergeCell ref="C51:C52"/>
    <mergeCell ref="D51:D52"/>
    <mergeCell ref="E51:E52"/>
    <mergeCell ref="U51:U52"/>
    <mergeCell ref="V51:V52"/>
    <mergeCell ref="C53:C54"/>
    <mergeCell ref="D53:D54"/>
    <mergeCell ref="E53:E54"/>
    <mergeCell ref="U53:U54"/>
    <mergeCell ref="B55:B58"/>
    <mergeCell ref="C55:C56"/>
    <mergeCell ref="D55:D56"/>
    <mergeCell ref="E55:E56"/>
    <mergeCell ref="T55:T58"/>
    <mergeCell ref="U55:U56"/>
    <mergeCell ref="B45:B54"/>
    <mergeCell ref="V55:V56"/>
    <mergeCell ref="C57:C58"/>
    <mergeCell ref="D57:D58"/>
    <mergeCell ref="E57:E58"/>
    <mergeCell ref="U57:U58"/>
    <mergeCell ref="V57:V58"/>
    <mergeCell ref="V59:V60"/>
    <mergeCell ref="C61:C62"/>
    <mergeCell ref="D61:D62"/>
    <mergeCell ref="E61:E62"/>
    <mergeCell ref="U61:U62"/>
    <mergeCell ref="V71:V72"/>
    <mergeCell ref="C73:C74"/>
    <mergeCell ref="D73:D74"/>
    <mergeCell ref="V65:V66"/>
    <mergeCell ref="C67:C68"/>
    <mergeCell ref="D67:D68"/>
    <mergeCell ref="E67:E68"/>
    <mergeCell ref="U67:U68"/>
    <mergeCell ref="V67:V68"/>
    <mergeCell ref="C65:C66"/>
    <mergeCell ref="D65:D66"/>
    <mergeCell ref="E65:E66"/>
    <mergeCell ref="T65:T70"/>
    <mergeCell ref="U65:U66"/>
    <mergeCell ref="C69:C70"/>
    <mergeCell ref="D69:D70"/>
    <mergeCell ref="E69:E70"/>
    <mergeCell ref="U69:U70"/>
    <mergeCell ref="V69:V70"/>
    <mergeCell ref="E73:E74"/>
    <mergeCell ref="U73:U74"/>
    <mergeCell ref="V73:V74"/>
    <mergeCell ref="A45:A74"/>
    <mergeCell ref="D79:D80"/>
    <mergeCell ref="E79:E80"/>
    <mergeCell ref="U79:U80"/>
    <mergeCell ref="C81:C82"/>
    <mergeCell ref="D81:D82"/>
    <mergeCell ref="E81:E82"/>
    <mergeCell ref="B71:B74"/>
    <mergeCell ref="C71:C72"/>
    <mergeCell ref="D71:D72"/>
    <mergeCell ref="E71:E72"/>
    <mergeCell ref="T71:T74"/>
    <mergeCell ref="U71:U72"/>
    <mergeCell ref="B65:B70"/>
    <mergeCell ref="B59:B64"/>
    <mergeCell ref="C59:C60"/>
    <mergeCell ref="D59:D60"/>
    <mergeCell ref="E59:E60"/>
    <mergeCell ref="T59:T64"/>
    <mergeCell ref="U59:U60"/>
    <mergeCell ref="C63:C64"/>
    <mergeCell ref="D63:D64"/>
    <mergeCell ref="E63:E64"/>
    <mergeCell ref="U63:U64"/>
    <mergeCell ref="V75:V76"/>
    <mergeCell ref="C77:C78"/>
    <mergeCell ref="D77:D78"/>
    <mergeCell ref="E77:E78"/>
    <mergeCell ref="U77:U78"/>
    <mergeCell ref="V77:V78"/>
    <mergeCell ref="V79:V80"/>
    <mergeCell ref="A75:A90"/>
    <mergeCell ref="B75:B82"/>
    <mergeCell ref="C75:C76"/>
    <mergeCell ref="D75:D76"/>
    <mergeCell ref="E75:E76"/>
    <mergeCell ref="T75:T82"/>
    <mergeCell ref="U75:U76"/>
    <mergeCell ref="C79:C80"/>
    <mergeCell ref="B83:B86"/>
    <mergeCell ref="C83:C84"/>
    <mergeCell ref="U93:U94"/>
    <mergeCell ref="V93:V94"/>
    <mergeCell ref="C95:C96"/>
    <mergeCell ref="D95:D96"/>
    <mergeCell ref="V87:V88"/>
    <mergeCell ref="C89:C90"/>
    <mergeCell ref="V95:V96"/>
    <mergeCell ref="U81:U82"/>
    <mergeCell ref="V81:V82"/>
    <mergeCell ref="V83:V84"/>
    <mergeCell ref="C85:C86"/>
    <mergeCell ref="D85:D86"/>
    <mergeCell ref="E85:E86"/>
    <mergeCell ref="U85:U86"/>
    <mergeCell ref="V85:V86"/>
    <mergeCell ref="D91:D92"/>
    <mergeCell ref="E91:E92"/>
    <mergeCell ref="D89:D90"/>
    <mergeCell ref="E89:E90"/>
    <mergeCell ref="U89:U90"/>
    <mergeCell ref="D83:D84"/>
    <mergeCell ref="E83:E84"/>
    <mergeCell ref="T83:T86"/>
    <mergeCell ref="U83:U84"/>
    <mergeCell ref="V63:V64"/>
    <mergeCell ref="A91:A96"/>
    <mergeCell ref="B91:B96"/>
    <mergeCell ref="C91:C92"/>
    <mergeCell ref="V33:V34"/>
    <mergeCell ref="V31:V32"/>
    <mergeCell ref="V35:V36"/>
    <mergeCell ref="B87:B90"/>
    <mergeCell ref="C87:C88"/>
    <mergeCell ref="D87:D88"/>
    <mergeCell ref="E87:E88"/>
    <mergeCell ref="T87:T90"/>
    <mergeCell ref="U87:U88"/>
    <mergeCell ref="E95:E96"/>
    <mergeCell ref="U95:U96"/>
    <mergeCell ref="V53:V54"/>
    <mergeCell ref="V61:V62"/>
    <mergeCell ref="V89:V90"/>
    <mergeCell ref="T91:T96"/>
    <mergeCell ref="U91:U92"/>
    <mergeCell ref="V91:V92"/>
    <mergeCell ref="C93:C94"/>
    <mergeCell ref="D93:D94"/>
    <mergeCell ref="E93:E94"/>
  </mergeCells>
  <printOptions horizontalCentered="1" verticalCentered="1"/>
  <pageMargins left="0.23622047244094491" right="0.23622047244094491" top="0.35433070866141736" bottom="0.35433070866141736" header="0.31496062992125984" footer="0.31496062992125984"/>
  <pageSetup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E502-3D32-482C-B28D-0CABB23BFA51}">
  <dimension ref="A1:BC459"/>
  <sheetViews>
    <sheetView topLeftCell="C441" zoomScale="69" zoomScaleNormal="69" workbookViewId="0">
      <selection activeCell="J452" sqref="J452"/>
    </sheetView>
  </sheetViews>
  <sheetFormatPr baseColWidth="10" defaultRowHeight="15" x14ac:dyDescent="0.25"/>
  <cols>
    <col min="5" max="6" width="20.85546875" customWidth="1"/>
    <col min="10" max="10" width="21.5703125" customWidth="1"/>
  </cols>
  <sheetData>
    <row r="1" spans="1:55" ht="20.25" x14ac:dyDescent="0.25">
      <c r="A1" s="1362"/>
      <c r="B1" s="1363"/>
      <c r="C1" s="1363"/>
      <c r="D1" s="1363"/>
      <c r="E1" s="1368" t="s">
        <v>412</v>
      </c>
      <c r="F1" s="1369"/>
      <c r="G1" s="1369"/>
      <c r="H1" s="1369"/>
      <c r="I1" s="1369"/>
      <c r="J1" s="1369"/>
      <c r="K1" s="1369"/>
      <c r="L1" s="1369"/>
      <c r="M1" s="1369"/>
      <c r="N1" s="1369"/>
      <c r="O1" s="1369"/>
      <c r="P1" s="1369"/>
      <c r="Q1" s="1369"/>
      <c r="R1" s="1369"/>
      <c r="S1" s="1369"/>
      <c r="T1" s="1369"/>
      <c r="U1" s="1369"/>
      <c r="V1" s="1369"/>
      <c r="W1" s="1369"/>
      <c r="X1" s="1369"/>
      <c r="Y1" s="1370"/>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row>
    <row r="2" spans="1:55" ht="20.25" x14ac:dyDescent="0.25">
      <c r="A2" s="1364"/>
      <c r="B2" s="1365"/>
      <c r="C2" s="1365"/>
      <c r="D2" s="1365"/>
      <c r="E2" s="1371" t="s">
        <v>441</v>
      </c>
      <c r="F2" s="1372"/>
      <c r="G2" s="1372"/>
      <c r="H2" s="1372"/>
      <c r="I2" s="1372"/>
      <c r="J2" s="1372"/>
      <c r="K2" s="1372"/>
      <c r="L2" s="1372"/>
      <c r="M2" s="1372"/>
      <c r="N2" s="1372"/>
      <c r="O2" s="1372"/>
      <c r="P2" s="1372"/>
      <c r="Q2" s="1372"/>
      <c r="R2" s="1372"/>
      <c r="S2" s="1372"/>
      <c r="T2" s="1372"/>
      <c r="U2" s="1372"/>
      <c r="V2" s="1372"/>
      <c r="W2" s="1372"/>
      <c r="X2" s="1372"/>
      <c r="Y2" s="1373"/>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row>
    <row r="3" spans="1:55" ht="21" thickBot="1" x14ac:dyDescent="0.3">
      <c r="A3" s="1366"/>
      <c r="B3" s="1367"/>
      <c r="C3" s="1367"/>
      <c r="D3" s="1367"/>
      <c r="E3" s="1374" t="s">
        <v>414</v>
      </c>
      <c r="F3" s="1375"/>
      <c r="G3" s="1375"/>
      <c r="H3" s="1375"/>
      <c r="I3" s="1375"/>
      <c r="J3" s="1375"/>
      <c r="K3" s="1375"/>
      <c r="L3" s="1375"/>
      <c r="M3" s="1375"/>
      <c r="N3" s="1375"/>
      <c r="O3" s="1375"/>
      <c r="P3" s="1375"/>
      <c r="Q3" s="1375"/>
      <c r="R3" s="1375"/>
      <c r="S3" s="1376" t="s">
        <v>415</v>
      </c>
      <c r="T3" s="1376"/>
      <c r="U3" s="1376"/>
      <c r="V3" s="1376"/>
      <c r="W3" s="1376"/>
      <c r="X3" s="1376"/>
      <c r="Y3" s="1377"/>
      <c r="Z3" s="756"/>
      <c r="AA3" s="756"/>
      <c r="AB3" s="756"/>
      <c r="AC3" s="756"/>
      <c r="AD3" s="756"/>
      <c r="AE3" s="756"/>
      <c r="AF3" s="756"/>
      <c r="AG3" s="756"/>
      <c r="AH3" s="756"/>
      <c r="AI3" s="756"/>
      <c r="AJ3" s="756"/>
      <c r="AK3" s="756"/>
      <c r="AL3" s="756"/>
      <c r="AM3" s="756"/>
      <c r="AN3" s="756"/>
      <c r="AO3" s="756"/>
      <c r="AP3" s="756"/>
      <c r="AQ3" s="756"/>
      <c r="AR3" s="756"/>
      <c r="AS3" s="756"/>
      <c r="AT3" s="756"/>
      <c r="AU3" s="756"/>
      <c r="AV3" s="756"/>
      <c r="AW3" s="756"/>
      <c r="AX3" s="756"/>
      <c r="AY3" s="756"/>
      <c r="AZ3" s="756"/>
      <c r="BA3" s="756"/>
      <c r="BB3" s="756"/>
      <c r="BC3" s="756"/>
    </row>
    <row r="4" spans="1:55" ht="18" x14ac:dyDescent="0.25">
      <c r="A4" s="1378" t="s">
        <v>211</v>
      </c>
      <c r="B4" s="1379"/>
      <c r="C4" s="1379"/>
      <c r="D4" s="1380"/>
      <c r="E4" s="1381"/>
      <c r="F4" s="1382"/>
      <c r="G4" s="1382"/>
      <c r="H4" s="1382"/>
      <c r="I4" s="1382"/>
      <c r="J4" s="1382"/>
      <c r="K4" s="1382"/>
      <c r="L4" s="1382"/>
      <c r="M4" s="1382"/>
      <c r="N4" s="1382"/>
      <c r="O4" s="1382"/>
      <c r="P4" s="1382"/>
      <c r="Q4" s="1382"/>
      <c r="R4" s="1382"/>
      <c r="S4" s="1382"/>
      <c r="T4" s="1382"/>
      <c r="U4" s="1382"/>
      <c r="V4" s="1382"/>
      <c r="W4" s="1382"/>
      <c r="X4" s="1382"/>
      <c r="Y4" s="1383"/>
      <c r="Z4" s="756"/>
      <c r="AA4" s="756"/>
      <c r="AB4" s="756"/>
      <c r="AC4" s="756"/>
      <c r="AD4" s="756"/>
      <c r="AE4" s="756"/>
      <c r="AF4" s="756"/>
      <c r="AG4" s="756"/>
      <c r="AH4" s="756"/>
      <c r="AI4" s="756"/>
      <c r="AJ4" s="756"/>
      <c r="AK4" s="756"/>
      <c r="AL4" s="756"/>
      <c r="AM4" s="756"/>
      <c r="AN4" s="756"/>
      <c r="AO4" s="756"/>
      <c r="AP4" s="756"/>
      <c r="AQ4" s="756"/>
      <c r="AR4" s="756"/>
      <c r="AS4" s="756"/>
      <c r="AT4" s="756"/>
      <c r="AU4" s="756"/>
      <c r="AV4" s="756"/>
      <c r="AW4" s="756"/>
      <c r="AX4" s="756"/>
      <c r="AY4" s="756"/>
      <c r="AZ4" s="756"/>
      <c r="BA4" s="756"/>
      <c r="BB4" s="756"/>
      <c r="BC4" s="756"/>
    </row>
    <row r="5" spans="1:55" ht="18.75" thickBot="1" x14ac:dyDescent="0.3">
      <c r="A5" s="1384" t="s">
        <v>212</v>
      </c>
      <c r="B5" s="1385"/>
      <c r="C5" s="1385"/>
      <c r="D5" s="1386"/>
      <c r="E5" s="1387"/>
      <c r="F5" s="1388"/>
      <c r="G5" s="1388"/>
      <c r="H5" s="1388"/>
      <c r="I5" s="1388"/>
      <c r="J5" s="1388"/>
      <c r="K5" s="1388"/>
      <c r="L5" s="1388"/>
      <c r="M5" s="1388"/>
      <c r="N5" s="1388"/>
      <c r="O5" s="1388"/>
      <c r="P5" s="1388"/>
      <c r="Q5" s="1388"/>
      <c r="R5" s="1388"/>
      <c r="S5" s="1388"/>
      <c r="T5" s="1388"/>
      <c r="U5" s="1388"/>
      <c r="V5" s="1388"/>
      <c r="W5" s="1388"/>
      <c r="X5" s="1388"/>
      <c r="Y5" s="1389"/>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6"/>
      <c r="BA5" s="756"/>
      <c r="BB5" s="756"/>
      <c r="BC5" s="756"/>
    </row>
    <row r="6" spans="1:55" x14ac:dyDescent="0.25">
      <c r="A6" s="1340" t="s">
        <v>442</v>
      </c>
      <c r="B6" s="1341" t="s">
        <v>443</v>
      </c>
      <c r="C6" s="1341" t="s">
        <v>444</v>
      </c>
      <c r="D6" s="1341" t="s">
        <v>445</v>
      </c>
      <c r="E6" s="1341" t="s">
        <v>446</v>
      </c>
      <c r="F6" s="1390" t="s">
        <v>447</v>
      </c>
      <c r="G6" s="1391"/>
      <c r="H6" s="1391"/>
      <c r="I6" s="1391"/>
      <c r="J6" s="1341"/>
      <c r="K6" s="1341"/>
      <c r="L6" s="1341"/>
      <c r="M6" s="1341"/>
      <c r="N6" s="1341" t="s">
        <v>448</v>
      </c>
      <c r="O6" s="1341"/>
      <c r="P6" s="1341"/>
      <c r="Q6" s="1341"/>
      <c r="R6" s="1341"/>
      <c r="S6" s="1341" t="s">
        <v>449</v>
      </c>
      <c r="T6" s="1341"/>
      <c r="U6" s="1341"/>
      <c r="V6" s="1341"/>
      <c r="W6" s="1341"/>
      <c r="X6" s="1341"/>
      <c r="Y6" s="1342"/>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A6" s="756"/>
      <c r="BB6" s="756"/>
      <c r="BC6" s="756"/>
    </row>
    <row r="7" spans="1:55" ht="45.75" thickBot="1" x14ac:dyDescent="0.3">
      <c r="A7" s="1346" t="s">
        <v>450</v>
      </c>
      <c r="B7" s="1347"/>
      <c r="C7" s="1347"/>
      <c r="D7" s="1347"/>
      <c r="E7" s="1347"/>
      <c r="F7" s="757" t="s">
        <v>451</v>
      </c>
      <c r="G7" s="757" t="s">
        <v>452</v>
      </c>
      <c r="H7" s="757" t="s">
        <v>453</v>
      </c>
      <c r="I7" s="757" t="s">
        <v>454</v>
      </c>
      <c r="J7" s="757" t="s">
        <v>451</v>
      </c>
      <c r="K7" s="757" t="s">
        <v>452</v>
      </c>
      <c r="L7" s="757" t="s">
        <v>453</v>
      </c>
      <c r="M7" s="757" t="s">
        <v>454</v>
      </c>
      <c r="N7" s="758" t="s">
        <v>455</v>
      </c>
      <c r="O7" s="758" t="s">
        <v>456</v>
      </c>
      <c r="P7" s="758" t="s">
        <v>457</v>
      </c>
      <c r="Q7" s="758" t="s">
        <v>458</v>
      </c>
      <c r="R7" s="758" t="s">
        <v>459</v>
      </c>
      <c r="S7" s="758" t="s">
        <v>460</v>
      </c>
      <c r="T7" s="758" t="s">
        <v>461</v>
      </c>
      <c r="U7" s="758" t="s">
        <v>213</v>
      </c>
      <c r="V7" s="758" t="s">
        <v>462</v>
      </c>
      <c r="W7" s="758" t="s">
        <v>463</v>
      </c>
      <c r="X7" s="759" t="s">
        <v>464</v>
      </c>
      <c r="Y7" s="760" t="s">
        <v>465</v>
      </c>
      <c r="Z7" s="756"/>
      <c r="AA7" s="756"/>
      <c r="AB7" s="756"/>
      <c r="AC7" s="756"/>
      <c r="AD7" s="756"/>
      <c r="AE7" s="756"/>
      <c r="AF7" s="756"/>
      <c r="AG7" s="756"/>
      <c r="AH7" s="756"/>
      <c r="AI7" s="756"/>
      <c r="AJ7" s="756"/>
      <c r="AK7" s="756"/>
      <c r="AL7" s="756"/>
      <c r="AM7" s="756"/>
      <c r="AN7" s="756"/>
      <c r="AO7" s="756"/>
      <c r="AP7" s="756"/>
      <c r="AQ7" s="756"/>
      <c r="AR7" s="756"/>
      <c r="AS7" s="756"/>
      <c r="AT7" s="756"/>
      <c r="AU7" s="756"/>
      <c r="AV7" s="756"/>
      <c r="AW7" s="756"/>
      <c r="AX7" s="756"/>
      <c r="AY7" s="756"/>
      <c r="AZ7" s="756"/>
      <c r="BA7" s="756"/>
      <c r="BB7" s="756"/>
      <c r="BC7" s="756"/>
    </row>
    <row r="8" spans="1:55" ht="15.75" thickBot="1" x14ac:dyDescent="0.3">
      <c r="A8" s="1356">
        <v>1</v>
      </c>
      <c r="B8" s="1274" t="s">
        <v>51</v>
      </c>
      <c r="C8" s="1232" t="s">
        <v>558</v>
      </c>
      <c r="D8" s="754" t="s">
        <v>216</v>
      </c>
      <c r="E8" s="828">
        <v>40</v>
      </c>
      <c r="F8" s="765">
        <v>40</v>
      </c>
      <c r="G8" s="581"/>
      <c r="H8" s="581"/>
      <c r="I8" s="657"/>
      <c r="J8" s="765">
        <v>40</v>
      </c>
      <c r="K8" s="581"/>
      <c r="L8" s="581"/>
      <c r="M8" s="656"/>
      <c r="N8" s="1236" t="s">
        <v>559</v>
      </c>
      <c r="O8" s="1240" t="s">
        <v>218</v>
      </c>
      <c r="P8" s="1236" t="s">
        <v>219</v>
      </c>
      <c r="Q8" s="1236" t="s">
        <v>220</v>
      </c>
      <c r="R8" s="1241" t="s">
        <v>221</v>
      </c>
      <c r="S8" s="1242">
        <v>8185614</v>
      </c>
      <c r="T8" s="1243"/>
      <c r="U8" s="1250" t="s">
        <v>222</v>
      </c>
      <c r="V8" s="1250" t="s">
        <v>223</v>
      </c>
      <c r="W8" s="868" t="s">
        <v>224</v>
      </c>
      <c r="X8" s="868" t="s">
        <v>225</v>
      </c>
      <c r="Y8" s="869">
        <v>8185614</v>
      </c>
      <c r="Z8" s="573"/>
      <c r="AA8" s="574"/>
      <c r="AB8" s="574"/>
      <c r="AC8" s="574"/>
      <c r="AD8" s="574"/>
      <c r="AE8" s="574"/>
      <c r="AF8" s="574"/>
      <c r="AG8" s="574"/>
      <c r="AH8" s="574"/>
      <c r="AI8" s="574"/>
      <c r="AJ8" s="575"/>
      <c r="AK8" s="575"/>
      <c r="AL8" s="575"/>
      <c r="AM8" s="573"/>
      <c r="AN8" s="573"/>
      <c r="AO8" s="573"/>
      <c r="AP8" s="573"/>
      <c r="AQ8" s="573"/>
      <c r="AR8" s="573"/>
      <c r="AS8" s="573"/>
      <c r="AT8" s="576"/>
      <c r="AU8" s="576"/>
      <c r="AV8" s="576"/>
      <c r="AW8" s="576"/>
      <c r="AX8" s="576"/>
      <c r="AY8" s="576"/>
      <c r="AZ8" s="576"/>
      <c r="BA8" s="576"/>
      <c r="BB8" s="576"/>
      <c r="BC8" s="576"/>
    </row>
    <row r="9" spans="1:55" x14ac:dyDescent="0.25">
      <c r="A9" s="1357"/>
      <c r="B9" s="1353"/>
      <c r="C9" s="1233"/>
      <c r="D9" s="755" t="s">
        <v>226</v>
      </c>
      <c r="E9" s="765">
        <v>815526000</v>
      </c>
      <c r="F9" s="765">
        <v>815526000</v>
      </c>
      <c r="G9" s="578"/>
      <c r="H9" s="578"/>
      <c r="I9" s="657"/>
      <c r="J9" s="765">
        <v>0</v>
      </c>
      <c r="K9" s="581"/>
      <c r="L9" s="581"/>
      <c r="M9" s="656"/>
      <c r="N9" s="1237"/>
      <c r="O9" s="1237"/>
      <c r="P9" s="1237"/>
      <c r="Q9" s="1237"/>
      <c r="R9" s="1237"/>
      <c r="S9" s="1244"/>
      <c r="T9" s="1245"/>
      <c r="U9" s="1251"/>
      <c r="V9" s="1251"/>
      <c r="W9" s="1251"/>
      <c r="X9" s="1251"/>
      <c r="Y9" s="1355"/>
      <c r="Z9" s="573"/>
      <c r="AA9" s="574"/>
      <c r="AB9" s="574"/>
      <c r="AC9" s="574"/>
      <c r="AD9" s="574"/>
      <c r="AE9" s="574"/>
      <c r="AF9" s="574"/>
      <c r="AG9" s="574"/>
      <c r="AH9" s="574"/>
      <c r="AI9" s="574"/>
      <c r="AJ9" s="575"/>
      <c r="AK9" s="575"/>
      <c r="AL9" s="575"/>
      <c r="AM9" s="573"/>
      <c r="AN9" s="573"/>
      <c r="AO9" s="573"/>
      <c r="AP9" s="573"/>
      <c r="AQ9" s="573"/>
      <c r="AR9" s="573"/>
      <c r="AS9" s="573"/>
      <c r="AT9" s="576"/>
      <c r="AU9" s="576"/>
      <c r="AV9" s="576"/>
      <c r="AW9" s="576"/>
      <c r="AX9" s="576"/>
      <c r="AY9" s="576"/>
      <c r="AZ9" s="576"/>
      <c r="BA9" s="576"/>
      <c r="BB9" s="576"/>
      <c r="BC9" s="576"/>
    </row>
    <row r="10" spans="1:55" x14ac:dyDescent="0.25">
      <c r="A10" s="1357"/>
      <c r="B10" s="1353"/>
      <c r="C10" s="1234"/>
      <c r="D10" s="761" t="s">
        <v>228</v>
      </c>
      <c r="E10" s="667">
        <v>20</v>
      </c>
      <c r="F10" s="667">
        <v>20</v>
      </c>
      <c r="G10" s="580"/>
      <c r="H10" s="580"/>
      <c r="I10" s="657"/>
      <c r="J10" s="667">
        <v>20</v>
      </c>
      <c r="K10" s="579"/>
      <c r="L10" s="579"/>
      <c r="M10" s="656"/>
      <c r="N10" s="1238"/>
      <c r="O10" s="1238"/>
      <c r="P10" s="1238"/>
      <c r="Q10" s="1238"/>
      <c r="R10" s="1238"/>
      <c r="S10" s="1246"/>
      <c r="T10" s="1247"/>
      <c r="U10" s="1252"/>
      <c r="V10" s="1252"/>
      <c r="W10" s="1252"/>
      <c r="X10" s="1252"/>
      <c r="Y10" s="1283"/>
      <c r="Z10" s="573"/>
      <c r="AA10" s="574"/>
      <c r="AB10" s="574"/>
      <c r="AC10" s="574"/>
      <c r="AD10" s="574"/>
      <c r="AE10" s="574"/>
      <c r="AF10" s="574"/>
      <c r="AG10" s="574"/>
      <c r="AH10" s="574"/>
      <c r="AI10" s="574"/>
      <c r="AJ10" s="575"/>
      <c r="AK10" s="575"/>
      <c r="AL10" s="575"/>
      <c r="AM10" s="573"/>
      <c r="AN10" s="573"/>
      <c r="AO10" s="573"/>
      <c r="AP10" s="573"/>
      <c r="AQ10" s="573"/>
      <c r="AR10" s="573"/>
      <c r="AS10" s="573"/>
      <c r="AT10" s="576"/>
      <c r="AU10" s="576"/>
      <c r="AV10" s="576"/>
      <c r="AW10" s="576"/>
      <c r="AX10" s="576"/>
      <c r="AY10" s="576"/>
      <c r="AZ10" s="576"/>
      <c r="BA10" s="576"/>
      <c r="BB10" s="576"/>
      <c r="BC10" s="576"/>
    </row>
    <row r="11" spans="1:55" ht="15.75" thickBot="1" x14ac:dyDescent="0.3">
      <c r="A11" s="1358"/>
      <c r="B11" s="1354"/>
      <c r="C11" s="1235"/>
      <c r="D11" s="755" t="s">
        <v>230</v>
      </c>
      <c r="E11" s="765">
        <v>230369159</v>
      </c>
      <c r="F11" s="765">
        <v>230369159</v>
      </c>
      <c r="G11" s="578"/>
      <c r="H11" s="578"/>
      <c r="I11" s="657"/>
      <c r="J11" s="765">
        <v>156423653</v>
      </c>
      <c r="K11" s="582"/>
      <c r="L11" s="582"/>
      <c r="M11" s="656"/>
      <c r="N11" s="1239"/>
      <c r="O11" s="1239"/>
      <c r="P11" s="1239"/>
      <c r="Q11" s="1239"/>
      <c r="R11" s="1239"/>
      <c r="S11" s="1248"/>
      <c r="T11" s="1249"/>
      <c r="U11" s="1253"/>
      <c r="V11" s="1253"/>
      <c r="W11" s="1253"/>
      <c r="X11" s="1253"/>
      <c r="Y11" s="1284"/>
      <c r="Z11" s="573"/>
      <c r="AA11" s="574"/>
      <c r="AB11" s="574"/>
      <c r="AC11" s="574"/>
      <c r="AD11" s="574"/>
      <c r="AE11" s="574"/>
      <c r="AF11" s="574"/>
      <c r="AG11" s="574"/>
      <c r="AH11" s="574"/>
      <c r="AI11" s="574"/>
      <c r="AJ11" s="575"/>
      <c r="AK11" s="575"/>
      <c r="AL11" s="575"/>
      <c r="AM11" s="573"/>
      <c r="AN11" s="573"/>
      <c r="AO11" s="573"/>
      <c r="AP11" s="573"/>
      <c r="AQ11" s="573"/>
      <c r="AR11" s="573"/>
      <c r="AS11" s="573"/>
      <c r="AT11" s="576"/>
      <c r="AU11" s="576"/>
      <c r="AV11" s="576"/>
      <c r="AW11" s="576"/>
      <c r="AX11" s="576"/>
      <c r="AY11" s="576"/>
      <c r="AZ11" s="576"/>
      <c r="BA11" s="576"/>
      <c r="BB11" s="576"/>
      <c r="BC11" s="576"/>
    </row>
    <row r="12" spans="1:55" ht="33.75" x14ac:dyDescent="0.25">
      <c r="A12" s="1271">
        <v>2</v>
      </c>
      <c r="B12" s="1274" t="s">
        <v>59</v>
      </c>
      <c r="C12" s="1277" t="s">
        <v>371</v>
      </c>
      <c r="D12" s="754" t="s">
        <v>216</v>
      </c>
      <c r="E12" s="749">
        <v>0.8</v>
      </c>
      <c r="F12" s="749">
        <v>0.8</v>
      </c>
      <c r="G12" s="749"/>
      <c r="H12" s="577"/>
      <c r="I12" s="577"/>
      <c r="J12" s="749">
        <v>0.12</v>
      </c>
      <c r="K12" s="577"/>
      <c r="L12" s="577"/>
      <c r="M12" s="660"/>
      <c r="N12" s="1269" t="s">
        <v>263</v>
      </c>
      <c r="O12" s="1278" t="s">
        <v>264</v>
      </c>
      <c r="P12" s="1268" t="s">
        <v>265</v>
      </c>
      <c r="Q12" s="1269" t="s">
        <v>266</v>
      </c>
      <c r="R12" s="1257" t="s">
        <v>221</v>
      </c>
      <c r="S12" s="1270">
        <v>93152</v>
      </c>
      <c r="T12" s="1270">
        <v>94819</v>
      </c>
      <c r="U12" s="1257" t="s">
        <v>222</v>
      </c>
      <c r="V12" s="1257" t="s">
        <v>223</v>
      </c>
      <c r="W12" s="1257" t="s">
        <v>224</v>
      </c>
      <c r="X12" s="1257" t="s">
        <v>225</v>
      </c>
      <c r="Y12" s="1259">
        <v>187971</v>
      </c>
      <c r="Z12" s="573"/>
      <c r="AA12" s="574">
        <v>12</v>
      </c>
      <c r="AB12" s="574" t="s">
        <v>365</v>
      </c>
      <c r="AC12" s="574"/>
      <c r="AD12" s="574"/>
      <c r="AE12" s="574"/>
      <c r="AF12" s="574" t="s">
        <v>366</v>
      </c>
      <c r="AG12" s="574"/>
      <c r="AH12" s="574"/>
      <c r="AI12" s="574"/>
      <c r="AJ12" s="575"/>
      <c r="AK12" s="575"/>
      <c r="AL12" s="575"/>
      <c r="AM12" s="573"/>
      <c r="AN12" s="573"/>
      <c r="AO12" s="573"/>
      <c r="AP12" s="573"/>
      <c r="AQ12" s="573"/>
      <c r="AR12" s="573"/>
      <c r="AS12" s="573"/>
      <c r="AT12" s="576"/>
      <c r="AU12" s="576"/>
      <c r="AV12" s="576"/>
      <c r="AW12" s="576"/>
      <c r="AX12" s="576"/>
      <c r="AY12" s="576"/>
      <c r="AZ12" s="576"/>
      <c r="BA12" s="576"/>
      <c r="BB12" s="576"/>
      <c r="BC12" s="576"/>
    </row>
    <row r="13" spans="1:55" ht="45" x14ac:dyDescent="0.25">
      <c r="A13" s="1272"/>
      <c r="B13" s="1275"/>
      <c r="C13" s="1264"/>
      <c r="D13" s="755" t="s">
        <v>226</v>
      </c>
      <c r="E13" s="749">
        <v>649299000</v>
      </c>
      <c r="F13" s="749">
        <v>649299000</v>
      </c>
      <c r="G13" s="577"/>
      <c r="H13" s="577"/>
      <c r="I13" s="577"/>
      <c r="J13" s="749">
        <v>0</v>
      </c>
      <c r="K13" s="590"/>
      <c r="L13" s="590"/>
      <c r="M13" s="657"/>
      <c r="N13" s="1238"/>
      <c r="O13" s="1238"/>
      <c r="P13" s="1238"/>
      <c r="Q13" s="1238"/>
      <c r="R13" s="1238"/>
      <c r="S13" s="1238"/>
      <c r="T13" s="1238"/>
      <c r="U13" s="1238"/>
      <c r="V13" s="1238"/>
      <c r="W13" s="1238"/>
      <c r="X13" s="1238"/>
      <c r="Y13" s="1260"/>
      <c r="Z13" s="573"/>
      <c r="AA13" s="574">
        <v>13</v>
      </c>
      <c r="AB13" s="574" t="s">
        <v>367</v>
      </c>
      <c r="AC13" s="574"/>
      <c r="AD13" s="574"/>
      <c r="AE13" s="574"/>
      <c r="AF13" s="574" t="s">
        <v>368</v>
      </c>
      <c r="AG13" s="574"/>
      <c r="AH13" s="574"/>
      <c r="AI13" s="574"/>
      <c r="AJ13" s="575"/>
      <c r="AK13" s="575"/>
      <c r="AL13" s="575"/>
      <c r="AM13" s="573"/>
      <c r="AN13" s="573"/>
      <c r="AO13" s="573"/>
      <c r="AP13" s="573"/>
      <c r="AQ13" s="573"/>
      <c r="AR13" s="573"/>
      <c r="AS13" s="573"/>
      <c r="AT13" s="576"/>
      <c r="AU13" s="576"/>
      <c r="AV13" s="576"/>
      <c r="AW13" s="576"/>
      <c r="AX13" s="576"/>
      <c r="AY13" s="576"/>
      <c r="AZ13" s="576"/>
      <c r="BA13" s="576"/>
      <c r="BB13" s="576"/>
      <c r="BC13" s="576"/>
    </row>
    <row r="14" spans="1:55" ht="101.25" x14ac:dyDescent="0.25">
      <c r="A14" s="1272"/>
      <c r="B14" s="1275"/>
      <c r="C14" s="1264"/>
      <c r="D14" s="761" t="s">
        <v>228</v>
      </c>
      <c r="E14" s="749">
        <v>0</v>
      </c>
      <c r="F14" s="749">
        <v>0</v>
      </c>
      <c r="G14" s="577"/>
      <c r="H14" s="577"/>
      <c r="I14" s="577"/>
      <c r="J14" s="749">
        <v>0</v>
      </c>
      <c r="K14" s="580"/>
      <c r="L14" s="580"/>
      <c r="M14" s="657"/>
      <c r="N14" s="1238"/>
      <c r="O14" s="1238"/>
      <c r="P14" s="1238"/>
      <c r="Q14" s="1238"/>
      <c r="R14" s="1238"/>
      <c r="S14" s="1238"/>
      <c r="T14" s="1238"/>
      <c r="U14" s="1238"/>
      <c r="V14" s="1238"/>
      <c r="W14" s="1238"/>
      <c r="X14" s="1238"/>
      <c r="Y14" s="1260"/>
      <c r="Z14" s="573"/>
      <c r="AA14" s="574">
        <v>14</v>
      </c>
      <c r="AB14" s="574" t="s">
        <v>369</v>
      </c>
      <c r="AC14" s="574"/>
      <c r="AD14" s="574"/>
      <c r="AE14" s="574"/>
      <c r="AF14" s="574" t="s">
        <v>370</v>
      </c>
      <c r="AG14" s="574"/>
      <c r="AH14" s="574"/>
      <c r="AI14" s="574"/>
      <c r="AJ14" s="575"/>
      <c r="AK14" s="575"/>
      <c r="AL14" s="575"/>
      <c r="AM14" s="573"/>
      <c r="AN14" s="573"/>
      <c r="AO14" s="573"/>
      <c r="AP14" s="573"/>
      <c r="AQ14" s="573"/>
      <c r="AR14" s="573"/>
      <c r="AS14" s="573"/>
      <c r="AT14" s="576"/>
      <c r="AU14" s="576"/>
      <c r="AV14" s="576"/>
      <c r="AW14" s="576"/>
      <c r="AX14" s="576"/>
      <c r="AY14" s="576"/>
      <c r="AZ14" s="576"/>
      <c r="BA14" s="576"/>
      <c r="BB14" s="576"/>
      <c r="BC14" s="576"/>
    </row>
    <row r="15" spans="1:55" ht="15.75" thickBot="1" x14ac:dyDescent="0.3">
      <c r="A15" s="1272"/>
      <c r="B15" s="1275"/>
      <c r="C15" s="1265"/>
      <c r="D15" s="755" t="s">
        <v>230</v>
      </c>
      <c r="E15" s="749">
        <v>0</v>
      </c>
      <c r="F15" s="749">
        <v>0</v>
      </c>
      <c r="G15" s="577"/>
      <c r="H15" s="577"/>
      <c r="I15" s="577"/>
      <c r="J15" s="749">
        <v>0</v>
      </c>
      <c r="K15" s="590"/>
      <c r="L15" s="590"/>
      <c r="M15" s="656"/>
      <c r="N15" s="1238"/>
      <c r="O15" s="1238"/>
      <c r="P15" s="1238"/>
      <c r="Q15" s="1238"/>
      <c r="R15" s="1238"/>
      <c r="S15" s="1238"/>
      <c r="T15" s="1238"/>
      <c r="U15" s="1238"/>
      <c r="V15" s="1238"/>
      <c r="W15" s="1238"/>
      <c r="X15" s="1238"/>
      <c r="Y15" s="1260"/>
      <c r="Z15" s="573"/>
      <c r="AA15" s="574"/>
      <c r="AB15" s="574"/>
      <c r="AC15" s="574"/>
      <c r="AD15" s="574"/>
      <c r="AE15" s="574"/>
      <c r="AF15" s="574"/>
      <c r="AG15" s="574"/>
      <c r="AH15" s="574"/>
      <c r="AI15" s="574"/>
      <c r="AJ15" s="575"/>
      <c r="AK15" s="575"/>
      <c r="AL15" s="575"/>
      <c r="AM15" s="573"/>
      <c r="AN15" s="573"/>
      <c r="AO15" s="573"/>
      <c r="AP15" s="573"/>
      <c r="AQ15" s="573"/>
      <c r="AR15" s="573"/>
      <c r="AS15" s="573"/>
      <c r="AT15" s="576"/>
      <c r="AU15" s="576"/>
      <c r="AV15" s="576"/>
      <c r="AW15" s="576"/>
      <c r="AX15" s="576"/>
      <c r="AY15" s="576"/>
      <c r="AZ15" s="576"/>
      <c r="BA15" s="576"/>
      <c r="BB15" s="576"/>
      <c r="BC15" s="576"/>
    </row>
    <row r="16" spans="1:55" x14ac:dyDescent="0.25">
      <c r="A16" s="1272"/>
      <c r="B16" s="1275"/>
      <c r="C16" s="1262" t="s">
        <v>260</v>
      </c>
      <c r="D16" s="754" t="s">
        <v>216</v>
      </c>
      <c r="E16" s="668">
        <v>0.8</v>
      </c>
      <c r="F16" s="668">
        <v>0.8</v>
      </c>
      <c r="G16" s="668"/>
      <c r="H16" s="668"/>
      <c r="I16" s="661"/>
      <c r="J16" s="749">
        <v>0</v>
      </c>
      <c r="K16" s="583"/>
      <c r="L16" s="583"/>
      <c r="M16" s="658"/>
      <c r="N16" s="1238"/>
      <c r="O16" s="1238"/>
      <c r="P16" s="1238"/>
      <c r="Q16" s="1238"/>
      <c r="R16" s="1238"/>
      <c r="S16" s="1238"/>
      <c r="T16" s="1238"/>
      <c r="U16" s="1238"/>
      <c r="V16" s="1238"/>
      <c r="W16" s="1238"/>
      <c r="X16" s="1238"/>
      <c r="Y16" s="1260"/>
      <c r="Z16" s="573"/>
      <c r="AA16" s="574"/>
      <c r="AB16" s="574"/>
      <c r="AC16" s="574"/>
      <c r="AD16" s="574"/>
      <c r="AE16" s="574"/>
      <c r="AF16" s="574"/>
      <c r="AG16" s="574"/>
      <c r="AH16" s="574"/>
      <c r="AI16" s="574"/>
      <c r="AJ16" s="575"/>
      <c r="AK16" s="585"/>
      <c r="AL16" s="585"/>
      <c r="AM16" s="586"/>
      <c r="AN16" s="586"/>
      <c r="AO16" s="586"/>
      <c r="AP16" s="586"/>
      <c r="AQ16" s="586"/>
      <c r="AR16" s="586"/>
      <c r="AS16" s="586"/>
      <c r="AT16" s="586"/>
      <c r="AU16" s="586"/>
      <c r="AV16" s="586"/>
      <c r="AW16" s="586"/>
      <c r="AX16" s="586"/>
      <c r="AY16" s="586"/>
      <c r="AZ16" s="586"/>
      <c r="BA16" s="586"/>
      <c r="BB16" s="586"/>
      <c r="BC16" s="586"/>
    </row>
    <row r="17" spans="1:55" x14ac:dyDescent="0.25">
      <c r="A17" s="1272"/>
      <c r="B17" s="1275"/>
      <c r="C17" s="1238"/>
      <c r="D17" s="755" t="s">
        <v>226</v>
      </c>
      <c r="E17" s="669">
        <v>649299000</v>
      </c>
      <c r="F17" s="669">
        <v>649299000</v>
      </c>
      <c r="G17" s="669"/>
      <c r="H17" s="669"/>
      <c r="I17" s="661"/>
      <c r="J17" s="749">
        <v>0</v>
      </c>
      <c r="K17" s="587"/>
      <c r="L17" s="587"/>
      <c r="M17" s="658"/>
      <c r="N17" s="1238"/>
      <c r="O17" s="1238"/>
      <c r="P17" s="1238"/>
      <c r="Q17" s="1238"/>
      <c r="R17" s="1238"/>
      <c r="S17" s="1238"/>
      <c r="T17" s="1238"/>
      <c r="U17" s="1238"/>
      <c r="V17" s="1238"/>
      <c r="W17" s="1238"/>
      <c r="X17" s="1238"/>
      <c r="Y17" s="1260"/>
      <c r="Z17" s="573"/>
      <c r="AA17" s="574"/>
      <c r="AB17" s="574"/>
      <c r="AC17" s="574"/>
      <c r="AD17" s="574"/>
      <c r="AE17" s="574"/>
      <c r="AF17" s="574"/>
      <c r="AG17" s="574"/>
      <c r="AH17" s="574"/>
      <c r="AI17" s="574"/>
      <c r="AJ17" s="575"/>
      <c r="AK17" s="585"/>
      <c r="AL17" s="585"/>
      <c r="AM17" s="586"/>
      <c r="AN17" s="586"/>
      <c r="AO17" s="586"/>
      <c r="AP17" s="586"/>
      <c r="AQ17" s="586"/>
      <c r="AR17" s="586"/>
      <c r="AS17" s="586"/>
      <c r="AT17" s="586"/>
      <c r="AU17" s="586"/>
      <c r="AV17" s="586"/>
      <c r="AW17" s="586"/>
      <c r="AX17" s="586"/>
      <c r="AY17" s="586"/>
      <c r="AZ17" s="586"/>
      <c r="BA17" s="586"/>
      <c r="BB17" s="586"/>
      <c r="BC17" s="586"/>
    </row>
    <row r="18" spans="1:55" x14ac:dyDescent="0.25">
      <c r="A18" s="1272"/>
      <c r="B18" s="1275"/>
      <c r="C18" s="1238"/>
      <c r="D18" s="761" t="s">
        <v>228</v>
      </c>
      <c r="E18" s="668">
        <v>0</v>
      </c>
      <c r="F18" s="668">
        <v>0</v>
      </c>
      <c r="G18" s="668"/>
      <c r="H18" s="668"/>
      <c r="I18" s="662"/>
      <c r="J18" s="749">
        <v>0</v>
      </c>
      <c r="K18" s="583"/>
      <c r="L18" s="583"/>
      <c r="M18" s="658"/>
      <c r="N18" s="1238"/>
      <c r="O18" s="1238"/>
      <c r="P18" s="1238"/>
      <c r="Q18" s="1238"/>
      <c r="R18" s="1238"/>
      <c r="S18" s="1238"/>
      <c r="T18" s="1238"/>
      <c r="U18" s="1238"/>
      <c r="V18" s="1238"/>
      <c r="W18" s="1238"/>
      <c r="X18" s="1238"/>
      <c r="Y18" s="1260"/>
      <c r="Z18" s="573"/>
      <c r="AA18" s="574"/>
      <c r="AB18" s="574"/>
      <c r="AC18" s="574"/>
      <c r="AD18" s="574"/>
      <c r="AE18" s="574"/>
      <c r="AF18" s="574"/>
      <c r="AG18" s="574"/>
      <c r="AH18" s="574"/>
      <c r="AI18" s="574"/>
      <c r="AJ18" s="575"/>
      <c r="AK18" s="585"/>
      <c r="AL18" s="585"/>
      <c r="AM18" s="586"/>
      <c r="AN18" s="586"/>
      <c r="AO18" s="586"/>
      <c r="AP18" s="586"/>
      <c r="AQ18" s="586"/>
      <c r="AR18" s="586"/>
      <c r="AS18" s="586"/>
      <c r="AT18" s="586"/>
      <c r="AU18" s="586"/>
      <c r="AV18" s="586"/>
      <c r="AW18" s="586"/>
      <c r="AX18" s="586"/>
      <c r="AY18" s="586"/>
      <c r="AZ18" s="586"/>
      <c r="BA18" s="586"/>
      <c r="BB18" s="586"/>
      <c r="BC18" s="586"/>
    </row>
    <row r="19" spans="1:55" ht="15.75" thickBot="1" x14ac:dyDescent="0.3">
      <c r="A19" s="1273"/>
      <c r="B19" s="1276"/>
      <c r="C19" s="1258"/>
      <c r="D19" s="755" t="s">
        <v>230</v>
      </c>
      <c r="E19" s="670">
        <v>0</v>
      </c>
      <c r="F19" s="670">
        <v>0</v>
      </c>
      <c r="G19" s="670"/>
      <c r="H19" s="670"/>
      <c r="I19" s="663"/>
      <c r="J19" s="749">
        <v>0</v>
      </c>
      <c r="K19" s="588"/>
      <c r="L19" s="588"/>
      <c r="M19" s="659"/>
      <c r="N19" s="1258"/>
      <c r="O19" s="1258"/>
      <c r="P19" s="1258"/>
      <c r="Q19" s="1258"/>
      <c r="R19" s="1258"/>
      <c r="S19" s="1258"/>
      <c r="T19" s="1258"/>
      <c r="U19" s="1258"/>
      <c r="V19" s="1258"/>
      <c r="W19" s="1258"/>
      <c r="X19" s="1258"/>
      <c r="Y19" s="1261"/>
      <c r="Z19" s="573"/>
      <c r="AA19" s="574"/>
      <c r="AB19" s="574"/>
      <c r="AC19" s="574"/>
      <c r="AD19" s="574"/>
      <c r="AE19" s="574"/>
      <c r="AF19" s="574"/>
      <c r="AG19" s="574"/>
      <c r="AH19" s="574"/>
      <c r="AI19" s="574"/>
      <c r="AJ19" s="575"/>
      <c r="AK19" s="585"/>
      <c r="AL19" s="585"/>
      <c r="AM19" s="586"/>
      <c r="AN19" s="586"/>
      <c r="AO19" s="586"/>
      <c r="AP19" s="586"/>
      <c r="AQ19" s="586"/>
      <c r="AR19" s="586"/>
      <c r="AS19" s="586"/>
      <c r="AT19" s="586"/>
      <c r="AU19" s="586"/>
      <c r="AV19" s="586"/>
      <c r="AW19" s="586"/>
      <c r="AX19" s="586"/>
      <c r="AY19" s="586"/>
      <c r="AZ19" s="586"/>
      <c r="BA19" s="586"/>
      <c r="BB19" s="586"/>
      <c r="BC19" s="586"/>
    </row>
    <row r="20" spans="1:55" ht="33.75" x14ac:dyDescent="0.25">
      <c r="A20" s="1334">
        <v>3</v>
      </c>
      <c r="B20" s="1337" t="s">
        <v>372</v>
      </c>
      <c r="C20" s="1263" t="s">
        <v>373</v>
      </c>
      <c r="D20" s="754" t="s">
        <v>216</v>
      </c>
      <c r="E20" s="749">
        <v>5000</v>
      </c>
      <c r="F20" s="749">
        <v>5000</v>
      </c>
      <c r="G20" s="749"/>
      <c r="H20" s="749"/>
      <c r="I20" s="749"/>
      <c r="J20" s="749">
        <v>1251</v>
      </c>
      <c r="K20" s="577"/>
      <c r="L20" s="591"/>
      <c r="M20" s="655"/>
      <c r="N20" s="1266" t="s">
        <v>217</v>
      </c>
      <c r="O20" s="1267" t="s">
        <v>218</v>
      </c>
      <c r="P20" s="1267" t="s">
        <v>219</v>
      </c>
      <c r="Q20" s="1266" t="s">
        <v>220</v>
      </c>
      <c r="R20" s="1281" t="s">
        <v>221</v>
      </c>
      <c r="S20" s="1242">
        <v>8185614</v>
      </c>
      <c r="T20" s="1243"/>
      <c r="U20" s="1281" t="s">
        <v>222</v>
      </c>
      <c r="V20" s="1281" t="s">
        <v>223</v>
      </c>
      <c r="W20" s="1281" t="s">
        <v>224</v>
      </c>
      <c r="X20" s="1281" t="s">
        <v>225</v>
      </c>
      <c r="Y20" s="1282">
        <v>8185614</v>
      </c>
      <c r="Z20" s="573"/>
      <c r="AA20" s="574">
        <v>12</v>
      </c>
      <c r="AB20" s="574" t="s">
        <v>365</v>
      </c>
      <c r="AC20" s="574"/>
      <c r="AD20" s="574"/>
      <c r="AE20" s="574"/>
      <c r="AF20" s="574" t="s">
        <v>366</v>
      </c>
      <c r="AG20" s="574"/>
      <c r="AH20" s="574"/>
      <c r="AI20" s="574"/>
      <c r="AJ20" s="575"/>
      <c r="AK20" s="575"/>
      <c r="AL20" s="575"/>
      <c r="AM20" s="573"/>
      <c r="AN20" s="573"/>
      <c r="AO20" s="573"/>
      <c r="AP20" s="573"/>
      <c r="AQ20" s="573"/>
      <c r="AR20" s="573"/>
      <c r="AS20" s="573"/>
      <c r="AT20" s="576"/>
      <c r="AU20" s="576"/>
      <c r="AV20" s="576"/>
      <c r="AW20" s="576"/>
      <c r="AX20" s="576"/>
      <c r="AY20" s="576"/>
      <c r="AZ20" s="576"/>
      <c r="BA20" s="576"/>
      <c r="BB20" s="576"/>
      <c r="BC20" s="576"/>
    </row>
    <row r="21" spans="1:55" ht="45" x14ac:dyDescent="0.25">
      <c r="A21" s="1335"/>
      <c r="B21" s="1338"/>
      <c r="C21" s="1264"/>
      <c r="D21" s="755" t="s">
        <v>226</v>
      </c>
      <c r="E21" s="749">
        <v>224199000</v>
      </c>
      <c r="F21" s="749">
        <v>224199000</v>
      </c>
      <c r="G21" s="749"/>
      <c r="H21" s="749"/>
      <c r="I21" s="749"/>
      <c r="J21" s="749">
        <v>60642000</v>
      </c>
      <c r="K21" s="579"/>
      <c r="L21" s="582"/>
      <c r="M21" s="657"/>
      <c r="N21" s="1252"/>
      <c r="O21" s="1252"/>
      <c r="P21" s="1252"/>
      <c r="Q21" s="1252"/>
      <c r="R21" s="1252"/>
      <c r="S21" s="1246"/>
      <c r="T21" s="1247"/>
      <c r="U21" s="1252"/>
      <c r="V21" s="1252"/>
      <c r="W21" s="1252"/>
      <c r="X21" s="1252"/>
      <c r="Y21" s="1283"/>
      <c r="Z21" s="573"/>
      <c r="AA21" s="574">
        <v>13</v>
      </c>
      <c r="AB21" s="574" t="s">
        <v>367</v>
      </c>
      <c r="AC21" s="574"/>
      <c r="AD21" s="574"/>
      <c r="AE21" s="574"/>
      <c r="AF21" s="574" t="s">
        <v>368</v>
      </c>
      <c r="AG21" s="574"/>
      <c r="AH21" s="574"/>
      <c r="AI21" s="574"/>
      <c r="AJ21" s="575"/>
      <c r="AK21" s="575"/>
      <c r="AL21" s="575"/>
      <c r="AM21" s="573"/>
      <c r="AN21" s="573"/>
      <c r="AO21" s="573"/>
      <c r="AP21" s="573"/>
      <c r="AQ21" s="573"/>
      <c r="AR21" s="573"/>
      <c r="AS21" s="573"/>
      <c r="AT21" s="576"/>
      <c r="AU21" s="576"/>
      <c r="AV21" s="576"/>
      <c r="AW21" s="576"/>
      <c r="AX21" s="576"/>
      <c r="AY21" s="576"/>
      <c r="AZ21" s="576"/>
      <c r="BA21" s="576"/>
      <c r="BB21" s="576"/>
      <c r="BC21" s="576"/>
    </row>
    <row r="22" spans="1:55" ht="101.25" x14ac:dyDescent="0.25">
      <c r="A22" s="1335"/>
      <c r="B22" s="1338"/>
      <c r="C22" s="1264"/>
      <c r="D22" s="761" t="s">
        <v>228</v>
      </c>
      <c r="E22" s="749">
        <v>80</v>
      </c>
      <c r="F22" s="749">
        <v>80</v>
      </c>
      <c r="G22" s="749"/>
      <c r="H22" s="749"/>
      <c r="I22" s="749"/>
      <c r="J22" s="749">
        <v>80</v>
      </c>
      <c r="K22" s="579"/>
      <c r="L22" s="579"/>
      <c r="M22" s="657"/>
      <c r="N22" s="1252"/>
      <c r="O22" s="1252"/>
      <c r="P22" s="1252"/>
      <c r="Q22" s="1252"/>
      <c r="R22" s="1252"/>
      <c r="S22" s="1246"/>
      <c r="T22" s="1247"/>
      <c r="U22" s="1252"/>
      <c r="V22" s="1252"/>
      <c r="W22" s="1252"/>
      <c r="X22" s="1252"/>
      <c r="Y22" s="1283"/>
      <c r="Z22" s="573"/>
      <c r="AA22" s="574">
        <v>14</v>
      </c>
      <c r="AB22" s="574" t="s">
        <v>369</v>
      </c>
      <c r="AC22" s="574"/>
      <c r="AD22" s="574"/>
      <c r="AE22" s="574"/>
      <c r="AF22" s="574" t="s">
        <v>370</v>
      </c>
      <c r="AG22" s="574"/>
      <c r="AH22" s="574"/>
      <c r="AI22" s="574"/>
      <c r="AJ22" s="575"/>
      <c r="AK22" s="575"/>
      <c r="AL22" s="575"/>
      <c r="AM22" s="573"/>
      <c r="AN22" s="573"/>
      <c r="AO22" s="573"/>
      <c r="AP22" s="573"/>
      <c r="AQ22" s="573"/>
      <c r="AR22" s="573"/>
      <c r="AS22" s="573"/>
      <c r="AT22" s="576"/>
      <c r="AU22" s="576"/>
      <c r="AV22" s="576"/>
      <c r="AW22" s="576"/>
      <c r="AX22" s="576"/>
      <c r="AY22" s="576"/>
      <c r="AZ22" s="576"/>
      <c r="BA22" s="576"/>
      <c r="BB22" s="576"/>
      <c r="BC22" s="576"/>
    </row>
    <row r="23" spans="1:55" ht="15.75" thickBot="1" x14ac:dyDescent="0.3">
      <c r="A23" s="1335"/>
      <c r="B23" s="1338"/>
      <c r="C23" s="1265"/>
      <c r="D23" s="755" t="s">
        <v>230</v>
      </c>
      <c r="E23" s="749">
        <v>400894125</v>
      </c>
      <c r="F23" s="749">
        <v>400894125</v>
      </c>
      <c r="G23" s="749"/>
      <c r="H23" s="749"/>
      <c r="I23" s="749"/>
      <c r="J23" s="749">
        <v>74367899</v>
      </c>
      <c r="K23" s="582"/>
      <c r="L23" s="582"/>
      <c r="M23" s="657"/>
      <c r="N23" s="1253"/>
      <c r="O23" s="1253"/>
      <c r="P23" s="1253"/>
      <c r="Q23" s="1253"/>
      <c r="R23" s="1253"/>
      <c r="S23" s="1248"/>
      <c r="T23" s="1249"/>
      <c r="U23" s="1252"/>
      <c r="V23" s="1253"/>
      <c r="W23" s="1253"/>
      <c r="X23" s="1253"/>
      <c r="Y23" s="1284"/>
      <c r="Z23" s="573"/>
      <c r="AA23" s="574"/>
      <c r="AB23" s="574"/>
      <c r="AC23" s="574"/>
      <c r="AD23" s="574"/>
      <c r="AE23" s="574"/>
      <c r="AF23" s="574"/>
      <c r="AG23" s="574"/>
      <c r="AH23" s="574"/>
      <c r="AI23" s="574"/>
      <c r="AJ23" s="575"/>
      <c r="AK23" s="575"/>
      <c r="AL23" s="575"/>
      <c r="AM23" s="573"/>
      <c r="AN23" s="573"/>
      <c r="AO23" s="573"/>
      <c r="AP23" s="573"/>
      <c r="AQ23" s="573"/>
      <c r="AR23" s="573"/>
      <c r="AS23" s="573"/>
      <c r="AT23" s="576"/>
      <c r="AU23" s="576"/>
      <c r="AV23" s="576"/>
      <c r="AW23" s="576"/>
      <c r="AX23" s="576"/>
      <c r="AY23" s="576"/>
      <c r="AZ23" s="576"/>
      <c r="BA23" s="576"/>
      <c r="BB23" s="576"/>
      <c r="BC23" s="576"/>
    </row>
    <row r="24" spans="1:55" ht="33.75" x14ac:dyDescent="0.25">
      <c r="A24" s="1335"/>
      <c r="B24" s="1338"/>
      <c r="C24" s="1280" t="s">
        <v>231</v>
      </c>
      <c r="D24" s="754" t="s">
        <v>216</v>
      </c>
      <c r="E24" s="667"/>
      <c r="F24" s="667"/>
      <c r="G24" s="657"/>
      <c r="H24" s="667"/>
      <c r="I24" s="657"/>
      <c r="J24" s="667"/>
      <c r="K24" s="580"/>
      <c r="L24" s="580"/>
      <c r="M24" s="657"/>
      <c r="N24" s="1280" t="s">
        <v>231</v>
      </c>
      <c r="O24" s="1279" t="s">
        <v>218</v>
      </c>
      <c r="P24" s="1279" t="s">
        <v>219</v>
      </c>
      <c r="Q24" s="1280" t="s">
        <v>220</v>
      </c>
      <c r="R24" s="1280" t="s">
        <v>221</v>
      </c>
      <c r="S24" s="1242">
        <v>270280</v>
      </c>
      <c r="T24" s="1243"/>
      <c r="U24" s="1252"/>
      <c r="V24" s="1250" t="s">
        <v>223</v>
      </c>
      <c r="W24" s="1250" t="s">
        <v>224</v>
      </c>
      <c r="X24" s="1250" t="s">
        <v>225</v>
      </c>
      <c r="Y24" s="1285">
        <v>270280</v>
      </c>
      <c r="Z24" s="573"/>
      <c r="AA24" s="574">
        <v>12</v>
      </c>
      <c r="AB24" s="574" t="s">
        <v>365</v>
      </c>
      <c r="AC24" s="574"/>
      <c r="AD24" s="574"/>
      <c r="AE24" s="574"/>
      <c r="AF24" s="574" t="s">
        <v>366</v>
      </c>
      <c r="AG24" s="574"/>
      <c r="AH24" s="574"/>
      <c r="AI24" s="574"/>
      <c r="AJ24" s="575"/>
      <c r="AK24" s="575"/>
      <c r="AL24" s="575"/>
      <c r="AM24" s="573"/>
      <c r="AN24" s="573"/>
      <c r="AO24" s="573"/>
      <c r="AP24" s="573"/>
      <c r="AQ24" s="573"/>
      <c r="AR24" s="573"/>
      <c r="AS24" s="573"/>
      <c r="AT24" s="576"/>
      <c r="AU24" s="576"/>
      <c r="AV24" s="576"/>
      <c r="AW24" s="576"/>
      <c r="AX24" s="576"/>
      <c r="AY24" s="576"/>
      <c r="AZ24" s="576"/>
      <c r="BA24" s="576"/>
      <c r="BB24" s="576"/>
      <c r="BC24" s="576"/>
    </row>
    <row r="25" spans="1:55" ht="45" x14ac:dyDescent="0.25">
      <c r="A25" s="1335"/>
      <c r="B25" s="1338"/>
      <c r="C25" s="1252"/>
      <c r="D25" s="755" t="s">
        <v>226</v>
      </c>
      <c r="E25" s="765"/>
      <c r="F25" s="765"/>
      <c r="G25" s="765"/>
      <c r="H25" s="765"/>
      <c r="I25" s="657"/>
      <c r="J25" s="765"/>
      <c r="K25" s="579"/>
      <c r="L25" s="582"/>
      <c r="M25" s="657"/>
      <c r="N25" s="1252"/>
      <c r="O25" s="1252"/>
      <c r="P25" s="1252"/>
      <c r="Q25" s="1252"/>
      <c r="R25" s="1252"/>
      <c r="S25" s="1246"/>
      <c r="T25" s="1247"/>
      <c r="U25" s="1252"/>
      <c r="V25" s="1252"/>
      <c r="W25" s="1252"/>
      <c r="X25" s="1252"/>
      <c r="Y25" s="1283"/>
      <c r="Z25" s="573"/>
      <c r="AA25" s="574">
        <v>13</v>
      </c>
      <c r="AB25" s="574" t="s">
        <v>367</v>
      </c>
      <c r="AC25" s="574"/>
      <c r="AD25" s="574"/>
      <c r="AE25" s="574"/>
      <c r="AF25" s="574" t="s">
        <v>368</v>
      </c>
      <c r="AG25" s="574"/>
      <c r="AH25" s="574"/>
      <c r="AI25" s="574"/>
      <c r="AJ25" s="575"/>
      <c r="AK25" s="575"/>
      <c r="AL25" s="575"/>
      <c r="AM25" s="573"/>
      <c r="AN25" s="573"/>
      <c r="AO25" s="573"/>
      <c r="AP25" s="573"/>
      <c r="AQ25" s="573"/>
      <c r="AR25" s="573"/>
      <c r="AS25" s="573"/>
      <c r="AT25" s="576"/>
      <c r="AU25" s="576"/>
      <c r="AV25" s="576"/>
      <c r="AW25" s="576"/>
      <c r="AX25" s="576"/>
      <c r="AY25" s="576"/>
      <c r="AZ25" s="576"/>
      <c r="BA25" s="576"/>
      <c r="BB25" s="576"/>
      <c r="BC25" s="576"/>
    </row>
    <row r="26" spans="1:55" ht="101.25" x14ac:dyDescent="0.25">
      <c r="A26" s="1335"/>
      <c r="B26" s="1338"/>
      <c r="C26" s="1252"/>
      <c r="D26" s="761" t="s">
        <v>228</v>
      </c>
      <c r="E26" s="667"/>
      <c r="F26" s="667"/>
      <c r="G26" s="667"/>
      <c r="H26" s="667"/>
      <c r="I26" s="657"/>
      <c r="J26" s="667"/>
      <c r="K26" s="579"/>
      <c r="L26" s="579"/>
      <c r="M26" s="657"/>
      <c r="N26" s="1252"/>
      <c r="O26" s="1252"/>
      <c r="P26" s="1252"/>
      <c r="Q26" s="1252"/>
      <c r="R26" s="1252"/>
      <c r="S26" s="1246"/>
      <c r="T26" s="1247"/>
      <c r="U26" s="1252"/>
      <c r="V26" s="1252"/>
      <c r="W26" s="1252"/>
      <c r="X26" s="1252"/>
      <c r="Y26" s="1283"/>
      <c r="Z26" s="573"/>
      <c r="AA26" s="574">
        <v>14</v>
      </c>
      <c r="AB26" s="574" t="s">
        <v>369</v>
      </c>
      <c r="AC26" s="574"/>
      <c r="AD26" s="574"/>
      <c r="AE26" s="574"/>
      <c r="AF26" s="574" t="s">
        <v>370</v>
      </c>
      <c r="AG26" s="574"/>
      <c r="AH26" s="574"/>
      <c r="AI26" s="574"/>
      <c r="AJ26" s="575"/>
      <c r="AK26" s="575"/>
      <c r="AL26" s="575"/>
      <c r="AM26" s="573"/>
      <c r="AN26" s="573"/>
      <c r="AO26" s="573"/>
      <c r="AP26" s="573"/>
      <c r="AQ26" s="573"/>
      <c r="AR26" s="573"/>
      <c r="AS26" s="573"/>
      <c r="AT26" s="576"/>
      <c r="AU26" s="576"/>
      <c r="AV26" s="576"/>
      <c r="AW26" s="576"/>
      <c r="AX26" s="576"/>
      <c r="AY26" s="576"/>
      <c r="AZ26" s="576"/>
      <c r="BA26" s="576"/>
      <c r="BB26" s="576"/>
      <c r="BC26" s="576"/>
    </row>
    <row r="27" spans="1:55" ht="15.75" thickBot="1" x14ac:dyDescent="0.3">
      <c r="A27" s="1335"/>
      <c r="B27" s="1338"/>
      <c r="C27" s="1253"/>
      <c r="D27" s="755" t="s">
        <v>230</v>
      </c>
      <c r="E27" s="765"/>
      <c r="F27" s="765"/>
      <c r="G27" s="765"/>
      <c r="H27" s="765"/>
      <c r="I27" s="657"/>
      <c r="J27" s="765"/>
      <c r="K27" s="579"/>
      <c r="L27" s="579"/>
      <c r="M27" s="657"/>
      <c r="N27" s="1253"/>
      <c r="O27" s="1253"/>
      <c r="P27" s="1253"/>
      <c r="Q27" s="1253"/>
      <c r="R27" s="1253"/>
      <c r="S27" s="1248"/>
      <c r="T27" s="1249"/>
      <c r="U27" s="1253"/>
      <c r="V27" s="1253"/>
      <c r="W27" s="1253"/>
      <c r="X27" s="1253"/>
      <c r="Y27" s="1284"/>
      <c r="Z27" s="573"/>
      <c r="AA27" s="574"/>
      <c r="AB27" s="574"/>
      <c r="AC27" s="574"/>
      <c r="AD27" s="574"/>
      <c r="AE27" s="574"/>
      <c r="AF27" s="574"/>
      <c r="AG27" s="574"/>
      <c r="AH27" s="574"/>
      <c r="AI27" s="574"/>
      <c r="AJ27" s="575"/>
      <c r="AK27" s="575"/>
      <c r="AL27" s="575"/>
      <c r="AM27" s="573"/>
      <c r="AN27" s="573"/>
      <c r="AO27" s="573"/>
      <c r="AP27" s="573"/>
      <c r="AQ27" s="573"/>
      <c r="AR27" s="573"/>
      <c r="AS27" s="573"/>
      <c r="AT27" s="576"/>
      <c r="AU27" s="576"/>
      <c r="AV27" s="576"/>
      <c r="AW27" s="576"/>
      <c r="AX27" s="576"/>
      <c r="AY27" s="576"/>
      <c r="AZ27" s="576"/>
      <c r="BA27" s="576"/>
      <c r="BB27" s="576"/>
      <c r="BC27" s="576"/>
    </row>
    <row r="28" spans="1:55" x14ac:dyDescent="0.25">
      <c r="A28" s="1335"/>
      <c r="B28" s="1338"/>
      <c r="C28" s="1286" t="s">
        <v>253</v>
      </c>
      <c r="D28" s="754" t="s">
        <v>216</v>
      </c>
      <c r="E28" s="766">
        <v>0</v>
      </c>
      <c r="F28" s="831">
        <v>0</v>
      </c>
      <c r="G28" s="832"/>
      <c r="H28" s="831"/>
      <c r="I28" s="832"/>
      <c r="J28" s="831">
        <v>0</v>
      </c>
      <c r="K28" s="580"/>
      <c r="L28" s="580"/>
      <c r="M28" s="656"/>
      <c r="N28" s="592"/>
      <c r="O28" s="581"/>
      <c r="P28" s="581"/>
      <c r="Q28" s="581"/>
      <c r="R28" s="592"/>
      <c r="S28" s="593"/>
      <c r="T28" s="593"/>
      <c r="U28" s="593"/>
      <c r="V28" s="593"/>
      <c r="W28" s="592"/>
      <c r="X28" s="592"/>
      <c r="Y28" s="594"/>
      <c r="Z28" s="573"/>
      <c r="AA28" s="574"/>
      <c r="AB28" s="574"/>
      <c r="AC28" s="574"/>
      <c r="AD28" s="574"/>
      <c r="AE28" s="574"/>
      <c r="AF28" s="574"/>
      <c r="AG28" s="574"/>
      <c r="AH28" s="574"/>
      <c r="AI28" s="574"/>
      <c r="AJ28" s="575"/>
      <c r="AK28" s="575"/>
      <c r="AL28" s="575"/>
      <c r="AM28" s="573"/>
      <c r="AN28" s="573"/>
      <c r="AO28" s="573"/>
      <c r="AP28" s="573"/>
      <c r="AQ28" s="573"/>
      <c r="AR28" s="573"/>
      <c r="AS28" s="573"/>
      <c r="AT28" s="576"/>
      <c r="AU28" s="576"/>
      <c r="AV28" s="576"/>
      <c r="AW28" s="576"/>
      <c r="AX28" s="576"/>
      <c r="AY28" s="576"/>
      <c r="AZ28" s="576"/>
      <c r="BA28" s="576"/>
      <c r="BB28" s="576"/>
      <c r="BC28" s="576"/>
    </row>
    <row r="29" spans="1:55" x14ac:dyDescent="0.25">
      <c r="A29" s="1335"/>
      <c r="B29" s="1338"/>
      <c r="C29" s="1272"/>
      <c r="D29" s="755" t="s">
        <v>226</v>
      </c>
      <c r="E29" s="829">
        <v>0</v>
      </c>
      <c r="F29" s="835">
        <v>0</v>
      </c>
      <c r="G29" s="809"/>
      <c r="H29" s="809"/>
      <c r="I29" s="809"/>
      <c r="J29" s="835">
        <v>0</v>
      </c>
      <c r="K29" s="830"/>
      <c r="L29" s="578"/>
      <c r="M29" s="656"/>
      <c r="N29" s="592"/>
      <c r="O29" s="581"/>
      <c r="P29" s="581"/>
      <c r="Q29" s="581"/>
      <c r="R29" s="592"/>
      <c r="S29" s="593"/>
      <c r="T29" s="593"/>
      <c r="U29" s="593"/>
      <c r="V29" s="593"/>
      <c r="W29" s="592"/>
      <c r="X29" s="592"/>
      <c r="Y29" s="594"/>
      <c r="Z29" s="573"/>
      <c r="AA29" s="574"/>
      <c r="AB29" s="574"/>
      <c r="AC29" s="574"/>
      <c r="AD29" s="574"/>
      <c r="AE29" s="574"/>
      <c r="AF29" s="574"/>
      <c r="AG29" s="574"/>
      <c r="AH29" s="574"/>
      <c r="AI29" s="574"/>
      <c r="AJ29" s="575"/>
      <c r="AK29" s="575"/>
      <c r="AL29" s="575"/>
      <c r="AM29" s="573"/>
      <c r="AN29" s="573"/>
      <c r="AO29" s="573"/>
      <c r="AP29" s="573"/>
      <c r="AQ29" s="573"/>
      <c r="AR29" s="573"/>
      <c r="AS29" s="573"/>
      <c r="AT29" s="576"/>
      <c r="AU29" s="576"/>
      <c r="AV29" s="576"/>
      <c r="AW29" s="576"/>
      <c r="AX29" s="576"/>
      <c r="AY29" s="576"/>
      <c r="AZ29" s="576"/>
      <c r="BA29" s="576"/>
      <c r="BB29" s="576"/>
      <c r="BC29" s="576"/>
    </row>
    <row r="30" spans="1:55" x14ac:dyDescent="0.25">
      <c r="A30" s="1335"/>
      <c r="B30" s="1338"/>
      <c r="C30" s="1272"/>
      <c r="D30" s="761" t="s">
        <v>228</v>
      </c>
      <c r="E30" s="667">
        <v>80</v>
      </c>
      <c r="F30" s="833">
        <v>80</v>
      </c>
      <c r="G30" s="870"/>
      <c r="H30" s="870"/>
      <c r="I30" s="834"/>
      <c r="J30" s="833">
        <v>80</v>
      </c>
      <c r="K30" s="580"/>
      <c r="L30" s="580"/>
      <c r="M30" s="656"/>
      <c r="N30" s="592"/>
      <c r="O30" s="581"/>
      <c r="P30" s="581"/>
      <c r="Q30" s="581"/>
      <c r="R30" s="592"/>
      <c r="S30" s="593"/>
      <c r="T30" s="593"/>
      <c r="U30" s="593"/>
      <c r="V30" s="593"/>
      <c r="W30" s="592"/>
      <c r="X30" s="592"/>
      <c r="Y30" s="594"/>
      <c r="Z30" s="573"/>
      <c r="AA30" s="574"/>
      <c r="AB30" s="574"/>
      <c r="AC30" s="574"/>
      <c r="AD30" s="574"/>
      <c r="AE30" s="574"/>
      <c r="AF30" s="574"/>
      <c r="AG30" s="574"/>
      <c r="AH30" s="574"/>
      <c r="AI30" s="574"/>
      <c r="AJ30" s="575"/>
      <c r="AK30" s="575"/>
      <c r="AL30" s="575"/>
      <c r="AM30" s="573"/>
      <c r="AN30" s="573"/>
      <c r="AO30" s="573"/>
      <c r="AP30" s="573"/>
      <c r="AQ30" s="573"/>
      <c r="AR30" s="573"/>
      <c r="AS30" s="573"/>
      <c r="AT30" s="576"/>
      <c r="AU30" s="576"/>
      <c r="AV30" s="576"/>
      <c r="AW30" s="576"/>
      <c r="AX30" s="576"/>
      <c r="AY30" s="576"/>
      <c r="AZ30" s="576"/>
      <c r="BA30" s="576"/>
      <c r="BB30" s="576"/>
      <c r="BC30" s="576"/>
    </row>
    <row r="31" spans="1:55" ht="15.75" thickBot="1" x14ac:dyDescent="0.3">
      <c r="A31" s="1335"/>
      <c r="B31" s="1338"/>
      <c r="C31" s="1287"/>
      <c r="D31" s="755" t="s">
        <v>230</v>
      </c>
      <c r="E31" s="765">
        <v>74367899</v>
      </c>
      <c r="F31" s="765">
        <v>74367899</v>
      </c>
      <c r="G31" s="765"/>
      <c r="H31" s="765"/>
      <c r="I31" s="657"/>
      <c r="J31" s="765">
        <v>74367899</v>
      </c>
      <c r="K31" s="578"/>
      <c r="L31" s="578"/>
      <c r="M31" s="656"/>
      <c r="N31" s="592"/>
      <c r="O31" s="581"/>
      <c r="P31" s="581"/>
      <c r="Q31" s="581"/>
      <c r="R31" s="592"/>
      <c r="S31" s="593"/>
      <c r="T31" s="593"/>
      <c r="U31" s="593"/>
      <c r="V31" s="593"/>
      <c r="W31" s="592"/>
      <c r="X31" s="592"/>
      <c r="Y31" s="594"/>
      <c r="Z31" s="573"/>
      <c r="AA31" s="574"/>
      <c r="AB31" s="574"/>
      <c r="AC31" s="574"/>
      <c r="AD31" s="574"/>
      <c r="AE31" s="574"/>
      <c r="AF31" s="574"/>
      <c r="AG31" s="574"/>
      <c r="AH31" s="574"/>
      <c r="AI31" s="574"/>
      <c r="AJ31" s="575"/>
      <c r="AK31" s="575"/>
      <c r="AL31" s="575"/>
      <c r="AM31" s="573"/>
      <c r="AN31" s="573"/>
      <c r="AO31" s="573"/>
      <c r="AP31" s="573"/>
      <c r="AQ31" s="573"/>
      <c r="AR31" s="573"/>
      <c r="AS31" s="573"/>
      <c r="AT31" s="576"/>
      <c r="AU31" s="576"/>
      <c r="AV31" s="576"/>
      <c r="AW31" s="576"/>
      <c r="AX31" s="576"/>
      <c r="AY31" s="576"/>
      <c r="AZ31" s="576"/>
      <c r="BA31" s="576"/>
      <c r="BB31" s="576"/>
      <c r="BC31" s="576"/>
    </row>
    <row r="32" spans="1:55" ht="33.75" x14ac:dyDescent="0.25">
      <c r="A32" s="1335"/>
      <c r="B32" s="1338"/>
      <c r="C32" s="1286" t="s">
        <v>233</v>
      </c>
      <c r="D32" s="754" t="s">
        <v>216</v>
      </c>
      <c r="E32" s="667">
        <v>996</v>
      </c>
      <c r="F32" s="667">
        <v>996</v>
      </c>
      <c r="G32" s="657"/>
      <c r="H32" s="667"/>
      <c r="I32" s="657"/>
      <c r="J32" s="667">
        <v>996</v>
      </c>
      <c r="K32" s="580"/>
      <c r="L32" s="580"/>
      <c r="M32" s="657"/>
      <c r="N32" s="1280" t="s">
        <v>233</v>
      </c>
      <c r="O32" s="1279" t="s">
        <v>218</v>
      </c>
      <c r="P32" s="1279" t="s">
        <v>219</v>
      </c>
      <c r="Q32" s="1280" t="s">
        <v>220</v>
      </c>
      <c r="R32" s="1250" t="s">
        <v>221</v>
      </c>
      <c r="S32" s="1242">
        <v>126192</v>
      </c>
      <c r="T32" s="1243"/>
      <c r="U32" s="1250" t="s">
        <v>222</v>
      </c>
      <c r="V32" s="1250" t="s">
        <v>223</v>
      </c>
      <c r="W32" s="1250" t="s">
        <v>224</v>
      </c>
      <c r="X32" s="1250" t="s">
        <v>225</v>
      </c>
      <c r="Y32" s="1285">
        <v>126192</v>
      </c>
      <c r="Z32" s="573"/>
      <c r="AA32" s="574">
        <v>12</v>
      </c>
      <c r="AB32" s="574" t="s">
        <v>365</v>
      </c>
      <c r="AC32" s="574"/>
      <c r="AD32" s="574"/>
      <c r="AE32" s="574"/>
      <c r="AF32" s="574" t="s">
        <v>366</v>
      </c>
      <c r="AG32" s="574"/>
      <c r="AH32" s="574"/>
      <c r="AI32" s="574"/>
      <c r="AJ32" s="575"/>
      <c r="AK32" s="575"/>
      <c r="AL32" s="575"/>
      <c r="AM32" s="573"/>
      <c r="AN32" s="573"/>
      <c r="AO32" s="573"/>
      <c r="AP32" s="573"/>
      <c r="AQ32" s="573"/>
      <c r="AR32" s="573"/>
      <c r="AS32" s="573"/>
      <c r="AT32" s="576"/>
      <c r="AU32" s="576"/>
      <c r="AV32" s="576"/>
      <c r="AW32" s="576"/>
      <c r="AX32" s="576"/>
      <c r="AY32" s="576"/>
      <c r="AZ32" s="576"/>
      <c r="BA32" s="576"/>
      <c r="BB32" s="576"/>
      <c r="BC32" s="576"/>
    </row>
    <row r="33" spans="1:55" ht="45" x14ac:dyDescent="0.25">
      <c r="A33" s="1335"/>
      <c r="B33" s="1338"/>
      <c r="C33" s="1272"/>
      <c r="D33" s="755" t="s">
        <v>226</v>
      </c>
      <c r="E33" s="765">
        <v>44660440.799999997</v>
      </c>
      <c r="F33" s="765">
        <v>44660440.799999997</v>
      </c>
      <c r="G33" s="765"/>
      <c r="H33" s="765"/>
      <c r="I33" s="657"/>
      <c r="J33" s="765">
        <v>48280921</v>
      </c>
      <c r="K33" s="579"/>
      <c r="L33" s="582"/>
      <c r="M33" s="657"/>
      <c r="N33" s="1252"/>
      <c r="O33" s="1252"/>
      <c r="P33" s="1252"/>
      <c r="Q33" s="1252"/>
      <c r="R33" s="1252"/>
      <c r="S33" s="1246"/>
      <c r="T33" s="1247"/>
      <c r="U33" s="1252"/>
      <c r="V33" s="1252"/>
      <c r="W33" s="1252"/>
      <c r="X33" s="1252"/>
      <c r="Y33" s="1283"/>
      <c r="Z33" s="573"/>
      <c r="AA33" s="574">
        <v>13</v>
      </c>
      <c r="AB33" s="574" t="s">
        <v>367</v>
      </c>
      <c r="AC33" s="574"/>
      <c r="AD33" s="574"/>
      <c r="AE33" s="574"/>
      <c r="AF33" s="574" t="s">
        <v>368</v>
      </c>
      <c r="AG33" s="574"/>
      <c r="AH33" s="574"/>
      <c r="AI33" s="574"/>
      <c r="AJ33" s="575"/>
      <c r="AK33" s="575"/>
      <c r="AL33" s="575"/>
      <c r="AM33" s="573"/>
      <c r="AN33" s="573"/>
      <c r="AO33" s="573"/>
      <c r="AP33" s="573"/>
      <c r="AQ33" s="573"/>
      <c r="AR33" s="573"/>
      <c r="AS33" s="573"/>
      <c r="AT33" s="576"/>
      <c r="AU33" s="576"/>
      <c r="AV33" s="576"/>
      <c r="AW33" s="576"/>
      <c r="AX33" s="576"/>
      <c r="AY33" s="576"/>
      <c r="AZ33" s="576"/>
      <c r="BA33" s="576"/>
      <c r="BB33" s="576"/>
      <c r="BC33" s="576"/>
    </row>
    <row r="34" spans="1:55" ht="101.25" x14ac:dyDescent="0.25">
      <c r="A34" s="1335"/>
      <c r="B34" s="1338"/>
      <c r="C34" s="1272"/>
      <c r="D34" s="761" t="s">
        <v>228</v>
      </c>
      <c r="E34" s="667"/>
      <c r="F34" s="667"/>
      <c r="G34" s="667"/>
      <c r="H34" s="667"/>
      <c r="I34" s="657"/>
      <c r="J34" s="667"/>
      <c r="K34" s="579"/>
      <c r="L34" s="579"/>
      <c r="M34" s="657"/>
      <c r="N34" s="1252"/>
      <c r="O34" s="1252"/>
      <c r="P34" s="1252"/>
      <c r="Q34" s="1252"/>
      <c r="R34" s="1252"/>
      <c r="S34" s="1246"/>
      <c r="T34" s="1247"/>
      <c r="U34" s="1252"/>
      <c r="V34" s="1252"/>
      <c r="W34" s="1252"/>
      <c r="X34" s="1252"/>
      <c r="Y34" s="1283"/>
      <c r="Z34" s="573"/>
      <c r="AA34" s="574">
        <v>14</v>
      </c>
      <c r="AB34" s="574" t="s">
        <v>369</v>
      </c>
      <c r="AC34" s="574"/>
      <c r="AD34" s="574"/>
      <c r="AE34" s="574"/>
      <c r="AF34" s="574" t="s">
        <v>370</v>
      </c>
      <c r="AG34" s="574"/>
      <c r="AH34" s="574"/>
      <c r="AI34" s="574"/>
      <c r="AJ34" s="575"/>
      <c r="AK34" s="575"/>
      <c r="AL34" s="575"/>
      <c r="AM34" s="573"/>
      <c r="AN34" s="573"/>
      <c r="AO34" s="573"/>
      <c r="AP34" s="573"/>
      <c r="AQ34" s="573"/>
      <c r="AR34" s="573"/>
      <c r="AS34" s="573"/>
      <c r="AT34" s="576"/>
      <c r="AU34" s="576"/>
      <c r="AV34" s="576"/>
      <c r="AW34" s="576"/>
      <c r="AX34" s="576"/>
      <c r="AY34" s="576"/>
      <c r="AZ34" s="576"/>
      <c r="BA34" s="576"/>
      <c r="BB34" s="576"/>
      <c r="BC34" s="576"/>
    </row>
    <row r="35" spans="1:55" ht="15.75" thickBot="1" x14ac:dyDescent="0.3">
      <c r="A35" s="1335"/>
      <c r="B35" s="1338"/>
      <c r="C35" s="1287"/>
      <c r="D35" s="755" t="s">
        <v>230</v>
      </c>
      <c r="E35" s="765"/>
      <c r="F35" s="765"/>
      <c r="G35" s="765"/>
      <c r="H35" s="765"/>
      <c r="I35" s="657"/>
      <c r="J35" s="765"/>
      <c r="K35" s="579"/>
      <c r="L35" s="579"/>
      <c r="M35" s="657"/>
      <c r="N35" s="1253"/>
      <c r="O35" s="1253"/>
      <c r="P35" s="1253"/>
      <c r="Q35" s="1253"/>
      <c r="R35" s="1253"/>
      <c r="S35" s="1248"/>
      <c r="T35" s="1249"/>
      <c r="U35" s="1252"/>
      <c r="V35" s="1253"/>
      <c r="W35" s="1253"/>
      <c r="X35" s="1253"/>
      <c r="Y35" s="1284"/>
      <c r="Z35" s="573"/>
      <c r="AA35" s="574"/>
      <c r="AB35" s="574"/>
      <c r="AC35" s="574"/>
      <c r="AD35" s="574"/>
      <c r="AE35" s="574"/>
      <c r="AF35" s="574"/>
      <c r="AG35" s="574"/>
      <c r="AH35" s="574"/>
      <c r="AI35" s="574"/>
      <c r="AJ35" s="575"/>
      <c r="AK35" s="575"/>
      <c r="AL35" s="575"/>
      <c r="AM35" s="573"/>
      <c r="AN35" s="573"/>
      <c r="AO35" s="573"/>
      <c r="AP35" s="573"/>
      <c r="AQ35" s="573"/>
      <c r="AR35" s="573"/>
      <c r="AS35" s="573"/>
      <c r="AT35" s="576"/>
      <c r="AU35" s="576"/>
      <c r="AV35" s="576"/>
      <c r="AW35" s="576"/>
      <c r="AX35" s="576"/>
      <c r="AY35" s="576"/>
      <c r="AZ35" s="576"/>
      <c r="BA35" s="576"/>
      <c r="BB35" s="576"/>
      <c r="BC35" s="576"/>
    </row>
    <row r="36" spans="1:55" ht="33.75" x14ac:dyDescent="0.25">
      <c r="A36" s="1335"/>
      <c r="B36" s="1338"/>
      <c r="C36" s="1286" t="s">
        <v>244</v>
      </c>
      <c r="D36" s="754" t="s">
        <v>216</v>
      </c>
      <c r="E36" s="667"/>
      <c r="F36" s="667"/>
      <c r="G36" s="657"/>
      <c r="H36" s="667"/>
      <c r="I36" s="657"/>
      <c r="J36" s="667"/>
      <c r="K36" s="580"/>
      <c r="L36" s="580"/>
      <c r="M36" s="657"/>
      <c r="N36" s="1280" t="s">
        <v>244</v>
      </c>
      <c r="O36" s="1279" t="s">
        <v>218</v>
      </c>
      <c r="P36" s="1279" t="s">
        <v>219</v>
      </c>
      <c r="Q36" s="1280" t="s">
        <v>220</v>
      </c>
      <c r="R36" s="1280" t="s">
        <v>221</v>
      </c>
      <c r="S36" s="1289">
        <v>424038</v>
      </c>
      <c r="T36" s="1243"/>
      <c r="U36" s="1252"/>
      <c r="V36" s="1250" t="s">
        <v>223</v>
      </c>
      <c r="W36" s="1250" t="s">
        <v>224</v>
      </c>
      <c r="X36" s="1250" t="s">
        <v>225</v>
      </c>
      <c r="Y36" s="1288">
        <v>424038</v>
      </c>
      <c r="Z36" s="573"/>
      <c r="AA36" s="574">
        <v>12</v>
      </c>
      <c r="AB36" s="574" t="s">
        <v>365</v>
      </c>
      <c r="AC36" s="574"/>
      <c r="AD36" s="574"/>
      <c r="AE36" s="574"/>
      <c r="AF36" s="574" t="s">
        <v>366</v>
      </c>
      <c r="AG36" s="574"/>
      <c r="AH36" s="574"/>
      <c r="AI36" s="574"/>
      <c r="AJ36" s="575"/>
      <c r="AK36" s="575"/>
      <c r="AL36" s="575"/>
      <c r="AM36" s="573"/>
      <c r="AN36" s="573"/>
      <c r="AO36" s="573"/>
      <c r="AP36" s="573"/>
      <c r="AQ36" s="573"/>
      <c r="AR36" s="573"/>
      <c r="AS36" s="573"/>
      <c r="AT36" s="576"/>
      <c r="AU36" s="576"/>
      <c r="AV36" s="576"/>
      <c r="AW36" s="576"/>
      <c r="AX36" s="576"/>
      <c r="AY36" s="576"/>
      <c r="AZ36" s="576"/>
      <c r="BA36" s="576"/>
      <c r="BB36" s="576"/>
      <c r="BC36" s="576"/>
    </row>
    <row r="37" spans="1:55" ht="45" x14ac:dyDescent="0.25">
      <c r="A37" s="1335"/>
      <c r="B37" s="1338"/>
      <c r="C37" s="1272"/>
      <c r="D37" s="755" t="s">
        <v>226</v>
      </c>
      <c r="E37" s="765"/>
      <c r="F37" s="765"/>
      <c r="G37" s="765"/>
      <c r="H37" s="765"/>
      <c r="I37" s="657"/>
      <c r="J37" s="765"/>
      <c r="K37" s="579"/>
      <c r="L37" s="582"/>
      <c r="M37" s="657"/>
      <c r="N37" s="1252"/>
      <c r="O37" s="1252"/>
      <c r="P37" s="1252"/>
      <c r="Q37" s="1252"/>
      <c r="R37" s="1252"/>
      <c r="S37" s="1246"/>
      <c r="T37" s="1247"/>
      <c r="U37" s="1252"/>
      <c r="V37" s="1252"/>
      <c r="W37" s="1252"/>
      <c r="X37" s="1252"/>
      <c r="Y37" s="1283"/>
      <c r="Z37" s="573"/>
      <c r="AA37" s="574">
        <v>13</v>
      </c>
      <c r="AB37" s="574" t="s">
        <v>367</v>
      </c>
      <c r="AC37" s="574"/>
      <c r="AD37" s="574"/>
      <c r="AE37" s="574"/>
      <c r="AF37" s="574" t="s">
        <v>368</v>
      </c>
      <c r="AG37" s="574"/>
      <c r="AH37" s="574"/>
      <c r="AI37" s="574"/>
      <c r="AJ37" s="575"/>
      <c r="AK37" s="575"/>
      <c r="AL37" s="575"/>
      <c r="AM37" s="573"/>
      <c r="AN37" s="573"/>
      <c r="AO37" s="573"/>
      <c r="AP37" s="573"/>
      <c r="AQ37" s="573"/>
      <c r="AR37" s="573"/>
      <c r="AS37" s="573"/>
      <c r="AT37" s="576"/>
      <c r="AU37" s="576"/>
      <c r="AV37" s="576"/>
      <c r="AW37" s="576"/>
      <c r="AX37" s="576"/>
      <c r="AY37" s="576"/>
      <c r="AZ37" s="576"/>
      <c r="BA37" s="576"/>
      <c r="BB37" s="576"/>
      <c r="BC37" s="576"/>
    </row>
    <row r="38" spans="1:55" ht="101.25" x14ac:dyDescent="0.25">
      <c r="A38" s="1335"/>
      <c r="B38" s="1338"/>
      <c r="C38" s="1272"/>
      <c r="D38" s="761" t="s">
        <v>228</v>
      </c>
      <c r="E38" s="667"/>
      <c r="F38" s="667"/>
      <c r="G38" s="667"/>
      <c r="H38" s="667"/>
      <c r="I38" s="657"/>
      <c r="J38" s="667"/>
      <c r="K38" s="579"/>
      <c r="L38" s="579"/>
      <c r="M38" s="657"/>
      <c r="N38" s="1252"/>
      <c r="O38" s="1252"/>
      <c r="P38" s="1252"/>
      <c r="Q38" s="1252"/>
      <c r="R38" s="1252"/>
      <c r="S38" s="1246"/>
      <c r="T38" s="1247"/>
      <c r="U38" s="1252"/>
      <c r="V38" s="1252"/>
      <c r="W38" s="1252"/>
      <c r="X38" s="1252"/>
      <c r="Y38" s="1283"/>
      <c r="Z38" s="573"/>
      <c r="AA38" s="574">
        <v>14</v>
      </c>
      <c r="AB38" s="574" t="s">
        <v>369</v>
      </c>
      <c r="AC38" s="574"/>
      <c r="AD38" s="574"/>
      <c r="AE38" s="574"/>
      <c r="AF38" s="574" t="s">
        <v>370</v>
      </c>
      <c r="AG38" s="574"/>
      <c r="AH38" s="574"/>
      <c r="AI38" s="574"/>
      <c r="AJ38" s="575"/>
      <c r="AK38" s="575"/>
      <c r="AL38" s="575"/>
      <c r="AM38" s="573"/>
      <c r="AN38" s="573"/>
      <c r="AO38" s="573"/>
      <c r="AP38" s="573"/>
      <c r="AQ38" s="573"/>
      <c r="AR38" s="573"/>
      <c r="AS38" s="573"/>
      <c r="AT38" s="576"/>
      <c r="AU38" s="576"/>
      <c r="AV38" s="576"/>
      <c r="AW38" s="576"/>
      <c r="AX38" s="576"/>
      <c r="AY38" s="576"/>
      <c r="AZ38" s="576"/>
      <c r="BA38" s="576"/>
      <c r="BB38" s="576"/>
      <c r="BC38" s="576"/>
    </row>
    <row r="39" spans="1:55" ht="15.75" thickBot="1" x14ac:dyDescent="0.3">
      <c r="A39" s="1335"/>
      <c r="B39" s="1338"/>
      <c r="C39" s="1287"/>
      <c r="D39" s="755" t="s">
        <v>230</v>
      </c>
      <c r="E39" s="765"/>
      <c r="F39" s="765"/>
      <c r="G39" s="765"/>
      <c r="H39" s="765"/>
      <c r="I39" s="657"/>
      <c r="J39" s="765"/>
      <c r="K39" s="579"/>
      <c r="L39" s="579"/>
      <c r="M39" s="657"/>
      <c r="N39" s="1253"/>
      <c r="O39" s="1253"/>
      <c r="P39" s="1253"/>
      <c r="Q39" s="1253"/>
      <c r="R39" s="1253"/>
      <c r="S39" s="1248"/>
      <c r="T39" s="1249"/>
      <c r="U39" s="1253"/>
      <c r="V39" s="1253"/>
      <c r="W39" s="1253"/>
      <c r="X39" s="1253"/>
      <c r="Y39" s="1284"/>
      <c r="Z39" s="573"/>
      <c r="AA39" s="574"/>
      <c r="AB39" s="574"/>
      <c r="AC39" s="574"/>
      <c r="AD39" s="574"/>
      <c r="AE39" s="574"/>
      <c r="AF39" s="574"/>
      <c r="AG39" s="574"/>
      <c r="AH39" s="574"/>
      <c r="AI39" s="574"/>
      <c r="AJ39" s="575"/>
      <c r="AK39" s="575"/>
      <c r="AL39" s="575"/>
      <c r="AM39" s="573"/>
      <c r="AN39" s="573"/>
      <c r="AO39" s="573"/>
      <c r="AP39" s="573"/>
      <c r="AQ39" s="573"/>
      <c r="AR39" s="573"/>
      <c r="AS39" s="573"/>
      <c r="AT39" s="576"/>
      <c r="AU39" s="576"/>
      <c r="AV39" s="576"/>
      <c r="AW39" s="576"/>
      <c r="AX39" s="576"/>
      <c r="AY39" s="576"/>
      <c r="AZ39" s="576"/>
      <c r="BA39" s="576"/>
      <c r="BB39" s="576"/>
      <c r="BC39" s="576"/>
    </row>
    <row r="40" spans="1:55" ht="33.75" x14ac:dyDescent="0.25">
      <c r="A40" s="1335"/>
      <c r="B40" s="1338"/>
      <c r="C40" s="1286" t="s">
        <v>235</v>
      </c>
      <c r="D40" s="754" t="s">
        <v>216</v>
      </c>
      <c r="E40" s="667"/>
      <c r="F40" s="667"/>
      <c r="G40" s="657"/>
      <c r="H40" s="667"/>
      <c r="I40" s="657"/>
      <c r="J40" s="667"/>
      <c r="K40" s="580"/>
      <c r="L40" s="580"/>
      <c r="M40" s="657"/>
      <c r="N40" s="1280" t="s">
        <v>235</v>
      </c>
      <c r="O40" s="1279" t="s">
        <v>218</v>
      </c>
      <c r="P40" s="1279" t="s">
        <v>219</v>
      </c>
      <c r="Q40" s="1280" t="s">
        <v>220</v>
      </c>
      <c r="R40" s="1250" t="s">
        <v>221</v>
      </c>
      <c r="S40" s="1289">
        <v>93857</v>
      </c>
      <c r="T40" s="1243"/>
      <c r="U40" s="1250" t="s">
        <v>222</v>
      </c>
      <c r="V40" s="1250" t="s">
        <v>223</v>
      </c>
      <c r="W40" s="1250" t="s">
        <v>224</v>
      </c>
      <c r="X40" s="1250" t="s">
        <v>225</v>
      </c>
      <c r="Y40" s="1288">
        <v>93857</v>
      </c>
      <c r="Z40" s="573"/>
      <c r="AA40" s="574">
        <v>12</v>
      </c>
      <c r="AB40" s="574" t="s">
        <v>365</v>
      </c>
      <c r="AC40" s="574"/>
      <c r="AD40" s="574"/>
      <c r="AE40" s="574"/>
      <c r="AF40" s="574" t="s">
        <v>366</v>
      </c>
      <c r="AG40" s="574"/>
      <c r="AH40" s="574"/>
      <c r="AI40" s="574"/>
      <c r="AJ40" s="575"/>
      <c r="AK40" s="575"/>
      <c r="AL40" s="575"/>
      <c r="AM40" s="573"/>
      <c r="AN40" s="573"/>
      <c r="AO40" s="573"/>
      <c r="AP40" s="573"/>
      <c r="AQ40" s="573"/>
      <c r="AR40" s="573"/>
      <c r="AS40" s="573"/>
      <c r="AT40" s="576"/>
      <c r="AU40" s="576"/>
      <c r="AV40" s="576"/>
      <c r="AW40" s="576"/>
      <c r="AX40" s="576"/>
      <c r="AY40" s="576"/>
      <c r="AZ40" s="576"/>
      <c r="BA40" s="576"/>
      <c r="BB40" s="576"/>
      <c r="BC40" s="576"/>
    </row>
    <row r="41" spans="1:55" ht="45" x14ac:dyDescent="0.25">
      <c r="A41" s="1335"/>
      <c r="B41" s="1338"/>
      <c r="C41" s="1272"/>
      <c r="D41" s="755" t="s">
        <v>226</v>
      </c>
      <c r="E41" s="765"/>
      <c r="F41" s="765"/>
      <c r="G41" s="765"/>
      <c r="H41" s="765"/>
      <c r="I41" s="664"/>
      <c r="J41" s="765"/>
      <c r="K41" s="579"/>
      <c r="L41" s="582"/>
      <c r="M41" s="657"/>
      <c r="N41" s="1252"/>
      <c r="O41" s="1252"/>
      <c r="P41" s="1252"/>
      <c r="Q41" s="1252"/>
      <c r="R41" s="1252"/>
      <c r="S41" s="1246"/>
      <c r="T41" s="1247"/>
      <c r="U41" s="1252"/>
      <c r="V41" s="1252"/>
      <c r="W41" s="1252"/>
      <c r="X41" s="1252"/>
      <c r="Y41" s="1283"/>
      <c r="Z41" s="573"/>
      <c r="AA41" s="574">
        <v>13</v>
      </c>
      <c r="AB41" s="574" t="s">
        <v>367</v>
      </c>
      <c r="AC41" s="574"/>
      <c r="AD41" s="574"/>
      <c r="AE41" s="574"/>
      <c r="AF41" s="574" t="s">
        <v>368</v>
      </c>
      <c r="AG41" s="574"/>
      <c r="AH41" s="574"/>
      <c r="AI41" s="574"/>
      <c r="AJ41" s="575"/>
      <c r="AK41" s="575"/>
      <c r="AL41" s="575"/>
      <c r="AM41" s="573"/>
      <c r="AN41" s="573"/>
      <c r="AO41" s="573"/>
      <c r="AP41" s="573"/>
      <c r="AQ41" s="573"/>
      <c r="AR41" s="573"/>
      <c r="AS41" s="573"/>
      <c r="AT41" s="576"/>
      <c r="AU41" s="576"/>
      <c r="AV41" s="576"/>
      <c r="AW41" s="576"/>
      <c r="AX41" s="576"/>
      <c r="AY41" s="576"/>
      <c r="AZ41" s="576"/>
      <c r="BA41" s="576"/>
      <c r="BB41" s="576"/>
      <c r="BC41" s="576"/>
    </row>
    <row r="42" spans="1:55" ht="101.25" x14ac:dyDescent="0.25">
      <c r="A42" s="1335"/>
      <c r="B42" s="1338"/>
      <c r="C42" s="1272"/>
      <c r="D42" s="761" t="s">
        <v>228</v>
      </c>
      <c r="E42" s="667"/>
      <c r="F42" s="667"/>
      <c r="G42" s="667"/>
      <c r="H42" s="667"/>
      <c r="I42" s="657"/>
      <c r="J42" s="667"/>
      <c r="K42" s="579"/>
      <c r="L42" s="579"/>
      <c r="M42" s="657"/>
      <c r="N42" s="1252"/>
      <c r="O42" s="1252"/>
      <c r="P42" s="1252"/>
      <c r="Q42" s="1252"/>
      <c r="R42" s="1252"/>
      <c r="S42" s="1246"/>
      <c r="T42" s="1247"/>
      <c r="U42" s="1252"/>
      <c r="V42" s="1252"/>
      <c r="W42" s="1252"/>
      <c r="X42" s="1252"/>
      <c r="Y42" s="1283"/>
      <c r="Z42" s="573"/>
      <c r="AA42" s="574">
        <v>14</v>
      </c>
      <c r="AB42" s="574" t="s">
        <v>369</v>
      </c>
      <c r="AC42" s="574"/>
      <c r="AD42" s="574"/>
      <c r="AE42" s="574"/>
      <c r="AF42" s="574" t="s">
        <v>370</v>
      </c>
      <c r="AG42" s="574"/>
      <c r="AH42" s="574"/>
      <c r="AI42" s="574"/>
      <c r="AJ42" s="575"/>
      <c r="AK42" s="575"/>
      <c r="AL42" s="575"/>
      <c r="AM42" s="573"/>
      <c r="AN42" s="573"/>
      <c r="AO42" s="573"/>
      <c r="AP42" s="573"/>
      <c r="AQ42" s="573"/>
      <c r="AR42" s="573"/>
      <c r="AS42" s="573"/>
      <c r="AT42" s="576"/>
      <c r="AU42" s="576"/>
      <c r="AV42" s="576"/>
      <c r="AW42" s="576"/>
      <c r="AX42" s="576"/>
      <c r="AY42" s="576"/>
      <c r="AZ42" s="576"/>
      <c r="BA42" s="576"/>
      <c r="BB42" s="576"/>
      <c r="BC42" s="576"/>
    </row>
    <row r="43" spans="1:55" ht="15.75" thickBot="1" x14ac:dyDescent="0.3">
      <c r="A43" s="1335"/>
      <c r="B43" s="1338"/>
      <c r="C43" s="1287"/>
      <c r="D43" s="755" t="s">
        <v>230</v>
      </c>
      <c r="E43" s="765"/>
      <c r="F43" s="765"/>
      <c r="G43" s="765"/>
      <c r="H43" s="765"/>
      <c r="I43" s="657"/>
      <c r="J43" s="765"/>
      <c r="K43" s="579"/>
      <c r="L43" s="579"/>
      <c r="M43" s="657"/>
      <c r="N43" s="1253"/>
      <c r="O43" s="1253"/>
      <c r="P43" s="1253"/>
      <c r="Q43" s="1253"/>
      <c r="R43" s="1253"/>
      <c r="S43" s="1248"/>
      <c r="T43" s="1249"/>
      <c r="U43" s="1252"/>
      <c r="V43" s="1253"/>
      <c r="W43" s="1253"/>
      <c r="X43" s="1253"/>
      <c r="Y43" s="1284"/>
      <c r="Z43" s="573"/>
      <c r="AA43" s="574"/>
      <c r="AB43" s="574"/>
      <c r="AC43" s="574"/>
      <c r="AD43" s="574"/>
      <c r="AE43" s="574"/>
      <c r="AF43" s="574"/>
      <c r="AG43" s="574"/>
      <c r="AH43" s="574"/>
      <c r="AI43" s="574"/>
      <c r="AJ43" s="575"/>
      <c r="AK43" s="575"/>
      <c r="AL43" s="575"/>
      <c r="AM43" s="573"/>
      <c r="AN43" s="573"/>
      <c r="AO43" s="573"/>
      <c r="AP43" s="573"/>
      <c r="AQ43" s="573"/>
      <c r="AR43" s="573"/>
      <c r="AS43" s="573"/>
      <c r="AT43" s="576"/>
      <c r="AU43" s="576"/>
      <c r="AV43" s="576"/>
      <c r="AW43" s="576"/>
      <c r="AX43" s="576"/>
      <c r="AY43" s="576"/>
      <c r="AZ43" s="576"/>
      <c r="BA43" s="576"/>
      <c r="BB43" s="576"/>
      <c r="BC43" s="576"/>
    </row>
    <row r="44" spans="1:55" ht="33.75" x14ac:dyDescent="0.25">
      <c r="A44" s="1335"/>
      <c r="B44" s="1338"/>
      <c r="C44" s="1286" t="s">
        <v>258</v>
      </c>
      <c r="D44" s="754" t="s">
        <v>216</v>
      </c>
      <c r="E44" s="667"/>
      <c r="F44" s="667"/>
      <c r="G44" s="657"/>
      <c r="H44" s="667"/>
      <c r="I44" s="657"/>
      <c r="J44" s="667"/>
      <c r="K44" s="580"/>
      <c r="L44" s="580"/>
      <c r="M44" s="657"/>
      <c r="N44" s="1280" t="s">
        <v>258</v>
      </c>
      <c r="O44" s="1279" t="s">
        <v>218</v>
      </c>
      <c r="P44" s="1279" t="s">
        <v>219</v>
      </c>
      <c r="Q44" s="1280" t="s">
        <v>220</v>
      </c>
      <c r="R44" s="1280" t="s">
        <v>221</v>
      </c>
      <c r="S44" s="1289">
        <v>475275</v>
      </c>
      <c r="T44" s="1243"/>
      <c r="U44" s="1252"/>
      <c r="V44" s="1250" t="s">
        <v>223</v>
      </c>
      <c r="W44" s="1250" t="s">
        <v>224</v>
      </c>
      <c r="X44" s="1250" t="s">
        <v>225</v>
      </c>
      <c r="Y44" s="1288">
        <v>475275</v>
      </c>
      <c r="Z44" s="573"/>
      <c r="AA44" s="574">
        <v>12</v>
      </c>
      <c r="AB44" s="574" t="s">
        <v>365</v>
      </c>
      <c r="AC44" s="574"/>
      <c r="AD44" s="574"/>
      <c r="AE44" s="574"/>
      <c r="AF44" s="574" t="s">
        <v>366</v>
      </c>
      <c r="AG44" s="574"/>
      <c r="AH44" s="574"/>
      <c r="AI44" s="574"/>
      <c r="AJ44" s="575"/>
      <c r="AK44" s="575"/>
      <c r="AL44" s="575"/>
      <c r="AM44" s="573"/>
      <c r="AN44" s="573"/>
      <c r="AO44" s="573"/>
      <c r="AP44" s="573"/>
      <c r="AQ44" s="573"/>
      <c r="AR44" s="573"/>
      <c r="AS44" s="573"/>
      <c r="AT44" s="576"/>
      <c r="AU44" s="576"/>
      <c r="AV44" s="576"/>
      <c r="AW44" s="576"/>
      <c r="AX44" s="576"/>
      <c r="AY44" s="576"/>
      <c r="AZ44" s="576"/>
      <c r="BA44" s="576"/>
      <c r="BB44" s="576"/>
      <c r="BC44" s="576"/>
    </row>
    <row r="45" spans="1:55" ht="45" x14ac:dyDescent="0.25">
      <c r="A45" s="1335"/>
      <c r="B45" s="1338"/>
      <c r="C45" s="1272"/>
      <c r="D45" s="755" t="s">
        <v>226</v>
      </c>
      <c r="E45" s="765"/>
      <c r="F45" s="765"/>
      <c r="G45" s="765"/>
      <c r="H45" s="765"/>
      <c r="I45" s="657"/>
      <c r="J45" s="765"/>
      <c r="K45" s="579"/>
      <c r="L45" s="582"/>
      <c r="M45" s="657"/>
      <c r="N45" s="1252"/>
      <c r="O45" s="1252"/>
      <c r="P45" s="1252"/>
      <c r="Q45" s="1252"/>
      <c r="R45" s="1252"/>
      <c r="S45" s="1246"/>
      <c r="T45" s="1247"/>
      <c r="U45" s="1252"/>
      <c r="V45" s="1252"/>
      <c r="W45" s="1252"/>
      <c r="X45" s="1252"/>
      <c r="Y45" s="1283"/>
      <c r="Z45" s="573"/>
      <c r="AA45" s="574">
        <v>13</v>
      </c>
      <c r="AB45" s="574" t="s">
        <v>367</v>
      </c>
      <c r="AC45" s="574"/>
      <c r="AD45" s="574"/>
      <c r="AE45" s="574"/>
      <c r="AF45" s="574" t="s">
        <v>368</v>
      </c>
      <c r="AG45" s="574"/>
      <c r="AH45" s="574"/>
      <c r="AI45" s="574"/>
      <c r="AJ45" s="575"/>
      <c r="AK45" s="575"/>
      <c r="AL45" s="575"/>
      <c r="AM45" s="573"/>
      <c r="AN45" s="573"/>
      <c r="AO45" s="573"/>
      <c r="AP45" s="573"/>
      <c r="AQ45" s="573"/>
      <c r="AR45" s="573"/>
      <c r="AS45" s="573"/>
      <c r="AT45" s="576"/>
      <c r="AU45" s="576"/>
      <c r="AV45" s="576"/>
      <c r="AW45" s="576"/>
      <c r="AX45" s="576"/>
      <c r="AY45" s="576"/>
      <c r="AZ45" s="576"/>
      <c r="BA45" s="576"/>
      <c r="BB45" s="576"/>
      <c r="BC45" s="576"/>
    </row>
    <row r="46" spans="1:55" ht="101.25" x14ac:dyDescent="0.25">
      <c r="A46" s="1335"/>
      <c r="B46" s="1338"/>
      <c r="C46" s="1272"/>
      <c r="D46" s="761" t="s">
        <v>228</v>
      </c>
      <c r="E46" s="667"/>
      <c r="F46" s="667"/>
      <c r="G46" s="667"/>
      <c r="H46" s="667"/>
      <c r="I46" s="657"/>
      <c r="J46" s="667"/>
      <c r="K46" s="579"/>
      <c r="L46" s="579"/>
      <c r="M46" s="657"/>
      <c r="N46" s="1252"/>
      <c r="O46" s="1252"/>
      <c r="P46" s="1252"/>
      <c r="Q46" s="1252"/>
      <c r="R46" s="1252"/>
      <c r="S46" s="1246"/>
      <c r="T46" s="1247"/>
      <c r="U46" s="1252"/>
      <c r="V46" s="1252"/>
      <c r="W46" s="1252"/>
      <c r="X46" s="1252"/>
      <c r="Y46" s="1283"/>
      <c r="Z46" s="573"/>
      <c r="AA46" s="574">
        <v>14</v>
      </c>
      <c r="AB46" s="574" t="s">
        <v>369</v>
      </c>
      <c r="AC46" s="574"/>
      <c r="AD46" s="574"/>
      <c r="AE46" s="574"/>
      <c r="AF46" s="574" t="s">
        <v>370</v>
      </c>
      <c r="AG46" s="574"/>
      <c r="AH46" s="574"/>
      <c r="AI46" s="574"/>
      <c r="AJ46" s="575"/>
      <c r="AK46" s="575"/>
      <c r="AL46" s="575"/>
      <c r="AM46" s="573"/>
      <c r="AN46" s="573"/>
      <c r="AO46" s="573"/>
      <c r="AP46" s="573"/>
      <c r="AQ46" s="573"/>
      <c r="AR46" s="573"/>
      <c r="AS46" s="573"/>
      <c r="AT46" s="576"/>
      <c r="AU46" s="576"/>
      <c r="AV46" s="576"/>
      <c r="AW46" s="576"/>
      <c r="AX46" s="576"/>
      <c r="AY46" s="576"/>
      <c r="AZ46" s="576"/>
      <c r="BA46" s="576"/>
      <c r="BB46" s="576"/>
      <c r="BC46" s="576"/>
    </row>
    <row r="47" spans="1:55" ht="15.75" thickBot="1" x14ac:dyDescent="0.3">
      <c r="A47" s="1335"/>
      <c r="B47" s="1338"/>
      <c r="C47" s="1287"/>
      <c r="D47" s="755" t="s">
        <v>230</v>
      </c>
      <c r="E47" s="765"/>
      <c r="F47" s="765"/>
      <c r="G47" s="765"/>
      <c r="H47" s="765"/>
      <c r="I47" s="657"/>
      <c r="J47" s="765"/>
      <c r="K47" s="579"/>
      <c r="L47" s="579"/>
      <c r="M47" s="657"/>
      <c r="N47" s="1253"/>
      <c r="O47" s="1253"/>
      <c r="P47" s="1253"/>
      <c r="Q47" s="1253"/>
      <c r="R47" s="1253"/>
      <c r="S47" s="1248"/>
      <c r="T47" s="1249"/>
      <c r="U47" s="1253"/>
      <c r="V47" s="1253"/>
      <c r="W47" s="1253"/>
      <c r="X47" s="1253"/>
      <c r="Y47" s="1284"/>
      <c r="Z47" s="573"/>
      <c r="AA47" s="574"/>
      <c r="AB47" s="574"/>
      <c r="AC47" s="574"/>
      <c r="AD47" s="574"/>
      <c r="AE47" s="574"/>
      <c r="AF47" s="574"/>
      <c r="AG47" s="574"/>
      <c r="AH47" s="574"/>
      <c r="AI47" s="574"/>
      <c r="AJ47" s="575"/>
      <c r="AK47" s="575"/>
      <c r="AL47" s="575"/>
      <c r="AM47" s="573"/>
      <c r="AN47" s="573"/>
      <c r="AO47" s="573"/>
      <c r="AP47" s="573"/>
      <c r="AQ47" s="573"/>
      <c r="AR47" s="573"/>
      <c r="AS47" s="573"/>
      <c r="AT47" s="576"/>
      <c r="AU47" s="576"/>
      <c r="AV47" s="576"/>
      <c r="AW47" s="576"/>
      <c r="AX47" s="576"/>
      <c r="AY47" s="576"/>
      <c r="AZ47" s="576"/>
      <c r="BA47" s="576"/>
      <c r="BB47" s="576"/>
      <c r="BC47" s="576"/>
    </row>
    <row r="48" spans="1:55" ht="33.75" x14ac:dyDescent="0.25">
      <c r="A48" s="1335"/>
      <c r="B48" s="1338"/>
      <c r="C48" s="1286" t="s">
        <v>269</v>
      </c>
      <c r="D48" s="754" t="s">
        <v>216</v>
      </c>
      <c r="E48" s="667"/>
      <c r="F48" s="667"/>
      <c r="G48" s="657"/>
      <c r="H48" s="667"/>
      <c r="I48" s="657"/>
      <c r="J48" s="667"/>
      <c r="K48" s="580"/>
      <c r="L48" s="580"/>
      <c r="M48" s="657"/>
      <c r="N48" s="1280" t="s">
        <v>242</v>
      </c>
      <c r="O48" s="1279" t="s">
        <v>218</v>
      </c>
      <c r="P48" s="1279" t="s">
        <v>219</v>
      </c>
      <c r="Q48" s="1280" t="s">
        <v>220</v>
      </c>
      <c r="R48" s="1250" t="s">
        <v>221</v>
      </c>
      <c r="S48" s="1242">
        <v>887886</v>
      </c>
      <c r="T48" s="1243"/>
      <c r="U48" s="1250" t="s">
        <v>222</v>
      </c>
      <c r="V48" s="1250" t="s">
        <v>223</v>
      </c>
      <c r="W48" s="1250" t="s">
        <v>224</v>
      </c>
      <c r="X48" s="1250" t="s">
        <v>225</v>
      </c>
      <c r="Y48" s="1285">
        <v>887886</v>
      </c>
      <c r="Z48" s="573"/>
      <c r="AA48" s="574">
        <v>12</v>
      </c>
      <c r="AB48" s="574" t="s">
        <v>365</v>
      </c>
      <c r="AC48" s="574"/>
      <c r="AD48" s="574"/>
      <c r="AE48" s="574"/>
      <c r="AF48" s="574" t="s">
        <v>366</v>
      </c>
      <c r="AG48" s="574"/>
      <c r="AH48" s="574"/>
      <c r="AI48" s="574"/>
      <c r="AJ48" s="575"/>
      <c r="AK48" s="575"/>
      <c r="AL48" s="575"/>
      <c r="AM48" s="573"/>
      <c r="AN48" s="573"/>
      <c r="AO48" s="573"/>
      <c r="AP48" s="573"/>
      <c r="AQ48" s="573"/>
      <c r="AR48" s="573"/>
      <c r="AS48" s="573"/>
      <c r="AT48" s="576"/>
      <c r="AU48" s="576"/>
      <c r="AV48" s="576"/>
      <c r="AW48" s="576"/>
      <c r="AX48" s="576"/>
      <c r="AY48" s="576"/>
      <c r="AZ48" s="576"/>
      <c r="BA48" s="576"/>
      <c r="BB48" s="576"/>
      <c r="BC48" s="576"/>
    </row>
    <row r="49" spans="1:55" ht="45" x14ac:dyDescent="0.25">
      <c r="A49" s="1335"/>
      <c r="B49" s="1338"/>
      <c r="C49" s="1272"/>
      <c r="D49" s="755" t="s">
        <v>226</v>
      </c>
      <c r="E49" s="765"/>
      <c r="F49" s="765"/>
      <c r="G49" s="765"/>
      <c r="H49" s="765"/>
      <c r="I49" s="657"/>
      <c r="J49" s="765"/>
      <c r="K49" s="580"/>
      <c r="L49" s="580"/>
      <c r="M49" s="657"/>
      <c r="N49" s="1252"/>
      <c r="O49" s="1252"/>
      <c r="P49" s="1252"/>
      <c r="Q49" s="1252"/>
      <c r="R49" s="1252"/>
      <c r="S49" s="1246"/>
      <c r="T49" s="1247"/>
      <c r="U49" s="1252"/>
      <c r="V49" s="1252"/>
      <c r="W49" s="1252"/>
      <c r="X49" s="1252"/>
      <c r="Y49" s="1283"/>
      <c r="Z49" s="573"/>
      <c r="AA49" s="574">
        <v>13</v>
      </c>
      <c r="AB49" s="574" t="s">
        <v>367</v>
      </c>
      <c r="AC49" s="574"/>
      <c r="AD49" s="574"/>
      <c r="AE49" s="574"/>
      <c r="AF49" s="574" t="s">
        <v>368</v>
      </c>
      <c r="AG49" s="574"/>
      <c r="AH49" s="574"/>
      <c r="AI49" s="574"/>
      <c r="AJ49" s="575"/>
      <c r="AK49" s="575"/>
      <c r="AL49" s="575"/>
      <c r="AM49" s="573"/>
      <c r="AN49" s="573"/>
      <c r="AO49" s="573"/>
      <c r="AP49" s="573"/>
      <c r="AQ49" s="573"/>
      <c r="AR49" s="573"/>
      <c r="AS49" s="573"/>
      <c r="AT49" s="576"/>
      <c r="AU49" s="576"/>
      <c r="AV49" s="576"/>
      <c r="AW49" s="576"/>
      <c r="AX49" s="576"/>
      <c r="AY49" s="576"/>
      <c r="AZ49" s="576"/>
      <c r="BA49" s="576"/>
      <c r="BB49" s="576"/>
      <c r="BC49" s="576"/>
    </row>
    <row r="50" spans="1:55" ht="101.25" x14ac:dyDescent="0.25">
      <c r="A50" s="1335"/>
      <c r="B50" s="1338"/>
      <c r="C50" s="1272"/>
      <c r="D50" s="761" t="s">
        <v>228</v>
      </c>
      <c r="E50" s="667"/>
      <c r="F50" s="667"/>
      <c r="G50" s="667"/>
      <c r="H50" s="667"/>
      <c r="I50" s="657"/>
      <c r="J50" s="667"/>
      <c r="K50" s="580"/>
      <c r="L50" s="579"/>
      <c r="M50" s="657"/>
      <c r="N50" s="1252"/>
      <c r="O50" s="1252"/>
      <c r="P50" s="1252"/>
      <c r="Q50" s="1252"/>
      <c r="R50" s="1252"/>
      <c r="S50" s="1246"/>
      <c r="T50" s="1247"/>
      <c r="U50" s="1252"/>
      <c r="V50" s="1252"/>
      <c r="W50" s="1252"/>
      <c r="X50" s="1252"/>
      <c r="Y50" s="1283"/>
      <c r="Z50" s="573"/>
      <c r="AA50" s="574">
        <v>14</v>
      </c>
      <c r="AB50" s="574" t="s">
        <v>369</v>
      </c>
      <c r="AC50" s="574"/>
      <c r="AD50" s="574"/>
      <c r="AE50" s="574"/>
      <c r="AF50" s="574" t="s">
        <v>370</v>
      </c>
      <c r="AG50" s="574"/>
      <c r="AH50" s="574"/>
      <c r="AI50" s="574"/>
      <c r="AJ50" s="575"/>
      <c r="AK50" s="575"/>
      <c r="AL50" s="575"/>
      <c r="AM50" s="573"/>
      <c r="AN50" s="573"/>
      <c r="AO50" s="573"/>
      <c r="AP50" s="573"/>
      <c r="AQ50" s="573"/>
      <c r="AR50" s="573"/>
      <c r="AS50" s="573"/>
      <c r="AT50" s="576"/>
      <c r="AU50" s="576"/>
      <c r="AV50" s="576"/>
      <c r="AW50" s="576"/>
      <c r="AX50" s="576"/>
      <c r="AY50" s="576"/>
      <c r="AZ50" s="576"/>
      <c r="BA50" s="576"/>
      <c r="BB50" s="576"/>
      <c r="BC50" s="576"/>
    </row>
    <row r="51" spans="1:55" ht="15.75" thickBot="1" x14ac:dyDescent="0.3">
      <c r="A51" s="1335"/>
      <c r="B51" s="1338"/>
      <c r="C51" s="1287"/>
      <c r="D51" s="755" t="s">
        <v>230</v>
      </c>
      <c r="E51" s="765"/>
      <c r="F51" s="765"/>
      <c r="G51" s="765"/>
      <c r="H51" s="765"/>
      <c r="I51" s="657"/>
      <c r="J51" s="765"/>
      <c r="K51" s="580"/>
      <c r="L51" s="579"/>
      <c r="M51" s="657"/>
      <c r="N51" s="1253"/>
      <c r="O51" s="1253"/>
      <c r="P51" s="1253"/>
      <c r="Q51" s="1253"/>
      <c r="R51" s="1253"/>
      <c r="S51" s="1248"/>
      <c r="T51" s="1249"/>
      <c r="U51" s="1253"/>
      <c r="V51" s="1253"/>
      <c r="W51" s="1253"/>
      <c r="X51" s="1253"/>
      <c r="Y51" s="1284"/>
      <c r="Z51" s="573"/>
      <c r="AA51" s="574"/>
      <c r="AB51" s="574"/>
      <c r="AC51" s="574"/>
      <c r="AD51" s="574"/>
      <c r="AE51" s="574"/>
      <c r="AF51" s="574"/>
      <c r="AG51" s="574"/>
      <c r="AH51" s="574"/>
      <c r="AI51" s="574"/>
      <c r="AJ51" s="575"/>
      <c r="AK51" s="575"/>
      <c r="AL51" s="575"/>
      <c r="AM51" s="573"/>
      <c r="AN51" s="573"/>
      <c r="AO51" s="573"/>
      <c r="AP51" s="573"/>
      <c r="AQ51" s="573"/>
      <c r="AR51" s="573"/>
      <c r="AS51" s="573"/>
      <c r="AT51" s="576"/>
      <c r="AU51" s="576"/>
      <c r="AV51" s="576"/>
      <c r="AW51" s="576"/>
      <c r="AX51" s="576"/>
      <c r="AY51" s="576"/>
      <c r="AZ51" s="576"/>
      <c r="BA51" s="576"/>
      <c r="BB51" s="576"/>
      <c r="BC51" s="576"/>
    </row>
    <row r="52" spans="1:55" ht="33.75" x14ac:dyDescent="0.25">
      <c r="A52" s="1335"/>
      <c r="B52" s="1338"/>
      <c r="C52" s="1286" t="s">
        <v>245</v>
      </c>
      <c r="D52" s="754" t="s">
        <v>216</v>
      </c>
      <c r="E52" s="667"/>
      <c r="F52" s="667"/>
      <c r="G52" s="657"/>
      <c r="H52" s="667"/>
      <c r="I52" s="657"/>
      <c r="J52" s="667"/>
      <c r="K52" s="580"/>
      <c r="L52" s="595"/>
      <c r="M52" s="657"/>
      <c r="N52" s="1280" t="s">
        <v>245</v>
      </c>
      <c r="O52" s="1279" t="s">
        <v>218</v>
      </c>
      <c r="P52" s="1279" t="s">
        <v>219</v>
      </c>
      <c r="Q52" s="1280" t="s">
        <v>220</v>
      </c>
      <c r="R52" s="1250" t="s">
        <v>221</v>
      </c>
      <c r="S52" s="1242">
        <v>1230539</v>
      </c>
      <c r="T52" s="1243"/>
      <c r="U52" s="1250" t="s">
        <v>222</v>
      </c>
      <c r="V52" s="1250" t="s">
        <v>223</v>
      </c>
      <c r="W52" s="1250" t="s">
        <v>224</v>
      </c>
      <c r="X52" s="1250" t="s">
        <v>225</v>
      </c>
      <c r="Y52" s="1285">
        <v>1230539</v>
      </c>
      <c r="Z52" s="573"/>
      <c r="AA52" s="574">
        <v>12</v>
      </c>
      <c r="AB52" s="574" t="s">
        <v>365</v>
      </c>
      <c r="AC52" s="574"/>
      <c r="AD52" s="574"/>
      <c r="AE52" s="574"/>
      <c r="AF52" s="574" t="s">
        <v>366</v>
      </c>
      <c r="AG52" s="574"/>
      <c r="AH52" s="574"/>
      <c r="AI52" s="574"/>
      <c r="AJ52" s="575"/>
      <c r="AK52" s="575"/>
      <c r="AL52" s="575"/>
      <c r="AM52" s="573"/>
      <c r="AN52" s="573"/>
      <c r="AO52" s="573"/>
      <c r="AP52" s="573"/>
      <c r="AQ52" s="573"/>
      <c r="AR52" s="573"/>
      <c r="AS52" s="573"/>
      <c r="AT52" s="576"/>
      <c r="AU52" s="576"/>
      <c r="AV52" s="576"/>
      <c r="AW52" s="576"/>
      <c r="AX52" s="576"/>
      <c r="AY52" s="576"/>
      <c r="AZ52" s="576"/>
      <c r="BA52" s="576"/>
      <c r="BB52" s="576"/>
      <c r="BC52" s="576"/>
    </row>
    <row r="53" spans="1:55" ht="45" x14ac:dyDescent="0.25">
      <c r="A53" s="1335"/>
      <c r="B53" s="1338"/>
      <c r="C53" s="1272"/>
      <c r="D53" s="755" t="s">
        <v>226</v>
      </c>
      <c r="E53" s="765"/>
      <c r="F53" s="765"/>
      <c r="G53" s="765"/>
      <c r="H53" s="765"/>
      <c r="I53" s="657"/>
      <c r="J53" s="765"/>
      <c r="K53" s="580"/>
      <c r="L53" s="595"/>
      <c r="M53" s="657"/>
      <c r="N53" s="1252"/>
      <c r="O53" s="1252"/>
      <c r="P53" s="1252"/>
      <c r="Q53" s="1252"/>
      <c r="R53" s="1252"/>
      <c r="S53" s="1246"/>
      <c r="T53" s="1247"/>
      <c r="U53" s="1252"/>
      <c r="V53" s="1252"/>
      <c r="W53" s="1252"/>
      <c r="X53" s="1252"/>
      <c r="Y53" s="1283"/>
      <c r="Z53" s="573"/>
      <c r="AA53" s="574">
        <v>13</v>
      </c>
      <c r="AB53" s="574" t="s">
        <v>367</v>
      </c>
      <c r="AC53" s="574"/>
      <c r="AD53" s="574"/>
      <c r="AE53" s="574"/>
      <c r="AF53" s="574" t="s">
        <v>368</v>
      </c>
      <c r="AG53" s="574"/>
      <c r="AH53" s="574"/>
      <c r="AI53" s="574"/>
      <c r="AJ53" s="575"/>
      <c r="AK53" s="575"/>
      <c r="AL53" s="575"/>
      <c r="AM53" s="573"/>
      <c r="AN53" s="573"/>
      <c r="AO53" s="573"/>
      <c r="AP53" s="573"/>
      <c r="AQ53" s="573"/>
      <c r="AR53" s="573"/>
      <c r="AS53" s="573"/>
      <c r="AT53" s="576"/>
      <c r="AU53" s="576"/>
      <c r="AV53" s="576"/>
      <c r="AW53" s="576"/>
      <c r="AX53" s="576"/>
      <c r="AY53" s="576"/>
      <c r="AZ53" s="576"/>
      <c r="BA53" s="576"/>
      <c r="BB53" s="576"/>
      <c r="BC53" s="576"/>
    </row>
    <row r="54" spans="1:55" ht="101.25" x14ac:dyDescent="0.25">
      <c r="A54" s="1335"/>
      <c r="B54" s="1338"/>
      <c r="C54" s="1272"/>
      <c r="D54" s="761" t="s">
        <v>228</v>
      </c>
      <c r="E54" s="667"/>
      <c r="F54" s="667"/>
      <c r="G54" s="667"/>
      <c r="H54" s="667"/>
      <c r="I54" s="657"/>
      <c r="J54" s="667"/>
      <c r="K54" s="580"/>
      <c r="L54" s="579"/>
      <c r="M54" s="657"/>
      <c r="N54" s="1252"/>
      <c r="O54" s="1252"/>
      <c r="P54" s="1252"/>
      <c r="Q54" s="1252"/>
      <c r="R54" s="1252"/>
      <c r="S54" s="1246"/>
      <c r="T54" s="1247"/>
      <c r="U54" s="1252"/>
      <c r="V54" s="1252"/>
      <c r="W54" s="1252"/>
      <c r="X54" s="1252"/>
      <c r="Y54" s="1283"/>
      <c r="Z54" s="573"/>
      <c r="AA54" s="574">
        <v>14</v>
      </c>
      <c r="AB54" s="574" t="s">
        <v>369</v>
      </c>
      <c r="AC54" s="574"/>
      <c r="AD54" s="574"/>
      <c r="AE54" s="574"/>
      <c r="AF54" s="574" t="s">
        <v>370</v>
      </c>
      <c r="AG54" s="574"/>
      <c r="AH54" s="574"/>
      <c r="AI54" s="574"/>
      <c r="AJ54" s="575"/>
      <c r="AK54" s="575"/>
      <c r="AL54" s="575"/>
      <c r="AM54" s="573"/>
      <c r="AN54" s="573"/>
      <c r="AO54" s="573"/>
      <c r="AP54" s="573"/>
      <c r="AQ54" s="573"/>
      <c r="AR54" s="573"/>
      <c r="AS54" s="573"/>
      <c r="AT54" s="576"/>
      <c r="AU54" s="576"/>
      <c r="AV54" s="576"/>
      <c r="AW54" s="576"/>
      <c r="AX54" s="576"/>
      <c r="AY54" s="576"/>
      <c r="AZ54" s="576"/>
      <c r="BA54" s="576"/>
      <c r="BB54" s="576"/>
      <c r="BC54" s="576"/>
    </row>
    <row r="55" spans="1:55" ht="15.75" thickBot="1" x14ac:dyDescent="0.3">
      <c r="A55" s="1335"/>
      <c r="B55" s="1338"/>
      <c r="C55" s="1287"/>
      <c r="D55" s="755" t="s">
        <v>230</v>
      </c>
      <c r="E55" s="765"/>
      <c r="F55" s="765"/>
      <c r="G55" s="765"/>
      <c r="H55" s="765"/>
      <c r="I55" s="657"/>
      <c r="J55" s="765"/>
      <c r="K55" s="580"/>
      <c r="L55" s="579"/>
      <c r="M55" s="657"/>
      <c r="N55" s="1253"/>
      <c r="O55" s="1253"/>
      <c r="P55" s="1253"/>
      <c r="Q55" s="1253"/>
      <c r="R55" s="1253"/>
      <c r="S55" s="1248"/>
      <c r="T55" s="1249"/>
      <c r="U55" s="1253"/>
      <c r="V55" s="1253"/>
      <c r="W55" s="1253"/>
      <c r="X55" s="1253"/>
      <c r="Y55" s="1284"/>
      <c r="Z55" s="573"/>
      <c r="AA55" s="574"/>
      <c r="AB55" s="574"/>
      <c r="AC55" s="574"/>
      <c r="AD55" s="574"/>
      <c r="AE55" s="574"/>
      <c r="AF55" s="574"/>
      <c r="AG55" s="574"/>
      <c r="AH55" s="574"/>
      <c r="AI55" s="574"/>
      <c r="AJ55" s="575"/>
      <c r="AK55" s="575"/>
      <c r="AL55" s="575"/>
      <c r="AM55" s="573"/>
      <c r="AN55" s="573"/>
      <c r="AO55" s="573"/>
      <c r="AP55" s="573"/>
      <c r="AQ55" s="573"/>
      <c r="AR55" s="573"/>
      <c r="AS55" s="573"/>
      <c r="AT55" s="576"/>
      <c r="AU55" s="576"/>
      <c r="AV55" s="576"/>
      <c r="AW55" s="576"/>
      <c r="AX55" s="576"/>
      <c r="AY55" s="576"/>
      <c r="AZ55" s="576"/>
      <c r="BA55" s="576"/>
      <c r="BB55" s="576"/>
      <c r="BC55" s="576"/>
    </row>
    <row r="56" spans="1:55" ht="33.75" x14ac:dyDescent="0.25">
      <c r="A56" s="1335"/>
      <c r="B56" s="1338"/>
      <c r="C56" s="1286" t="s">
        <v>246</v>
      </c>
      <c r="D56" s="754" t="s">
        <v>216</v>
      </c>
      <c r="E56" s="667">
        <v>23</v>
      </c>
      <c r="F56" s="667">
        <v>23</v>
      </c>
      <c r="G56" s="657"/>
      <c r="H56" s="667"/>
      <c r="I56" s="657"/>
      <c r="J56" s="667">
        <v>23</v>
      </c>
      <c r="K56" s="580"/>
      <c r="L56" s="580"/>
      <c r="M56" s="657"/>
      <c r="N56" s="1280" t="s">
        <v>246</v>
      </c>
      <c r="O56" s="1279" t="s">
        <v>218</v>
      </c>
      <c r="P56" s="1279" t="s">
        <v>219</v>
      </c>
      <c r="Q56" s="1280" t="s">
        <v>220</v>
      </c>
      <c r="R56" s="1250" t="s">
        <v>221</v>
      </c>
      <c r="S56" s="1242">
        <v>93248</v>
      </c>
      <c r="T56" s="1243"/>
      <c r="U56" s="1250" t="s">
        <v>222</v>
      </c>
      <c r="V56" s="1250" t="s">
        <v>223</v>
      </c>
      <c r="W56" s="1250" t="s">
        <v>224</v>
      </c>
      <c r="X56" s="1250" t="s">
        <v>225</v>
      </c>
      <c r="Y56" s="1285">
        <v>93248</v>
      </c>
      <c r="Z56" s="573"/>
      <c r="AA56" s="574">
        <v>12</v>
      </c>
      <c r="AB56" s="574" t="s">
        <v>365</v>
      </c>
      <c r="AC56" s="574"/>
      <c r="AD56" s="574"/>
      <c r="AE56" s="574"/>
      <c r="AF56" s="574" t="s">
        <v>366</v>
      </c>
      <c r="AG56" s="574"/>
      <c r="AH56" s="574"/>
      <c r="AI56" s="574"/>
      <c r="AJ56" s="575"/>
      <c r="AK56" s="575"/>
      <c r="AL56" s="575"/>
      <c r="AM56" s="573"/>
      <c r="AN56" s="573"/>
      <c r="AO56" s="573"/>
      <c r="AP56" s="573"/>
      <c r="AQ56" s="573"/>
      <c r="AR56" s="573"/>
      <c r="AS56" s="573"/>
      <c r="AT56" s="576"/>
      <c r="AU56" s="576"/>
      <c r="AV56" s="576"/>
      <c r="AW56" s="576"/>
      <c r="AX56" s="576"/>
      <c r="AY56" s="576"/>
      <c r="AZ56" s="576"/>
      <c r="BA56" s="576"/>
      <c r="BB56" s="576"/>
      <c r="BC56" s="576"/>
    </row>
    <row r="57" spans="1:55" ht="45" x14ac:dyDescent="0.25">
      <c r="A57" s="1335"/>
      <c r="B57" s="1338"/>
      <c r="C57" s="1272"/>
      <c r="D57" s="755" t="s">
        <v>226</v>
      </c>
      <c r="E57" s="765">
        <v>1031315.4</v>
      </c>
      <c r="F57" s="765">
        <v>1031315.4</v>
      </c>
      <c r="G57" s="765"/>
      <c r="H57" s="765"/>
      <c r="I57" s="657"/>
      <c r="J57" s="765">
        <v>1114920</v>
      </c>
      <c r="K57" s="580"/>
      <c r="L57" s="579"/>
      <c r="M57" s="657"/>
      <c r="N57" s="1252"/>
      <c r="O57" s="1252"/>
      <c r="P57" s="1252"/>
      <c r="Q57" s="1252"/>
      <c r="R57" s="1252"/>
      <c r="S57" s="1246"/>
      <c r="T57" s="1247"/>
      <c r="U57" s="1252"/>
      <c r="V57" s="1252"/>
      <c r="W57" s="1252"/>
      <c r="X57" s="1252"/>
      <c r="Y57" s="1283"/>
      <c r="Z57" s="573"/>
      <c r="AA57" s="574">
        <v>13</v>
      </c>
      <c r="AB57" s="574" t="s">
        <v>367</v>
      </c>
      <c r="AC57" s="574"/>
      <c r="AD57" s="574"/>
      <c r="AE57" s="574"/>
      <c r="AF57" s="574" t="s">
        <v>368</v>
      </c>
      <c r="AG57" s="574"/>
      <c r="AH57" s="574"/>
      <c r="AI57" s="574"/>
      <c r="AJ57" s="575"/>
      <c r="AK57" s="575"/>
      <c r="AL57" s="575"/>
      <c r="AM57" s="573"/>
      <c r="AN57" s="573"/>
      <c r="AO57" s="573"/>
      <c r="AP57" s="573"/>
      <c r="AQ57" s="573"/>
      <c r="AR57" s="573"/>
      <c r="AS57" s="573"/>
      <c r="AT57" s="576"/>
      <c r="AU57" s="576"/>
      <c r="AV57" s="576"/>
      <c r="AW57" s="576"/>
      <c r="AX57" s="576"/>
      <c r="AY57" s="576"/>
      <c r="AZ57" s="576"/>
      <c r="BA57" s="576"/>
      <c r="BB57" s="576"/>
      <c r="BC57" s="576"/>
    </row>
    <row r="58" spans="1:55" ht="101.25" x14ac:dyDescent="0.25">
      <c r="A58" s="1335"/>
      <c r="B58" s="1338"/>
      <c r="C58" s="1272"/>
      <c r="D58" s="761" t="s">
        <v>228</v>
      </c>
      <c r="E58" s="667"/>
      <c r="F58" s="667"/>
      <c r="G58" s="667"/>
      <c r="H58" s="667"/>
      <c r="I58" s="657"/>
      <c r="J58" s="667"/>
      <c r="K58" s="580"/>
      <c r="L58" s="579"/>
      <c r="M58" s="657"/>
      <c r="N58" s="1252"/>
      <c r="O58" s="1252"/>
      <c r="P58" s="1252"/>
      <c r="Q58" s="1252"/>
      <c r="R58" s="1252"/>
      <c r="S58" s="1246"/>
      <c r="T58" s="1247"/>
      <c r="U58" s="1252"/>
      <c r="V58" s="1252"/>
      <c r="W58" s="1252"/>
      <c r="X58" s="1252"/>
      <c r="Y58" s="1283"/>
      <c r="Z58" s="573"/>
      <c r="AA58" s="574">
        <v>14</v>
      </c>
      <c r="AB58" s="574" t="s">
        <v>369</v>
      </c>
      <c r="AC58" s="574"/>
      <c r="AD58" s="574"/>
      <c r="AE58" s="574"/>
      <c r="AF58" s="574" t="s">
        <v>370</v>
      </c>
      <c r="AG58" s="574"/>
      <c r="AH58" s="574"/>
      <c r="AI58" s="574"/>
      <c r="AJ58" s="575"/>
      <c r="AK58" s="575"/>
      <c r="AL58" s="575"/>
      <c r="AM58" s="573"/>
      <c r="AN58" s="573"/>
      <c r="AO58" s="573"/>
      <c r="AP58" s="573"/>
      <c r="AQ58" s="573"/>
      <c r="AR58" s="573"/>
      <c r="AS58" s="573"/>
      <c r="AT58" s="576"/>
      <c r="AU58" s="576"/>
      <c r="AV58" s="576"/>
      <c r="AW58" s="576"/>
      <c r="AX58" s="576"/>
      <c r="AY58" s="576"/>
      <c r="AZ58" s="576"/>
      <c r="BA58" s="576"/>
      <c r="BB58" s="576"/>
      <c r="BC58" s="576"/>
    </row>
    <row r="59" spans="1:55" ht="15.75" thickBot="1" x14ac:dyDescent="0.3">
      <c r="A59" s="1335"/>
      <c r="B59" s="1338"/>
      <c r="C59" s="1287"/>
      <c r="D59" s="755" t="s">
        <v>230</v>
      </c>
      <c r="E59" s="765"/>
      <c r="F59" s="765"/>
      <c r="G59" s="765"/>
      <c r="H59" s="765"/>
      <c r="I59" s="657"/>
      <c r="J59" s="765"/>
      <c r="K59" s="580"/>
      <c r="L59" s="579"/>
      <c r="M59" s="657"/>
      <c r="N59" s="1253"/>
      <c r="O59" s="1253"/>
      <c r="P59" s="1253"/>
      <c r="Q59" s="1253"/>
      <c r="R59" s="1253"/>
      <c r="S59" s="1248"/>
      <c r="T59" s="1249"/>
      <c r="U59" s="1253"/>
      <c r="V59" s="1253"/>
      <c r="W59" s="1253"/>
      <c r="X59" s="1253"/>
      <c r="Y59" s="1284"/>
      <c r="Z59" s="573"/>
      <c r="AA59" s="574"/>
      <c r="AB59" s="574"/>
      <c r="AC59" s="574"/>
      <c r="AD59" s="574"/>
      <c r="AE59" s="574"/>
      <c r="AF59" s="574"/>
      <c r="AG59" s="574"/>
      <c r="AH59" s="574"/>
      <c r="AI59" s="574"/>
      <c r="AJ59" s="575"/>
      <c r="AK59" s="575"/>
      <c r="AL59" s="575"/>
      <c r="AM59" s="573"/>
      <c r="AN59" s="573"/>
      <c r="AO59" s="573"/>
      <c r="AP59" s="573"/>
      <c r="AQ59" s="573"/>
      <c r="AR59" s="573"/>
      <c r="AS59" s="573"/>
      <c r="AT59" s="576"/>
      <c r="AU59" s="576"/>
      <c r="AV59" s="576"/>
      <c r="AW59" s="576"/>
      <c r="AX59" s="576"/>
      <c r="AY59" s="576"/>
      <c r="AZ59" s="576"/>
      <c r="BA59" s="576"/>
      <c r="BB59" s="576"/>
      <c r="BC59" s="576"/>
    </row>
    <row r="60" spans="1:55" ht="33.75" x14ac:dyDescent="0.25">
      <c r="A60" s="1335"/>
      <c r="B60" s="1338"/>
      <c r="C60" s="1286" t="s">
        <v>256</v>
      </c>
      <c r="D60" s="754" t="s">
        <v>216</v>
      </c>
      <c r="E60" s="667"/>
      <c r="F60" s="667"/>
      <c r="G60" s="657"/>
      <c r="H60" s="667"/>
      <c r="I60" s="657"/>
      <c r="J60" s="667"/>
      <c r="K60" s="580"/>
      <c r="L60" s="580"/>
      <c r="M60" s="657"/>
      <c r="N60" s="1280" t="s">
        <v>256</v>
      </c>
      <c r="O60" s="1279" t="s">
        <v>218</v>
      </c>
      <c r="P60" s="1279" t="s">
        <v>219</v>
      </c>
      <c r="Q60" s="1280" t="s">
        <v>220</v>
      </c>
      <c r="R60" s="1250" t="s">
        <v>221</v>
      </c>
      <c r="S60" s="1242">
        <v>186383</v>
      </c>
      <c r="T60" s="1243"/>
      <c r="U60" s="1250" t="s">
        <v>222</v>
      </c>
      <c r="V60" s="1250" t="s">
        <v>223</v>
      </c>
      <c r="W60" s="1250" t="s">
        <v>224</v>
      </c>
      <c r="X60" s="1250" t="s">
        <v>225</v>
      </c>
      <c r="Y60" s="1285">
        <v>186383</v>
      </c>
      <c r="Z60" s="573"/>
      <c r="AA60" s="574">
        <v>12</v>
      </c>
      <c r="AB60" s="574" t="s">
        <v>365</v>
      </c>
      <c r="AC60" s="574"/>
      <c r="AD60" s="574"/>
      <c r="AE60" s="574"/>
      <c r="AF60" s="574" t="s">
        <v>366</v>
      </c>
      <c r="AG60" s="574"/>
      <c r="AH60" s="574"/>
      <c r="AI60" s="574"/>
      <c r="AJ60" s="575"/>
      <c r="AK60" s="575"/>
      <c r="AL60" s="575"/>
      <c r="AM60" s="573"/>
      <c r="AN60" s="573"/>
      <c r="AO60" s="573"/>
      <c r="AP60" s="573"/>
      <c r="AQ60" s="573"/>
      <c r="AR60" s="573"/>
      <c r="AS60" s="573"/>
      <c r="AT60" s="576"/>
      <c r="AU60" s="576"/>
      <c r="AV60" s="576"/>
      <c r="AW60" s="576"/>
      <c r="AX60" s="576"/>
      <c r="AY60" s="576"/>
      <c r="AZ60" s="576"/>
      <c r="BA60" s="576"/>
      <c r="BB60" s="576"/>
      <c r="BC60" s="576"/>
    </row>
    <row r="61" spans="1:55" ht="45" x14ac:dyDescent="0.25">
      <c r="A61" s="1335"/>
      <c r="B61" s="1338"/>
      <c r="C61" s="1272"/>
      <c r="D61" s="755" t="s">
        <v>226</v>
      </c>
      <c r="E61" s="765"/>
      <c r="F61" s="765"/>
      <c r="G61" s="765"/>
      <c r="H61" s="765"/>
      <c r="I61" s="657"/>
      <c r="J61" s="765"/>
      <c r="K61" s="580"/>
      <c r="L61" s="580"/>
      <c r="M61" s="657"/>
      <c r="N61" s="1252"/>
      <c r="O61" s="1252"/>
      <c r="P61" s="1252"/>
      <c r="Q61" s="1252"/>
      <c r="R61" s="1252"/>
      <c r="S61" s="1246"/>
      <c r="T61" s="1247"/>
      <c r="U61" s="1252"/>
      <c r="V61" s="1252"/>
      <c r="W61" s="1252"/>
      <c r="X61" s="1252"/>
      <c r="Y61" s="1283"/>
      <c r="Z61" s="573"/>
      <c r="AA61" s="574">
        <v>13</v>
      </c>
      <c r="AB61" s="574" t="s">
        <v>367</v>
      </c>
      <c r="AC61" s="574"/>
      <c r="AD61" s="574"/>
      <c r="AE61" s="574"/>
      <c r="AF61" s="574" t="s">
        <v>368</v>
      </c>
      <c r="AG61" s="574"/>
      <c r="AH61" s="574"/>
      <c r="AI61" s="574"/>
      <c r="AJ61" s="575"/>
      <c r="AK61" s="575"/>
      <c r="AL61" s="575"/>
      <c r="AM61" s="573"/>
      <c r="AN61" s="573"/>
      <c r="AO61" s="573"/>
      <c r="AP61" s="573"/>
      <c r="AQ61" s="573"/>
      <c r="AR61" s="573"/>
      <c r="AS61" s="573"/>
      <c r="AT61" s="576"/>
      <c r="AU61" s="576"/>
      <c r="AV61" s="576"/>
      <c r="AW61" s="576"/>
      <c r="AX61" s="576"/>
      <c r="AY61" s="576"/>
      <c r="AZ61" s="576"/>
      <c r="BA61" s="576"/>
      <c r="BB61" s="576"/>
      <c r="BC61" s="576"/>
    </row>
    <row r="62" spans="1:55" ht="101.25" x14ac:dyDescent="0.25">
      <c r="A62" s="1335"/>
      <c r="B62" s="1338"/>
      <c r="C62" s="1272"/>
      <c r="D62" s="761" t="s">
        <v>228</v>
      </c>
      <c r="E62" s="667"/>
      <c r="F62" s="667"/>
      <c r="G62" s="667"/>
      <c r="H62" s="667"/>
      <c r="I62" s="657"/>
      <c r="J62" s="667"/>
      <c r="K62" s="580"/>
      <c r="L62" s="579"/>
      <c r="M62" s="657"/>
      <c r="N62" s="1252"/>
      <c r="O62" s="1252"/>
      <c r="P62" s="1252"/>
      <c r="Q62" s="1252"/>
      <c r="R62" s="1252"/>
      <c r="S62" s="1246"/>
      <c r="T62" s="1247"/>
      <c r="U62" s="1252"/>
      <c r="V62" s="1252"/>
      <c r="W62" s="1252"/>
      <c r="X62" s="1252"/>
      <c r="Y62" s="1283"/>
      <c r="Z62" s="573"/>
      <c r="AA62" s="574">
        <v>14</v>
      </c>
      <c r="AB62" s="574" t="s">
        <v>369</v>
      </c>
      <c r="AC62" s="574"/>
      <c r="AD62" s="574"/>
      <c r="AE62" s="574"/>
      <c r="AF62" s="574" t="s">
        <v>370</v>
      </c>
      <c r="AG62" s="574"/>
      <c r="AH62" s="574"/>
      <c r="AI62" s="574"/>
      <c r="AJ62" s="575"/>
      <c r="AK62" s="575"/>
      <c r="AL62" s="575"/>
      <c r="AM62" s="573"/>
      <c r="AN62" s="573"/>
      <c r="AO62" s="573"/>
      <c r="AP62" s="573"/>
      <c r="AQ62" s="573"/>
      <c r="AR62" s="573"/>
      <c r="AS62" s="573"/>
      <c r="AT62" s="576"/>
      <c r="AU62" s="576"/>
      <c r="AV62" s="576"/>
      <c r="AW62" s="576"/>
      <c r="AX62" s="576"/>
      <c r="AY62" s="576"/>
      <c r="AZ62" s="576"/>
      <c r="BA62" s="576"/>
      <c r="BB62" s="576"/>
      <c r="BC62" s="576"/>
    </row>
    <row r="63" spans="1:55" ht="15.75" thickBot="1" x14ac:dyDescent="0.3">
      <c r="A63" s="1335"/>
      <c r="B63" s="1338"/>
      <c r="C63" s="1287"/>
      <c r="D63" s="755" t="s">
        <v>230</v>
      </c>
      <c r="E63" s="765"/>
      <c r="F63" s="765"/>
      <c r="G63" s="765"/>
      <c r="H63" s="765"/>
      <c r="I63" s="657"/>
      <c r="J63" s="765"/>
      <c r="K63" s="580"/>
      <c r="L63" s="579"/>
      <c r="M63" s="657"/>
      <c r="N63" s="1253"/>
      <c r="O63" s="1253"/>
      <c r="P63" s="1253"/>
      <c r="Q63" s="1253"/>
      <c r="R63" s="1253"/>
      <c r="S63" s="1248"/>
      <c r="T63" s="1249"/>
      <c r="U63" s="1253"/>
      <c r="V63" s="1253"/>
      <c r="W63" s="1253"/>
      <c r="X63" s="1253"/>
      <c r="Y63" s="1284"/>
      <c r="Z63" s="573"/>
      <c r="AA63" s="574"/>
      <c r="AB63" s="574"/>
      <c r="AC63" s="574"/>
      <c r="AD63" s="574"/>
      <c r="AE63" s="574"/>
      <c r="AF63" s="574"/>
      <c r="AG63" s="574"/>
      <c r="AH63" s="574"/>
      <c r="AI63" s="574"/>
      <c r="AJ63" s="575"/>
      <c r="AK63" s="575"/>
      <c r="AL63" s="575"/>
      <c r="AM63" s="573"/>
      <c r="AN63" s="573"/>
      <c r="AO63" s="573"/>
      <c r="AP63" s="573"/>
      <c r="AQ63" s="573"/>
      <c r="AR63" s="573"/>
      <c r="AS63" s="573"/>
      <c r="AT63" s="576"/>
      <c r="AU63" s="576"/>
      <c r="AV63" s="576"/>
      <c r="AW63" s="576"/>
      <c r="AX63" s="576"/>
      <c r="AY63" s="576"/>
      <c r="AZ63" s="576"/>
      <c r="BA63" s="576"/>
      <c r="BB63" s="576"/>
      <c r="BC63" s="576"/>
    </row>
    <row r="64" spans="1:55" ht="33.75" x14ac:dyDescent="0.25">
      <c r="A64" s="1335"/>
      <c r="B64" s="1338"/>
      <c r="C64" s="1286" t="s">
        <v>236</v>
      </c>
      <c r="D64" s="754" t="s">
        <v>216</v>
      </c>
      <c r="E64" s="667"/>
      <c r="F64" s="667"/>
      <c r="G64" s="657"/>
      <c r="H64" s="667"/>
      <c r="I64" s="657"/>
      <c r="J64" s="667"/>
      <c r="K64" s="580"/>
      <c r="L64" s="580"/>
      <c r="M64" s="657"/>
      <c r="N64" s="1280" t="s">
        <v>236</v>
      </c>
      <c r="O64" s="1279" t="s">
        <v>218</v>
      </c>
      <c r="P64" s="1279" t="s">
        <v>219</v>
      </c>
      <c r="Q64" s="1280" t="s">
        <v>220</v>
      </c>
      <c r="R64" s="1250" t="s">
        <v>221</v>
      </c>
      <c r="S64" s="1289">
        <v>342940</v>
      </c>
      <c r="T64" s="1243"/>
      <c r="U64" s="1250" t="s">
        <v>222</v>
      </c>
      <c r="V64" s="1250" t="s">
        <v>223</v>
      </c>
      <c r="W64" s="1250" t="s">
        <v>224</v>
      </c>
      <c r="X64" s="1250" t="s">
        <v>225</v>
      </c>
      <c r="Y64" s="1288">
        <v>342940</v>
      </c>
      <c r="Z64" s="573"/>
      <c r="AA64" s="574">
        <v>12</v>
      </c>
      <c r="AB64" s="574" t="s">
        <v>365</v>
      </c>
      <c r="AC64" s="574"/>
      <c r="AD64" s="574"/>
      <c r="AE64" s="574"/>
      <c r="AF64" s="574" t="s">
        <v>366</v>
      </c>
      <c r="AG64" s="574"/>
      <c r="AH64" s="574"/>
      <c r="AI64" s="574"/>
      <c r="AJ64" s="575"/>
      <c r="AK64" s="575"/>
      <c r="AL64" s="575"/>
      <c r="AM64" s="573"/>
      <c r="AN64" s="573"/>
      <c r="AO64" s="573"/>
      <c r="AP64" s="573"/>
      <c r="AQ64" s="573"/>
      <c r="AR64" s="573"/>
      <c r="AS64" s="573"/>
      <c r="AT64" s="576"/>
      <c r="AU64" s="576"/>
      <c r="AV64" s="576"/>
      <c r="AW64" s="576"/>
      <c r="AX64" s="576"/>
      <c r="AY64" s="576"/>
      <c r="AZ64" s="576"/>
      <c r="BA64" s="576"/>
      <c r="BB64" s="576"/>
      <c r="BC64" s="576"/>
    </row>
    <row r="65" spans="1:55" ht="45" x14ac:dyDescent="0.25">
      <c r="A65" s="1335"/>
      <c r="B65" s="1338"/>
      <c r="C65" s="1272"/>
      <c r="D65" s="755" t="s">
        <v>226</v>
      </c>
      <c r="E65" s="765"/>
      <c r="F65" s="765"/>
      <c r="G65" s="765"/>
      <c r="H65" s="765"/>
      <c r="I65" s="657"/>
      <c r="J65" s="765"/>
      <c r="K65" s="579"/>
      <c r="L65" s="582"/>
      <c r="M65" s="657"/>
      <c r="N65" s="1252"/>
      <c r="O65" s="1252"/>
      <c r="P65" s="1252"/>
      <c r="Q65" s="1252"/>
      <c r="R65" s="1252"/>
      <c r="S65" s="1246"/>
      <c r="T65" s="1247"/>
      <c r="U65" s="1252"/>
      <c r="V65" s="1252"/>
      <c r="W65" s="1252"/>
      <c r="X65" s="1252"/>
      <c r="Y65" s="1283"/>
      <c r="Z65" s="573"/>
      <c r="AA65" s="574">
        <v>13</v>
      </c>
      <c r="AB65" s="574" t="s">
        <v>367</v>
      </c>
      <c r="AC65" s="574"/>
      <c r="AD65" s="574"/>
      <c r="AE65" s="574"/>
      <c r="AF65" s="574" t="s">
        <v>368</v>
      </c>
      <c r="AG65" s="574"/>
      <c r="AH65" s="574"/>
      <c r="AI65" s="574"/>
      <c r="AJ65" s="575"/>
      <c r="AK65" s="575"/>
      <c r="AL65" s="575"/>
      <c r="AM65" s="573"/>
      <c r="AN65" s="573"/>
      <c r="AO65" s="573"/>
      <c r="AP65" s="573"/>
      <c r="AQ65" s="573"/>
      <c r="AR65" s="573"/>
      <c r="AS65" s="573"/>
      <c r="AT65" s="576"/>
      <c r="AU65" s="576"/>
      <c r="AV65" s="576"/>
      <c r="AW65" s="576"/>
      <c r="AX65" s="576"/>
      <c r="AY65" s="576"/>
      <c r="AZ65" s="576"/>
      <c r="BA65" s="576"/>
      <c r="BB65" s="576"/>
      <c r="BC65" s="576"/>
    </row>
    <row r="66" spans="1:55" ht="101.25" x14ac:dyDescent="0.25">
      <c r="A66" s="1335"/>
      <c r="B66" s="1338"/>
      <c r="C66" s="1272"/>
      <c r="D66" s="761" t="s">
        <v>228</v>
      </c>
      <c r="E66" s="667"/>
      <c r="F66" s="667"/>
      <c r="G66" s="667"/>
      <c r="H66" s="667"/>
      <c r="I66" s="657"/>
      <c r="J66" s="667"/>
      <c r="K66" s="579"/>
      <c r="L66" s="579"/>
      <c r="M66" s="657"/>
      <c r="N66" s="1252"/>
      <c r="O66" s="1252"/>
      <c r="P66" s="1252"/>
      <c r="Q66" s="1252"/>
      <c r="R66" s="1252"/>
      <c r="S66" s="1246"/>
      <c r="T66" s="1247"/>
      <c r="U66" s="1252"/>
      <c r="V66" s="1252"/>
      <c r="W66" s="1252"/>
      <c r="X66" s="1252"/>
      <c r="Y66" s="1283"/>
      <c r="Z66" s="573"/>
      <c r="AA66" s="574">
        <v>14</v>
      </c>
      <c r="AB66" s="574" t="s">
        <v>369</v>
      </c>
      <c r="AC66" s="574"/>
      <c r="AD66" s="574"/>
      <c r="AE66" s="574"/>
      <c r="AF66" s="574" t="s">
        <v>370</v>
      </c>
      <c r="AG66" s="574"/>
      <c r="AH66" s="574"/>
      <c r="AI66" s="574"/>
      <c r="AJ66" s="575"/>
      <c r="AK66" s="575"/>
      <c r="AL66" s="575"/>
      <c r="AM66" s="573"/>
      <c r="AN66" s="573"/>
      <c r="AO66" s="573"/>
      <c r="AP66" s="573"/>
      <c r="AQ66" s="573"/>
      <c r="AR66" s="573"/>
      <c r="AS66" s="573"/>
      <c r="AT66" s="576"/>
      <c r="AU66" s="576"/>
      <c r="AV66" s="576"/>
      <c r="AW66" s="576"/>
      <c r="AX66" s="576"/>
      <c r="AY66" s="576"/>
      <c r="AZ66" s="576"/>
      <c r="BA66" s="576"/>
      <c r="BB66" s="576"/>
      <c r="BC66" s="576"/>
    </row>
    <row r="67" spans="1:55" ht="15.75" thickBot="1" x14ac:dyDescent="0.3">
      <c r="A67" s="1335"/>
      <c r="B67" s="1338"/>
      <c r="C67" s="1287"/>
      <c r="D67" s="755" t="s">
        <v>230</v>
      </c>
      <c r="E67" s="765"/>
      <c r="F67" s="765"/>
      <c r="G67" s="765"/>
      <c r="H67" s="765"/>
      <c r="I67" s="657"/>
      <c r="J67" s="765"/>
      <c r="K67" s="579"/>
      <c r="L67" s="579"/>
      <c r="M67" s="657"/>
      <c r="N67" s="1253"/>
      <c r="O67" s="1253"/>
      <c r="P67" s="1253"/>
      <c r="Q67" s="1253"/>
      <c r="R67" s="1253"/>
      <c r="S67" s="1248"/>
      <c r="T67" s="1249"/>
      <c r="U67" s="1253"/>
      <c r="V67" s="1253"/>
      <c r="W67" s="1253"/>
      <c r="X67" s="1253"/>
      <c r="Y67" s="1284"/>
      <c r="Z67" s="573"/>
      <c r="AA67" s="574"/>
      <c r="AB67" s="574"/>
      <c r="AC67" s="574"/>
      <c r="AD67" s="574"/>
      <c r="AE67" s="574"/>
      <c r="AF67" s="574"/>
      <c r="AG67" s="574"/>
      <c r="AH67" s="574"/>
      <c r="AI67" s="574"/>
      <c r="AJ67" s="575"/>
      <c r="AK67" s="575"/>
      <c r="AL67" s="575"/>
      <c r="AM67" s="573"/>
      <c r="AN67" s="573"/>
      <c r="AO67" s="573"/>
      <c r="AP67" s="573"/>
      <c r="AQ67" s="573"/>
      <c r="AR67" s="573"/>
      <c r="AS67" s="573"/>
      <c r="AT67" s="576"/>
      <c r="AU67" s="576"/>
      <c r="AV67" s="576"/>
      <c r="AW67" s="576"/>
      <c r="AX67" s="576"/>
      <c r="AY67" s="576"/>
      <c r="AZ67" s="576"/>
      <c r="BA67" s="576"/>
      <c r="BB67" s="576"/>
      <c r="BC67" s="576"/>
    </row>
    <row r="68" spans="1:55" x14ac:dyDescent="0.25">
      <c r="A68" s="1335"/>
      <c r="B68" s="1338"/>
      <c r="C68" s="1286" t="s">
        <v>247</v>
      </c>
      <c r="D68" s="754" t="s">
        <v>216</v>
      </c>
      <c r="E68" s="667"/>
      <c r="F68" s="667"/>
      <c r="G68" s="666"/>
      <c r="H68" s="666"/>
      <c r="I68" s="657"/>
      <c r="J68" s="667"/>
      <c r="K68" s="596"/>
      <c r="L68" s="596"/>
      <c r="M68" s="656"/>
      <c r="N68" s="1280" t="s">
        <v>248</v>
      </c>
      <c r="O68" s="1279" t="s">
        <v>218</v>
      </c>
      <c r="P68" s="1279" t="s">
        <v>219</v>
      </c>
      <c r="Q68" s="1280" t="s">
        <v>220</v>
      </c>
      <c r="R68" s="1250" t="s">
        <v>221</v>
      </c>
      <c r="S68" s="1242">
        <v>348023</v>
      </c>
      <c r="T68" s="1243"/>
      <c r="U68" s="1280" t="s">
        <v>222</v>
      </c>
      <c r="V68" s="1250" t="s">
        <v>223</v>
      </c>
      <c r="W68" s="1250" t="s">
        <v>224</v>
      </c>
      <c r="X68" s="1250" t="s">
        <v>225</v>
      </c>
      <c r="Y68" s="1285">
        <v>348023</v>
      </c>
      <c r="Z68" s="573"/>
      <c r="AA68" s="574"/>
      <c r="AB68" s="574"/>
      <c r="AC68" s="574"/>
      <c r="AD68" s="574"/>
      <c r="AE68" s="574"/>
      <c r="AF68" s="574"/>
      <c r="AG68" s="574"/>
      <c r="AH68" s="574"/>
      <c r="AI68" s="574"/>
      <c r="AJ68" s="575"/>
      <c r="AK68" s="575"/>
      <c r="AL68" s="575"/>
      <c r="AM68" s="573"/>
      <c r="AN68" s="573"/>
      <c r="AO68" s="573"/>
      <c r="AP68" s="573"/>
      <c r="AQ68" s="573"/>
      <c r="AR68" s="573"/>
      <c r="AS68" s="573"/>
      <c r="AT68" s="576"/>
      <c r="AU68" s="576"/>
      <c r="AV68" s="576"/>
      <c r="AW68" s="576"/>
      <c r="AX68" s="576"/>
      <c r="AY68" s="576"/>
      <c r="AZ68" s="576"/>
      <c r="BA68" s="576"/>
      <c r="BB68" s="576"/>
      <c r="BC68" s="576"/>
    </row>
    <row r="69" spans="1:55" x14ac:dyDescent="0.25">
      <c r="A69" s="1335"/>
      <c r="B69" s="1338"/>
      <c r="C69" s="1272"/>
      <c r="D69" s="755" t="s">
        <v>226</v>
      </c>
      <c r="E69" s="765"/>
      <c r="F69" s="765"/>
      <c r="G69" s="765"/>
      <c r="H69" s="765"/>
      <c r="I69" s="657"/>
      <c r="J69" s="765"/>
      <c r="K69" s="579"/>
      <c r="L69" s="580"/>
      <c r="M69" s="656"/>
      <c r="N69" s="1252"/>
      <c r="O69" s="1252"/>
      <c r="P69" s="1252"/>
      <c r="Q69" s="1252"/>
      <c r="R69" s="1252"/>
      <c r="S69" s="1246"/>
      <c r="T69" s="1247"/>
      <c r="U69" s="1252"/>
      <c r="V69" s="1252"/>
      <c r="W69" s="1252"/>
      <c r="X69" s="1252"/>
      <c r="Y69" s="1283"/>
      <c r="Z69" s="573"/>
      <c r="AA69" s="574"/>
      <c r="AB69" s="574"/>
      <c r="AC69" s="574"/>
      <c r="AD69" s="574"/>
      <c r="AE69" s="574"/>
      <c r="AF69" s="574"/>
      <c r="AG69" s="574"/>
      <c r="AH69" s="574"/>
      <c r="AI69" s="574"/>
      <c r="AJ69" s="575">
        <v>8181047</v>
      </c>
      <c r="AK69" s="575">
        <v>3060.47</v>
      </c>
      <c r="AL69" s="575"/>
      <c r="AM69" s="573"/>
      <c r="AN69" s="573"/>
      <c r="AO69" s="573"/>
      <c r="AP69" s="573"/>
      <c r="AQ69" s="573"/>
      <c r="AR69" s="573"/>
      <c r="AS69" s="573"/>
      <c r="AT69" s="576"/>
      <c r="AU69" s="576"/>
      <c r="AV69" s="576"/>
      <c r="AW69" s="576"/>
      <c r="AX69" s="576"/>
      <c r="AY69" s="576"/>
      <c r="AZ69" s="576"/>
      <c r="BA69" s="576"/>
      <c r="BB69" s="576"/>
      <c r="BC69" s="576"/>
    </row>
    <row r="70" spans="1:55" x14ac:dyDescent="0.25">
      <c r="A70" s="1335"/>
      <c r="B70" s="1338"/>
      <c r="C70" s="1272"/>
      <c r="D70" s="761" t="s">
        <v>228</v>
      </c>
      <c r="E70" s="667"/>
      <c r="F70" s="667"/>
      <c r="G70" s="667"/>
      <c r="H70" s="667"/>
      <c r="I70" s="657"/>
      <c r="J70" s="667"/>
      <c r="K70" s="579"/>
      <c r="L70" s="580"/>
      <c r="M70" s="656"/>
      <c r="N70" s="1252"/>
      <c r="O70" s="1252"/>
      <c r="P70" s="1252"/>
      <c r="Q70" s="1252"/>
      <c r="R70" s="1252"/>
      <c r="S70" s="1246"/>
      <c r="T70" s="1247"/>
      <c r="U70" s="1252"/>
      <c r="V70" s="1252"/>
      <c r="W70" s="1252"/>
      <c r="X70" s="1252"/>
      <c r="Y70" s="1283"/>
      <c r="Z70" s="573"/>
      <c r="AA70" s="574"/>
      <c r="AB70" s="574"/>
      <c r="AC70" s="574"/>
      <c r="AD70" s="574"/>
      <c r="AE70" s="574"/>
      <c r="AF70" s="574"/>
      <c r="AG70" s="574"/>
      <c r="AH70" s="574"/>
      <c r="AI70" s="574"/>
      <c r="AJ70" s="575">
        <v>743731.54545454541</v>
      </c>
      <c r="AK70" s="575">
        <v>278.22454545454542</v>
      </c>
      <c r="AL70" s="575"/>
      <c r="AM70" s="573"/>
      <c r="AN70" s="573"/>
      <c r="AO70" s="573"/>
      <c r="AP70" s="573"/>
      <c r="AQ70" s="573"/>
      <c r="AR70" s="573"/>
      <c r="AS70" s="573"/>
      <c r="AT70" s="576"/>
      <c r="AU70" s="576"/>
      <c r="AV70" s="576"/>
      <c r="AW70" s="576"/>
      <c r="AX70" s="576"/>
      <c r="AY70" s="576"/>
      <c r="AZ70" s="576"/>
      <c r="BA70" s="576"/>
      <c r="BB70" s="576"/>
      <c r="BC70" s="576"/>
    </row>
    <row r="71" spans="1:55" ht="15.75" thickBot="1" x14ac:dyDescent="0.3">
      <c r="A71" s="1335"/>
      <c r="B71" s="1338"/>
      <c r="C71" s="1287"/>
      <c r="D71" s="755" t="s">
        <v>230</v>
      </c>
      <c r="E71" s="765"/>
      <c r="F71" s="765"/>
      <c r="G71" s="765"/>
      <c r="H71" s="765"/>
      <c r="I71" s="665"/>
      <c r="J71" s="765"/>
      <c r="K71" s="579"/>
      <c r="L71" s="580"/>
      <c r="M71" s="656"/>
      <c r="N71" s="1253"/>
      <c r="O71" s="1253"/>
      <c r="P71" s="1253"/>
      <c r="Q71" s="1253"/>
      <c r="R71" s="1253"/>
      <c r="S71" s="1248"/>
      <c r="T71" s="1249"/>
      <c r="U71" s="1253"/>
      <c r="V71" s="1253"/>
      <c r="W71" s="1253"/>
      <c r="X71" s="1253"/>
      <c r="Y71" s="1284"/>
      <c r="Z71" s="573"/>
      <c r="AA71" s="574"/>
      <c r="AB71" s="574"/>
      <c r="AC71" s="574"/>
      <c r="AD71" s="574"/>
      <c r="AE71" s="574"/>
      <c r="AF71" s="574"/>
      <c r="AG71" s="574"/>
      <c r="AH71" s="574"/>
      <c r="AI71" s="574"/>
      <c r="AJ71" s="575"/>
      <c r="AK71" s="597">
        <v>129963.22454545455</v>
      </c>
      <c r="AL71" s="575"/>
      <c r="AM71" s="573"/>
      <c r="AN71" s="573"/>
      <c r="AO71" s="573"/>
      <c r="AP71" s="573"/>
      <c r="AQ71" s="573"/>
      <c r="AR71" s="573"/>
      <c r="AS71" s="573"/>
      <c r="AT71" s="576"/>
      <c r="AU71" s="576"/>
      <c r="AV71" s="576"/>
      <c r="AW71" s="576"/>
      <c r="AX71" s="576"/>
      <c r="AY71" s="576"/>
      <c r="AZ71" s="576"/>
      <c r="BA71" s="576"/>
      <c r="BB71" s="576"/>
      <c r="BC71" s="576"/>
    </row>
    <row r="72" spans="1:55" x14ac:dyDescent="0.25">
      <c r="A72" s="1335"/>
      <c r="B72" s="1338"/>
      <c r="C72" s="1286" t="s">
        <v>252</v>
      </c>
      <c r="D72" s="754" t="s">
        <v>216</v>
      </c>
      <c r="E72" s="667">
        <v>220</v>
      </c>
      <c r="F72" s="667">
        <v>220</v>
      </c>
      <c r="G72" s="666"/>
      <c r="H72" s="666"/>
      <c r="I72" s="666"/>
      <c r="J72" s="667">
        <v>220</v>
      </c>
      <c r="K72" s="596"/>
      <c r="L72" s="596"/>
      <c r="M72" s="657"/>
      <c r="N72" s="1280" t="s">
        <v>252</v>
      </c>
      <c r="O72" s="1280" t="s">
        <v>218</v>
      </c>
      <c r="P72" s="1280" t="s">
        <v>219</v>
      </c>
      <c r="Q72" s="1280" t="s">
        <v>220</v>
      </c>
      <c r="R72" s="1280" t="s">
        <v>221</v>
      </c>
      <c r="S72" s="1242">
        <v>1315509</v>
      </c>
      <c r="T72" s="1243"/>
      <c r="U72" s="1280" t="s">
        <v>222</v>
      </c>
      <c r="V72" s="1280" t="s">
        <v>223</v>
      </c>
      <c r="W72" s="1280" t="s">
        <v>224</v>
      </c>
      <c r="X72" s="1280" t="s">
        <v>225</v>
      </c>
      <c r="Y72" s="598"/>
      <c r="Z72" s="573"/>
      <c r="AA72" s="574"/>
      <c r="AB72" s="574"/>
      <c r="AC72" s="574"/>
      <c r="AD72" s="574"/>
      <c r="AE72" s="574"/>
      <c r="AF72" s="574"/>
      <c r="AG72" s="574"/>
      <c r="AH72" s="574"/>
      <c r="AI72" s="574"/>
      <c r="AJ72" s="575"/>
      <c r="AK72" s="599"/>
      <c r="AL72" s="599"/>
      <c r="AM72" s="600"/>
      <c r="AN72" s="600"/>
      <c r="AO72" s="600"/>
      <c r="AP72" s="600"/>
      <c r="AQ72" s="600"/>
      <c r="AR72" s="600"/>
      <c r="AS72" s="600"/>
      <c r="AT72" s="600"/>
      <c r="AU72" s="600"/>
      <c r="AV72" s="600"/>
      <c r="AW72" s="600"/>
      <c r="AX72" s="600"/>
      <c r="AY72" s="600"/>
      <c r="AZ72" s="600"/>
      <c r="BA72" s="600"/>
      <c r="BB72" s="600"/>
      <c r="BC72" s="600"/>
    </row>
    <row r="73" spans="1:55" x14ac:dyDescent="0.25">
      <c r="A73" s="1335"/>
      <c r="B73" s="1338"/>
      <c r="C73" s="1272"/>
      <c r="D73" s="755" t="s">
        <v>226</v>
      </c>
      <c r="E73" s="667">
        <v>9864756</v>
      </c>
      <c r="F73" s="765">
        <v>9864756</v>
      </c>
      <c r="G73" s="667"/>
      <c r="H73" s="667"/>
      <c r="I73" s="666"/>
      <c r="J73" s="765">
        <v>10664460</v>
      </c>
      <c r="K73" s="579"/>
      <c r="L73" s="580"/>
      <c r="M73" s="657"/>
      <c r="N73" s="1252"/>
      <c r="O73" s="1252"/>
      <c r="P73" s="1252"/>
      <c r="Q73" s="1252"/>
      <c r="R73" s="1252"/>
      <c r="S73" s="1246"/>
      <c r="T73" s="1247"/>
      <c r="U73" s="1252"/>
      <c r="V73" s="1252"/>
      <c r="W73" s="1252"/>
      <c r="X73" s="1252"/>
      <c r="Y73" s="598"/>
      <c r="Z73" s="573"/>
      <c r="AA73" s="574"/>
      <c r="AB73" s="574"/>
      <c r="AC73" s="574"/>
      <c r="AD73" s="574"/>
      <c r="AE73" s="574"/>
      <c r="AF73" s="574"/>
      <c r="AG73" s="574"/>
      <c r="AH73" s="574"/>
      <c r="AI73" s="574"/>
      <c r="AJ73" s="575"/>
      <c r="AK73" s="599"/>
      <c r="AL73" s="599"/>
      <c r="AM73" s="600"/>
      <c r="AN73" s="600"/>
      <c r="AO73" s="600"/>
      <c r="AP73" s="600"/>
      <c r="AQ73" s="600"/>
      <c r="AR73" s="600"/>
      <c r="AS73" s="600"/>
      <c r="AT73" s="600"/>
      <c r="AU73" s="600"/>
      <c r="AV73" s="600"/>
      <c r="AW73" s="600"/>
      <c r="AX73" s="600"/>
      <c r="AY73" s="600"/>
      <c r="AZ73" s="600"/>
      <c r="BA73" s="600"/>
      <c r="BB73" s="600"/>
      <c r="BC73" s="600"/>
    </row>
    <row r="74" spans="1:55" x14ac:dyDescent="0.25">
      <c r="A74" s="1335"/>
      <c r="B74" s="1338"/>
      <c r="C74" s="1272"/>
      <c r="D74" s="761" t="s">
        <v>228</v>
      </c>
      <c r="E74" s="667"/>
      <c r="F74" s="667"/>
      <c r="G74" s="667"/>
      <c r="H74" s="667"/>
      <c r="I74" s="666"/>
      <c r="J74" s="667"/>
      <c r="K74" s="579"/>
      <c r="L74" s="580"/>
      <c r="M74" s="657"/>
      <c r="N74" s="1252"/>
      <c r="O74" s="1252"/>
      <c r="P74" s="1252"/>
      <c r="Q74" s="1252"/>
      <c r="R74" s="1252"/>
      <c r="S74" s="1246"/>
      <c r="T74" s="1247"/>
      <c r="U74" s="1252"/>
      <c r="V74" s="1252"/>
      <c r="W74" s="1252"/>
      <c r="X74" s="1252"/>
      <c r="Y74" s="598"/>
      <c r="Z74" s="573"/>
      <c r="AA74" s="574"/>
      <c r="AB74" s="574"/>
      <c r="AC74" s="574"/>
      <c r="AD74" s="574"/>
      <c r="AE74" s="574"/>
      <c r="AF74" s="574"/>
      <c r="AG74" s="574"/>
      <c r="AH74" s="574"/>
      <c r="AI74" s="574"/>
      <c r="AJ74" s="575"/>
      <c r="AK74" s="599"/>
      <c r="AL74" s="599"/>
      <c r="AM74" s="600"/>
      <c r="AN74" s="600"/>
      <c r="AO74" s="600"/>
      <c r="AP74" s="600"/>
      <c r="AQ74" s="600"/>
      <c r="AR74" s="600"/>
      <c r="AS74" s="600"/>
      <c r="AT74" s="600"/>
      <c r="AU74" s="600"/>
      <c r="AV74" s="600"/>
      <c r="AW74" s="600"/>
      <c r="AX74" s="600"/>
      <c r="AY74" s="600"/>
      <c r="AZ74" s="600"/>
      <c r="BA74" s="600"/>
      <c r="BB74" s="600"/>
      <c r="BC74" s="600"/>
    </row>
    <row r="75" spans="1:55" ht="15.75" thickBot="1" x14ac:dyDescent="0.3">
      <c r="A75" s="1335"/>
      <c r="B75" s="1338"/>
      <c r="C75" s="1287"/>
      <c r="D75" s="755" t="s">
        <v>230</v>
      </c>
      <c r="E75" s="667"/>
      <c r="F75" s="667"/>
      <c r="G75" s="667"/>
      <c r="H75" s="667"/>
      <c r="I75" s="666"/>
      <c r="J75" s="667"/>
      <c r="K75" s="579"/>
      <c r="L75" s="580"/>
      <c r="M75" s="657"/>
      <c r="N75" s="1253"/>
      <c r="O75" s="1253"/>
      <c r="P75" s="1253"/>
      <c r="Q75" s="1253"/>
      <c r="R75" s="1253"/>
      <c r="S75" s="1248"/>
      <c r="T75" s="1249"/>
      <c r="U75" s="1253"/>
      <c r="V75" s="1253"/>
      <c r="W75" s="1253"/>
      <c r="X75" s="1253"/>
      <c r="Y75" s="598"/>
      <c r="Z75" s="573"/>
      <c r="AA75" s="574"/>
      <c r="AB75" s="574"/>
      <c r="AC75" s="574"/>
      <c r="AD75" s="574"/>
      <c r="AE75" s="574"/>
      <c r="AF75" s="574"/>
      <c r="AG75" s="574"/>
      <c r="AH75" s="574"/>
      <c r="AI75" s="574"/>
      <c r="AJ75" s="575"/>
      <c r="AK75" s="599"/>
      <c r="AL75" s="599"/>
      <c r="AM75" s="600"/>
      <c r="AN75" s="600"/>
      <c r="AO75" s="600"/>
      <c r="AP75" s="600"/>
      <c r="AQ75" s="600"/>
      <c r="AR75" s="600"/>
      <c r="AS75" s="600"/>
      <c r="AT75" s="600"/>
      <c r="AU75" s="600"/>
      <c r="AV75" s="600"/>
      <c r="AW75" s="600"/>
      <c r="AX75" s="600"/>
      <c r="AY75" s="600"/>
      <c r="AZ75" s="600"/>
      <c r="BA75" s="600"/>
      <c r="BB75" s="600"/>
      <c r="BC75" s="600"/>
    </row>
    <row r="76" spans="1:55" x14ac:dyDescent="0.25">
      <c r="A76" s="1335"/>
      <c r="B76" s="1338"/>
      <c r="C76" s="1286" t="s">
        <v>239</v>
      </c>
      <c r="D76" s="754" t="s">
        <v>216</v>
      </c>
      <c r="E76" s="667">
        <v>6</v>
      </c>
      <c r="F76" s="667">
        <v>6</v>
      </c>
      <c r="G76" s="666"/>
      <c r="H76" s="667"/>
      <c r="I76" s="666"/>
      <c r="J76" s="667">
        <v>6</v>
      </c>
      <c r="K76" s="580"/>
      <c r="L76" s="580"/>
      <c r="M76" s="657"/>
      <c r="N76" s="1280" t="s">
        <v>240</v>
      </c>
      <c r="O76" s="1280" t="s">
        <v>218</v>
      </c>
      <c r="P76" s="1279" t="s">
        <v>219</v>
      </c>
      <c r="Q76" s="1280" t="s">
        <v>220</v>
      </c>
      <c r="R76" s="1280" t="s">
        <v>221</v>
      </c>
      <c r="S76" s="1289">
        <v>22438</v>
      </c>
      <c r="T76" s="1243"/>
      <c r="U76" s="1280" t="s">
        <v>222</v>
      </c>
      <c r="V76" s="1280" t="s">
        <v>223</v>
      </c>
      <c r="W76" s="1280" t="s">
        <v>224</v>
      </c>
      <c r="X76" s="1280" t="s">
        <v>225</v>
      </c>
      <c r="Y76" s="1290">
        <v>22438</v>
      </c>
      <c r="Z76" s="573"/>
      <c r="AA76" s="574"/>
      <c r="AB76" s="574"/>
      <c r="AC76" s="574"/>
      <c r="AD76" s="574"/>
      <c r="AE76" s="574"/>
      <c r="AF76" s="574"/>
      <c r="AG76" s="574"/>
      <c r="AH76" s="574"/>
      <c r="AI76" s="574"/>
      <c r="AJ76" s="575"/>
      <c r="AK76" s="599"/>
      <c r="AL76" s="599"/>
      <c r="AM76" s="600"/>
      <c r="AN76" s="600"/>
      <c r="AO76" s="600"/>
      <c r="AP76" s="600"/>
      <c r="AQ76" s="600"/>
      <c r="AR76" s="600"/>
      <c r="AS76" s="600"/>
      <c r="AT76" s="600"/>
      <c r="AU76" s="600"/>
      <c r="AV76" s="600"/>
      <c r="AW76" s="600"/>
      <c r="AX76" s="600"/>
      <c r="AY76" s="600"/>
      <c r="AZ76" s="600"/>
      <c r="BA76" s="600"/>
      <c r="BB76" s="600"/>
      <c r="BC76" s="600"/>
    </row>
    <row r="77" spans="1:55" x14ac:dyDescent="0.25">
      <c r="A77" s="1335"/>
      <c r="B77" s="1338"/>
      <c r="C77" s="1272"/>
      <c r="D77" s="755" t="s">
        <v>226</v>
      </c>
      <c r="E77" s="667">
        <v>269038.8</v>
      </c>
      <c r="F77" s="765">
        <v>269038.8</v>
      </c>
      <c r="G77" s="667"/>
      <c r="H77" s="667"/>
      <c r="I77" s="666"/>
      <c r="J77" s="765">
        <v>290849</v>
      </c>
      <c r="K77" s="579"/>
      <c r="L77" s="579"/>
      <c r="M77" s="657"/>
      <c r="N77" s="1252"/>
      <c r="O77" s="1252"/>
      <c r="P77" s="1252"/>
      <c r="Q77" s="1252"/>
      <c r="R77" s="1252"/>
      <c r="S77" s="1246"/>
      <c r="T77" s="1247"/>
      <c r="U77" s="1252"/>
      <c r="V77" s="1252"/>
      <c r="W77" s="1252"/>
      <c r="X77" s="1252"/>
      <c r="Y77" s="1283"/>
      <c r="Z77" s="573"/>
      <c r="AA77" s="574"/>
      <c r="AB77" s="574"/>
      <c r="AC77" s="574"/>
      <c r="AD77" s="574"/>
      <c r="AE77" s="574"/>
      <c r="AF77" s="574"/>
      <c r="AG77" s="574"/>
      <c r="AH77" s="574"/>
      <c r="AI77" s="574"/>
      <c r="AJ77" s="575"/>
      <c r="AK77" s="599"/>
      <c r="AL77" s="599"/>
      <c r="AM77" s="600"/>
      <c r="AN77" s="600"/>
      <c r="AO77" s="600"/>
      <c r="AP77" s="600"/>
      <c r="AQ77" s="600"/>
      <c r="AR77" s="600"/>
      <c r="AS77" s="600"/>
      <c r="AT77" s="600"/>
      <c r="AU77" s="600"/>
      <c r="AV77" s="600"/>
      <c r="AW77" s="600"/>
      <c r="AX77" s="600"/>
      <c r="AY77" s="600"/>
      <c r="AZ77" s="600"/>
      <c r="BA77" s="600"/>
      <c r="BB77" s="600"/>
      <c r="BC77" s="600"/>
    </row>
    <row r="78" spans="1:55" x14ac:dyDescent="0.25">
      <c r="A78" s="1335"/>
      <c r="B78" s="1338"/>
      <c r="C78" s="1272"/>
      <c r="D78" s="761" t="s">
        <v>228</v>
      </c>
      <c r="E78" s="667"/>
      <c r="F78" s="667"/>
      <c r="G78" s="667"/>
      <c r="H78" s="667"/>
      <c r="I78" s="666"/>
      <c r="J78" s="667"/>
      <c r="K78" s="579"/>
      <c r="L78" s="579"/>
      <c r="M78" s="657"/>
      <c r="N78" s="1252"/>
      <c r="O78" s="1252"/>
      <c r="P78" s="1252"/>
      <c r="Q78" s="1252"/>
      <c r="R78" s="1252"/>
      <c r="S78" s="1246"/>
      <c r="T78" s="1247"/>
      <c r="U78" s="1252"/>
      <c r="V78" s="1252"/>
      <c r="W78" s="1252"/>
      <c r="X78" s="1252"/>
      <c r="Y78" s="1283"/>
      <c r="Z78" s="573"/>
      <c r="AA78" s="574"/>
      <c r="AB78" s="574"/>
      <c r="AC78" s="574"/>
      <c r="AD78" s="574"/>
      <c r="AE78" s="574"/>
      <c r="AF78" s="574"/>
      <c r="AG78" s="574"/>
      <c r="AH78" s="574"/>
      <c r="AI78" s="574"/>
      <c r="AJ78" s="575"/>
      <c r="AK78" s="599"/>
      <c r="AL78" s="599"/>
      <c r="AM78" s="600"/>
      <c r="AN78" s="600"/>
      <c r="AO78" s="600"/>
      <c r="AP78" s="600"/>
      <c r="AQ78" s="600"/>
      <c r="AR78" s="600"/>
      <c r="AS78" s="600"/>
      <c r="AT78" s="600"/>
      <c r="AU78" s="600"/>
      <c r="AV78" s="600"/>
      <c r="AW78" s="600"/>
      <c r="AX78" s="600"/>
      <c r="AY78" s="600"/>
      <c r="AZ78" s="600"/>
      <c r="BA78" s="600"/>
      <c r="BB78" s="600"/>
      <c r="BC78" s="600"/>
    </row>
    <row r="79" spans="1:55" ht="15.75" thickBot="1" x14ac:dyDescent="0.3">
      <c r="A79" s="1335"/>
      <c r="B79" s="1338"/>
      <c r="C79" s="1287"/>
      <c r="D79" s="755" t="s">
        <v>230</v>
      </c>
      <c r="E79" s="667"/>
      <c r="F79" s="667"/>
      <c r="G79" s="667"/>
      <c r="H79" s="667"/>
      <c r="I79" s="666"/>
      <c r="J79" s="667"/>
      <c r="K79" s="579"/>
      <c r="L79" s="579"/>
      <c r="M79" s="657"/>
      <c r="N79" s="1253"/>
      <c r="O79" s="1253"/>
      <c r="P79" s="1253"/>
      <c r="Q79" s="1253"/>
      <c r="R79" s="1253"/>
      <c r="S79" s="1248"/>
      <c r="T79" s="1249"/>
      <c r="U79" s="1253"/>
      <c r="V79" s="1253"/>
      <c r="W79" s="1253"/>
      <c r="X79" s="1253"/>
      <c r="Y79" s="1284"/>
      <c r="Z79" s="573"/>
      <c r="AA79" s="574"/>
      <c r="AB79" s="574"/>
      <c r="AC79" s="574"/>
      <c r="AD79" s="574"/>
      <c r="AE79" s="574"/>
      <c r="AF79" s="574"/>
      <c r="AG79" s="574"/>
      <c r="AH79" s="574"/>
      <c r="AI79" s="574"/>
      <c r="AJ79" s="575"/>
      <c r="AK79" s="599"/>
      <c r="AL79" s="599"/>
      <c r="AM79" s="600"/>
      <c r="AN79" s="600"/>
      <c r="AO79" s="600"/>
      <c r="AP79" s="600"/>
      <c r="AQ79" s="600"/>
      <c r="AR79" s="600"/>
      <c r="AS79" s="600"/>
      <c r="AT79" s="600"/>
      <c r="AU79" s="600"/>
      <c r="AV79" s="600"/>
      <c r="AW79" s="600"/>
      <c r="AX79" s="600"/>
      <c r="AY79" s="600"/>
      <c r="AZ79" s="600"/>
      <c r="BA79" s="600"/>
      <c r="BB79" s="600"/>
      <c r="BC79" s="600"/>
    </row>
    <row r="80" spans="1:55" x14ac:dyDescent="0.25">
      <c r="A80" s="1335"/>
      <c r="B80" s="1338"/>
      <c r="C80" s="1286" t="s">
        <v>241</v>
      </c>
      <c r="D80" s="754" t="s">
        <v>216</v>
      </c>
      <c r="E80" s="667">
        <v>6</v>
      </c>
      <c r="F80" s="667">
        <v>6</v>
      </c>
      <c r="G80" s="666"/>
      <c r="H80" s="667"/>
      <c r="I80" s="666"/>
      <c r="J80" s="667">
        <v>6</v>
      </c>
      <c r="K80" s="580"/>
      <c r="L80" s="580"/>
      <c r="M80" s="657"/>
      <c r="N80" s="1280" t="s">
        <v>241</v>
      </c>
      <c r="O80" s="1280" t="s">
        <v>218</v>
      </c>
      <c r="P80" s="1279" t="s">
        <v>219</v>
      </c>
      <c r="Q80" s="1280" t="s">
        <v>220</v>
      </c>
      <c r="R80" s="1280" t="s">
        <v>221</v>
      </c>
      <c r="S80" s="1289"/>
      <c r="T80" s="1243"/>
      <c r="U80" s="1280" t="s">
        <v>222</v>
      </c>
      <c r="V80" s="1280" t="s">
        <v>223</v>
      </c>
      <c r="W80" s="1280" t="s">
        <v>224</v>
      </c>
      <c r="X80" s="1280" t="s">
        <v>225</v>
      </c>
      <c r="Y80" s="1290"/>
      <c r="Z80" s="573"/>
      <c r="AA80" s="574"/>
      <c r="AB80" s="574"/>
      <c r="AC80" s="574"/>
      <c r="AD80" s="574"/>
      <c r="AE80" s="574"/>
      <c r="AF80" s="574"/>
      <c r="AG80" s="574"/>
      <c r="AH80" s="574"/>
      <c r="AI80" s="574"/>
      <c r="AJ80" s="575"/>
      <c r="AK80" s="599"/>
      <c r="AL80" s="599"/>
      <c r="AM80" s="600"/>
      <c r="AN80" s="600"/>
      <c r="AO80" s="600"/>
      <c r="AP80" s="600"/>
      <c r="AQ80" s="600"/>
      <c r="AR80" s="600"/>
      <c r="AS80" s="600"/>
      <c r="AT80" s="600"/>
      <c r="AU80" s="600"/>
      <c r="AV80" s="600"/>
      <c r="AW80" s="600"/>
      <c r="AX80" s="600"/>
      <c r="AY80" s="600"/>
      <c r="AZ80" s="600"/>
      <c r="BA80" s="600"/>
      <c r="BB80" s="600"/>
      <c r="BC80" s="600"/>
    </row>
    <row r="81" spans="1:55" x14ac:dyDescent="0.25">
      <c r="A81" s="1335"/>
      <c r="B81" s="1338"/>
      <c r="C81" s="1272"/>
      <c r="D81" s="755" t="s">
        <v>226</v>
      </c>
      <c r="E81" s="667">
        <v>269038.8</v>
      </c>
      <c r="F81" s="765">
        <v>269038.8</v>
      </c>
      <c r="G81" s="667"/>
      <c r="H81" s="667"/>
      <c r="I81" s="666"/>
      <c r="J81" s="765">
        <v>290850</v>
      </c>
      <c r="K81" s="579"/>
      <c r="L81" s="579"/>
      <c r="M81" s="657"/>
      <c r="N81" s="1252"/>
      <c r="O81" s="1252"/>
      <c r="P81" s="1252"/>
      <c r="Q81" s="1252"/>
      <c r="R81" s="1252"/>
      <c r="S81" s="1246"/>
      <c r="T81" s="1247"/>
      <c r="U81" s="1252"/>
      <c r="V81" s="1252"/>
      <c r="W81" s="1252"/>
      <c r="X81" s="1252"/>
      <c r="Y81" s="1283"/>
      <c r="Z81" s="573"/>
      <c r="AA81" s="574"/>
      <c r="AB81" s="574"/>
      <c r="AC81" s="574"/>
      <c r="AD81" s="574"/>
      <c r="AE81" s="574"/>
      <c r="AF81" s="574"/>
      <c r="AG81" s="574"/>
      <c r="AH81" s="574"/>
      <c r="AI81" s="574"/>
      <c r="AJ81" s="575"/>
      <c r="AK81" s="599"/>
      <c r="AL81" s="599"/>
      <c r="AM81" s="600"/>
      <c r="AN81" s="600"/>
      <c r="AO81" s="600"/>
      <c r="AP81" s="600"/>
      <c r="AQ81" s="600"/>
      <c r="AR81" s="600"/>
      <c r="AS81" s="600"/>
      <c r="AT81" s="600"/>
      <c r="AU81" s="600"/>
      <c r="AV81" s="600"/>
      <c r="AW81" s="600"/>
      <c r="AX81" s="600"/>
      <c r="AY81" s="600"/>
      <c r="AZ81" s="600"/>
      <c r="BA81" s="600"/>
      <c r="BB81" s="600"/>
      <c r="BC81" s="600"/>
    </row>
    <row r="82" spans="1:55" x14ac:dyDescent="0.25">
      <c r="A82" s="1335"/>
      <c r="B82" s="1338"/>
      <c r="C82" s="1272"/>
      <c r="D82" s="761" t="s">
        <v>228</v>
      </c>
      <c r="E82" s="667"/>
      <c r="F82" s="667"/>
      <c r="G82" s="667"/>
      <c r="H82" s="667"/>
      <c r="I82" s="666"/>
      <c r="J82" s="667"/>
      <c r="K82" s="579"/>
      <c r="L82" s="579"/>
      <c r="M82" s="657"/>
      <c r="N82" s="1252"/>
      <c r="O82" s="1252"/>
      <c r="P82" s="1252"/>
      <c r="Q82" s="1252"/>
      <c r="R82" s="1252"/>
      <c r="S82" s="1246"/>
      <c r="T82" s="1247"/>
      <c r="U82" s="1252"/>
      <c r="V82" s="1252"/>
      <c r="W82" s="1252"/>
      <c r="X82" s="1252"/>
      <c r="Y82" s="1283"/>
      <c r="Z82" s="573"/>
      <c r="AA82" s="574"/>
      <c r="AB82" s="574"/>
      <c r="AC82" s="574"/>
      <c r="AD82" s="574"/>
      <c r="AE82" s="574"/>
      <c r="AF82" s="574"/>
      <c r="AG82" s="574"/>
      <c r="AH82" s="574"/>
      <c r="AI82" s="574"/>
      <c r="AJ82" s="575"/>
      <c r="AK82" s="599"/>
      <c r="AL82" s="599"/>
      <c r="AM82" s="600"/>
      <c r="AN82" s="600"/>
      <c r="AO82" s="600"/>
      <c r="AP82" s="600"/>
      <c r="AQ82" s="600"/>
      <c r="AR82" s="600"/>
      <c r="AS82" s="600"/>
      <c r="AT82" s="600"/>
      <c r="AU82" s="600"/>
      <c r="AV82" s="600"/>
      <c r="AW82" s="600"/>
      <c r="AX82" s="600"/>
      <c r="AY82" s="600"/>
      <c r="AZ82" s="600"/>
      <c r="BA82" s="600"/>
      <c r="BB82" s="600"/>
      <c r="BC82" s="600"/>
    </row>
    <row r="83" spans="1:55" ht="15.75" thickBot="1" x14ac:dyDescent="0.3">
      <c r="A83" s="1335"/>
      <c r="B83" s="1338"/>
      <c r="C83" s="1287"/>
      <c r="D83" s="755" t="s">
        <v>230</v>
      </c>
      <c r="E83" s="667"/>
      <c r="F83" s="667"/>
      <c r="G83" s="667"/>
      <c r="H83" s="667"/>
      <c r="I83" s="666"/>
      <c r="J83" s="667"/>
      <c r="K83" s="579"/>
      <c r="L83" s="579"/>
      <c r="M83" s="657"/>
      <c r="N83" s="1253"/>
      <c r="O83" s="1253"/>
      <c r="P83" s="1253"/>
      <c r="Q83" s="1253"/>
      <c r="R83" s="1253"/>
      <c r="S83" s="1248"/>
      <c r="T83" s="1249"/>
      <c r="U83" s="1253"/>
      <c r="V83" s="1253"/>
      <c r="W83" s="1253"/>
      <c r="X83" s="1253"/>
      <c r="Y83" s="1284"/>
      <c r="Z83" s="573"/>
      <c r="AA83" s="574"/>
      <c r="AB83" s="574"/>
      <c r="AC83" s="574"/>
      <c r="AD83" s="574"/>
      <c r="AE83" s="574"/>
      <c r="AF83" s="574"/>
      <c r="AG83" s="574"/>
      <c r="AH83" s="574"/>
      <c r="AI83" s="574"/>
      <c r="AJ83" s="575"/>
      <c r="AK83" s="599"/>
      <c r="AL83" s="599"/>
      <c r="AM83" s="600"/>
      <c r="AN83" s="600"/>
      <c r="AO83" s="600"/>
      <c r="AP83" s="600"/>
      <c r="AQ83" s="600"/>
      <c r="AR83" s="600"/>
      <c r="AS83" s="600"/>
      <c r="AT83" s="600"/>
      <c r="AU83" s="600"/>
      <c r="AV83" s="600"/>
      <c r="AW83" s="600"/>
      <c r="AX83" s="600"/>
      <c r="AY83" s="600"/>
      <c r="AZ83" s="600"/>
      <c r="BA83" s="600"/>
      <c r="BB83" s="600"/>
      <c r="BC83" s="600"/>
    </row>
    <row r="84" spans="1:55" x14ac:dyDescent="0.25">
      <c r="A84" s="1335"/>
      <c r="B84" s="1338"/>
      <c r="C84" s="1291" t="s">
        <v>259</v>
      </c>
      <c r="D84" s="754" t="s">
        <v>216</v>
      </c>
      <c r="E84" s="667">
        <v>3749</v>
      </c>
      <c r="F84" s="667">
        <v>3749</v>
      </c>
      <c r="G84" s="667"/>
      <c r="H84" s="667"/>
      <c r="I84" s="666"/>
      <c r="J84" s="667"/>
      <c r="K84" s="580"/>
      <c r="L84" s="580"/>
      <c r="M84" s="657"/>
      <c r="N84" s="1280" t="s">
        <v>217</v>
      </c>
      <c r="O84" s="1280" t="s">
        <v>218</v>
      </c>
      <c r="P84" s="1280" t="s">
        <v>219</v>
      </c>
      <c r="Q84" s="1280" t="s">
        <v>220</v>
      </c>
      <c r="R84" s="1280" t="s">
        <v>221</v>
      </c>
      <c r="S84" s="1242">
        <v>8185614</v>
      </c>
      <c r="T84" s="1243"/>
      <c r="U84" s="1280" t="s">
        <v>222</v>
      </c>
      <c r="V84" s="1280" t="s">
        <v>223</v>
      </c>
      <c r="W84" s="1280" t="s">
        <v>224</v>
      </c>
      <c r="X84" s="1280" t="s">
        <v>225</v>
      </c>
      <c r="Y84" s="1304">
        <v>8185614</v>
      </c>
      <c r="Z84" s="573"/>
      <c r="AA84" s="574"/>
      <c r="AB84" s="574"/>
      <c r="AC84" s="574"/>
      <c r="AD84" s="574"/>
      <c r="AE84" s="574"/>
      <c r="AF84" s="574"/>
      <c r="AG84" s="574"/>
      <c r="AH84" s="574"/>
      <c r="AI84" s="574"/>
      <c r="AJ84" s="575"/>
      <c r="AK84" s="599"/>
      <c r="AL84" s="599"/>
      <c r="AM84" s="600"/>
      <c r="AN84" s="600"/>
      <c r="AO84" s="600"/>
      <c r="AP84" s="600"/>
      <c r="AQ84" s="600"/>
      <c r="AR84" s="600"/>
      <c r="AS84" s="600"/>
      <c r="AT84" s="600"/>
      <c r="AU84" s="600"/>
      <c r="AV84" s="600"/>
      <c r="AW84" s="600"/>
      <c r="AX84" s="600"/>
      <c r="AY84" s="600"/>
      <c r="AZ84" s="600"/>
      <c r="BA84" s="600"/>
      <c r="BB84" s="600"/>
      <c r="BC84" s="600"/>
    </row>
    <row r="85" spans="1:55" x14ac:dyDescent="0.25">
      <c r="A85" s="1335"/>
      <c r="B85" s="1338"/>
      <c r="C85" s="1272"/>
      <c r="D85" s="755" t="s">
        <v>226</v>
      </c>
      <c r="E85" s="667">
        <v>168104410.19999999</v>
      </c>
      <c r="F85" s="667">
        <v>168104410.20000002</v>
      </c>
      <c r="G85" s="667"/>
      <c r="H85" s="667"/>
      <c r="I85" s="666"/>
      <c r="J85" s="667"/>
      <c r="K85" s="580"/>
      <c r="L85" s="579"/>
      <c r="M85" s="657"/>
      <c r="N85" s="1252"/>
      <c r="O85" s="1252"/>
      <c r="P85" s="1252"/>
      <c r="Q85" s="1252"/>
      <c r="R85" s="1252"/>
      <c r="S85" s="1246"/>
      <c r="T85" s="1247"/>
      <c r="U85" s="1252"/>
      <c r="V85" s="1252"/>
      <c r="W85" s="1252"/>
      <c r="X85" s="1252"/>
      <c r="Y85" s="1283"/>
      <c r="Z85" s="573"/>
      <c r="AA85" s="574"/>
      <c r="AB85" s="574"/>
      <c r="AC85" s="574"/>
      <c r="AD85" s="574"/>
      <c r="AE85" s="574"/>
      <c r="AF85" s="574"/>
      <c r="AG85" s="574"/>
      <c r="AH85" s="574"/>
      <c r="AI85" s="574"/>
      <c r="AJ85" s="575"/>
      <c r="AK85" s="599"/>
      <c r="AL85" s="599"/>
      <c r="AM85" s="600"/>
      <c r="AN85" s="600"/>
      <c r="AO85" s="600"/>
      <c r="AP85" s="600"/>
      <c r="AQ85" s="600"/>
      <c r="AR85" s="600"/>
      <c r="AS85" s="600"/>
      <c r="AT85" s="600"/>
      <c r="AU85" s="600"/>
      <c r="AV85" s="600"/>
      <c r="AW85" s="600"/>
      <c r="AX85" s="600"/>
      <c r="AY85" s="600"/>
      <c r="AZ85" s="600"/>
      <c r="BA85" s="600"/>
      <c r="BB85" s="600"/>
      <c r="BC85" s="600"/>
    </row>
    <row r="86" spans="1:55" x14ac:dyDescent="0.25">
      <c r="A86" s="1335"/>
      <c r="B86" s="1338"/>
      <c r="C86" s="1272"/>
      <c r="D86" s="761" t="s">
        <v>228</v>
      </c>
      <c r="E86" s="667">
        <v>80</v>
      </c>
      <c r="F86" s="667">
        <v>0</v>
      </c>
      <c r="G86" s="667"/>
      <c r="H86" s="667"/>
      <c r="I86" s="666"/>
      <c r="J86" s="667"/>
      <c r="K86" s="579"/>
      <c r="L86" s="579"/>
      <c r="M86" s="657"/>
      <c r="N86" s="1252"/>
      <c r="O86" s="1252"/>
      <c r="P86" s="1252"/>
      <c r="Q86" s="1252"/>
      <c r="R86" s="1252"/>
      <c r="S86" s="1246"/>
      <c r="T86" s="1247"/>
      <c r="U86" s="1252"/>
      <c r="V86" s="1252"/>
      <c r="W86" s="1252"/>
      <c r="X86" s="1252"/>
      <c r="Y86" s="1283"/>
      <c r="Z86" s="573"/>
      <c r="AA86" s="574"/>
      <c r="AB86" s="574"/>
      <c r="AC86" s="574"/>
      <c r="AD86" s="574"/>
      <c r="AE86" s="574"/>
      <c r="AF86" s="574"/>
      <c r="AG86" s="574"/>
      <c r="AH86" s="574"/>
      <c r="AI86" s="574"/>
      <c r="AJ86" s="575"/>
      <c r="AK86" s="599"/>
      <c r="AL86" s="599"/>
      <c r="AM86" s="600"/>
      <c r="AN86" s="600"/>
      <c r="AO86" s="600"/>
      <c r="AP86" s="600"/>
      <c r="AQ86" s="600"/>
      <c r="AR86" s="600"/>
      <c r="AS86" s="600"/>
      <c r="AT86" s="600"/>
      <c r="AU86" s="600"/>
      <c r="AV86" s="600"/>
      <c r="AW86" s="600"/>
      <c r="AX86" s="600"/>
      <c r="AY86" s="600"/>
      <c r="AZ86" s="600"/>
      <c r="BA86" s="600"/>
      <c r="BB86" s="600"/>
      <c r="BC86" s="600"/>
    </row>
    <row r="87" spans="1:55" ht="15.75" thickBot="1" x14ac:dyDescent="0.3">
      <c r="A87" s="1335"/>
      <c r="B87" s="1338"/>
      <c r="C87" s="1287"/>
      <c r="D87" s="755" t="s">
        <v>230</v>
      </c>
      <c r="E87" s="667">
        <v>326526226</v>
      </c>
      <c r="F87" s="667">
        <v>328298162</v>
      </c>
      <c r="G87" s="667"/>
      <c r="H87" s="667"/>
      <c r="I87" s="667"/>
      <c r="J87" s="849"/>
      <c r="K87" s="582"/>
      <c r="L87" s="582"/>
      <c r="M87" s="657"/>
      <c r="N87" s="1253"/>
      <c r="O87" s="1253"/>
      <c r="P87" s="1253"/>
      <c r="Q87" s="1253"/>
      <c r="R87" s="1253"/>
      <c r="S87" s="1248"/>
      <c r="T87" s="1249"/>
      <c r="U87" s="1253"/>
      <c r="V87" s="1253"/>
      <c r="W87" s="1253"/>
      <c r="X87" s="1253"/>
      <c r="Y87" s="1284"/>
      <c r="Z87" s="573"/>
      <c r="AA87" s="574"/>
      <c r="AB87" s="574"/>
      <c r="AC87" s="574"/>
      <c r="AD87" s="574"/>
      <c r="AE87" s="574"/>
      <c r="AF87" s="574"/>
      <c r="AG87" s="574"/>
      <c r="AH87" s="574"/>
      <c r="AI87" s="574"/>
      <c r="AJ87" s="575"/>
      <c r="AK87" s="599"/>
      <c r="AL87" s="599"/>
      <c r="AM87" s="600"/>
      <c r="AN87" s="600"/>
      <c r="AO87" s="600"/>
      <c r="AP87" s="600"/>
      <c r="AQ87" s="600"/>
      <c r="AR87" s="600"/>
      <c r="AS87" s="600"/>
      <c r="AT87" s="600"/>
      <c r="AU87" s="600"/>
      <c r="AV87" s="600"/>
      <c r="AW87" s="600"/>
      <c r="AX87" s="600"/>
      <c r="AY87" s="600"/>
      <c r="AZ87" s="600"/>
      <c r="BA87" s="600"/>
      <c r="BB87" s="600"/>
      <c r="BC87" s="600"/>
    </row>
    <row r="88" spans="1:55" x14ac:dyDescent="0.25">
      <c r="A88" s="1335"/>
      <c r="B88" s="1338"/>
      <c r="C88" s="1305" t="s">
        <v>260</v>
      </c>
      <c r="D88" s="754" t="s">
        <v>216</v>
      </c>
      <c r="E88" s="668">
        <v>5000</v>
      </c>
      <c r="F88" s="668">
        <v>5000</v>
      </c>
      <c r="G88" s="668"/>
      <c r="H88" s="668"/>
      <c r="I88" s="668"/>
      <c r="J88" s="668">
        <v>1251</v>
      </c>
      <c r="K88" s="583"/>
      <c r="L88" s="583"/>
      <c r="M88" s="706"/>
      <c r="N88" s="1306"/>
      <c r="O88" s="1307"/>
      <c r="P88" s="1307"/>
      <c r="Q88" s="1307"/>
      <c r="R88" s="1307"/>
      <c r="S88" s="1307"/>
      <c r="T88" s="1307"/>
      <c r="U88" s="1307"/>
      <c r="V88" s="1307"/>
      <c r="W88" s="1307"/>
      <c r="X88" s="1307"/>
      <c r="Y88" s="1308"/>
      <c r="Z88" s="573">
        <v>8246534</v>
      </c>
      <c r="AA88" s="847">
        <v>1178076.2857142857</v>
      </c>
      <c r="AB88" s="574"/>
      <c r="AC88" s="574"/>
      <c r="AD88" s="574"/>
      <c r="AE88" s="574"/>
      <c r="AF88" s="574"/>
      <c r="AG88" s="574"/>
      <c r="AH88" s="574"/>
      <c r="AI88" s="574"/>
      <c r="AJ88" s="575"/>
      <c r="AK88" s="585">
        <v>129963.224545455</v>
      </c>
      <c r="AL88" s="585"/>
      <c r="AM88" s="586"/>
      <c r="AN88" s="586"/>
      <c r="AO88" s="586"/>
      <c r="AP88" s="586"/>
      <c r="AQ88" s="586"/>
      <c r="AR88" s="586"/>
      <c r="AS88" s="586"/>
      <c r="AT88" s="586"/>
      <c r="AU88" s="586"/>
      <c r="AV88" s="586"/>
      <c r="AW88" s="586"/>
      <c r="AX88" s="586"/>
      <c r="AY88" s="586"/>
      <c r="AZ88" s="586"/>
      <c r="BA88" s="586"/>
      <c r="BB88" s="586"/>
      <c r="BC88" s="586"/>
    </row>
    <row r="89" spans="1:55" x14ac:dyDescent="0.25">
      <c r="A89" s="1335"/>
      <c r="B89" s="1338"/>
      <c r="C89" s="1275"/>
      <c r="D89" s="755" t="s">
        <v>226</v>
      </c>
      <c r="E89" s="668">
        <v>224198999.99999997</v>
      </c>
      <c r="F89" s="668">
        <v>224199000.00000006</v>
      </c>
      <c r="G89" s="669"/>
      <c r="H89" s="669"/>
      <c r="I89" s="669"/>
      <c r="J89" s="668">
        <v>60642000</v>
      </c>
      <c r="K89" s="846"/>
      <c r="L89" s="601"/>
      <c r="M89" s="706"/>
      <c r="N89" s="1309"/>
      <c r="O89" s="1309"/>
      <c r="P89" s="1309"/>
      <c r="Q89" s="1309"/>
      <c r="R89" s="1309"/>
      <c r="S89" s="1309"/>
      <c r="T89" s="1309"/>
      <c r="U89" s="1309"/>
      <c r="V89" s="1309"/>
      <c r="W89" s="1309"/>
      <c r="X89" s="1309"/>
      <c r="Y89" s="1310"/>
      <c r="Z89" s="573"/>
      <c r="AA89" s="847">
        <v>1178076.2857142901</v>
      </c>
      <c r="AB89" s="574"/>
      <c r="AC89" s="574"/>
      <c r="AD89" s="574"/>
      <c r="AE89" s="574"/>
      <c r="AF89" s="574"/>
      <c r="AG89" s="574"/>
      <c r="AH89" s="574"/>
      <c r="AI89" s="574"/>
      <c r="AJ89" s="575"/>
      <c r="AK89" s="585"/>
      <c r="AL89" s="585"/>
      <c r="AM89" s="586"/>
      <c r="AN89" s="586"/>
      <c r="AO89" s="586"/>
      <c r="AP89" s="586"/>
      <c r="AQ89" s="586"/>
      <c r="AR89" s="586"/>
      <c r="AS89" s="586"/>
      <c r="AT89" s="586"/>
      <c r="AU89" s="586"/>
      <c r="AV89" s="586"/>
      <c r="AW89" s="586"/>
      <c r="AX89" s="586"/>
      <c r="AY89" s="586"/>
      <c r="AZ89" s="586"/>
      <c r="BA89" s="586"/>
      <c r="BB89" s="586"/>
      <c r="BC89" s="586"/>
    </row>
    <row r="90" spans="1:55" x14ac:dyDescent="0.25">
      <c r="A90" s="1335"/>
      <c r="B90" s="1338"/>
      <c r="C90" s="1275"/>
      <c r="D90" s="761" t="s">
        <v>228</v>
      </c>
      <c r="E90" s="668">
        <v>80</v>
      </c>
      <c r="F90" s="668">
        <v>80</v>
      </c>
      <c r="G90" s="668"/>
      <c r="H90" s="668"/>
      <c r="I90" s="668"/>
      <c r="J90" s="668">
        <v>80</v>
      </c>
      <c r="K90" s="584"/>
      <c r="L90" s="584"/>
      <c r="M90" s="706"/>
      <c r="N90" s="1309"/>
      <c r="O90" s="1309"/>
      <c r="P90" s="1309"/>
      <c r="Q90" s="1309"/>
      <c r="R90" s="1309"/>
      <c r="S90" s="1309"/>
      <c r="T90" s="1309"/>
      <c r="U90" s="1309"/>
      <c r="V90" s="1309"/>
      <c r="W90" s="1309"/>
      <c r="X90" s="1309"/>
      <c r="Y90" s="1310"/>
      <c r="Z90" s="573"/>
      <c r="AA90" s="574"/>
      <c r="AB90" s="574"/>
      <c r="AC90" s="574"/>
      <c r="AD90" s="574"/>
      <c r="AE90" s="574"/>
      <c r="AF90" s="574"/>
      <c r="AG90" s="574"/>
      <c r="AH90" s="574"/>
      <c r="AI90" s="574"/>
      <c r="AJ90" s="575"/>
      <c r="AK90" s="585"/>
      <c r="AL90" s="585"/>
      <c r="AM90" s="586"/>
      <c r="AN90" s="586"/>
      <c r="AO90" s="586"/>
      <c r="AP90" s="586"/>
      <c r="AQ90" s="586"/>
      <c r="AR90" s="586"/>
      <c r="AS90" s="586"/>
      <c r="AT90" s="586"/>
      <c r="AU90" s="586"/>
      <c r="AV90" s="586"/>
      <c r="AW90" s="586"/>
      <c r="AX90" s="586"/>
      <c r="AY90" s="586"/>
      <c r="AZ90" s="586"/>
      <c r="BA90" s="586"/>
      <c r="BB90" s="586"/>
      <c r="BC90" s="586"/>
    </row>
    <row r="91" spans="1:55" ht="15.75" thickBot="1" x14ac:dyDescent="0.3">
      <c r="A91" s="1336"/>
      <c r="B91" s="1339"/>
      <c r="C91" s="1276"/>
      <c r="D91" s="755" t="s">
        <v>230</v>
      </c>
      <c r="E91" s="875">
        <v>400894125</v>
      </c>
      <c r="F91" s="875">
        <v>400894125</v>
      </c>
      <c r="G91" s="876"/>
      <c r="H91" s="876"/>
      <c r="I91" s="876"/>
      <c r="J91" s="875">
        <v>74367899</v>
      </c>
      <c r="K91" s="589"/>
      <c r="L91" s="589"/>
      <c r="M91" s="707"/>
      <c r="N91" s="1311"/>
      <c r="O91" s="1311"/>
      <c r="P91" s="1311"/>
      <c r="Q91" s="1311"/>
      <c r="R91" s="1311"/>
      <c r="S91" s="1311"/>
      <c r="T91" s="1311"/>
      <c r="U91" s="1311"/>
      <c r="V91" s="1311"/>
      <c r="W91" s="1311"/>
      <c r="X91" s="1311"/>
      <c r="Y91" s="1312"/>
      <c r="Z91" s="573"/>
      <c r="AA91" s="574"/>
      <c r="AB91" s="574"/>
      <c r="AC91" s="574"/>
      <c r="AD91" s="574"/>
      <c r="AE91" s="574"/>
      <c r="AF91" s="574"/>
      <c r="AG91" s="574"/>
      <c r="AH91" s="574"/>
      <c r="AI91" s="574"/>
      <c r="AJ91" s="575"/>
      <c r="AK91" s="585"/>
      <c r="AL91" s="585"/>
      <c r="AM91" s="586"/>
      <c r="AN91" s="586"/>
      <c r="AO91" s="586"/>
      <c r="AP91" s="586"/>
      <c r="AQ91" s="586"/>
      <c r="AR91" s="586"/>
      <c r="AS91" s="586"/>
      <c r="AT91" s="586"/>
      <c r="AU91" s="586"/>
      <c r="AV91" s="586"/>
      <c r="AW91" s="586"/>
      <c r="AX91" s="586"/>
      <c r="AY91" s="586"/>
      <c r="AZ91" s="586"/>
      <c r="BA91" s="586"/>
      <c r="BB91" s="586"/>
      <c r="BC91" s="586"/>
    </row>
    <row r="92" spans="1:55" x14ac:dyDescent="0.25">
      <c r="A92" s="1313">
        <v>4</v>
      </c>
      <c r="B92" s="1314" t="s">
        <v>270</v>
      </c>
      <c r="C92" s="1256" t="s">
        <v>271</v>
      </c>
      <c r="D92" s="754" t="s">
        <v>216</v>
      </c>
      <c r="E92" s="768">
        <v>130</v>
      </c>
      <c r="F92" s="768">
        <v>130</v>
      </c>
      <c r="G92" s="717"/>
      <c r="H92" s="717"/>
      <c r="I92" s="717"/>
      <c r="J92" s="768">
        <v>0</v>
      </c>
      <c r="K92" s="871"/>
      <c r="L92" s="602"/>
      <c r="M92" s="671"/>
      <c r="N92" s="1256" t="s">
        <v>217</v>
      </c>
      <c r="O92" s="1256" t="s">
        <v>89</v>
      </c>
      <c r="P92" s="1256" t="s">
        <v>89</v>
      </c>
      <c r="Q92" s="1256" t="s">
        <v>89</v>
      </c>
      <c r="R92" s="1299" t="s">
        <v>221</v>
      </c>
      <c r="S92" s="1300">
        <v>8185614</v>
      </c>
      <c r="T92" s="1301"/>
      <c r="U92" s="1292" t="s">
        <v>222</v>
      </c>
      <c r="V92" s="1292" t="s">
        <v>223</v>
      </c>
      <c r="W92" s="1292" t="s">
        <v>224</v>
      </c>
      <c r="X92" s="1292" t="s">
        <v>225</v>
      </c>
      <c r="Y92" s="1294">
        <v>8185614</v>
      </c>
      <c r="Z92" s="573"/>
      <c r="AA92" s="574"/>
      <c r="AB92" s="574"/>
      <c r="AC92" s="574"/>
      <c r="AD92" s="574"/>
      <c r="AE92" s="574"/>
      <c r="AF92" s="574"/>
      <c r="AG92" s="574"/>
      <c r="AH92" s="574"/>
      <c r="AI92" s="574"/>
      <c r="AJ92" s="575"/>
      <c r="AK92" s="575"/>
      <c r="AL92" s="575"/>
      <c r="AM92" s="573"/>
      <c r="AN92" s="573"/>
      <c r="AO92" s="573"/>
      <c r="AP92" s="573"/>
      <c r="AQ92" s="573"/>
      <c r="AR92" s="573"/>
      <c r="AS92" s="573"/>
      <c r="AT92" s="576"/>
      <c r="AU92" s="576"/>
      <c r="AV92" s="576"/>
      <c r="AW92" s="576"/>
      <c r="AX92" s="576"/>
      <c r="AY92" s="576"/>
      <c r="AZ92" s="576"/>
      <c r="BA92" s="576"/>
      <c r="BB92" s="576"/>
      <c r="BC92" s="576"/>
    </row>
    <row r="93" spans="1:55" x14ac:dyDescent="0.25">
      <c r="A93" s="1297"/>
      <c r="B93" s="1252"/>
      <c r="C93" s="1252"/>
      <c r="D93" s="755" t="s">
        <v>226</v>
      </c>
      <c r="E93" s="768">
        <v>1814177000</v>
      </c>
      <c r="F93" s="879">
        <v>1814177000</v>
      </c>
      <c r="G93" s="880"/>
      <c r="H93" s="880"/>
      <c r="I93" s="880"/>
      <c r="J93" s="768">
        <v>90695000</v>
      </c>
      <c r="K93" s="830"/>
      <c r="L93" s="604"/>
      <c r="M93" s="672"/>
      <c r="N93" s="1252"/>
      <c r="O93" s="1252"/>
      <c r="P93" s="1252"/>
      <c r="Q93" s="1252"/>
      <c r="R93" s="1252"/>
      <c r="S93" s="1246"/>
      <c r="T93" s="1247"/>
      <c r="U93" s="1252"/>
      <c r="V93" s="1252"/>
      <c r="W93" s="1252"/>
      <c r="X93" s="1252"/>
      <c r="Y93" s="1283"/>
      <c r="Z93" s="573"/>
      <c r="AA93" s="574"/>
      <c r="AB93" s="574"/>
      <c r="AC93" s="574"/>
      <c r="AD93" s="574"/>
      <c r="AE93" s="574"/>
      <c r="AF93" s="574"/>
      <c r="AG93" s="574"/>
      <c r="AH93" s="574"/>
      <c r="AI93" s="574"/>
      <c r="AJ93" s="575"/>
      <c r="AK93" s="575"/>
      <c r="AL93" s="575"/>
      <c r="AM93" s="573"/>
      <c r="AN93" s="573"/>
      <c r="AO93" s="573"/>
      <c r="AP93" s="573"/>
      <c r="AQ93" s="573"/>
      <c r="AR93" s="573"/>
      <c r="AS93" s="573"/>
      <c r="AT93" s="576"/>
      <c r="AU93" s="576"/>
      <c r="AV93" s="576"/>
      <c r="AW93" s="576"/>
      <c r="AX93" s="576"/>
      <c r="AY93" s="576"/>
      <c r="AZ93" s="576"/>
      <c r="BA93" s="576"/>
      <c r="BB93" s="576"/>
      <c r="BC93" s="576"/>
    </row>
    <row r="94" spans="1:55" x14ac:dyDescent="0.25">
      <c r="A94" s="1297"/>
      <c r="B94" s="1252"/>
      <c r="C94" s="1252"/>
      <c r="D94" s="761" t="s">
        <v>228</v>
      </c>
      <c r="E94" s="768">
        <v>17</v>
      </c>
      <c r="F94" s="768">
        <v>17</v>
      </c>
      <c r="G94" s="717"/>
      <c r="H94" s="717"/>
      <c r="I94" s="717"/>
      <c r="J94" s="768">
        <v>17</v>
      </c>
      <c r="K94" s="577"/>
      <c r="L94" s="605"/>
      <c r="M94" s="672"/>
      <c r="N94" s="1252"/>
      <c r="O94" s="1252"/>
      <c r="P94" s="1252"/>
      <c r="Q94" s="1252"/>
      <c r="R94" s="1252"/>
      <c r="S94" s="1246"/>
      <c r="T94" s="1247"/>
      <c r="U94" s="1252"/>
      <c r="V94" s="1252"/>
      <c r="W94" s="1252"/>
      <c r="X94" s="1252"/>
      <c r="Y94" s="1283"/>
      <c r="Z94" s="573"/>
      <c r="AA94" s="574"/>
      <c r="AB94" s="574"/>
      <c r="AC94" s="574"/>
      <c r="AD94" s="574"/>
      <c r="AE94" s="574"/>
      <c r="AF94" s="574"/>
      <c r="AG94" s="574"/>
      <c r="AH94" s="574"/>
      <c r="AI94" s="574"/>
      <c r="AJ94" s="575"/>
      <c r="AK94" s="575"/>
      <c r="AL94" s="575"/>
      <c r="AM94" s="573"/>
      <c r="AN94" s="573"/>
      <c r="AO94" s="573"/>
      <c r="AP94" s="573"/>
      <c r="AQ94" s="573"/>
      <c r="AR94" s="573"/>
      <c r="AS94" s="573"/>
      <c r="AT94" s="576"/>
      <c r="AU94" s="576"/>
      <c r="AV94" s="576"/>
      <c r="AW94" s="576"/>
      <c r="AX94" s="576"/>
      <c r="AY94" s="576"/>
      <c r="AZ94" s="576"/>
      <c r="BA94" s="576"/>
      <c r="BB94" s="576"/>
      <c r="BC94" s="576"/>
    </row>
    <row r="95" spans="1:55" ht="15.75" thickBot="1" x14ac:dyDescent="0.3">
      <c r="A95" s="1297"/>
      <c r="B95" s="1252"/>
      <c r="C95" s="1253"/>
      <c r="D95" s="755" t="s">
        <v>230</v>
      </c>
      <c r="E95" s="768">
        <v>313360878</v>
      </c>
      <c r="F95" s="879">
        <v>313360878</v>
      </c>
      <c r="G95" s="717"/>
      <c r="H95" s="717"/>
      <c r="I95" s="717"/>
      <c r="J95" s="768">
        <v>187471879</v>
      </c>
      <c r="K95" s="830"/>
      <c r="L95" s="604"/>
      <c r="M95" s="672"/>
      <c r="N95" s="1252"/>
      <c r="O95" s="1252"/>
      <c r="P95" s="1252"/>
      <c r="Q95" s="1252"/>
      <c r="R95" s="1252"/>
      <c r="S95" s="1246"/>
      <c r="T95" s="1247"/>
      <c r="U95" s="1252"/>
      <c r="V95" s="1252"/>
      <c r="W95" s="1252"/>
      <c r="X95" s="1252"/>
      <c r="Y95" s="1283"/>
      <c r="Z95" s="573"/>
      <c r="AA95" s="574"/>
      <c r="AB95" s="574"/>
      <c r="AC95" s="574"/>
      <c r="AD95" s="574"/>
      <c r="AE95" s="574"/>
      <c r="AF95" s="574"/>
      <c r="AG95" s="574"/>
      <c r="AH95" s="574"/>
      <c r="AI95" s="574"/>
      <c r="AJ95" s="575"/>
      <c r="AK95" s="575"/>
      <c r="AL95" s="575"/>
      <c r="AM95" s="573"/>
      <c r="AN95" s="573"/>
      <c r="AO95" s="573"/>
      <c r="AP95" s="573"/>
      <c r="AQ95" s="573"/>
      <c r="AR95" s="573"/>
      <c r="AS95" s="573"/>
      <c r="AT95" s="576"/>
      <c r="AU95" s="576"/>
      <c r="AV95" s="576"/>
      <c r="AW95" s="576"/>
      <c r="AX95" s="576"/>
      <c r="AY95" s="576"/>
      <c r="AZ95" s="576"/>
      <c r="BA95" s="576"/>
      <c r="BB95" s="576"/>
      <c r="BC95" s="576"/>
    </row>
    <row r="96" spans="1:55" x14ac:dyDescent="0.25">
      <c r="A96" s="1297"/>
      <c r="B96" s="1252"/>
      <c r="C96" s="1296" t="s">
        <v>272</v>
      </c>
      <c r="D96" s="754" t="s">
        <v>216</v>
      </c>
      <c r="E96" s="768">
        <v>130</v>
      </c>
      <c r="F96" s="850">
        <v>130</v>
      </c>
      <c r="G96" s="881"/>
      <c r="H96" s="881"/>
      <c r="I96" s="882"/>
      <c r="J96" s="850">
        <v>0</v>
      </c>
      <c r="K96" s="841"/>
      <c r="L96" s="583"/>
      <c r="M96" s="708"/>
      <c r="N96" s="1252"/>
      <c r="O96" s="1252"/>
      <c r="P96" s="1252"/>
      <c r="Q96" s="1252"/>
      <c r="R96" s="1252"/>
      <c r="S96" s="1246"/>
      <c r="T96" s="1247"/>
      <c r="U96" s="1252"/>
      <c r="V96" s="1252"/>
      <c r="W96" s="1252"/>
      <c r="X96" s="1252"/>
      <c r="Y96" s="1283"/>
      <c r="Z96" s="573"/>
      <c r="AA96" s="574"/>
      <c r="AB96" s="574"/>
      <c r="AC96" s="574"/>
      <c r="AD96" s="574"/>
      <c r="AE96" s="574"/>
      <c r="AF96" s="574"/>
      <c r="AG96" s="574"/>
      <c r="AH96" s="574"/>
      <c r="AI96" s="574"/>
      <c r="AJ96" s="575"/>
      <c r="AK96" s="585"/>
      <c r="AL96" s="585"/>
      <c r="AM96" s="586"/>
      <c r="AN96" s="586"/>
      <c r="AO96" s="586"/>
      <c r="AP96" s="586"/>
      <c r="AQ96" s="586"/>
      <c r="AR96" s="586"/>
      <c r="AS96" s="586"/>
      <c r="AT96" s="586"/>
      <c r="AU96" s="586"/>
      <c r="AV96" s="586"/>
      <c r="AW96" s="586"/>
      <c r="AX96" s="586"/>
      <c r="AY96" s="586"/>
      <c r="AZ96" s="586"/>
      <c r="BA96" s="586"/>
      <c r="BB96" s="586"/>
      <c r="BC96" s="586"/>
    </row>
    <row r="97" spans="1:55" x14ac:dyDescent="0.25">
      <c r="A97" s="1297"/>
      <c r="B97" s="1252"/>
      <c r="C97" s="1252"/>
      <c r="D97" s="755" t="s">
        <v>226</v>
      </c>
      <c r="E97" s="768">
        <v>1814177000</v>
      </c>
      <c r="F97" s="883">
        <v>1814177000</v>
      </c>
      <c r="G97" s="884"/>
      <c r="H97" s="884"/>
      <c r="I97" s="882"/>
      <c r="J97" s="883">
        <v>90695000</v>
      </c>
      <c r="K97" s="872"/>
      <c r="L97" s="606"/>
      <c r="M97" s="708"/>
      <c r="N97" s="1252"/>
      <c r="O97" s="1252"/>
      <c r="P97" s="1252"/>
      <c r="Q97" s="1252"/>
      <c r="R97" s="1252"/>
      <c r="S97" s="1246"/>
      <c r="T97" s="1247"/>
      <c r="U97" s="1252"/>
      <c r="V97" s="1252"/>
      <c r="W97" s="1252"/>
      <c r="X97" s="1252"/>
      <c r="Y97" s="1283"/>
      <c r="Z97" s="573"/>
      <c r="AA97" s="574"/>
      <c r="AB97" s="574"/>
      <c r="AC97" s="574"/>
      <c r="AD97" s="574"/>
      <c r="AE97" s="574"/>
      <c r="AF97" s="574"/>
      <c r="AG97" s="574"/>
      <c r="AH97" s="574"/>
      <c r="AI97" s="574"/>
      <c r="AJ97" s="575"/>
      <c r="AK97" s="585"/>
      <c r="AL97" s="585"/>
      <c r="AM97" s="586"/>
      <c r="AN97" s="586"/>
      <c r="AO97" s="586"/>
      <c r="AP97" s="586"/>
      <c r="AQ97" s="586"/>
      <c r="AR97" s="586"/>
      <c r="AS97" s="586"/>
      <c r="AT97" s="586"/>
      <c r="AU97" s="586"/>
      <c r="AV97" s="586"/>
      <c r="AW97" s="586"/>
      <c r="AX97" s="586"/>
      <c r="AY97" s="586"/>
      <c r="AZ97" s="586"/>
      <c r="BA97" s="586"/>
      <c r="BB97" s="586"/>
      <c r="BC97" s="586"/>
    </row>
    <row r="98" spans="1:55" x14ac:dyDescent="0.25">
      <c r="A98" s="1297"/>
      <c r="B98" s="1252"/>
      <c r="C98" s="1252"/>
      <c r="D98" s="761" t="s">
        <v>228</v>
      </c>
      <c r="E98" s="768">
        <v>17</v>
      </c>
      <c r="F98" s="885">
        <v>17</v>
      </c>
      <c r="G98" s="886"/>
      <c r="H98" s="886"/>
      <c r="I98" s="887"/>
      <c r="J98" s="885">
        <v>17</v>
      </c>
      <c r="K98" s="873"/>
      <c r="L98" s="607"/>
      <c r="M98" s="708"/>
      <c r="N98" s="1252"/>
      <c r="O98" s="1252"/>
      <c r="P98" s="1252"/>
      <c r="Q98" s="1252"/>
      <c r="R98" s="1252"/>
      <c r="S98" s="1246"/>
      <c r="T98" s="1247"/>
      <c r="U98" s="1252"/>
      <c r="V98" s="1252"/>
      <c r="W98" s="1252"/>
      <c r="X98" s="1252"/>
      <c r="Y98" s="1283"/>
      <c r="Z98" s="573"/>
      <c r="AA98" s="574"/>
      <c r="AB98" s="574"/>
      <c r="AC98" s="574"/>
      <c r="AD98" s="574"/>
      <c r="AE98" s="574"/>
      <c r="AF98" s="574"/>
      <c r="AG98" s="574"/>
      <c r="AH98" s="574"/>
      <c r="AI98" s="574"/>
      <c r="AJ98" s="575"/>
      <c r="AK98" s="585"/>
      <c r="AL98" s="585"/>
      <c r="AM98" s="586"/>
      <c r="AN98" s="586"/>
      <c r="AO98" s="586"/>
      <c r="AP98" s="586"/>
      <c r="AQ98" s="586"/>
      <c r="AR98" s="586"/>
      <c r="AS98" s="586"/>
      <c r="AT98" s="586"/>
      <c r="AU98" s="586"/>
      <c r="AV98" s="586"/>
      <c r="AW98" s="586"/>
      <c r="AX98" s="586"/>
      <c r="AY98" s="586"/>
      <c r="AZ98" s="586"/>
      <c r="BA98" s="586"/>
      <c r="BB98" s="586"/>
      <c r="BC98" s="586"/>
    </row>
    <row r="99" spans="1:55" ht="15.75" thickBot="1" x14ac:dyDescent="0.3">
      <c r="A99" s="1298"/>
      <c r="B99" s="1293"/>
      <c r="C99" s="1293"/>
      <c r="D99" s="755" t="s">
        <v>230</v>
      </c>
      <c r="E99" s="768">
        <v>313360878</v>
      </c>
      <c r="F99" s="883">
        <v>313360878</v>
      </c>
      <c r="G99" s="884"/>
      <c r="H99" s="884"/>
      <c r="I99" s="882"/>
      <c r="J99" s="883">
        <v>187471879</v>
      </c>
      <c r="K99" s="874"/>
      <c r="L99" s="609"/>
      <c r="M99" s="709"/>
      <c r="N99" s="1293"/>
      <c r="O99" s="1293"/>
      <c r="P99" s="1293"/>
      <c r="Q99" s="1293"/>
      <c r="R99" s="1293"/>
      <c r="S99" s="1302"/>
      <c r="T99" s="1303"/>
      <c r="U99" s="1293"/>
      <c r="V99" s="1293"/>
      <c r="W99" s="1293"/>
      <c r="X99" s="1293"/>
      <c r="Y99" s="1295"/>
      <c r="Z99" s="573"/>
      <c r="AA99" s="574"/>
      <c r="AB99" s="574"/>
      <c r="AC99" s="574"/>
      <c r="AD99" s="574"/>
      <c r="AE99" s="574"/>
      <c r="AF99" s="574"/>
      <c r="AG99" s="574"/>
      <c r="AH99" s="574"/>
      <c r="AI99" s="574"/>
      <c r="AJ99" s="575"/>
      <c r="AK99" s="585"/>
      <c r="AL99" s="585"/>
      <c r="AM99" s="586"/>
      <c r="AN99" s="586"/>
      <c r="AO99" s="586"/>
      <c r="AP99" s="586"/>
      <c r="AQ99" s="586"/>
      <c r="AR99" s="586"/>
      <c r="AS99" s="586"/>
      <c r="AT99" s="586"/>
      <c r="AU99" s="586"/>
      <c r="AV99" s="586"/>
      <c r="AW99" s="586"/>
      <c r="AX99" s="586"/>
      <c r="AY99" s="586"/>
      <c r="AZ99" s="586"/>
      <c r="BA99" s="586"/>
      <c r="BB99" s="586"/>
      <c r="BC99" s="586"/>
    </row>
    <row r="100" spans="1:55" x14ac:dyDescent="0.25">
      <c r="A100" s="1254">
        <v>5</v>
      </c>
      <c r="B100" s="1256" t="s">
        <v>273</v>
      </c>
      <c r="C100" s="1256" t="s">
        <v>374</v>
      </c>
      <c r="D100" s="754" t="s">
        <v>216</v>
      </c>
      <c r="E100" s="877">
        <v>90</v>
      </c>
      <c r="F100" s="877">
        <v>90</v>
      </c>
      <c r="G100" s="878"/>
      <c r="H100" s="878"/>
      <c r="I100" s="878"/>
      <c r="J100" s="877">
        <v>70</v>
      </c>
      <c r="K100" s="610"/>
      <c r="L100" s="610"/>
      <c r="M100" s="671"/>
      <c r="N100" s="1256" t="s">
        <v>217</v>
      </c>
      <c r="O100" s="1256" t="s">
        <v>89</v>
      </c>
      <c r="P100" s="1256" t="s">
        <v>89</v>
      </c>
      <c r="Q100" s="1256" t="s">
        <v>89</v>
      </c>
      <c r="R100" s="1299" t="s">
        <v>221</v>
      </c>
      <c r="S100" s="1300">
        <v>8185614</v>
      </c>
      <c r="T100" s="1301"/>
      <c r="U100" s="1292" t="s">
        <v>222</v>
      </c>
      <c r="V100" s="1292" t="s">
        <v>223</v>
      </c>
      <c r="W100" s="1292" t="s">
        <v>224</v>
      </c>
      <c r="X100" s="1292" t="s">
        <v>225</v>
      </c>
      <c r="Y100" s="1294">
        <v>8185614</v>
      </c>
      <c r="Z100" s="573"/>
      <c r="AA100" s="574"/>
      <c r="AB100" s="574"/>
      <c r="AC100" s="574"/>
      <c r="AD100" s="574"/>
      <c r="AE100" s="574"/>
      <c r="AF100" s="574"/>
      <c r="AG100" s="574"/>
      <c r="AH100" s="574"/>
      <c r="AI100" s="574"/>
      <c r="AJ100" s="575"/>
      <c r="AK100" s="585"/>
      <c r="AL100" s="585"/>
      <c r="AM100" s="586"/>
      <c r="AN100" s="586"/>
      <c r="AO100" s="586"/>
      <c r="AP100" s="586"/>
      <c r="AQ100" s="586"/>
      <c r="AR100" s="586"/>
      <c r="AS100" s="586"/>
      <c r="AT100" s="576"/>
      <c r="AU100" s="576"/>
      <c r="AV100" s="576"/>
      <c r="AW100" s="576"/>
      <c r="AX100" s="576"/>
      <c r="AY100" s="576"/>
      <c r="AZ100" s="576"/>
      <c r="BA100" s="576"/>
      <c r="BB100" s="576"/>
      <c r="BC100" s="576"/>
    </row>
    <row r="101" spans="1:55" x14ac:dyDescent="0.25">
      <c r="A101" s="1297"/>
      <c r="B101" s="1252"/>
      <c r="C101" s="1252"/>
      <c r="D101" s="755" t="s">
        <v>226</v>
      </c>
      <c r="E101" s="771">
        <v>1035874000</v>
      </c>
      <c r="F101" s="879">
        <v>1035874000</v>
      </c>
      <c r="G101" s="880"/>
      <c r="H101" s="880"/>
      <c r="I101" s="880"/>
      <c r="J101" s="771">
        <v>29331000</v>
      </c>
      <c r="K101" s="823"/>
      <c r="L101" s="611"/>
      <c r="M101" s="672"/>
      <c r="N101" s="1252"/>
      <c r="O101" s="1252"/>
      <c r="P101" s="1252"/>
      <c r="Q101" s="1252"/>
      <c r="R101" s="1252"/>
      <c r="S101" s="1246"/>
      <c r="T101" s="1247"/>
      <c r="U101" s="1252"/>
      <c r="V101" s="1252"/>
      <c r="W101" s="1252"/>
      <c r="X101" s="1252"/>
      <c r="Y101" s="1283"/>
      <c r="Z101" s="573"/>
      <c r="AA101" s="574"/>
      <c r="AB101" s="574"/>
      <c r="AC101" s="574"/>
      <c r="AD101" s="574"/>
      <c r="AE101" s="574"/>
      <c r="AF101" s="574"/>
      <c r="AG101" s="574"/>
      <c r="AH101" s="574"/>
      <c r="AI101" s="574"/>
      <c r="AJ101" s="575"/>
      <c r="AK101" s="585"/>
      <c r="AL101" s="585"/>
      <c r="AM101" s="586"/>
      <c r="AN101" s="586"/>
      <c r="AO101" s="586"/>
      <c r="AP101" s="586"/>
      <c r="AQ101" s="586"/>
      <c r="AR101" s="586"/>
      <c r="AS101" s="586"/>
      <c r="AT101" s="576"/>
      <c r="AU101" s="576"/>
      <c r="AV101" s="576"/>
      <c r="AW101" s="576"/>
      <c r="AX101" s="576"/>
      <c r="AY101" s="576"/>
      <c r="AZ101" s="576"/>
      <c r="BA101" s="576"/>
      <c r="BB101" s="576"/>
      <c r="BC101" s="576"/>
    </row>
    <row r="102" spans="1:55" x14ac:dyDescent="0.25">
      <c r="A102" s="1297"/>
      <c r="B102" s="1252"/>
      <c r="C102" s="1252"/>
      <c r="D102" s="761" t="s">
        <v>228</v>
      </c>
      <c r="E102" s="771">
        <v>0</v>
      </c>
      <c r="F102" s="771">
        <v>0</v>
      </c>
      <c r="G102" s="721"/>
      <c r="H102" s="721"/>
      <c r="I102" s="721"/>
      <c r="J102" s="771">
        <v>0</v>
      </c>
      <c r="K102" s="837"/>
      <c r="L102" s="612"/>
      <c r="M102" s="710"/>
      <c r="N102" s="1252"/>
      <c r="O102" s="1252"/>
      <c r="P102" s="1252"/>
      <c r="Q102" s="1252"/>
      <c r="R102" s="1252"/>
      <c r="S102" s="1246"/>
      <c r="T102" s="1247"/>
      <c r="U102" s="1252"/>
      <c r="V102" s="1252"/>
      <c r="W102" s="1252"/>
      <c r="X102" s="1252"/>
      <c r="Y102" s="1283"/>
      <c r="Z102" s="573"/>
      <c r="AA102" s="574"/>
      <c r="AB102" s="574"/>
      <c r="AC102" s="574"/>
      <c r="AD102" s="574"/>
      <c r="AE102" s="574"/>
      <c r="AF102" s="574"/>
      <c r="AG102" s="574"/>
      <c r="AH102" s="574"/>
      <c r="AI102" s="574"/>
      <c r="AJ102" s="575"/>
      <c r="AK102" s="585"/>
      <c r="AL102" s="585"/>
      <c r="AM102" s="586"/>
      <c r="AN102" s="586"/>
      <c r="AO102" s="586"/>
      <c r="AP102" s="586"/>
      <c r="AQ102" s="586"/>
      <c r="AR102" s="586"/>
      <c r="AS102" s="586"/>
      <c r="AT102" s="576"/>
      <c r="AU102" s="576"/>
      <c r="AV102" s="576"/>
      <c r="AW102" s="576"/>
      <c r="AX102" s="576"/>
      <c r="AY102" s="576"/>
      <c r="AZ102" s="576"/>
      <c r="BA102" s="576"/>
      <c r="BB102" s="576"/>
      <c r="BC102" s="576"/>
    </row>
    <row r="103" spans="1:55" ht="15.75" thickBot="1" x14ac:dyDescent="0.3">
      <c r="A103" s="1297"/>
      <c r="B103" s="1252"/>
      <c r="C103" s="1253"/>
      <c r="D103" s="755" t="s">
        <v>230</v>
      </c>
      <c r="E103" s="771">
        <v>422858800</v>
      </c>
      <c r="F103" s="771">
        <v>422858800</v>
      </c>
      <c r="G103" s="721"/>
      <c r="H103" s="721"/>
      <c r="I103" s="721"/>
      <c r="J103" s="771">
        <v>212480668</v>
      </c>
      <c r="K103" s="820"/>
      <c r="L103" s="603"/>
      <c r="M103" s="672"/>
      <c r="N103" s="1252"/>
      <c r="O103" s="1252"/>
      <c r="P103" s="1252"/>
      <c r="Q103" s="1252"/>
      <c r="R103" s="1252"/>
      <c r="S103" s="1246"/>
      <c r="T103" s="1247"/>
      <c r="U103" s="1252"/>
      <c r="V103" s="1252"/>
      <c r="W103" s="1252"/>
      <c r="X103" s="1252"/>
      <c r="Y103" s="1283"/>
      <c r="Z103" s="573"/>
      <c r="AA103" s="574"/>
      <c r="AB103" s="574"/>
      <c r="AC103" s="574"/>
      <c r="AD103" s="574"/>
      <c r="AE103" s="574"/>
      <c r="AF103" s="574"/>
      <c r="AG103" s="574"/>
      <c r="AH103" s="574"/>
      <c r="AI103" s="574"/>
      <c r="AJ103" s="575"/>
      <c r="AK103" s="585"/>
      <c r="AL103" s="585"/>
      <c r="AM103" s="586"/>
      <c r="AN103" s="586"/>
      <c r="AO103" s="586"/>
      <c r="AP103" s="586"/>
      <c r="AQ103" s="586"/>
      <c r="AR103" s="586"/>
      <c r="AS103" s="586"/>
      <c r="AT103" s="576"/>
      <c r="AU103" s="576"/>
      <c r="AV103" s="576"/>
      <c r="AW103" s="576"/>
      <c r="AX103" s="576"/>
      <c r="AY103" s="576"/>
      <c r="AZ103" s="576"/>
      <c r="BA103" s="576"/>
      <c r="BB103" s="576"/>
      <c r="BC103" s="576"/>
    </row>
    <row r="104" spans="1:55" x14ac:dyDescent="0.25">
      <c r="A104" s="1297"/>
      <c r="B104" s="1252"/>
      <c r="C104" s="1296" t="s">
        <v>274</v>
      </c>
      <c r="D104" s="754" t="s">
        <v>216</v>
      </c>
      <c r="E104" s="772">
        <v>90</v>
      </c>
      <c r="F104" s="772">
        <v>90</v>
      </c>
      <c r="G104" s="722"/>
      <c r="H104" s="722"/>
      <c r="I104" s="723"/>
      <c r="J104" s="772">
        <v>60</v>
      </c>
      <c r="K104" s="613"/>
      <c r="L104" s="613"/>
      <c r="M104" s="708"/>
      <c r="N104" s="1252"/>
      <c r="O104" s="1252"/>
      <c r="P104" s="1252"/>
      <c r="Q104" s="1252"/>
      <c r="R104" s="1252"/>
      <c r="S104" s="1246"/>
      <c r="T104" s="1247"/>
      <c r="U104" s="1252"/>
      <c r="V104" s="1252"/>
      <c r="W104" s="1252"/>
      <c r="X104" s="1252"/>
      <c r="Y104" s="1283"/>
      <c r="Z104" s="573"/>
      <c r="AA104" s="574"/>
      <c r="AB104" s="574"/>
      <c r="AC104" s="574"/>
      <c r="AD104" s="574"/>
      <c r="AE104" s="574"/>
      <c r="AF104" s="574"/>
      <c r="AG104" s="574"/>
      <c r="AH104" s="574"/>
      <c r="AI104" s="574"/>
      <c r="AJ104" s="575"/>
      <c r="AK104" s="585"/>
      <c r="AL104" s="585"/>
      <c r="AM104" s="586"/>
      <c r="AN104" s="586"/>
      <c r="AO104" s="586"/>
      <c r="AP104" s="586"/>
      <c r="AQ104" s="586"/>
      <c r="AR104" s="586"/>
      <c r="AS104" s="586"/>
      <c r="AT104" s="586"/>
      <c r="AU104" s="586"/>
      <c r="AV104" s="586"/>
      <c r="AW104" s="586"/>
      <c r="AX104" s="586"/>
      <c r="AY104" s="586"/>
      <c r="AZ104" s="586"/>
      <c r="BA104" s="586"/>
      <c r="BB104" s="586"/>
      <c r="BC104" s="586"/>
    </row>
    <row r="105" spans="1:55" x14ac:dyDescent="0.25">
      <c r="A105" s="1297"/>
      <c r="B105" s="1252"/>
      <c r="C105" s="1252"/>
      <c r="D105" s="755" t="s">
        <v>226</v>
      </c>
      <c r="E105" s="773">
        <v>1035874000</v>
      </c>
      <c r="F105" s="773">
        <v>1035874000</v>
      </c>
      <c r="G105" s="614"/>
      <c r="H105" s="614"/>
      <c r="I105" s="676"/>
      <c r="J105" s="773">
        <v>29331000</v>
      </c>
      <c r="K105" s="614"/>
      <c r="L105" s="614"/>
      <c r="M105" s="708"/>
      <c r="N105" s="1252"/>
      <c r="O105" s="1252"/>
      <c r="P105" s="1252"/>
      <c r="Q105" s="1252"/>
      <c r="R105" s="1252"/>
      <c r="S105" s="1246"/>
      <c r="T105" s="1247"/>
      <c r="U105" s="1252"/>
      <c r="V105" s="1252"/>
      <c r="W105" s="1252"/>
      <c r="X105" s="1252"/>
      <c r="Y105" s="1283"/>
      <c r="Z105" s="573"/>
      <c r="AA105" s="574"/>
      <c r="AB105" s="574"/>
      <c r="AC105" s="574"/>
      <c r="AD105" s="574"/>
      <c r="AE105" s="574"/>
      <c r="AF105" s="574"/>
      <c r="AG105" s="574"/>
      <c r="AH105" s="574"/>
      <c r="AI105" s="574"/>
      <c r="AJ105" s="575"/>
      <c r="AK105" s="585"/>
      <c r="AL105" s="585"/>
      <c r="AM105" s="586"/>
      <c r="AN105" s="586"/>
      <c r="AO105" s="586"/>
      <c r="AP105" s="586"/>
      <c r="AQ105" s="586"/>
      <c r="AR105" s="586"/>
      <c r="AS105" s="586"/>
      <c r="AT105" s="586"/>
      <c r="AU105" s="586"/>
      <c r="AV105" s="586"/>
      <c r="AW105" s="586"/>
      <c r="AX105" s="586"/>
      <c r="AY105" s="586"/>
      <c r="AZ105" s="586"/>
      <c r="BA105" s="586"/>
      <c r="BB105" s="586"/>
      <c r="BC105" s="586"/>
    </row>
    <row r="106" spans="1:55" x14ac:dyDescent="0.25">
      <c r="A106" s="1297"/>
      <c r="B106" s="1252"/>
      <c r="C106" s="1252"/>
      <c r="D106" s="761" t="s">
        <v>228</v>
      </c>
      <c r="E106" s="774">
        <v>0</v>
      </c>
      <c r="F106" s="774">
        <v>0</v>
      </c>
      <c r="G106" s="613"/>
      <c r="H106" s="613"/>
      <c r="I106" s="676"/>
      <c r="J106" s="774">
        <v>0</v>
      </c>
      <c r="K106" s="613"/>
      <c r="L106" s="613"/>
      <c r="M106" s="708"/>
      <c r="N106" s="1252"/>
      <c r="O106" s="1252"/>
      <c r="P106" s="1252"/>
      <c r="Q106" s="1252"/>
      <c r="R106" s="1252"/>
      <c r="S106" s="1246"/>
      <c r="T106" s="1247"/>
      <c r="U106" s="1252"/>
      <c r="V106" s="1252"/>
      <c r="W106" s="1252"/>
      <c r="X106" s="1252"/>
      <c r="Y106" s="1283"/>
      <c r="Z106" s="573"/>
      <c r="AA106" s="574"/>
      <c r="AB106" s="574"/>
      <c r="AC106" s="574"/>
      <c r="AD106" s="574"/>
      <c r="AE106" s="574"/>
      <c r="AF106" s="574"/>
      <c r="AG106" s="574"/>
      <c r="AH106" s="574"/>
      <c r="AI106" s="574"/>
      <c r="AJ106" s="575"/>
      <c r="AK106" s="585"/>
      <c r="AL106" s="585"/>
      <c r="AM106" s="586"/>
      <c r="AN106" s="586"/>
      <c r="AO106" s="586"/>
      <c r="AP106" s="586"/>
      <c r="AQ106" s="586"/>
      <c r="AR106" s="586"/>
      <c r="AS106" s="586"/>
      <c r="AT106" s="586"/>
      <c r="AU106" s="586"/>
      <c r="AV106" s="586"/>
      <c r="AW106" s="586"/>
      <c r="AX106" s="586"/>
      <c r="AY106" s="586"/>
      <c r="AZ106" s="586"/>
      <c r="BA106" s="586"/>
      <c r="BB106" s="586"/>
      <c r="BC106" s="586"/>
    </row>
    <row r="107" spans="1:55" ht="15.75" thickBot="1" x14ac:dyDescent="0.3">
      <c r="A107" s="1298"/>
      <c r="B107" s="1293"/>
      <c r="C107" s="1293"/>
      <c r="D107" s="755" t="s">
        <v>230</v>
      </c>
      <c r="E107" s="775">
        <v>422858800</v>
      </c>
      <c r="F107" s="775">
        <v>422858800</v>
      </c>
      <c r="G107" s="615"/>
      <c r="H107" s="615"/>
      <c r="I107" s="677"/>
      <c r="J107" s="775">
        <v>212480668</v>
      </c>
      <c r="K107" s="615"/>
      <c r="L107" s="615"/>
      <c r="M107" s="709"/>
      <c r="N107" s="1293"/>
      <c r="O107" s="1293"/>
      <c r="P107" s="1293"/>
      <c r="Q107" s="1293"/>
      <c r="R107" s="1293"/>
      <c r="S107" s="1302"/>
      <c r="T107" s="1303"/>
      <c r="U107" s="1293"/>
      <c r="V107" s="1293"/>
      <c r="W107" s="1293"/>
      <c r="X107" s="1293"/>
      <c r="Y107" s="1295"/>
      <c r="Z107" s="573"/>
      <c r="AA107" s="574"/>
      <c r="AB107" s="574"/>
      <c r="AC107" s="574"/>
      <c r="AD107" s="574"/>
      <c r="AE107" s="574"/>
      <c r="AF107" s="574"/>
      <c r="AG107" s="574"/>
      <c r="AH107" s="574"/>
      <c r="AI107" s="574"/>
      <c r="AJ107" s="575"/>
      <c r="AK107" s="585"/>
      <c r="AL107" s="585"/>
      <c r="AM107" s="586"/>
      <c r="AN107" s="586"/>
      <c r="AO107" s="586"/>
      <c r="AP107" s="586"/>
      <c r="AQ107" s="586"/>
      <c r="AR107" s="586"/>
      <c r="AS107" s="586"/>
      <c r="AT107" s="586"/>
      <c r="AU107" s="586"/>
      <c r="AV107" s="586"/>
      <c r="AW107" s="586"/>
      <c r="AX107" s="586"/>
      <c r="AY107" s="586"/>
      <c r="AZ107" s="586"/>
      <c r="BA107" s="586"/>
      <c r="BB107" s="586"/>
      <c r="BC107" s="586"/>
    </row>
    <row r="108" spans="1:55" x14ac:dyDescent="0.25">
      <c r="A108" s="1254">
        <v>6</v>
      </c>
      <c r="B108" s="1256" t="s">
        <v>200</v>
      </c>
      <c r="C108" s="1256" t="s">
        <v>275</v>
      </c>
      <c r="D108" s="754" t="s">
        <v>216</v>
      </c>
      <c r="E108" s="767">
        <v>90</v>
      </c>
      <c r="F108" s="767">
        <v>90</v>
      </c>
      <c r="G108" s="716"/>
      <c r="H108" s="716"/>
      <c r="I108" s="716"/>
      <c r="J108" s="767">
        <v>75</v>
      </c>
      <c r="K108" s="602"/>
      <c r="L108" s="602"/>
      <c r="M108" s="671"/>
      <c r="N108" s="1299" t="s">
        <v>276</v>
      </c>
      <c r="O108" s="1256" t="s">
        <v>89</v>
      </c>
      <c r="P108" s="1292" t="s">
        <v>277</v>
      </c>
      <c r="Q108" s="1256" t="s">
        <v>89</v>
      </c>
      <c r="R108" s="1292" t="s">
        <v>221</v>
      </c>
      <c r="S108" s="1300">
        <v>7878783</v>
      </c>
      <c r="T108" s="1301"/>
      <c r="U108" s="1292" t="s">
        <v>222</v>
      </c>
      <c r="V108" s="1292" t="s">
        <v>223</v>
      </c>
      <c r="W108" s="1292" t="s">
        <v>224</v>
      </c>
      <c r="X108" s="1292" t="s">
        <v>225</v>
      </c>
      <c r="Y108" s="1294">
        <v>7878783</v>
      </c>
      <c r="Z108" s="573"/>
      <c r="AA108" s="574"/>
      <c r="AB108" s="574"/>
      <c r="AC108" s="574"/>
      <c r="AD108" s="574"/>
      <c r="AE108" s="574"/>
      <c r="AF108" s="574"/>
      <c r="AG108" s="574"/>
      <c r="AH108" s="574"/>
      <c r="AI108" s="574"/>
      <c r="AJ108" s="575"/>
      <c r="AK108" s="585"/>
      <c r="AL108" s="585"/>
      <c r="AM108" s="586"/>
      <c r="AN108" s="586"/>
      <c r="AO108" s="586"/>
      <c r="AP108" s="586"/>
      <c r="AQ108" s="586"/>
      <c r="AR108" s="586"/>
      <c r="AS108" s="586"/>
      <c r="AT108" s="576"/>
      <c r="AU108" s="576"/>
      <c r="AV108" s="576"/>
      <c r="AW108" s="576"/>
      <c r="AX108" s="576"/>
      <c r="AY108" s="576"/>
      <c r="AZ108" s="576"/>
      <c r="BA108" s="576"/>
      <c r="BB108" s="576"/>
      <c r="BC108" s="576"/>
    </row>
    <row r="109" spans="1:55" x14ac:dyDescent="0.25">
      <c r="A109" s="1297"/>
      <c r="B109" s="1252"/>
      <c r="C109" s="1252"/>
      <c r="D109" s="755" t="s">
        <v>226</v>
      </c>
      <c r="E109" s="768">
        <v>124077000</v>
      </c>
      <c r="F109" s="768">
        <v>124077000</v>
      </c>
      <c r="G109" s="717"/>
      <c r="H109" s="717"/>
      <c r="I109" s="818"/>
      <c r="J109" s="768">
        <v>68976000</v>
      </c>
      <c r="K109" s="820"/>
      <c r="L109" s="603"/>
      <c r="M109" s="672"/>
      <c r="N109" s="1252"/>
      <c r="O109" s="1252"/>
      <c r="P109" s="1252"/>
      <c r="Q109" s="1252"/>
      <c r="R109" s="1252"/>
      <c r="S109" s="1246"/>
      <c r="T109" s="1247"/>
      <c r="U109" s="1252"/>
      <c r="V109" s="1252"/>
      <c r="W109" s="1252"/>
      <c r="X109" s="1252"/>
      <c r="Y109" s="1283"/>
      <c r="Z109" s="573"/>
      <c r="AA109" s="574"/>
      <c r="AB109" s="574"/>
      <c r="AC109" s="574"/>
      <c r="AD109" s="574"/>
      <c r="AE109" s="574"/>
      <c r="AF109" s="574"/>
      <c r="AG109" s="574"/>
      <c r="AH109" s="574"/>
      <c r="AI109" s="574"/>
      <c r="AJ109" s="575"/>
      <c r="AK109" s="585"/>
      <c r="AL109" s="585"/>
      <c r="AM109" s="586"/>
      <c r="AN109" s="586"/>
      <c r="AO109" s="586"/>
      <c r="AP109" s="586"/>
      <c r="AQ109" s="586"/>
      <c r="AR109" s="586"/>
      <c r="AS109" s="586"/>
      <c r="AT109" s="576"/>
      <c r="AU109" s="576"/>
      <c r="AV109" s="576"/>
      <c r="AW109" s="576"/>
      <c r="AX109" s="576"/>
      <c r="AY109" s="576"/>
      <c r="AZ109" s="576"/>
      <c r="BA109" s="576"/>
      <c r="BB109" s="576"/>
      <c r="BC109" s="576"/>
    </row>
    <row r="110" spans="1:55" x14ac:dyDescent="0.25">
      <c r="A110" s="1297"/>
      <c r="B110" s="1252"/>
      <c r="C110" s="1252"/>
      <c r="D110" s="761" t="s">
        <v>228</v>
      </c>
      <c r="E110" s="768">
        <v>5</v>
      </c>
      <c r="F110" s="768">
        <v>5</v>
      </c>
      <c r="G110" s="717"/>
      <c r="H110" s="717"/>
      <c r="I110" s="818"/>
      <c r="J110" s="768">
        <v>0</v>
      </c>
      <c r="K110" s="808"/>
      <c r="L110" s="605"/>
      <c r="M110" s="710"/>
      <c r="N110" s="1252"/>
      <c r="O110" s="1252"/>
      <c r="P110" s="1252"/>
      <c r="Q110" s="1252"/>
      <c r="R110" s="1252"/>
      <c r="S110" s="1246"/>
      <c r="T110" s="1247"/>
      <c r="U110" s="1252"/>
      <c r="V110" s="1252"/>
      <c r="W110" s="1252"/>
      <c r="X110" s="1252"/>
      <c r="Y110" s="1283"/>
      <c r="Z110" s="573"/>
      <c r="AA110" s="574"/>
      <c r="AB110" s="574"/>
      <c r="AC110" s="574"/>
      <c r="AD110" s="574"/>
      <c r="AE110" s="574"/>
      <c r="AF110" s="574"/>
      <c r="AG110" s="574"/>
      <c r="AH110" s="574"/>
      <c r="AI110" s="574"/>
      <c r="AJ110" s="575"/>
      <c r="AK110" s="585"/>
      <c r="AL110" s="585"/>
      <c r="AM110" s="586"/>
      <c r="AN110" s="586"/>
      <c r="AO110" s="586"/>
      <c r="AP110" s="586"/>
      <c r="AQ110" s="586"/>
      <c r="AR110" s="586"/>
      <c r="AS110" s="586"/>
      <c r="AT110" s="576"/>
      <c r="AU110" s="576"/>
      <c r="AV110" s="576"/>
      <c r="AW110" s="576"/>
      <c r="AX110" s="576"/>
      <c r="AY110" s="576"/>
      <c r="AZ110" s="576"/>
      <c r="BA110" s="576"/>
      <c r="BB110" s="576"/>
      <c r="BC110" s="576"/>
    </row>
    <row r="111" spans="1:55" ht="15.75" thickBot="1" x14ac:dyDescent="0.3">
      <c r="A111" s="1297"/>
      <c r="B111" s="1252"/>
      <c r="C111" s="1253"/>
      <c r="D111" s="755" t="s">
        <v>230</v>
      </c>
      <c r="E111" s="768">
        <v>50527500</v>
      </c>
      <c r="F111" s="768">
        <v>50527500</v>
      </c>
      <c r="G111" s="717"/>
      <c r="H111" s="717"/>
      <c r="I111" s="818"/>
      <c r="J111" s="768">
        <v>40667172</v>
      </c>
      <c r="K111" s="820"/>
      <c r="L111" s="603"/>
      <c r="M111" s="672"/>
      <c r="N111" s="1252"/>
      <c r="O111" s="1252"/>
      <c r="P111" s="1252"/>
      <c r="Q111" s="1252"/>
      <c r="R111" s="1252"/>
      <c r="S111" s="1246"/>
      <c r="T111" s="1247"/>
      <c r="U111" s="1252"/>
      <c r="V111" s="1252"/>
      <c r="W111" s="1252"/>
      <c r="X111" s="1252"/>
      <c r="Y111" s="1283"/>
      <c r="Z111" s="573"/>
      <c r="AA111" s="574"/>
      <c r="AB111" s="574"/>
      <c r="AC111" s="574"/>
      <c r="AD111" s="574"/>
      <c r="AE111" s="574"/>
      <c r="AF111" s="574"/>
      <c r="AG111" s="574"/>
      <c r="AH111" s="574"/>
      <c r="AI111" s="574"/>
      <c r="AJ111" s="575"/>
      <c r="AK111" s="585"/>
      <c r="AL111" s="585"/>
      <c r="AM111" s="586"/>
      <c r="AN111" s="586"/>
      <c r="AO111" s="586"/>
      <c r="AP111" s="586"/>
      <c r="AQ111" s="586"/>
      <c r="AR111" s="586"/>
      <c r="AS111" s="586"/>
      <c r="AT111" s="576"/>
      <c r="AU111" s="576"/>
      <c r="AV111" s="576"/>
      <c r="AW111" s="576"/>
      <c r="AX111" s="576"/>
      <c r="AY111" s="576"/>
      <c r="AZ111" s="576"/>
      <c r="BA111" s="576"/>
      <c r="BB111" s="576"/>
      <c r="BC111" s="576"/>
    </row>
    <row r="112" spans="1:55" x14ac:dyDescent="0.25">
      <c r="A112" s="1297"/>
      <c r="B112" s="1252"/>
      <c r="C112" s="1296" t="s">
        <v>274</v>
      </c>
      <c r="D112" s="754" t="s">
        <v>216</v>
      </c>
      <c r="E112" s="767">
        <v>90</v>
      </c>
      <c r="F112" s="767">
        <v>90</v>
      </c>
      <c r="G112" s="718"/>
      <c r="H112" s="718"/>
      <c r="I112" s="838"/>
      <c r="J112" s="851">
        <v>75</v>
      </c>
      <c r="K112" s="841"/>
      <c r="L112" s="583"/>
      <c r="M112" s="708"/>
      <c r="N112" s="1252"/>
      <c r="O112" s="1252"/>
      <c r="P112" s="1252"/>
      <c r="Q112" s="1252"/>
      <c r="R112" s="1252"/>
      <c r="S112" s="1246"/>
      <c r="T112" s="1247"/>
      <c r="U112" s="1252"/>
      <c r="V112" s="1252"/>
      <c r="W112" s="1252"/>
      <c r="X112" s="1252"/>
      <c r="Y112" s="1283"/>
      <c r="Z112" s="573"/>
      <c r="AA112" s="574"/>
      <c r="AB112" s="574"/>
      <c r="AC112" s="574"/>
      <c r="AD112" s="574"/>
      <c r="AE112" s="574"/>
      <c r="AF112" s="574"/>
      <c r="AG112" s="574"/>
      <c r="AH112" s="574"/>
      <c r="AI112" s="574"/>
      <c r="AJ112" s="575"/>
      <c r="AK112" s="585"/>
      <c r="AL112" s="585"/>
      <c r="AM112" s="586"/>
      <c r="AN112" s="586"/>
      <c r="AO112" s="586"/>
      <c r="AP112" s="586"/>
      <c r="AQ112" s="586"/>
      <c r="AR112" s="586"/>
      <c r="AS112" s="586"/>
      <c r="AT112" s="586"/>
      <c r="AU112" s="586"/>
      <c r="AV112" s="586"/>
      <c r="AW112" s="586"/>
      <c r="AX112" s="586"/>
      <c r="AY112" s="586"/>
      <c r="AZ112" s="586"/>
      <c r="BA112" s="586"/>
      <c r="BB112" s="586"/>
      <c r="BC112" s="586"/>
    </row>
    <row r="113" spans="1:55" x14ac:dyDescent="0.25">
      <c r="A113" s="1297"/>
      <c r="B113" s="1252"/>
      <c r="C113" s="1252"/>
      <c r="D113" s="755" t="s">
        <v>226</v>
      </c>
      <c r="E113" s="768">
        <v>124077000</v>
      </c>
      <c r="F113" s="768">
        <v>124077000</v>
      </c>
      <c r="G113" s="587"/>
      <c r="H113" s="587"/>
      <c r="I113" s="839"/>
      <c r="J113" s="851">
        <v>68976000</v>
      </c>
      <c r="K113" s="842"/>
      <c r="L113" s="587"/>
      <c r="M113" s="708"/>
      <c r="N113" s="1252"/>
      <c r="O113" s="1252"/>
      <c r="P113" s="1252"/>
      <c r="Q113" s="1252"/>
      <c r="R113" s="1252"/>
      <c r="S113" s="1246"/>
      <c r="T113" s="1247"/>
      <c r="U113" s="1252"/>
      <c r="V113" s="1252"/>
      <c r="W113" s="1252"/>
      <c r="X113" s="1252"/>
      <c r="Y113" s="1283"/>
      <c r="Z113" s="573"/>
      <c r="AA113" s="574"/>
      <c r="AB113" s="574"/>
      <c r="AC113" s="574"/>
      <c r="AD113" s="574"/>
      <c r="AE113" s="574"/>
      <c r="AF113" s="574"/>
      <c r="AG113" s="574"/>
      <c r="AH113" s="574"/>
      <c r="AI113" s="574"/>
      <c r="AJ113" s="575"/>
      <c r="AK113" s="585"/>
      <c r="AL113" s="585"/>
      <c r="AM113" s="586"/>
      <c r="AN113" s="586"/>
      <c r="AO113" s="586"/>
      <c r="AP113" s="586"/>
      <c r="AQ113" s="586"/>
      <c r="AR113" s="586"/>
      <c r="AS113" s="586"/>
      <c r="AT113" s="586"/>
      <c r="AU113" s="586"/>
      <c r="AV113" s="586"/>
      <c r="AW113" s="586"/>
      <c r="AX113" s="586"/>
      <c r="AY113" s="586"/>
      <c r="AZ113" s="586"/>
      <c r="BA113" s="586"/>
      <c r="BB113" s="586"/>
      <c r="BC113" s="586"/>
    </row>
    <row r="114" spans="1:55" x14ac:dyDescent="0.25">
      <c r="A114" s="1297"/>
      <c r="B114" s="1252"/>
      <c r="C114" s="1252"/>
      <c r="D114" s="761" t="s">
        <v>228</v>
      </c>
      <c r="E114" s="768">
        <v>5</v>
      </c>
      <c r="F114" s="768">
        <v>5</v>
      </c>
      <c r="G114" s="583"/>
      <c r="H114" s="583"/>
      <c r="I114" s="840"/>
      <c r="J114" s="851">
        <v>0</v>
      </c>
      <c r="K114" s="841"/>
      <c r="L114" s="583"/>
      <c r="M114" s="708"/>
      <c r="N114" s="1252"/>
      <c r="O114" s="1252"/>
      <c r="P114" s="1252"/>
      <c r="Q114" s="1252"/>
      <c r="R114" s="1252"/>
      <c r="S114" s="1246"/>
      <c r="T114" s="1247"/>
      <c r="U114" s="1252"/>
      <c r="V114" s="1252"/>
      <c r="W114" s="1252"/>
      <c r="X114" s="1252"/>
      <c r="Y114" s="1283"/>
      <c r="Z114" s="573"/>
      <c r="AA114" s="574"/>
      <c r="AB114" s="574"/>
      <c r="AC114" s="574"/>
      <c r="AD114" s="574"/>
      <c r="AE114" s="574"/>
      <c r="AF114" s="574"/>
      <c r="AG114" s="574"/>
      <c r="AH114" s="574"/>
      <c r="AI114" s="574"/>
      <c r="AJ114" s="575"/>
      <c r="AK114" s="585"/>
      <c r="AL114" s="585"/>
      <c r="AM114" s="586"/>
      <c r="AN114" s="586"/>
      <c r="AO114" s="586"/>
      <c r="AP114" s="586"/>
      <c r="AQ114" s="586"/>
      <c r="AR114" s="586"/>
      <c r="AS114" s="586"/>
      <c r="AT114" s="586"/>
      <c r="AU114" s="586"/>
      <c r="AV114" s="586"/>
      <c r="AW114" s="586"/>
      <c r="AX114" s="586"/>
      <c r="AY114" s="586"/>
      <c r="AZ114" s="586"/>
      <c r="BA114" s="586"/>
      <c r="BB114" s="586"/>
      <c r="BC114" s="586"/>
    </row>
    <row r="115" spans="1:55" ht="15.75" thickBot="1" x14ac:dyDescent="0.3">
      <c r="A115" s="1298"/>
      <c r="B115" s="1293"/>
      <c r="C115" s="1293"/>
      <c r="D115" s="755" t="s">
        <v>230</v>
      </c>
      <c r="E115" s="768">
        <v>50527500</v>
      </c>
      <c r="F115" s="768">
        <v>50527500</v>
      </c>
      <c r="G115" s="608"/>
      <c r="H115" s="608"/>
      <c r="I115" s="675"/>
      <c r="J115" s="852">
        <v>40667172</v>
      </c>
      <c r="K115" s="608"/>
      <c r="L115" s="608"/>
      <c r="M115" s="709"/>
      <c r="N115" s="1293"/>
      <c r="O115" s="1293"/>
      <c r="P115" s="1293"/>
      <c r="Q115" s="1293"/>
      <c r="R115" s="1293"/>
      <c r="S115" s="1302"/>
      <c r="T115" s="1303"/>
      <c r="U115" s="1293"/>
      <c r="V115" s="1293"/>
      <c r="W115" s="1293"/>
      <c r="X115" s="1293"/>
      <c r="Y115" s="1295"/>
      <c r="Z115" s="573"/>
      <c r="AA115" s="574"/>
      <c r="AB115" s="574"/>
      <c r="AC115" s="574"/>
      <c r="AD115" s="574"/>
      <c r="AE115" s="574"/>
      <c r="AF115" s="574"/>
      <c r="AG115" s="574"/>
      <c r="AH115" s="574"/>
      <c r="AI115" s="574"/>
      <c r="AJ115" s="575"/>
      <c r="AK115" s="585"/>
      <c r="AL115" s="585"/>
      <c r="AM115" s="586"/>
      <c r="AN115" s="586"/>
      <c r="AO115" s="586"/>
      <c r="AP115" s="586"/>
      <c r="AQ115" s="586"/>
      <c r="AR115" s="586"/>
      <c r="AS115" s="586"/>
      <c r="AT115" s="586"/>
      <c r="AU115" s="586"/>
      <c r="AV115" s="586"/>
      <c r="AW115" s="586"/>
      <c r="AX115" s="586"/>
      <c r="AY115" s="586"/>
      <c r="AZ115" s="586"/>
      <c r="BA115" s="586"/>
      <c r="BB115" s="586"/>
      <c r="BC115" s="586"/>
    </row>
    <row r="116" spans="1:55" x14ac:dyDescent="0.25">
      <c r="A116" s="1254">
        <v>7</v>
      </c>
      <c r="B116" s="1256" t="s">
        <v>203</v>
      </c>
      <c r="C116" s="1256" t="s">
        <v>375</v>
      </c>
      <c r="D116" s="754" t="s">
        <v>216</v>
      </c>
      <c r="E116" s="776">
        <v>4595</v>
      </c>
      <c r="F116" s="776">
        <v>4595</v>
      </c>
      <c r="G116" s="724"/>
      <c r="H116" s="724"/>
      <c r="I116" s="724"/>
      <c r="J116" s="776">
        <v>929.01</v>
      </c>
      <c r="K116" s="616"/>
      <c r="L116" s="616"/>
      <c r="M116" s="678"/>
      <c r="N116" s="1256" t="s">
        <v>217</v>
      </c>
      <c r="O116" s="1299" t="s">
        <v>278</v>
      </c>
      <c r="P116" s="1299" t="s">
        <v>279</v>
      </c>
      <c r="Q116" s="1299" t="s">
        <v>280</v>
      </c>
      <c r="R116" s="1299" t="s">
        <v>221</v>
      </c>
      <c r="S116" s="1300">
        <v>8185614</v>
      </c>
      <c r="T116" s="1301"/>
      <c r="U116" s="1292" t="s">
        <v>222</v>
      </c>
      <c r="V116" s="1292" t="s">
        <v>223</v>
      </c>
      <c r="W116" s="1292" t="s">
        <v>224</v>
      </c>
      <c r="X116" s="1292" t="s">
        <v>225</v>
      </c>
      <c r="Y116" s="1294">
        <v>8185614</v>
      </c>
      <c r="Z116" s="573"/>
      <c r="AA116" s="574"/>
      <c r="AB116" s="574"/>
      <c r="AC116" s="574"/>
      <c r="AD116" s="574"/>
      <c r="AE116" s="574"/>
      <c r="AF116" s="574"/>
      <c r="AG116" s="574"/>
      <c r="AH116" s="574"/>
      <c r="AI116" s="574"/>
      <c r="AJ116" s="575"/>
      <c r="AK116" s="585"/>
      <c r="AL116" s="585"/>
      <c r="AM116" s="586"/>
      <c r="AN116" s="586"/>
      <c r="AO116" s="586"/>
      <c r="AP116" s="586"/>
      <c r="AQ116" s="586"/>
      <c r="AR116" s="586"/>
      <c r="AS116" s="586"/>
      <c r="AT116" s="576"/>
      <c r="AU116" s="576"/>
      <c r="AV116" s="576"/>
      <c r="AW116" s="576"/>
      <c r="AX116" s="576"/>
      <c r="AY116" s="576"/>
      <c r="AZ116" s="576"/>
      <c r="BA116" s="576"/>
      <c r="BB116" s="576"/>
      <c r="BC116" s="576"/>
    </row>
    <row r="117" spans="1:55" x14ac:dyDescent="0.25">
      <c r="A117" s="1297"/>
      <c r="B117" s="1252"/>
      <c r="C117" s="1252"/>
      <c r="D117" s="755" t="s">
        <v>226</v>
      </c>
      <c r="E117" s="777">
        <v>553077000</v>
      </c>
      <c r="F117" s="879">
        <v>553077000</v>
      </c>
      <c r="G117" s="880"/>
      <c r="H117" s="880"/>
      <c r="I117" s="880"/>
      <c r="J117" s="777">
        <v>47226000</v>
      </c>
      <c r="K117" s="844"/>
      <c r="L117" s="604"/>
      <c r="M117" s="679"/>
      <c r="N117" s="1252"/>
      <c r="O117" s="1252"/>
      <c r="P117" s="1252"/>
      <c r="Q117" s="1252"/>
      <c r="R117" s="1252"/>
      <c r="S117" s="1246"/>
      <c r="T117" s="1247"/>
      <c r="U117" s="1252"/>
      <c r="V117" s="1252"/>
      <c r="W117" s="1252"/>
      <c r="X117" s="1252"/>
      <c r="Y117" s="1283"/>
      <c r="Z117" s="573"/>
      <c r="AA117" s="574"/>
      <c r="AB117" s="574"/>
      <c r="AC117" s="574"/>
      <c r="AD117" s="574"/>
      <c r="AE117" s="574"/>
      <c r="AF117" s="574"/>
      <c r="AG117" s="574"/>
      <c r="AH117" s="574"/>
      <c r="AI117" s="574"/>
      <c r="AJ117" s="575"/>
      <c r="AK117" s="585"/>
      <c r="AL117" s="585"/>
      <c r="AM117" s="586"/>
      <c r="AN117" s="586"/>
      <c r="AO117" s="586"/>
      <c r="AP117" s="586"/>
      <c r="AQ117" s="586"/>
      <c r="AR117" s="586"/>
      <c r="AS117" s="586"/>
      <c r="AT117" s="576"/>
      <c r="AU117" s="576"/>
      <c r="AV117" s="576"/>
      <c r="AW117" s="576"/>
      <c r="AX117" s="576"/>
      <c r="AY117" s="576"/>
      <c r="AZ117" s="576"/>
      <c r="BA117" s="576"/>
      <c r="BB117" s="576"/>
      <c r="BC117" s="576"/>
    </row>
    <row r="118" spans="1:55" x14ac:dyDescent="0.25">
      <c r="A118" s="1297"/>
      <c r="B118" s="1252"/>
      <c r="C118" s="1252"/>
      <c r="D118" s="761" t="s">
        <v>228</v>
      </c>
      <c r="E118" s="777">
        <v>0</v>
      </c>
      <c r="F118" s="777">
        <v>0</v>
      </c>
      <c r="G118" s="725"/>
      <c r="H118" s="725"/>
      <c r="I118" s="725"/>
      <c r="J118" s="777">
        <v>0</v>
      </c>
      <c r="K118" s="845"/>
      <c r="L118" s="617"/>
      <c r="M118" s="679"/>
      <c r="N118" s="1252"/>
      <c r="O118" s="1252"/>
      <c r="P118" s="1252"/>
      <c r="Q118" s="1252"/>
      <c r="R118" s="1252"/>
      <c r="S118" s="1246"/>
      <c r="T118" s="1247"/>
      <c r="U118" s="1252"/>
      <c r="V118" s="1252"/>
      <c r="W118" s="1252"/>
      <c r="X118" s="1252"/>
      <c r="Y118" s="1283"/>
      <c r="Z118" s="573"/>
      <c r="AA118" s="574"/>
      <c r="AB118" s="574"/>
      <c r="AC118" s="574"/>
      <c r="AD118" s="574"/>
      <c r="AE118" s="574"/>
      <c r="AF118" s="574"/>
      <c r="AG118" s="574"/>
      <c r="AH118" s="574"/>
      <c r="AI118" s="574"/>
      <c r="AJ118" s="575"/>
      <c r="AK118" s="585"/>
      <c r="AL118" s="585"/>
      <c r="AM118" s="586"/>
      <c r="AN118" s="586"/>
      <c r="AO118" s="586"/>
      <c r="AP118" s="586"/>
      <c r="AQ118" s="586"/>
      <c r="AR118" s="586"/>
      <c r="AS118" s="586"/>
      <c r="AT118" s="576"/>
      <c r="AU118" s="576"/>
      <c r="AV118" s="576"/>
      <c r="AW118" s="576"/>
      <c r="AX118" s="576"/>
      <c r="AY118" s="576"/>
      <c r="AZ118" s="576"/>
      <c r="BA118" s="576"/>
      <c r="BB118" s="576"/>
      <c r="BC118" s="576"/>
    </row>
    <row r="119" spans="1:55" ht="15.75" thickBot="1" x14ac:dyDescent="0.3">
      <c r="A119" s="1297"/>
      <c r="B119" s="1252"/>
      <c r="C119" s="1253"/>
      <c r="D119" s="755" t="s">
        <v>230</v>
      </c>
      <c r="E119" s="777">
        <v>183580654</v>
      </c>
      <c r="F119" s="777">
        <v>183580654</v>
      </c>
      <c r="G119" s="725"/>
      <c r="H119" s="725"/>
      <c r="I119" s="843"/>
      <c r="J119" s="777">
        <v>101481494</v>
      </c>
      <c r="K119" s="807"/>
      <c r="L119" s="604"/>
      <c r="M119" s="679"/>
      <c r="N119" s="1253"/>
      <c r="O119" s="1253"/>
      <c r="P119" s="1253"/>
      <c r="Q119" s="1253"/>
      <c r="R119" s="1253"/>
      <c r="S119" s="1248"/>
      <c r="T119" s="1249"/>
      <c r="U119" s="1253"/>
      <c r="V119" s="1253"/>
      <c r="W119" s="1253"/>
      <c r="X119" s="1253"/>
      <c r="Y119" s="1284"/>
      <c r="Z119" s="573"/>
      <c r="AA119" s="574"/>
      <c r="AB119" s="574"/>
      <c r="AC119" s="574"/>
      <c r="AD119" s="574"/>
      <c r="AE119" s="574"/>
      <c r="AF119" s="574"/>
      <c r="AG119" s="574"/>
      <c r="AH119" s="574"/>
      <c r="AI119" s="574"/>
      <c r="AJ119" s="575"/>
      <c r="AK119" s="585"/>
      <c r="AL119" s="585"/>
      <c r="AM119" s="586"/>
      <c r="AN119" s="586"/>
      <c r="AO119" s="586"/>
      <c r="AP119" s="586"/>
      <c r="AQ119" s="586"/>
      <c r="AR119" s="586"/>
      <c r="AS119" s="586"/>
      <c r="AT119" s="576"/>
      <c r="AU119" s="576"/>
      <c r="AV119" s="576"/>
      <c r="AW119" s="576"/>
      <c r="AX119" s="576"/>
      <c r="AY119" s="576"/>
      <c r="AZ119" s="576"/>
      <c r="BA119" s="576"/>
      <c r="BB119" s="576"/>
      <c r="BC119" s="576"/>
    </row>
    <row r="120" spans="1:55" x14ac:dyDescent="0.25">
      <c r="A120" s="1297"/>
      <c r="B120" s="1252"/>
      <c r="C120" s="1269" t="s">
        <v>281</v>
      </c>
      <c r="D120" s="754" t="s">
        <v>216</v>
      </c>
      <c r="E120" s="778"/>
      <c r="F120" s="778"/>
      <c r="G120" s="727"/>
      <c r="H120" s="727"/>
      <c r="I120" s="728"/>
      <c r="J120" s="778"/>
      <c r="K120" s="618"/>
      <c r="L120" s="618"/>
      <c r="M120" s="680"/>
      <c r="N120" s="1269" t="s">
        <v>281</v>
      </c>
      <c r="O120" s="1269" t="s">
        <v>282</v>
      </c>
      <c r="P120" s="1257" t="s">
        <v>283</v>
      </c>
      <c r="Q120" s="1269" t="s">
        <v>284</v>
      </c>
      <c r="R120" s="1257" t="s">
        <v>221</v>
      </c>
      <c r="S120" s="1315">
        <v>109254</v>
      </c>
      <c r="T120" s="1243"/>
      <c r="U120" s="1257" t="s">
        <v>285</v>
      </c>
      <c r="V120" s="1257" t="s">
        <v>285</v>
      </c>
      <c r="W120" s="1257" t="s">
        <v>224</v>
      </c>
      <c r="X120" s="1257" t="s">
        <v>225</v>
      </c>
      <c r="Y120" s="1316">
        <v>109254</v>
      </c>
      <c r="Z120" s="573"/>
      <c r="AA120" s="574"/>
      <c r="AB120" s="574"/>
      <c r="AC120" s="574"/>
      <c r="AD120" s="574"/>
      <c r="AE120" s="574"/>
      <c r="AF120" s="574"/>
      <c r="AG120" s="574"/>
      <c r="AH120" s="574"/>
      <c r="AI120" s="574"/>
      <c r="AJ120" s="575"/>
      <c r="AK120" s="585"/>
      <c r="AL120" s="585"/>
      <c r="AM120" s="586"/>
      <c r="AN120" s="586"/>
      <c r="AO120" s="586"/>
      <c r="AP120" s="586"/>
      <c r="AQ120" s="586"/>
      <c r="AR120" s="586"/>
      <c r="AS120" s="586"/>
      <c r="AT120" s="576"/>
      <c r="AU120" s="576"/>
      <c r="AV120" s="576"/>
      <c r="AW120" s="576"/>
      <c r="AX120" s="576"/>
      <c r="AY120" s="576"/>
      <c r="AZ120" s="576"/>
      <c r="BA120" s="576"/>
      <c r="BB120" s="576"/>
      <c r="BC120" s="576"/>
    </row>
    <row r="121" spans="1:55" x14ac:dyDescent="0.25">
      <c r="A121" s="1297"/>
      <c r="B121" s="1252"/>
      <c r="C121" s="1252"/>
      <c r="D121" s="755" t="s">
        <v>226</v>
      </c>
      <c r="E121" s="779"/>
      <c r="F121" s="779"/>
      <c r="G121" s="604"/>
      <c r="H121" s="604"/>
      <c r="I121" s="681"/>
      <c r="J121" s="779"/>
      <c r="K121" s="604"/>
      <c r="L121" s="604"/>
      <c r="M121" s="681"/>
      <c r="N121" s="1252"/>
      <c r="O121" s="1252"/>
      <c r="P121" s="1252"/>
      <c r="Q121" s="1252"/>
      <c r="R121" s="1252"/>
      <c r="S121" s="1246"/>
      <c r="T121" s="1247"/>
      <c r="U121" s="1252"/>
      <c r="V121" s="1252"/>
      <c r="W121" s="1252"/>
      <c r="X121" s="1252"/>
      <c r="Y121" s="1283"/>
      <c r="Z121" s="573"/>
      <c r="AA121" s="574"/>
      <c r="AB121" s="574"/>
      <c r="AC121" s="574"/>
      <c r="AD121" s="574"/>
      <c r="AE121" s="574"/>
      <c r="AF121" s="574"/>
      <c r="AG121" s="574"/>
      <c r="AH121" s="574"/>
      <c r="AI121" s="574"/>
      <c r="AJ121" s="575"/>
      <c r="AK121" s="585"/>
      <c r="AL121" s="585"/>
      <c r="AM121" s="586"/>
      <c r="AN121" s="586"/>
      <c r="AO121" s="586"/>
      <c r="AP121" s="586"/>
      <c r="AQ121" s="586"/>
      <c r="AR121" s="586"/>
      <c r="AS121" s="586"/>
      <c r="AT121" s="576"/>
      <c r="AU121" s="576"/>
      <c r="AV121" s="576"/>
      <c r="AW121" s="576"/>
      <c r="AX121" s="576"/>
      <c r="AY121" s="576"/>
      <c r="AZ121" s="576"/>
      <c r="BA121" s="576"/>
      <c r="BB121" s="576"/>
      <c r="BC121" s="576"/>
    </row>
    <row r="122" spans="1:55" x14ac:dyDescent="0.25">
      <c r="A122" s="1297"/>
      <c r="B122" s="1252"/>
      <c r="C122" s="1252"/>
      <c r="D122" s="761" t="s">
        <v>228</v>
      </c>
      <c r="E122" s="700"/>
      <c r="F122" s="700"/>
      <c r="G122" s="605"/>
      <c r="H122" s="605"/>
      <c r="I122" s="679"/>
      <c r="J122" s="700"/>
      <c r="K122" s="605"/>
      <c r="L122" s="605"/>
      <c r="M122" s="679"/>
      <c r="N122" s="1252"/>
      <c r="O122" s="1252"/>
      <c r="P122" s="1252"/>
      <c r="Q122" s="1252"/>
      <c r="R122" s="1252"/>
      <c r="S122" s="1246"/>
      <c r="T122" s="1247"/>
      <c r="U122" s="1252"/>
      <c r="V122" s="1252"/>
      <c r="W122" s="1252"/>
      <c r="X122" s="1252"/>
      <c r="Y122" s="1283"/>
      <c r="Z122" s="573"/>
      <c r="AA122" s="574"/>
      <c r="AB122" s="574"/>
      <c r="AC122" s="574"/>
      <c r="AD122" s="574"/>
      <c r="AE122" s="574"/>
      <c r="AF122" s="574"/>
      <c r="AG122" s="574"/>
      <c r="AH122" s="574"/>
      <c r="AI122" s="574"/>
      <c r="AJ122" s="575"/>
      <c r="AK122" s="585"/>
      <c r="AL122" s="585"/>
      <c r="AM122" s="586"/>
      <c r="AN122" s="586"/>
      <c r="AO122" s="586"/>
      <c r="AP122" s="586"/>
      <c r="AQ122" s="586"/>
      <c r="AR122" s="586"/>
      <c r="AS122" s="586"/>
      <c r="AT122" s="576"/>
      <c r="AU122" s="576"/>
      <c r="AV122" s="576"/>
      <c r="AW122" s="576"/>
      <c r="AX122" s="576"/>
      <c r="AY122" s="576"/>
      <c r="AZ122" s="576"/>
      <c r="BA122" s="576"/>
      <c r="BB122" s="576"/>
      <c r="BC122" s="576"/>
    </row>
    <row r="123" spans="1:55" ht="15.75" thickBot="1" x14ac:dyDescent="0.3">
      <c r="A123" s="1297"/>
      <c r="B123" s="1252"/>
      <c r="C123" s="1253"/>
      <c r="D123" s="755" t="s">
        <v>230</v>
      </c>
      <c r="E123" s="779"/>
      <c r="F123" s="779"/>
      <c r="G123" s="604"/>
      <c r="H123" s="604"/>
      <c r="I123" s="679"/>
      <c r="J123" s="779"/>
      <c r="K123" s="604"/>
      <c r="L123" s="604"/>
      <c r="M123" s="679"/>
      <c r="N123" s="1253"/>
      <c r="O123" s="1253"/>
      <c r="P123" s="1253"/>
      <c r="Q123" s="1253"/>
      <c r="R123" s="1253"/>
      <c r="S123" s="1248"/>
      <c r="T123" s="1249"/>
      <c r="U123" s="1253"/>
      <c r="V123" s="1253"/>
      <c r="W123" s="1253"/>
      <c r="X123" s="1253"/>
      <c r="Y123" s="1284"/>
      <c r="Z123" s="573"/>
      <c r="AA123" s="574"/>
      <c r="AB123" s="574"/>
      <c r="AC123" s="574"/>
      <c r="AD123" s="574"/>
      <c r="AE123" s="574"/>
      <c r="AF123" s="574"/>
      <c r="AG123" s="574"/>
      <c r="AH123" s="574"/>
      <c r="AI123" s="574"/>
      <c r="AJ123" s="575"/>
      <c r="AK123" s="585"/>
      <c r="AL123" s="585"/>
      <c r="AM123" s="586"/>
      <c r="AN123" s="586"/>
      <c r="AO123" s="586"/>
      <c r="AP123" s="586"/>
      <c r="AQ123" s="586"/>
      <c r="AR123" s="586"/>
      <c r="AS123" s="586"/>
      <c r="AT123" s="576"/>
      <c r="AU123" s="576"/>
      <c r="AV123" s="576"/>
      <c r="AW123" s="576"/>
      <c r="AX123" s="576"/>
      <c r="AY123" s="576"/>
      <c r="AZ123" s="576"/>
      <c r="BA123" s="576"/>
      <c r="BB123" s="576"/>
      <c r="BC123" s="576"/>
    </row>
    <row r="124" spans="1:55" x14ac:dyDescent="0.25">
      <c r="A124" s="1297"/>
      <c r="B124" s="1252"/>
      <c r="C124" s="1269" t="s">
        <v>286</v>
      </c>
      <c r="D124" s="754" t="s">
        <v>216</v>
      </c>
      <c r="E124" s="700"/>
      <c r="F124" s="700"/>
      <c r="G124" s="618"/>
      <c r="H124" s="618"/>
      <c r="I124" s="680"/>
      <c r="J124" s="700"/>
      <c r="K124" s="618"/>
      <c r="L124" s="618"/>
      <c r="M124" s="680"/>
      <c r="N124" s="1269" t="s">
        <v>286</v>
      </c>
      <c r="O124" s="1269" t="s">
        <v>287</v>
      </c>
      <c r="P124" s="1257" t="s">
        <v>376</v>
      </c>
      <c r="Q124" s="1269" t="s">
        <v>284</v>
      </c>
      <c r="R124" s="1257" t="s">
        <v>221</v>
      </c>
      <c r="S124" s="1315">
        <v>267106</v>
      </c>
      <c r="T124" s="1243"/>
      <c r="U124" s="1257" t="s">
        <v>285</v>
      </c>
      <c r="V124" s="1257" t="s">
        <v>285</v>
      </c>
      <c r="W124" s="1257" t="s">
        <v>224</v>
      </c>
      <c r="X124" s="1257" t="s">
        <v>225</v>
      </c>
      <c r="Y124" s="1316">
        <v>267106</v>
      </c>
      <c r="Z124" s="573"/>
      <c r="AA124" s="574"/>
      <c r="AB124" s="574"/>
      <c r="AC124" s="574"/>
      <c r="AD124" s="574"/>
      <c r="AE124" s="574"/>
      <c r="AF124" s="574"/>
      <c r="AG124" s="574"/>
      <c r="AH124" s="574"/>
      <c r="AI124" s="574"/>
      <c r="AJ124" s="575"/>
      <c r="AK124" s="585"/>
      <c r="AL124" s="585"/>
      <c r="AM124" s="586"/>
      <c r="AN124" s="586"/>
      <c r="AO124" s="586"/>
      <c r="AP124" s="586"/>
      <c r="AQ124" s="586"/>
      <c r="AR124" s="586"/>
      <c r="AS124" s="586"/>
      <c r="AT124" s="576"/>
      <c r="AU124" s="576"/>
      <c r="AV124" s="576"/>
      <c r="AW124" s="576"/>
      <c r="AX124" s="576"/>
      <c r="AY124" s="576"/>
      <c r="AZ124" s="576"/>
      <c r="BA124" s="576"/>
      <c r="BB124" s="576"/>
      <c r="BC124" s="576"/>
    </row>
    <row r="125" spans="1:55" x14ac:dyDescent="0.25">
      <c r="A125" s="1297"/>
      <c r="B125" s="1252"/>
      <c r="C125" s="1252"/>
      <c r="D125" s="755" t="s">
        <v>226</v>
      </c>
      <c r="E125" s="779"/>
      <c r="F125" s="779"/>
      <c r="G125" s="604"/>
      <c r="H125" s="604"/>
      <c r="I125" s="681"/>
      <c r="J125" s="779"/>
      <c r="K125" s="604"/>
      <c r="L125" s="604"/>
      <c r="M125" s="681"/>
      <c r="N125" s="1252"/>
      <c r="O125" s="1252"/>
      <c r="P125" s="1252"/>
      <c r="Q125" s="1252"/>
      <c r="R125" s="1252"/>
      <c r="S125" s="1246"/>
      <c r="T125" s="1247"/>
      <c r="U125" s="1252"/>
      <c r="V125" s="1252"/>
      <c r="W125" s="1252"/>
      <c r="X125" s="1252"/>
      <c r="Y125" s="1283"/>
      <c r="Z125" s="573"/>
      <c r="AA125" s="574"/>
      <c r="AB125" s="574"/>
      <c r="AC125" s="574"/>
      <c r="AD125" s="574"/>
      <c r="AE125" s="574"/>
      <c r="AF125" s="574"/>
      <c r="AG125" s="574"/>
      <c r="AH125" s="574"/>
      <c r="AI125" s="574"/>
      <c r="AJ125" s="575"/>
      <c r="AK125" s="585"/>
      <c r="AL125" s="585"/>
      <c r="AM125" s="586"/>
      <c r="AN125" s="586"/>
      <c r="AO125" s="586"/>
      <c r="AP125" s="586"/>
      <c r="AQ125" s="586"/>
      <c r="AR125" s="586"/>
      <c r="AS125" s="586"/>
      <c r="AT125" s="576"/>
      <c r="AU125" s="576"/>
      <c r="AV125" s="576"/>
      <c r="AW125" s="576"/>
      <c r="AX125" s="576"/>
      <c r="AY125" s="576"/>
      <c r="AZ125" s="576"/>
      <c r="BA125" s="576"/>
      <c r="BB125" s="576"/>
      <c r="BC125" s="576"/>
    </row>
    <row r="126" spans="1:55" x14ac:dyDescent="0.25">
      <c r="A126" s="1297"/>
      <c r="B126" s="1252"/>
      <c r="C126" s="1252"/>
      <c r="D126" s="761" t="s">
        <v>228</v>
      </c>
      <c r="E126" s="700"/>
      <c r="F126" s="700"/>
      <c r="G126" s="605"/>
      <c r="H126" s="605"/>
      <c r="I126" s="679"/>
      <c r="J126" s="700"/>
      <c r="K126" s="605"/>
      <c r="L126" s="605"/>
      <c r="M126" s="679"/>
      <c r="N126" s="1252"/>
      <c r="O126" s="1252"/>
      <c r="P126" s="1252"/>
      <c r="Q126" s="1252"/>
      <c r="R126" s="1252"/>
      <c r="S126" s="1246"/>
      <c r="T126" s="1247"/>
      <c r="U126" s="1252"/>
      <c r="V126" s="1252"/>
      <c r="W126" s="1252"/>
      <c r="X126" s="1252"/>
      <c r="Y126" s="1283"/>
      <c r="Z126" s="573"/>
      <c r="AA126" s="574"/>
      <c r="AB126" s="574"/>
      <c r="AC126" s="574"/>
      <c r="AD126" s="574"/>
      <c r="AE126" s="574"/>
      <c r="AF126" s="574"/>
      <c r="AG126" s="574"/>
      <c r="AH126" s="574"/>
      <c r="AI126" s="574"/>
      <c r="AJ126" s="575"/>
      <c r="AK126" s="585"/>
      <c r="AL126" s="585"/>
      <c r="AM126" s="586"/>
      <c r="AN126" s="586"/>
      <c r="AO126" s="586"/>
      <c r="AP126" s="586"/>
      <c r="AQ126" s="586"/>
      <c r="AR126" s="586"/>
      <c r="AS126" s="586"/>
      <c r="AT126" s="576"/>
      <c r="AU126" s="576"/>
      <c r="AV126" s="576"/>
      <c r="AW126" s="576"/>
      <c r="AX126" s="576"/>
      <c r="AY126" s="576"/>
      <c r="AZ126" s="576"/>
      <c r="BA126" s="576"/>
      <c r="BB126" s="576"/>
      <c r="BC126" s="576"/>
    </row>
    <row r="127" spans="1:55" ht="15.75" thickBot="1" x14ac:dyDescent="0.3">
      <c r="A127" s="1297"/>
      <c r="B127" s="1252"/>
      <c r="C127" s="1253"/>
      <c r="D127" s="755" t="s">
        <v>230</v>
      </c>
      <c r="E127" s="779"/>
      <c r="F127" s="779"/>
      <c r="G127" s="604"/>
      <c r="H127" s="604"/>
      <c r="I127" s="679"/>
      <c r="J127" s="779"/>
      <c r="K127" s="604"/>
      <c r="L127" s="604"/>
      <c r="M127" s="679"/>
      <c r="N127" s="1253"/>
      <c r="O127" s="1253"/>
      <c r="P127" s="1253"/>
      <c r="Q127" s="1253"/>
      <c r="R127" s="1253"/>
      <c r="S127" s="1248"/>
      <c r="T127" s="1249"/>
      <c r="U127" s="1253"/>
      <c r="V127" s="1253"/>
      <c r="W127" s="1253"/>
      <c r="X127" s="1253"/>
      <c r="Y127" s="1284"/>
      <c r="Z127" s="573"/>
      <c r="AA127" s="574"/>
      <c r="AB127" s="574"/>
      <c r="AC127" s="574"/>
      <c r="AD127" s="574"/>
      <c r="AE127" s="574"/>
      <c r="AF127" s="574"/>
      <c r="AG127" s="574"/>
      <c r="AH127" s="574"/>
      <c r="AI127" s="574"/>
      <c r="AJ127" s="575"/>
      <c r="AK127" s="585"/>
      <c r="AL127" s="585"/>
      <c r="AM127" s="586"/>
      <c r="AN127" s="586"/>
      <c r="AO127" s="586"/>
      <c r="AP127" s="586"/>
      <c r="AQ127" s="586"/>
      <c r="AR127" s="586"/>
      <c r="AS127" s="586"/>
      <c r="AT127" s="576"/>
      <c r="AU127" s="576"/>
      <c r="AV127" s="576"/>
      <c r="AW127" s="576"/>
      <c r="AX127" s="576"/>
      <c r="AY127" s="576"/>
      <c r="AZ127" s="576"/>
      <c r="BA127" s="576"/>
      <c r="BB127" s="576"/>
      <c r="BC127" s="576"/>
    </row>
    <row r="128" spans="1:55" x14ac:dyDescent="0.25">
      <c r="A128" s="1297"/>
      <c r="B128" s="1252"/>
      <c r="C128" s="1269" t="s">
        <v>232</v>
      </c>
      <c r="D128" s="754" t="s">
        <v>216</v>
      </c>
      <c r="E128" s="700"/>
      <c r="F128" s="700"/>
      <c r="G128" s="618"/>
      <c r="H128" s="618"/>
      <c r="I128" s="680"/>
      <c r="J128" s="700"/>
      <c r="K128" s="618"/>
      <c r="L128" s="618"/>
      <c r="M128" s="680"/>
      <c r="N128" s="1269" t="s">
        <v>232</v>
      </c>
      <c r="O128" s="1269" t="s">
        <v>288</v>
      </c>
      <c r="P128" s="1257" t="s">
        <v>289</v>
      </c>
      <c r="Q128" s="1269" t="s">
        <v>284</v>
      </c>
      <c r="R128" s="1257" t="s">
        <v>221</v>
      </c>
      <c r="S128" s="1315">
        <v>731047</v>
      </c>
      <c r="T128" s="1243"/>
      <c r="U128" s="1257" t="s">
        <v>285</v>
      </c>
      <c r="V128" s="1257" t="s">
        <v>285</v>
      </c>
      <c r="W128" s="1257" t="s">
        <v>224</v>
      </c>
      <c r="X128" s="1257" t="s">
        <v>225</v>
      </c>
      <c r="Y128" s="1316">
        <v>731047</v>
      </c>
      <c r="Z128" s="573"/>
      <c r="AA128" s="574"/>
      <c r="AB128" s="574"/>
      <c r="AC128" s="574"/>
      <c r="AD128" s="574"/>
      <c r="AE128" s="574"/>
      <c r="AF128" s="574"/>
      <c r="AG128" s="574"/>
      <c r="AH128" s="574"/>
      <c r="AI128" s="574"/>
      <c r="AJ128" s="575"/>
      <c r="AK128" s="585"/>
      <c r="AL128" s="585"/>
      <c r="AM128" s="586"/>
      <c r="AN128" s="586"/>
      <c r="AO128" s="586"/>
      <c r="AP128" s="586"/>
      <c r="AQ128" s="586"/>
      <c r="AR128" s="586"/>
      <c r="AS128" s="586"/>
      <c r="AT128" s="576"/>
      <c r="AU128" s="576"/>
      <c r="AV128" s="576"/>
      <c r="AW128" s="576"/>
      <c r="AX128" s="576"/>
      <c r="AY128" s="576"/>
      <c r="AZ128" s="576"/>
      <c r="BA128" s="576"/>
      <c r="BB128" s="576"/>
      <c r="BC128" s="576"/>
    </row>
    <row r="129" spans="1:55" x14ac:dyDescent="0.25">
      <c r="A129" s="1297"/>
      <c r="B129" s="1252"/>
      <c r="C129" s="1252"/>
      <c r="D129" s="755" t="s">
        <v>226</v>
      </c>
      <c r="E129" s="779"/>
      <c r="F129" s="779"/>
      <c r="G129" s="604"/>
      <c r="H129" s="604"/>
      <c r="I129" s="681"/>
      <c r="J129" s="779"/>
      <c r="K129" s="604"/>
      <c r="L129" s="604"/>
      <c r="M129" s="681"/>
      <c r="N129" s="1252"/>
      <c r="O129" s="1252"/>
      <c r="P129" s="1252"/>
      <c r="Q129" s="1252"/>
      <c r="R129" s="1252"/>
      <c r="S129" s="1246"/>
      <c r="T129" s="1247"/>
      <c r="U129" s="1252"/>
      <c r="V129" s="1252"/>
      <c r="W129" s="1252"/>
      <c r="X129" s="1252"/>
      <c r="Y129" s="1283"/>
      <c r="Z129" s="573"/>
      <c r="AA129" s="574"/>
      <c r="AB129" s="574"/>
      <c r="AC129" s="574"/>
      <c r="AD129" s="574"/>
      <c r="AE129" s="574"/>
      <c r="AF129" s="574"/>
      <c r="AG129" s="574"/>
      <c r="AH129" s="574"/>
      <c r="AI129" s="574"/>
      <c r="AJ129" s="575"/>
      <c r="AK129" s="585"/>
      <c r="AL129" s="585"/>
      <c r="AM129" s="586"/>
      <c r="AN129" s="586"/>
      <c r="AO129" s="586"/>
      <c r="AP129" s="586"/>
      <c r="AQ129" s="586"/>
      <c r="AR129" s="586"/>
      <c r="AS129" s="586"/>
      <c r="AT129" s="576"/>
      <c r="AU129" s="576"/>
      <c r="AV129" s="576"/>
      <c r="AW129" s="576"/>
      <c r="AX129" s="576"/>
      <c r="AY129" s="576"/>
      <c r="AZ129" s="576"/>
      <c r="BA129" s="576"/>
      <c r="BB129" s="576"/>
      <c r="BC129" s="576"/>
    </row>
    <row r="130" spans="1:55" x14ac:dyDescent="0.25">
      <c r="A130" s="1297"/>
      <c r="B130" s="1252"/>
      <c r="C130" s="1252"/>
      <c r="D130" s="761" t="s">
        <v>228</v>
      </c>
      <c r="E130" s="700"/>
      <c r="F130" s="700"/>
      <c r="G130" s="605"/>
      <c r="H130" s="605"/>
      <c r="I130" s="679"/>
      <c r="J130" s="700"/>
      <c r="K130" s="605"/>
      <c r="L130" s="605"/>
      <c r="M130" s="679"/>
      <c r="N130" s="1252"/>
      <c r="O130" s="1252"/>
      <c r="P130" s="1252"/>
      <c r="Q130" s="1252"/>
      <c r="R130" s="1252"/>
      <c r="S130" s="1246"/>
      <c r="T130" s="1247"/>
      <c r="U130" s="1252"/>
      <c r="V130" s="1252"/>
      <c r="W130" s="1252"/>
      <c r="X130" s="1252"/>
      <c r="Y130" s="1283"/>
      <c r="Z130" s="573"/>
      <c r="AA130" s="574"/>
      <c r="AB130" s="574"/>
      <c r="AC130" s="574"/>
      <c r="AD130" s="574"/>
      <c r="AE130" s="574"/>
      <c r="AF130" s="574"/>
      <c r="AG130" s="574"/>
      <c r="AH130" s="574"/>
      <c r="AI130" s="574"/>
      <c r="AJ130" s="575"/>
      <c r="AK130" s="585"/>
      <c r="AL130" s="585"/>
      <c r="AM130" s="586"/>
      <c r="AN130" s="586"/>
      <c r="AO130" s="586"/>
      <c r="AP130" s="586"/>
      <c r="AQ130" s="586"/>
      <c r="AR130" s="586"/>
      <c r="AS130" s="586"/>
      <c r="AT130" s="576"/>
      <c r="AU130" s="576"/>
      <c r="AV130" s="576"/>
      <c r="AW130" s="576"/>
      <c r="AX130" s="576"/>
      <c r="AY130" s="576"/>
      <c r="AZ130" s="576"/>
      <c r="BA130" s="576"/>
      <c r="BB130" s="576"/>
      <c r="BC130" s="576"/>
    </row>
    <row r="131" spans="1:55" ht="15.75" thickBot="1" x14ac:dyDescent="0.3">
      <c r="A131" s="1297"/>
      <c r="B131" s="1252"/>
      <c r="C131" s="1253"/>
      <c r="D131" s="755" t="s">
        <v>230</v>
      </c>
      <c r="E131" s="779"/>
      <c r="F131" s="779"/>
      <c r="G131" s="604"/>
      <c r="H131" s="604"/>
      <c r="I131" s="679"/>
      <c r="J131" s="779"/>
      <c r="K131" s="604"/>
      <c r="L131" s="604"/>
      <c r="M131" s="679"/>
      <c r="N131" s="1253"/>
      <c r="O131" s="1253"/>
      <c r="P131" s="1253"/>
      <c r="Q131" s="1253"/>
      <c r="R131" s="1253"/>
      <c r="S131" s="1248"/>
      <c r="T131" s="1249"/>
      <c r="U131" s="1253"/>
      <c r="V131" s="1253"/>
      <c r="W131" s="1253"/>
      <c r="X131" s="1253"/>
      <c r="Y131" s="1284"/>
      <c r="Z131" s="573"/>
      <c r="AA131" s="574"/>
      <c r="AB131" s="574"/>
      <c r="AC131" s="574"/>
      <c r="AD131" s="574"/>
      <c r="AE131" s="574"/>
      <c r="AF131" s="574"/>
      <c r="AG131" s="574"/>
      <c r="AH131" s="574"/>
      <c r="AI131" s="574"/>
      <c r="AJ131" s="575"/>
      <c r="AK131" s="585"/>
      <c r="AL131" s="585"/>
      <c r="AM131" s="586"/>
      <c r="AN131" s="586"/>
      <c r="AO131" s="586"/>
      <c r="AP131" s="586"/>
      <c r="AQ131" s="586"/>
      <c r="AR131" s="586"/>
      <c r="AS131" s="586"/>
      <c r="AT131" s="576"/>
      <c r="AU131" s="576"/>
      <c r="AV131" s="576"/>
      <c r="AW131" s="576"/>
      <c r="AX131" s="576"/>
      <c r="AY131" s="576"/>
      <c r="AZ131" s="576"/>
      <c r="BA131" s="576"/>
      <c r="BB131" s="576"/>
      <c r="BC131" s="576"/>
    </row>
    <row r="132" spans="1:55" x14ac:dyDescent="0.25">
      <c r="A132" s="1297"/>
      <c r="B132" s="1252"/>
      <c r="C132" s="1269" t="s">
        <v>290</v>
      </c>
      <c r="D132" s="754" t="s">
        <v>216</v>
      </c>
      <c r="E132" s="700"/>
      <c r="F132" s="700"/>
      <c r="G132" s="618"/>
      <c r="H132" s="618"/>
      <c r="I132" s="680"/>
      <c r="J132" s="700"/>
      <c r="K132" s="618"/>
      <c r="L132" s="618"/>
      <c r="M132" s="680"/>
      <c r="N132" s="1269" t="s">
        <v>290</v>
      </c>
      <c r="O132" s="1269" t="s">
        <v>291</v>
      </c>
      <c r="P132" s="1257" t="s">
        <v>292</v>
      </c>
      <c r="Q132" s="1269" t="s">
        <v>284</v>
      </c>
      <c r="R132" s="1257" t="s">
        <v>221</v>
      </c>
      <c r="S132" s="1315">
        <v>22438</v>
      </c>
      <c r="T132" s="1243"/>
      <c r="U132" s="1257" t="s">
        <v>285</v>
      </c>
      <c r="V132" s="1257" t="s">
        <v>285</v>
      </c>
      <c r="W132" s="1257" t="s">
        <v>224</v>
      </c>
      <c r="X132" s="1257" t="s">
        <v>225</v>
      </c>
      <c r="Y132" s="1316">
        <v>22438</v>
      </c>
      <c r="Z132" s="573"/>
      <c r="AA132" s="574"/>
      <c r="AB132" s="574"/>
      <c r="AC132" s="574"/>
      <c r="AD132" s="574"/>
      <c r="AE132" s="574"/>
      <c r="AF132" s="574"/>
      <c r="AG132" s="574"/>
      <c r="AH132" s="574"/>
      <c r="AI132" s="574"/>
      <c r="AJ132" s="575"/>
      <c r="AK132" s="585"/>
      <c r="AL132" s="585"/>
      <c r="AM132" s="586"/>
      <c r="AN132" s="586"/>
      <c r="AO132" s="586"/>
      <c r="AP132" s="586"/>
      <c r="AQ132" s="586"/>
      <c r="AR132" s="586"/>
      <c r="AS132" s="586"/>
      <c r="AT132" s="576"/>
      <c r="AU132" s="576"/>
      <c r="AV132" s="576"/>
      <c r="AW132" s="576"/>
      <c r="AX132" s="576"/>
      <c r="AY132" s="576"/>
      <c r="AZ132" s="576"/>
      <c r="BA132" s="576"/>
      <c r="BB132" s="576"/>
      <c r="BC132" s="576"/>
    </row>
    <row r="133" spans="1:55" x14ac:dyDescent="0.25">
      <c r="A133" s="1297"/>
      <c r="B133" s="1252"/>
      <c r="C133" s="1252"/>
      <c r="D133" s="755" t="s">
        <v>226</v>
      </c>
      <c r="E133" s="779"/>
      <c r="F133" s="779"/>
      <c r="G133" s="604"/>
      <c r="H133" s="604"/>
      <c r="I133" s="681"/>
      <c r="J133" s="779"/>
      <c r="K133" s="604"/>
      <c r="L133" s="604"/>
      <c r="M133" s="681"/>
      <c r="N133" s="1252"/>
      <c r="O133" s="1252"/>
      <c r="P133" s="1252"/>
      <c r="Q133" s="1252"/>
      <c r="R133" s="1252"/>
      <c r="S133" s="1246"/>
      <c r="T133" s="1247"/>
      <c r="U133" s="1252"/>
      <c r="V133" s="1252"/>
      <c r="W133" s="1252"/>
      <c r="X133" s="1252"/>
      <c r="Y133" s="1283"/>
      <c r="Z133" s="573"/>
      <c r="AA133" s="574"/>
      <c r="AB133" s="574"/>
      <c r="AC133" s="574"/>
      <c r="AD133" s="574"/>
      <c r="AE133" s="574"/>
      <c r="AF133" s="574"/>
      <c r="AG133" s="574"/>
      <c r="AH133" s="574"/>
      <c r="AI133" s="574"/>
      <c r="AJ133" s="575"/>
      <c r="AK133" s="585"/>
      <c r="AL133" s="585"/>
      <c r="AM133" s="586"/>
      <c r="AN133" s="586"/>
      <c r="AO133" s="586"/>
      <c r="AP133" s="586"/>
      <c r="AQ133" s="586"/>
      <c r="AR133" s="586"/>
      <c r="AS133" s="586"/>
      <c r="AT133" s="576"/>
      <c r="AU133" s="576"/>
      <c r="AV133" s="576"/>
      <c r="AW133" s="576"/>
      <c r="AX133" s="576"/>
      <c r="AY133" s="576"/>
      <c r="AZ133" s="576"/>
      <c r="BA133" s="576"/>
      <c r="BB133" s="576"/>
      <c r="BC133" s="576"/>
    </row>
    <row r="134" spans="1:55" x14ac:dyDescent="0.25">
      <c r="A134" s="1297"/>
      <c r="B134" s="1252"/>
      <c r="C134" s="1252"/>
      <c r="D134" s="761" t="s">
        <v>228</v>
      </c>
      <c r="E134" s="700"/>
      <c r="F134" s="700"/>
      <c r="G134" s="605"/>
      <c r="H134" s="605"/>
      <c r="I134" s="679"/>
      <c r="J134" s="700"/>
      <c r="K134" s="605"/>
      <c r="L134" s="605"/>
      <c r="M134" s="679"/>
      <c r="N134" s="1252"/>
      <c r="O134" s="1252"/>
      <c r="P134" s="1252"/>
      <c r="Q134" s="1252"/>
      <c r="R134" s="1252"/>
      <c r="S134" s="1246"/>
      <c r="T134" s="1247"/>
      <c r="U134" s="1252"/>
      <c r="V134" s="1252"/>
      <c r="W134" s="1252"/>
      <c r="X134" s="1252"/>
      <c r="Y134" s="1283"/>
      <c r="Z134" s="573"/>
      <c r="AA134" s="574"/>
      <c r="AB134" s="574"/>
      <c r="AC134" s="574"/>
      <c r="AD134" s="574"/>
      <c r="AE134" s="574"/>
      <c r="AF134" s="574"/>
      <c r="AG134" s="574"/>
      <c r="AH134" s="574"/>
      <c r="AI134" s="574"/>
      <c r="AJ134" s="575"/>
      <c r="AK134" s="585"/>
      <c r="AL134" s="585"/>
      <c r="AM134" s="586"/>
      <c r="AN134" s="586"/>
      <c r="AO134" s="586"/>
      <c r="AP134" s="586"/>
      <c r="AQ134" s="586"/>
      <c r="AR134" s="586"/>
      <c r="AS134" s="586"/>
      <c r="AT134" s="576"/>
      <c r="AU134" s="576"/>
      <c r="AV134" s="576"/>
      <c r="AW134" s="576"/>
      <c r="AX134" s="576"/>
      <c r="AY134" s="576"/>
      <c r="AZ134" s="576"/>
      <c r="BA134" s="576"/>
      <c r="BB134" s="576"/>
      <c r="BC134" s="576"/>
    </row>
    <row r="135" spans="1:55" ht="15.75" thickBot="1" x14ac:dyDescent="0.3">
      <c r="A135" s="1297"/>
      <c r="B135" s="1252"/>
      <c r="C135" s="1253"/>
      <c r="D135" s="755" t="s">
        <v>230</v>
      </c>
      <c r="E135" s="779"/>
      <c r="F135" s="779"/>
      <c r="G135" s="604"/>
      <c r="H135" s="604"/>
      <c r="I135" s="679"/>
      <c r="J135" s="779"/>
      <c r="K135" s="604"/>
      <c r="L135" s="604"/>
      <c r="M135" s="679"/>
      <c r="N135" s="1253"/>
      <c r="O135" s="1253"/>
      <c r="P135" s="1253"/>
      <c r="Q135" s="1253"/>
      <c r="R135" s="1253"/>
      <c r="S135" s="1248"/>
      <c r="T135" s="1249"/>
      <c r="U135" s="1253"/>
      <c r="V135" s="1253"/>
      <c r="W135" s="1253"/>
      <c r="X135" s="1253"/>
      <c r="Y135" s="1284"/>
      <c r="Z135" s="573"/>
      <c r="AA135" s="574"/>
      <c r="AB135" s="574"/>
      <c r="AC135" s="574"/>
      <c r="AD135" s="574"/>
      <c r="AE135" s="574"/>
      <c r="AF135" s="574"/>
      <c r="AG135" s="574"/>
      <c r="AH135" s="574"/>
      <c r="AI135" s="574"/>
      <c r="AJ135" s="575"/>
      <c r="AK135" s="585"/>
      <c r="AL135" s="585"/>
      <c r="AM135" s="586"/>
      <c r="AN135" s="586"/>
      <c r="AO135" s="586"/>
      <c r="AP135" s="586"/>
      <c r="AQ135" s="586"/>
      <c r="AR135" s="586"/>
      <c r="AS135" s="586"/>
      <c r="AT135" s="576"/>
      <c r="AU135" s="576"/>
      <c r="AV135" s="576"/>
      <c r="AW135" s="576"/>
      <c r="AX135" s="576"/>
      <c r="AY135" s="576"/>
      <c r="AZ135" s="576"/>
      <c r="BA135" s="576"/>
      <c r="BB135" s="576"/>
      <c r="BC135" s="576"/>
    </row>
    <row r="136" spans="1:55" x14ac:dyDescent="0.25">
      <c r="A136" s="1297"/>
      <c r="B136" s="1252"/>
      <c r="C136" s="1269" t="s">
        <v>233</v>
      </c>
      <c r="D136" s="754" t="s">
        <v>216</v>
      </c>
      <c r="E136" s="700"/>
      <c r="F136" s="700"/>
      <c r="G136" s="618"/>
      <c r="H136" s="618"/>
      <c r="I136" s="680"/>
      <c r="J136" s="700"/>
      <c r="K136" s="618"/>
      <c r="L136" s="618"/>
      <c r="M136" s="680"/>
      <c r="N136" s="1269" t="s">
        <v>233</v>
      </c>
      <c r="O136" s="1269" t="s">
        <v>293</v>
      </c>
      <c r="P136" s="1257" t="s">
        <v>294</v>
      </c>
      <c r="Q136" s="1269" t="s">
        <v>284</v>
      </c>
      <c r="R136" s="1257" t="s">
        <v>221</v>
      </c>
      <c r="S136" s="1315">
        <v>126595</v>
      </c>
      <c r="T136" s="1243"/>
      <c r="U136" s="1257" t="s">
        <v>285</v>
      </c>
      <c r="V136" s="1257" t="s">
        <v>285</v>
      </c>
      <c r="W136" s="1257" t="s">
        <v>224</v>
      </c>
      <c r="X136" s="1257" t="s">
        <v>225</v>
      </c>
      <c r="Y136" s="1316">
        <v>126595</v>
      </c>
      <c r="Z136" s="573"/>
      <c r="AA136" s="574"/>
      <c r="AB136" s="574"/>
      <c r="AC136" s="574"/>
      <c r="AD136" s="574"/>
      <c r="AE136" s="574"/>
      <c r="AF136" s="574"/>
      <c r="AG136" s="574"/>
      <c r="AH136" s="574"/>
      <c r="AI136" s="574"/>
      <c r="AJ136" s="575"/>
      <c r="AK136" s="585"/>
      <c r="AL136" s="585"/>
      <c r="AM136" s="586"/>
      <c r="AN136" s="586"/>
      <c r="AO136" s="586"/>
      <c r="AP136" s="586"/>
      <c r="AQ136" s="586"/>
      <c r="AR136" s="586"/>
      <c r="AS136" s="586"/>
      <c r="AT136" s="576"/>
      <c r="AU136" s="576"/>
      <c r="AV136" s="576"/>
      <c r="AW136" s="576"/>
      <c r="AX136" s="576"/>
      <c r="AY136" s="576"/>
      <c r="AZ136" s="576"/>
      <c r="BA136" s="576"/>
      <c r="BB136" s="576"/>
      <c r="BC136" s="576"/>
    </row>
    <row r="137" spans="1:55" x14ac:dyDescent="0.25">
      <c r="A137" s="1297"/>
      <c r="B137" s="1252"/>
      <c r="C137" s="1252"/>
      <c r="D137" s="755" t="s">
        <v>226</v>
      </c>
      <c r="E137" s="779"/>
      <c r="F137" s="779"/>
      <c r="G137" s="604"/>
      <c r="H137" s="604"/>
      <c r="I137" s="681"/>
      <c r="J137" s="779"/>
      <c r="K137" s="604"/>
      <c r="L137" s="604"/>
      <c r="M137" s="681"/>
      <c r="N137" s="1252"/>
      <c r="O137" s="1252"/>
      <c r="P137" s="1252"/>
      <c r="Q137" s="1252"/>
      <c r="R137" s="1252"/>
      <c r="S137" s="1246"/>
      <c r="T137" s="1247"/>
      <c r="U137" s="1252"/>
      <c r="V137" s="1252"/>
      <c r="W137" s="1252"/>
      <c r="X137" s="1252"/>
      <c r="Y137" s="1283"/>
      <c r="Z137" s="573"/>
      <c r="AA137" s="574"/>
      <c r="AB137" s="574"/>
      <c r="AC137" s="574"/>
      <c r="AD137" s="574"/>
      <c r="AE137" s="574"/>
      <c r="AF137" s="574"/>
      <c r="AG137" s="574"/>
      <c r="AH137" s="574"/>
      <c r="AI137" s="574"/>
      <c r="AJ137" s="575"/>
      <c r="AK137" s="585"/>
      <c r="AL137" s="585"/>
      <c r="AM137" s="586"/>
      <c r="AN137" s="586"/>
      <c r="AO137" s="586"/>
      <c r="AP137" s="586"/>
      <c r="AQ137" s="586"/>
      <c r="AR137" s="586"/>
      <c r="AS137" s="586"/>
      <c r="AT137" s="576"/>
      <c r="AU137" s="576"/>
      <c r="AV137" s="576"/>
      <c r="AW137" s="576"/>
      <c r="AX137" s="576"/>
      <c r="AY137" s="576"/>
      <c r="AZ137" s="576"/>
      <c r="BA137" s="576"/>
      <c r="BB137" s="576"/>
      <c r="BC137" s="576"/>
    </row>
    <row r="138" spans="1:55" x14ac:dyDescent="0.25">
      <c r="A138" s="1297"/>
      <c r="B138" s="1252"/>
      <c r="C138" s="1252"/>
      <c r="D138" s="761" t="s">
        <v>228</v>
      </c>
      <c r="E138" s="700"/>
      <c r="F138" s="700"/>
      <c r="G138" s="605"/>
      <c r="H138" s="605"/>
      <c r="I138" s="679"/>
      <c r="J138" s="700"/>
      <c r="K138" s="605"/>
      <c r="L138" s="605"/>
      <c r="M138" s="679"/>
      <c r="N138" s="1252"/>
      <c r="O138" s="1252"/>
      <c r="P138" s="1252"/>
      <c r="Q138" s="1252"/>
      <c r="R138" s="1252"/>
      <c r="S138" s="1246"/>
      <c r="T138" s="1247"/>
      <c r="U138" s="1252"/>
      <c r="V138" s="1252"/>
      <c r="W138" s="1252"/>
      <c r="X138" s="1252"/>
      <c r="Y138" s="1283"/>
      <c r="Z138" s="573"/>
      <c r="AA138" s="574"/>
      <c r="AB138" s="574"/>
      <c r="AC138" s="574"/>
      <c r="AD138" s="574"/>
      <c r="AE138" s="574"/>
      <c r="AF138" s="574"/>
      <c r="AG138" s="574"/>
      <c r="AH138" s="574"/>
      <c r="AI138" s="574"/>
      <c r="AJ138" s="575"/>
      <c r="AK138" s="585"/>
      <c r="AL138" s="585"/>
      <c r="AM138" s="586"/>
      <c r="AN138" s="586"/>
      <c r="AO138" s="586"/>
      <c r="AP138" s="586"/>
      <c r="AQ138" s="586"/>
      <c r="AR138" s="586"/>
      <c r="AS138" s="586"/>
      <c r="AT138" s="576"/>
      <c r="AU138" s="576"/>
      <c r="AV138" s="576"/>
      <c r="AW138" s="576"/>
      <c r="AX138" s="576"/>
      <c r="AY138" s="576"/>
      <c r="AZ138" s="576"/>
      <c r="BA138" s="576"/>
      <c r="BB138" s="576"/>
      <c r="BC138" s="576"/>
    </row>
    <row r="139" spans="1:55" ht="15.75" thickBot="1" x14ac:dyDescent="0.3">
      <c r="A139" s="1297"/>
      <c r="B139" s="1252"/>
      <c r="C139" s="1253"/>
      <c r="D139" s="755" t="s">
        <v>230</v>
      </c>
      <c r="E139" s="779"/>
      <c r="F139" s="779"/>
      <c r="G139" s="604"/>
      <c r="H139" s="604"/>
      <c r="I139" s="679"/>
      <c r="J139" s="779"/>
      <c r="K139" s="604"/>
      <c r="L139" s="604"/>
      <c r="M139" s="679"/>
      <c r="N139" s="1253"/>
      <c r="O139" s="1253"/>
      <c r="P139" s="1253"/>
      <c r="Q139" s="1253"/>
      <c r="R139" s="1253"/>
      <c r="S139" s="1248"/>
      <c r="T139" s="1249"/>
      <c r="U139" s="1253"/>
      <c r="V139" s="1253"/>
      <c r="W139" s="1253"/>
      <c r="X139" s="1253"/>
      <c r="Y139" s="1284"/>
      <c r="Z139" s="573"/>
      <c r="AA139" s="574"/>
      <c r="AB139" s="574"/>
      <c r="AC139" s="574"/>
      <c r="AD139" s="574"/>
      <c r="AE139" s="574"/>
      <c r="AF139" s="574"/>
      <c r="AG139" s="574"/>
      <c r="AH139" s="574"/>
      <c r="AI139" s="574"/>
      <c r="AJ139" s="575"/>
      <c r="AK139" s="585"/>
      <c r="AL139" s="585"/>
      <c r="AM139" s="586"/>
      <c r="AN139" s="586"/>
      <c r="AO139" s="586"/>
      <c r="AP139" s="586"/>
      <c r="AQ139" s="586"/>
      <c r="AR139" s="586"/>
      <c r="AS139" s="586"/>
      <c r="AT139" s="576"/>
      <c r="AU139" s="576"/>
      <c r="AV139" s="576"/>
      <c r="AW139" s="576"/>
      <c r="AX139" s="576"/>
      <c r="AY139" s="576"/>
      <c r="AZ139" s="576"/>
      <c r="BA139" s="576"/>
      <c r="BB139" s="576"/>
      <c r="BC139" s="576"/>
    </row>
    <row r="140" spans="1:55" x14ac:dyDescent="0.25">
      <c r="A140" s="1297"/>
      <c r="B140" s="1252"/>
      <c r="C140" s="1269" t="s">
        <v>241</v>
      </c>
      <c r="D140" s="754" t="s">
        <v>216</v>
      </c>
      <c r="E140" s="700"/>
      <c r="F140" s="700"/>
      <c r="G140" s="618"/>
      <c r="H140" s="618"/>
      <c r="I140" s="680"/>
      <c r="J140" s="700"/>
      <c r="K140" s="618"/>
      <c r="L140" s="618"/>
      <c r="M140" s="680"/>
      <c r="N140" s="1269" t="s">
        <v>241</v>
      </c>
      <c r="O140" s="1257" t="s">
        <v>295</v>
      </c>
      <c r="P140" s="1257" t="s">
        <v>296</v>
      </c>
      <c r="Q140" s="1269" t="s">
        <v>284</v>
      </c>
      <c r="R140" s="1257" t="s">
        <v>221</v>
      </c>
      <c r="S140" s="1315">
        <v>733859</v>
      </c>
      <c r="T140" s="1243"/>
      <c r="U140" s="1257" t="s">
        <v>285</v>
      </c>
      <c r="V140" s="1257" t="s">
        <v>285</v>
      </c>
      <c r="W140" s="1257" t="s">
        <v>224</v>
      </c>
      <c r="X140" s="1257" t="s">
        <v>225</v>
      </c>
      <c r="Y140" s="1316">
        <v>733859</v>
      </c>
      <c r="Z140" s="573"/>
      <c r="AA140" s="574"/>
      <c r="AB140" s="574"/>
      <c r="AC140" s="574"/>
      <c r="AD140" s="574"/>
      <c r="AE140" s="574"/>
      <c r="AF140" s="574"/>
      <c r="AG140" s="574"/>
      <c r="AH140" s="574"/>
      <c r="AI140" s="574"/>
      <c r="AJ140" s="575"/>
      <c r="AK140" s="585"/>
      <c r="AL140" s="585"/>
      <c r="AM140" s="586"/>
      <c r="AN140" s="586"/>
      <c r="AO140" s="586"/>
      <c r="AP140" s="586"/>
      <c r="AQ140" s="586"/>
      <c r="AR140" s="586"/>
      <c r="AS140" s="586"/>
      <c r="AT140" s="576"/>
      <c r="AU140" s="576"/>
      <c r="AV140" s="576"/>
      <c r="AW140" s="576"/>
      <c r="AX140" s="576"/>
      <c r="AY140" s="576"/>
      <c r="AZ140" s="576"/>
      <c r="BA140" s="576"/>
      <c r="BB140" s="576"/>
      <c r="BC140" s="576"/>
    </row>
    <row r="141" spans="1:55" x14ac:dyDescent="0.25">
      <c r="A141" s="1297"/>
      <c r="B141" s="1252"/>
      <c r="C141" s="1252"/>
      <c r="D141" s="755" t="s">
        <v>226</v>
      </c>
      <c r="E141" s="779"/>
      <c r="F141" s="779"/>
      <c r="G141" s="604"/>
      <c r="H141" s="604"/>
      <c r="I141" s="681"/>
      <c r="J141" s="779"/>
      <c r="K141" s="604"/>
      <c r="L141" s="604"/>
      <c r="M141" s="681"/>
      <c r="N141" s="1252"/>
      <c r="O141" s="1252"/>
      <c r="P141" s="1252"/>
      <c r="Q141" s="1252"/>
      <c r="R141" s="1252"/>
      <c r="S141" s="1246"/>
      <c r="T141" s="1247"/>
      <c r="U141" s="1252"/>
      <c r="V141" s="1252"/>
      <c r="W141" s="1252"/>
      <c r="X141" s="1252"/>
      <c r="Y141" s="1283"/>
      <c r="Z141" s="573"/>
      <c r="AA141" s="574"/>
      <c r="AB141" s="574"/>
      <c r="AC141" s="574"/>
      <c r="AD141" s="574"/>
      <c r="AE141" s="574"/>
      <c r="AF141" s="574"/>
      <c r="AG141" s="574"/>
      <c r="AH141" s="574"/>
      <c r="AI141" s="574"/>
      <c r="AJ141" s="575"/>
      <c r="AK141" s="585"/>
      <c r="AL141" s="585"/>
      <c r="AM141" s="586"/>
      <c r="AN141" s="586"/>
      <c r="AO141" s="586"/>
      <c r="AP141" s="586"/>
      <c r="AQ141" s="586"/>
      <c r="AR141" s="586"/>
      <c r="AS141" s="586"/>
      <c r="AT141" s="576"/>
      <c r="AU141" s="576"/>
      <c r="AV141" s="576"/>
      <c r="AW141" s="576"/>
      <c r="AX141" s="576"/>
      <c r="AY141" s="576"/>
      <c r="AZ141" s="576"/>
      <c r="BA141" s="576"/>
      <c r="BB141" s="576"/>
      <c r="BC141" s="576"/>
    </row>
    <row r="142" spans="1:55" x14ac:dyDescent="0.25">
      <c r="A142" s="1297"/>
      <c r="B142" s="1252"/>
      <c r="C142" s="1252"/>
      <c r="D142" s="761" t="s">
        <v>228</v>
      </c>
      <c r="E142" s="700"/>
      <c r="F142" s="700"/>
      <c r="G142" s="605"/>
      <c r="H142" s="605"/>
      <c r="I142" s="679"/>
      <c r="J142" s="700"/>
      <c r="K142" s="605"/>
      <c r="L142" s="605"/>
      <c r="M142" s="679"/>
      <c r="N142" s="1252"/>
      <c r="O142" s="1252"/>
      <c r="P142" s="1252"/>
      <c r="Q142" s="1252"/>
      <c r="R142" s="1252"/>
      <c r="S142" s="1246"/>
      <c r="T142" s="1247"/>
      <c r="U142" s="1252"/>
      <c r="V142" s="1252"/>
      <c r="W142" s="1252"/>
      <c r="X142" s="1252"/>
      <c r="Y142" s="1283"/>
      <c r="Z142" s="573"/>
      <c r="AA142" s="574"/>
      <c r="AB142" s="574"/>
      <c r="AC142" s="574"/>
      <c r="AD142" s="574"/>
      <c r="AE142" s="574"/>
      <c r="AF142" s="574"/>
      <c r="AG142" s="574"/>
      <c r="AH142" s="574"/>
      <c r="AI142" s="574"/>
      <c r="AJ142" s="575"/>
      <c r="AK142" s="585"/>
      <c r="AL142" s="585"/>
      <c r="AM142" s="586"/>
      <c r="AN142" s="586"/>
      <c r="AO142" s="586"/>
      <c r="AP142" s="586"/>
      <c r="AQ142" s="586"/>
      <c r="AR142" s="586"/>
      <c r="AS142" s="586"/>
      <c r="AT142" s="576"/>
      <c r="AU142" s="576"/>
      <c r="AV142" s="576"/>
      <c r="AW142" s="576"/>
      <c r="AX142" s="576"/>
      <c r="AY142" s="576"/>
      <c r="AZ142" s="576"/>
      <c r="BA142" s="576"/>
      <c r="BB142" s="576"/>
      <c r="BC142" s="576"/>
    </row>
    <row r="143" spans="1:55" ht="15.75" thickBot="1" x14ac:dyDescent="0.3">
      <c r="A143" s="1297"/>
      <c r="B143" s="1252"/>
      <c r="C143" s="1253"/>
      <c r="D143" s="755" t="s">
        <v>230</v>
      </c>
      <c r="E143" s="779"/>
      <c r="F143" s="779"/>
      <c r="G143" s="604"/>
      <c r="H143" s="604"/>
      <c r="I143" s="679"/>
      <c r="J143" s="779"/>
      <c r="K143" s="604"/>
      <c r="L143" s="604"/>
      <c r="M143" s="679"/>
      <c r="N143" s="1253"/>
      <c r="O143" s="1253"/>
      <c r="P143" s="1253"/>
      <c r="Q143" s="1253"/>
      <c r="R143" s="1253"/>
      <c r="S143" s="1248"/>
      <c r="T143" s="1249"/>
      <c r="U143" s="1253"/>
      <c r="V143" s="1253"/>
      <c r="W143" s="1253"/>
      <c r="X143" s="1253"/>
      <c r="Y143" s="1284"/>
      <c r="Z143" s="573"/>
      <c r="AA143" s="574"/>
      <c r="AB143" s="574"/>
      <c r="AC143" s="574"/>
      <c r="AD143" s="574"/>
      <c r="AE143" s="574"/>
      <c r="AF143" s="574"/>
      <c r="AG143" s="574"/>
      <c r="AH143" s="574"/>
      <c r="AI143" s="574"/>
      <c r="AJ143" s="575"/>
      <c r="AK143" s="585"/>
      <c r="AL143" s="585"/>
      <c r="AM143" s="586"/>
      <c r="AN143" s="586"/>
      <c r="AO143" s="586"/>
      <c r="AP143" s="586"/>
      <c r="AQ143" s="586"/>
      <c r="AR143" s="586"/>
      <c r="AS143" s="586"/>
      <c r="AT143" s="576"/>
      <c r="AU143" s="576"/>
      <c r="AV143" s="576"/>
      <c r="AW143" s="576"/>
      <c r="AX143" s="576"/>
      <c r="AY143" s="576"/>
      <c r="AZ143" s="576"/>
      <c r="BA143" s="576"/>
      <c r="BB143" s="576"/>
      <c r="BC143" s="576"/>
    </row>
    <row r="144" spans="1:55" x14ac:dyDescent="0.25">
      <c r="A144" s="1297"/>
      <c r="B144" s="1252"/>
      <c r="C144" s="1269" t="s">
        <v>242</v>
      </c>
      <c r="D144" s="754" t="s">
        <v>216</v>
      </c>
      <c r="E144" s="700"/>
      <c r="F144" s="700"/>
      <c r="G144" s="618"/>
      <c r="H144" s="618"/>
      <c r="I144" s="680"/>
      <c r="J144" s="700"/>
      <c r="K144" s="618"/>
      <c r="L144" s="618"/>
      <c r="M144" s="680"/>
      <c r="N144" s="1269" t="s">
        <v>242</v>
      </c>
      <c r="O144" s="1269" t="s">
        <v>297</v>
      </c>
      <c r="P144" s="1257" t="s">
        <v>298</v>
      </c>
      <c r="Q144" s="1269" t="s">
        <v>284</v>
      </c>
      <c r="R144" s="1257" t="s">
        <v>221</v>
      </c>
      <c r="S144" s="1315">
        <v>878434</v>
      </c>
      <c r="T144" s="1243"/>
      <c r="U144" s="1257" t="s">
        <v>285</v>
      </c>
      <c r="V144" s="1257" t="s">
        <v>285</v>
      </c>
      <c r="W144" s="1257" t="s">
        <v>224</v>
      </c>
      <c r="X144" s="1257" t="s">
        <v>225</v>
      </c>
      <c r="Y144" s="1316">
        <v>878434</v>
      </c>
      <c r="Z144" s="573"/>
      <c r="AA144" s="574"/>
      <c r="AB144" s="574"/>
      <c r="AC144" s="574"/>
      <c r="AD144" s="574"/>
      <c r="AE144" s="574"/>
      <c r="AF144" s="574"/>
      <c r="AG144" s="574"/>
      <c r="AH144" s="574"/>
      <c r="AI144" s="574"/>
      <c r="AJ144" s="575"/>
      <c r="AK144" s="585"/>
      <c r="AL144" s="585"/>
      <c r="AM144" s="586"/>
      <c r="AN144" s="586"/>
      <c r="AO144" s="586"/>
      <c r="AP144" s="586"/>
      <c r="AQ144" s="586"/>
      <c r="AR144" s="586"/>
      <c r="AS144" s="586"/>
      <c r="AT144" s="576"/>
      <c r="AU144" s="576"/>
      <c r="AV144" s="576"/>
      <c r="AW144" s="576"/>
      <c r="AX144" s="576"/>
      <c r="AY144" s="576"/>
      <c r="AZ144" s="576"/>
      <c r="BA144" s="576"/>
      <c r="BB144" s="576"/>
      <c r="BC144" s="576"/>
    </row>
    <row r="145" spans="1:55" x14ac:dyDescent="0.25">
      <c r="A145" s="1297"/>
      <c r="B145" s="1252"/>
      <c r="C145" s="1252"/>
      <c r="D145" s="755" t="s">
        <v>226</v>
      </c>
      <c r="E145" s="779"/>
      <c r="F145" s="779"/>
      <c r="G145" s="604"/>
      <c r="H145" s="604"/>
      <c r="I145" s="681"/>
      <c r="J145" s="779"/>
      <c r="K145" s="604"/>
      <c r="L145" s="604"/>
      <c r="M145" s="681"/>
      <c r="N145" s="1252"/>
      <c r="O145" s="1252"/>
      <c r="P145" s="1252"/>
      <c r="Q145" s="1252"/>
      <c r="R145" s="1252"/>
      <c r="S145" s="1246"/>
      <c r="T145" s="1247"/>
      <c r="U145" s="1252"/>
      <c r="V145" s="1252"/>
      <c r="W145" s="1252"/>
      <c r="X145" s="1252"/>
      <c r="Y145" s="1283"/>
      <c r="Z145" s="573"/>
      <c r="AA145" s="574"/>
      <c r="AB145" s="574"/>
      <c r="AC145" s="574"/>
      <c r="AD145" s="574"/>
      <c r="AE145" s="574"/>
      <c r="AF145" s="574"/>
      <c r="AG145" s="574"/>
      <c r="AH145" s="574"/>
      <c r="AI145" s="574"/>
      <c r="AJ145" s="575"/>
      <c r="AK145" s="585"/>
      <c r="AL145" s="585"/>
      <c r="AM145" s="586"/>
      <c r="AN145" s="586"/>
      <c r="AO145" s="586"/>
      <c r="AP145" s="586"/>
      <c r="AQ145" s="586"/>
      <c r="AR145" s="586"/>
      <c r="AS145" s="586"/>
      <c r="AT145" s="576"/>
      <c r="AU145" s="576"/>
      <c r="AV145" s="576"/>
      <c r="AW145" s="576"/>
      <c r="AX145" s="576"/>
      <c r="AY145" s="576"/>
      <c r="AZ145" s="576"/>
      <c r="BA145" s="576"/>
      <c r="BB145" s="576"/>
      <c r="BC145" s="576"/>
    </row>
    <row r="146" spans="1:55" x14ac:dyDescent="0.25">
      <c r="A146" s="1297"/>
      <c r="B146" s="1252"/>
      <c r="C146" s="1252"/>
      <c r="D146" s="761" t="s">
        <v>228</v>
      </c>
      <c r="E146" s="700"/>
      <c r="F146" s="700"/>
      <c r="G146" s="605"/>
      <c r="H146" s="605"/>
      <c r="I146" s="679"/>
      <c r="J146" s="700"/>
      <c r="K146" s="605"/>
      <c r="L146" s="605"/>
      <c r="M146" s="679"/>
      <c r="N146" s="1252"/>
      <c r="O146" s="1252"/>
      <c r="P146" s="1252"/>
      <c r="Q146" s="1252"/>
      <c r="R146" s="1252"/>
      <c r="S146" s="1246"/>
      <c r="T146" s="1247"/>
      <c r="U146" s="1252"/>
      <c r="V146" s="1252"/>
      <c r="W146" s="1252"/>
      <c r="X146" s="1252"/>
      <c r="Y146" s="1283"/>
      <c r="Z146" s="573"/>
      <c r="AA146" s="574"/>
      <c r="AB146" s="574"/>
      <c r="AC146" s="574"/>
      <c r="AD146" s="574"/>
      <c r="AE146" s="574"/>
      <c r="AF146" s="574"/>
      <c r="AG146" s="574"/>
      <c r="AH146" s="574"/>
      <c r="AI146" s="574"/>
      <c r="AJ146" s="575"/>
      <c r="AK146" s="585"/>
      <c r="AL146" s="585"/>
      <c r="AM146" s="586"/>
      <c r="AN146" s="586"/>
      <c r="AO146" s="586"/>
      <c r="AP146" s="586"/>
      <c r="AQ146" s="586"/>
      <c r="AR146" s="586"/>
      <c r="AS146" s="586"/>
      <c r="AT146" s="576"/>
      <c r="AU146" s="576"/>
      <c r="AV146" s="576"/>
      <c r="AW146" s="576"/>
      <c r="AX146" s="576"/>
      <c r="AY146" s="576"/>
      <c r="AZ146" s="576"/>
      <c r="BA146" s="576"/>
      <c r="BB146" s="576"/>
      <c r="BC146" s="576"/>
    </row>
    <row r="147" spans="1:55" ht="15.75" thickBot="1" x14ac:dyDescent="0.3">
      <c r="A147" s="1297"/>
      <c r="B147" s="1252"/>
      <c r="C147" s="1253"/>
      <c r="D147" s="755" t="s">
        <v>230</v>
      </c>
      <c r="E147" s="779"/>
      <c r="F147" s="779"/>
      <c r="G147" s="604"/>
      <c r="H147" s="604"/>
      <c r="I147" s="679"/>
      <c r="J147" s="779"/>
      <c r="K147" s="604"/>
      <c r="L147" s="604"/>
      <c r="M147" s="679"/>
      <c r="N147" s="1253"/>
      <c r="O147" s="1253"/>
      <c r="P147" s="1253"/>
      <c r="Q147" s="1253"/>
      <c r="R147" s="1253"/>
      <c r="S147" s="1248"/>
      <c r="T147" s="1249"/>
      <c r="U147" s="1253"/>
      <c r="V147" s="1253"/>
      <c r="W147" s="1253"/>
      <c r="X147" s="1253"/>
      <c r="Y147" s="1284"/>
      <c r="Z147" s="573"/>
      <c r="AA147" s="574"/>
      <c r="AB147" s="574"/>
      <c r="AC147" s="574"/>
      <c r="AD147" s="574"/>
      <c r="AE147" s="574"/>
      <c r="AF147" s="574"/>
      <c r="AG147" s="574"/>
      <c r="AH147" s="574"/>
      <c r="AI147" s="574"/>
      <c r="AJ147" s="575"/>
      <c r="AK147" s="585"/>
      <c r="AL147" s="585"/>
      <c r="AM147" s="586"/>
      <c r="AN147" s="586"/>
      <c r="AO147" s="586"/>
      <c r="AP147" s="586"/>
      <c r="AQ147" s="586"/>
      <c r="AR147" s="586"/>
      <c r="AS147" s="586"/>
      <c r="AT147" s="576"/>
      <c r="AU147" s="576"/>
      <c r="AV147" s="576"/>
      <c r="AW147" s="576"/>
      <c r="AX147" s="576"/>
      <c r="AY147" s="576"/>
      <c r="AZ147" s="576"/>
      <c r="BA147" s="576"/>
      <c r="BB147" s="576"/>
      <c r="BC147" s="576"/>
    </row>
    <row r="148" spans="1:55" x14ac:dyDescent="0.25">
      <c r="A148" s="1297"/>
      <c r="B148" s="1252"/>
      <c r="C148" s="1269" t="s">
        <v>299</v>
      </c>
      <c r="D148" s="754" t="s">
        <v>216</v>
      </c>
      <c r="E148" s="700"/>
      <c r="F148" s="700"/>
      <c r="G148" s="618"/>
      <c r="H148" s="618"/>
      <c r="I148" s="680"/>
      <c r="J148" s="700"/>
      <c r="K148" s="618"/>
      <c r="L148" s="618"/>
      <c r="M148" s="680"/>
      <c r="N148" s="1269" t="s">
        <v>299</v>
      </c>
      <c r="O148" s="1269" t="s">
        <v>300</v>
      </c>
      <c r="P148" s="1257" t="s">
        <v>301</v>
      </c>
      <c r="Q148" s="1269" t="s">
        <v>284</v>
      </c>
      <c r="R148" s="1257" t="s">
        <v>221</v>
      </c>
      <c r="S148" s="1315">
        <v>413734</v>
      </c>
      <c r="T148" s="1243"/>
      <c r="U148" s="1257" t="s">
        <v>285</v>
      </c>
      <c r="V148" s="1257" t="s">
        <v>285</v>
      </c>
      <c r="W148" s="1257" t="s">
        <v>224</v>
      </c>
      <c r="X148" s="1257" t="s">
        <v>225</v>
      </c>
      <c r="Y148" s="1316">
        <v>413734</v>
      </c>
      <c r="Z148" s="573"/>
      <c r="AA148" s="574"/>
      <c r="AB148" s="574"/>
      <c r="AC148" s="574"/>
      <c r="AD148" s="574"/>
      <c r="AE148" s="574"/>
      <c r="AF148" s="574"/>
      <c r="AG148" s="574"/>
      <c r="AH148" s="574"/>
      <c r="AI148" s="574"/>
      <c r="AJ148" s="575"/>
      <c r="AK148" s="585"/>
      <c r="AL148" s="585"/>
      <c r="AM148" s="586"/>
      <c r="AN148" s="586"/>
      <c r="AO148" s="586"/>
      <c r="AP148" s="586"/>
      <c r="AQ148" s="586"/>
      <c r="AR148" s="586"/>
      <c r="AS148" s="586"/>
      <c r="AT148" s="576"/>
      <c r="AU148" s="576"/>
      <c r="AV148" s="576"/>
      <c r="AW148" s="576"/>
      <c r="AX148" s="576"/>
      <c r="AY148" s="576"/>
      <c r="AZ148" s="576"/>
      <c r="BA148" s="576"/>
      <c r="BB148" s="576"/>
      <c r="BC148" s="576"/>
    </row>
    <row r="149" spans="1:55" x14ac:dyDescent="0.25">
      <c r="A149" s="1297"/>
      <c r="B149" s="1252"/>
      <c r="C149" s="1252"/>
      <c r="D149" s="755" t="s">
        <v>226</v>
      </c>
      <c r="E149" s="779"/>
      <c r="F149" s="779"/>
      <c r="G149" s="604"/>
      <c r="H149" s="604"/>
      <c r="I149" s="681"/>
      <c r="J149" s="779"/>
      <c r="K149" s="604"/>
      <c r="L149" s="604"/>
      <c r="M149" s="681"/>
      <c r="N149" s="1252"/>
      <c r="O149" s="1252"/>
      <c r="P149" s="1252"/>
      <c r="Q149" s="1252"/>
      <c r="R149" s="1252"/>
      <c r="S149" s="1246"/>
      <c r="T149" s="1247"/>
      <c r="U149" s="1252"/>
      <c r="V149" s="1252"/>
      <c r="W149" s="1252"/>
      <c r="X149" s="1252"/>
      <c r="Y149" s="1283"/>
      <c r="Z149" s="573"/>
      <c r="AA149" s="574"/>
      <c r="AB149" s="574"/>
      <c r="AC149" s="574"/>
      <c r="AD149" s="574"/>
      <c r="AE149" s="574"/>
      <c r="AF149" s="574"/>
      <c r="AG149" s="574"/>
      <c r="AH149" s="574"/>
      <c r="AI149" s="574"/>
      <c r="AJ149" s="575"/>
      <c r="AK149" s="585"/>
      <c r="AL149" s="585"/>
      <c r="AM149" s="586"/>
      <c r="AN149" s="586"/>
      <c r="AO149" s="586"/>
      <c r="AP149" s="586"/>
      <c r="AQ149" s="586"/>
      <c r="AR149" s="586"/>
      <c r="AS149" s="586"/>
      <c r="AT149" s="576"/>
      <c r="AU149" s="576"/>
      <c r="AV149" s="576"/>
      <c r="AW149" s="576"/>
      <c r="AX149" s="576"/>
      <c r="AY149" s="576"/>
      <c r="AZ149" s="576"/>
      <c r="BA149" s="576"/>
      <c r="BB149" s="576"/>
      <c r="BC149" s="576"/>
    </row>
    <row r="150" spans="1:55" x14ac:dyDescent="0.25">
      <c r="A150" s="1297"/>
      <c r="B150" s="1252"/>
      <c r="C150" s="1252"/>
      <c r="D150" s="761" t="s">
        <v>228</v>
      </c>
      <c r="E150" s="700"/>
      <c r="F150" s="700"/>
      <c r="G150" s="605"/>
      <c r="H150" s="605"/>
      <c r="I150" s="679"/>
      <c r="J150" s="700"/>
      <c r="K150" s="605"/>
      <c r="L150" s="605"/>
      <c r="M150" s="679"/>
      <c r="N150" s="1252"/>
      <c r="O150" s="1252"/>
      <c r="P150" s="1252"/>
      <c r="Q150" s="1252"/>
      <c r="R150" s="1252"/>
      <c r="S150" s="1246"/>
      <c r="T150" s="1247"/>
      <c r="U150" s="1252"/>
      <c r="V150" s="1252"/>
      <c r="W150" s="1252"/>
      <c r="X150" s="1252"/>
      <c r="Y150" s="1283"/>
      <c r="Z150" s="573"/>
      <c r="AA150" s="574"/>
      <c r="AB150" s="574"/>
      <c r="AC150" s="574"/>
      <c r="AD150" s="574"/>
      <c r="AE150" s="574"/>
      <c r="AF150" s="574"/>
      <c r="AG150" s="574"/>
      <c r="AH150" s="574"/>
      <c r="AI150" s="574"/>
      <c r="AJ150" s="575"/>
      <c r="AK150" s="585"/>
      <c r="AL150" s="585"/>
      <c r="AM150" s="586"/>
      <c r="AN150" s="586"/>
      <c r="AO150" s="586"/>
      <c r="AP150" s="586"/>
      <c r="AQ150" s="586"/>
      <c r="AR150" s="586"/>
      <c r="AS150" s="586"/>
      <c r="AT150" s="576"/>
      <c r="AU150" s="576"/>
      <c r="AV150" s="576"/>
      <c r="AW150" s="576"/>
      <c r="AX150" s="576"/>
      <c r="AY150" s="576"/>
      <c r="AZ150" s="576"/>
      <c r="BA150" s="576"/>
      <c r="BB150" s="576"/>
      <c r="BC150" s="576"/>
    </row>
    <row r="151" spans="1:55" ht="15.75" thickBot="1" x14ac:dyDescent="0.3">
      <c r="A151" s="1297"/>
      <c r="B151" s="1252"/>
      <c r="C151" s="1253"/>
      <c r="D151" s="755" t="s">
        <v>230</v>
      </c>
      <c r="E151" s="779"/>
      <c r="F151" s="779"/>
      <c r="G151" s="604"/>
      <c r="H151" s="604"/>
      <c r="I151" s="679"/>
      <c r="J151" s="779"/>
      <c r="K151" s="604"/>
      <c r="L151" s="604"/>
      <c r="M151" s="679"/>
      <c r="N151" s="1253"/>
      <c r="O151" s="1253"/>
      <c r="P151" s="1253"/>
      <c r="Q151" s="1253"/>
      <c r="R151" s="1253"/>
      <c r="S151" s="1248"/>
      <c r="T151" s="1249"/>
      <c r="U151" s="1253"/>
      <c r="V151" s="1253"/>
      <c r="W151" s="1253"/>
      <c r="X151" s="1253"/>
      <c r="Y151" s="1284"/>
      <c r="Z151" s="573"/>
      <c r="AA151" s="574"/>
      <c r="AB151" s="574"/>
      <c r="AC151" s="574"/>
      <c r="AD151" s="574"/>
      <c r="AE151" s="574"/>
      <c r="AF151" s="574"/>
      <c r="AG151" s="574"/>
      <c r="AH151" s="574"/>
      <c r="AI151" s="574"/>
      <c r="AJ151" s="575"/>
      <c r="AK151" s="585"/>
      <c r="AL151" s="585"/>
      <c r="AM151" s="586"/>
      <c r="AN151" s="586"/>
      <c r="AO151" s="586"/>
      <c r="AP151" s="586"/>
      <c r="AQ151" s="586"/>
      <c r="AR151" s="586"/>
      <c r="AS151" s="586"/>
      <c r="AT151" s="576"/>
      <c r="AU151" s="576"/>
      <c r="AV151" s="576"/>
      <c r="AW151" s="576"/>
      <c r="AX151" s="576"/>
      <c r="AY151" s="576"/>
      <c r="AZ151" s="576"/>
      <c r="BA151" s="576"/>
      <c r="BB151" s="576"/>
      <c r="BC151" s="576"/>
    </row>
    <row r="152" spans="1:55" x14ac:dyDescent="0.25">
      <c r="A152" s="1297"/>
      <c r="B152" s="1252"/>
      <c r="C152" s="1269" t="s">
        <v>245</v>
      </c>
      <c r="D152" s="754" t="s">
        <v>216</v>
      </c>
      <c r="E152" s="700"/>
      <c r="F152" s="700"/>
      <c r="G152" s="618"/>
      <c r="H152" s="618"/>
      <c r="I152" s="682"/>
      <c r="J152" s="700"/>
      <c r="K152" s="618"/>
      <c r="L152" s="618"/>
      <c r="M152" s="682"/>
      <c r="N152" s="1269" t="s">
        <v>245</v>
      </c>
      <c r="O152" s="1269" t="s">
        <v>302</v>
      </c>
      <c r="P152" s="1257" t="s">
        <v>303</v>
      </c>
      <c r="Q152" s="1269" t="s">
        <v>284</v>
      </c>
      <c r="R152" s="1257" t="s">
        <v>221</v>
      </c>
      <c r="S152" s="1315">
        <v>1208980</v>
      </c>
      <c r="T152" s="1243"/>
      <c r="U152" s="1257" t="s">
        <v>285</v>
      </c>
      <c r="V152" s="1257" t="s">
        <v>285</v>
      </c>
      <c r="W152" s="1257" t="s">
        <v>224</v>
      </c>
      <c r="X152" s="1257" t="s">
        <v>225</v>
      </c>
      <c r="Y152" s="1316">
        <v>1208980</v>
      </c>
      <c r="Z152" s="573"/>
      <c r="AA152" s="574"/>
      <c r="AB152" s="574"/>
      <c r="AC152" s="574"/>
      <c r="AD152" s="574"/>
      <c r="AE152" s="574"/>
      <c r="AF152" s="574"/>
      <c r="AG152" s="574"/>
      <c r="AH152" s="574"/>
      <c r="AI152" s="574"/>
      <c r="AJ152" s="575"/>
      <c r="AK152" s="585"/>
      <c r="AL152" s="585"/>
      <c r="AM152" s="586"/>
      <c r="AN152" s="586"/>
      <c r="AO152" s="586"/>
      <c r="AP152" s="586"/>
      <c r="AQ152" s="586"/>
      <c r="AR152" s="586"/>
      <c r="AS152" s="586"/>
      <c r="AT152" s="576"/>
      <c r="AU152" s="576"/>
      <c r="AV152" s="576"/>
      <c r="AW152" s="576"/>
      <c r="AX152" s="576"/>
      <c r="AY152" s="576"/>
      <c r="AZ152" s="576"/>
      <c r="BA152" s="576"/>
      <c r="BB152" s="576"/>
      <c r="BC152" s="576"/>
    </row>
    <row r="153" spans="1:55" x14ac:dyDescent="0.25">
      <c r="A153" s="1297"/>
      <c r="B153" s="1252"/>
      <c r="C153" s="1252"/>
      <c r="D153" s="755" t="s">
        <v>226</v>
      </c>
      <c r="E153" s="779"/>
      <c r="F153" s="779"/>
      <c r="G153" s="604"/>
      <c r="H153" s="604"/>
      <c r="I153" s="681"/>
      <c r="J153" s="779"/>
      <c r="K153" s="604"/>
      <c r="L153" s="604"/>
      <c r="M153" s="681"/>
      <c r="N153" s="1252"/>
      <c r="O153" s="1252"/>
      <c r="P153" s="1252"/>
      <c r="Q153" s="1252"/>
      <c r="R153" s="1252"/>
      <c r="S153" s="1246"/>
      <c r="T153" s="1247"/>
      <c r="U153" s="1252"/>
      <c r="V153" s="1252"/>
      <c r="W153" s="1252"/>
      <c r="X153" s="1252"/>
      <c r="Y153" s="1283"/>
      <c r="Z153" s="573"/>
      <c r="AA153" s="574"/>
      <c r="AB153" s="574"/>
      <c r="AC153" s="574"/>
      <c r="AD153" s="574"/>
      <c r="AE153" s="574"/>
      <c r="AF153" s="574"/>
      <c r="AG153" s="574"/>
      <c r="AH153" s="574"/>
      <c r="AI153" s="574"/>
      <c r="AJ153" s="575"/>
      <c r="AK153" s="585"/>
      <c r="AL153" s="585"/>
      <c r="AM153" s="586"/>
      <c r="AN153" s="586"/>
      <c r="AO153" s="586"/>
      <c r="AP153" s="586"/>
      <c r="AQ153" s="586"/>
      <c r="AR153" s="586"/>
      <c r="AS153" s="586"/>
      <c r="AT153" s="576"/>
      <c r="AU153" s="576"/>
      <c r="AV153" s="576"/>
      <c r="AW153" s="576"/>
      <c r="AX153" s="576"/>
      <c r="AY153" s="576"/>
      <c r="AZ153" s="576"/>
      <c r="BA153" s="576"/>
      <c r="BB153" s="576"/>
      <c r="BC153" s="576"/>
    </row>
    <row r="154" spans="1:55" x14ac:dyDescent="0.25">
      <c r="A154" s="1297"/>
      <c r="B154" s="1252"/>
      <c r="C154" s="1252"/>
      <c r="D154" s="761" t="s">
        <v>228</v>
      </c>
      <c r="E154" s="700"/>
      <c r="F154" s="700"/>
      <c r="G154" s="605"/>
      <c r="H154" s="605"/>
      <c r="I154" s="679"/>
      <c r="J154" s="700"/>
      <c r="K154" s="605"/>
      <c r="L154" s="605"/>
      <c r="M154" s="679"/>
      <c r="N154" s="1252"/>
      <c r="O154" s="1252"/>
      <c r="P154" s="1252"/>
      <c r="Q154" s="1252"/>
      <c r="R154" s="1252"/>
      <c r="S154" s="1246"/>
      <c r="T154" s="1247"/>
      <c r="U154" s="1252"/>
      <c r="V154" s="1252"/>
      <c r="W154" s="1252"/>
      <c r="X154" s="1252"/>
      <c r="Y154" s="1283"/>
      <c r="Z154" s="573"/>
      <c r="AA154" s="574"/>
      <c r="AB154" s="574"/>
      <c r="AC154" s="574"/>
      <c r="AD154" s="574"/>
      <c r="AE154" s="574"/>
      <c r="AF154" s="574"/>
      <c r="AG154" s="574"/>
      <c r="AH154" s="574"/>
      <c r="AI154" s="574"/>
      <c r="AJ154" s="575"/>
      <c r="AK154" s="585"/>
      <c r="AL154" s="585"/>
      <c r="AM154" s="586"/>
      <c r="AN154" s="586"/>
      <c r="AO154" s="586"/>
      <c r="AP154" s="586"/>
      <c r="AQ154" s="586"/>
      <c r="AR154" s="586"/>
      <c r="AS154" s="586"/>
      <c r="AT154" s="576"/>
      <c r="AU154" s="576"/>
      <c r="AV154" s="576"/>
      <c r="AW154" s="576"/>
      <c r="AX154" s="576"/>
      <c r="AY154" s="576"/>
      <c r="AZ154" s="576"/>
      <c r="BA154" s="576"/>
      <c r="BB154" s="576"/>
      <c r="BC154" s="576"/>
    </row>
    <row r="155" spans="1:55" ht="15.75" thickBot="1" x14ac:dyDescent="0.3">
      <c r="A155" s="1297"/>
      <c r="B155" s="1252"/>
      <c r="C155" s="1253"/>
      <c r="D155" s="755" t="s">
        <v>230</v>
      </c>
      <c r="E155" s="779"/>
      <c r="F155" s="779"/>
      <c r="G155" s="604"/>
      <c r="H155" s="604"/>
      <c r="I155" s="679"/>
      <c r="J155" s="779"/>
      <c r="K155" s="604"/>
      <c r="L155" s="604"/>
      <c r="M155" s="679"/>
      <c r="N155" s="1253"/>
      <c r="O155" s="1253"/>
      <c r="P155" s="1253"/>
      <c r="Q155" s="1253"/>
      <c r="R155" s="1253"/>
      <c r="S155" s="1248"/>
      <c r="T155" s="1249"/>
      <c r="U155" s="1253"/>
      <c r="V155" s="1253"/>
      <c r="W155" s="1253"/>
      <c r="X155" s="1253"/>
      <c r="Y155" s="1284"/>
      <c r="Z155" s="573"/>
      <c r="AA155" s="574"/>
      <c r="AB155" s="574"/>
      <c r="AC155" s="574"/>
      <c r="AD155" s="574"/>
      <c r="AE155" s="574"/>
      <c r="AF155" s="574"/>
      <c r="AG155" s="574"/>
      <c r="AH155" s="574"/>
      <c r="AI155" s="574"/>
      <c r="AJ155" s="575"/>
      <c r="AK155" s="585"/>
      <c r="AL155" s="585"/>
      <c r="AM155" s="586"/>
      <c r="AN155" s="586"/>
      <c r="AO155" s="586"/>
      <c r="AP155" s="586"/>
      <c r="AQ155" s="586"/>
      <c r="AR155" s="586"/>
      <c r="AS155" s="586"/>
      <c r="AT155" s="576"/>
      <c r="AU155" s="576"/>
      <c r="AV155" s="576"/>
      <c r="AW155" s="576"/>
      <c r="AX155" s="576"/>
      <c r="AY155" s="576"/>
      <c r="AZ155" s="576"/>
      <c r="BA155" s="576"/>
      <c r="BB155" s="576"/>
      <c r="BC155" s="576"/>
    </row>
    <row r="156" spans="1:55" x14ac:dyDescent="0.25">
      <c r="A156" s="1297"/>
      <c r="B156" s="1252"/>
      <c r="C156" s="1269" t="s">
        <v>246</v>
      </c>
      <c r="D156" s="754" t="s">
        <v>216</v>
      </c>
      <c r="E156" s="700"/>
      <c r="F156" s="700"/>
      <c r="G156" s="618"/>
      <c r="H156" s="618"/>
      <c r="I156" s="680"/>
      <c r="J156" s="700"/>
      <c r="K156" s="618"/>
      <c r="L156" s="618"/>
      <c r="M156" s="680"/>
      <c r="N156" s="1269" t="s">
        <v>246</v>
      </c>
      <c r="O156" s="1269" t="s">
        <v>304</v>
      </c>
      <c r="P156" s="1257" t="s">
        <v>305</v>
      </c>
      <c r="Q156" s="1269" t="s">
        <v>284</v>
      </c>
      <c r="R156" s="1257" t="s">
        <v>221</v>
      </c>
      <c r="S156" s="1315">
        <v>93716</v>
      </c>
      <c r="T156" s="1243"/>
      <c r="U156" s="1257" t="s">
        <v>285</v>
      </c>
      <c r="V156" s="1257" t="s">
        <v>285</v>
      </c>
      <c r="W156" s="1257" t="s">
        <v>224</v>
      </c>
      <c r="X156" s="1257" t="s">
        <v>225</v>
      </c>
      <c r="Y156" s="1316">
        <v>93716</v>
      </c>
      <c r="Z156" s="573"/>
      <c r="AA156" s="574"/>
      <c r="AB156" s="574"/>
      <c r="AC156" s="574"/>
      <c r="AD156" s="574"/>
      <c r="AE156" s="574"/>
      <c r="AF156" s="574"/>
      <c r="AG156" s="574"/>
      <c r="AH156" s="574"/>
      <c r="AI156" s="574"/>
      <c r="AJ156" s="575"/>
      <c r="AK156" s="585"/>
      <c r="AL156" s="585"/>
      <c r="AM156" s="586"/>
      <c r="AN156" s="586"/>
      <c r="AO156" s="586"/>
      <c r="AP156" s="586"/>
      <c r="AQ156" s="586"/>
      <c r="AR156" s="586"/>
      <c r="AS156" s="586"/>
      <c r="AT156" s="576"/>
      <c r="AU156" s="576"/>
      <c r="AV156" s="576"/>
      <c r="AW156" s="576"/>
      <c r="AX156" s="576"/>
      <c r="AY156" s="576"/>
      <c r="AZ156" s="576"/>
      <c r="BA156" s="576"/>
      <c r="BB156" s="576"/>
      <c r="BC156" s="576"/>
    </row>
    <row r="157" spans="1:55" x14ac:dyDescent="0.25">
      <c r="A157" s="1297"/>
      <c r="B157" s="1252"/>
      <c r="C157" s="1252"/>
      <c r="D157" s="755" t="s">
        <v>226</v>
      </c>
      <c r="E157" s="779"/>
      <c r="F157" s="779"/>
      <c r="G157" s="604"/>
      <c r="H157" s="604"/>
      <c r="I157" s="681"/>
      <c r="J157" s="779"/>
      <c r="K157" s="604"/>
      <c r="L157" s="604"/>
      <c r="M157" s="681"/>
      <c r="N157" s="1252"/>
      <c r="O157" s="1252"/>
      <c r="P157" s="1252"/>
      <c r="Q157" s="1252"/>
      <c r="R157" s="1252"/>
      <c r="S157" s="1246"/>
      <c r="T157" s="1247"/>
      <c r="U157" s="1252"/>
      <c r="V157" s="1252"/>
      <c r="W157" s="1252"/>
      <c r="X157" s="1252"/>
      <c r="Y157" s="1283"/>
      <c r="Z157" s="573"/>
      <c r="AA157" s="574"/>
      <c r="AB157" s="574"/>
      <c r="AC157" s="574"/>
      <c r="AD157" s="574"/>
      <c r="AE157" s="574"/>
      <c r="AF157" s="574"/>
      <c r="AG157" s="574"/>
      <c r="AH157" s="574"/>
      <c r="AI157" s="574"/>
      <c r="AJ157" s="575"/>
      <c r="AK157" s="585"/>
      <c r="AL157" s="585"/>
      <c r="AM157" s="586"/>
      <c r="AN157" s="586"/>
      <c r="AO157" s="586"/>
      <c r="AP157" s="586"/>
      <c r="AQ157" s="586"/>
      <c r="AR157" s="586"/>
      <c r="AS157" s="586"/>
      <c r="AT157" s="576"/>
      <c r="AU157" s="576"/>
      <c r="AV157" s="576"/>
      <c r="AW157" s="576"/>
      <c r="AX157" s="576"/>
      <c r="AY157" s="576"/>
      <c r="AZ157" s="576"/>
      <c r="BA157" s="576"/>
      <c r="BB157" s="576"/>
      <c r="BC157" s="576"/>
    </row>
    <row r="158" spans="1:55" x14ac:dyDescent="0.25">
      <c r="A158" s="1297"/>
      <c r="B158" s="1252"/>
      <c r="C158" s="1252"/>
      <c r="D158" s="761" t="s">
        <v>228</v>
      </c>
      <c r="E158" s="700"/>
      <c r="F158" s="700"/>
      <c r="G158" s="605"/>
      <c r="H158" s="605"/>
      <c r="I158" s="679"/>
      <c r="J158" s="700"/>
      <c r="K158" s="605"/>
      <c r="L158" s="605"/>
      <c r="M158" s="679"/>
      <c r="N158" s="1252"/>
      <c r="O158" s="1252"/>
      <c r="P158" s="1252"/>
      <c r="Q158" s="1252"/>
      <c r="R158" s="1252"/>
      <c r="S158" s="1246"/>
      <c r="T158" s="1247"/>
      <c r="U158" s="1252"/>
      <c r="V158" s="1252"/>
      <c r="W158" s="1252"/>
      <c r="X158" s="1252"/>
      <c r="Y158" s="1283"/>
      <c r="Z158" s="573"/>
      <c r="AA158" s="574"/>
      <c r="AB158" s="574"/>
      <c r="AC158" s="574"/>
      <c r="AD158" s="574"/>
      <c r="AE158" s="574"/>
      <c r="AF158" s="574"/>
      <c r="AG158" s="574"/>
      <c r="AH158" s="574"/>
      <c r="AI158" s="574"/>
      <c r="AJ158" s="575"/>
      <c r="AK158" s="585"/>
      <c r="AL158" s="585"/>
      <c r="AM158" s="586"/>
      <c r="AN158" s="586"/>
      <c r="AO158" s="586"/>
      <c r="AP158" s="586"/>
      <c r="AQ158" s="586"/>
      <c r="AR158" s="586"/>
      <c r="AS158" s="586"/>
      <c r="AT158" s="576"/>
      <c r="AU158" s="576"/>
      <c r="AV158" s="576"/>
      <c r="AW158" s="576"/>
      <c r="AX158" s="576"/>
      <c r="AY158" s="576"/>
      <c r="AZ158" s="576"/>
      <c r="BA158" s="576"/>
      <c r="BB158" s="576"/>
      <c r="BC158" s="576"/>
    </row>
    <row r="159" spans="1:55" ht="15.75" thickBot="1" x14ac:dyDescent="0.3">
      <c r="A159" s="1297"/>
      <c r="B159" s="1252"/>
      <c r="C159" s="1253"/>
      <c r="D159" s="755" t="s">
        <v>230</v>
      </c>
      <c r="E159" s="779"/>
      <c r="F159" s="779"/>
      <c r="G159" s="604"/>
      <c r="H159" s="604"/>
      <c r="I159" s="679"/>
      <c r="J159" s="779"/>
      <c r="K159" s="604"/>
      <c r="L159" s="604"/>
      <c r="M159" s="679"/>
      <c r="N159" s="1253"/>
      <c r="O159" s="1253"/>
      <c r="P159" s="1253"/>
      <c r="Q159" s="1253"/>
      <c r="R159" s="1253"/>
      <c r="S159" s="1248"/>
      <c r="T159" s="1249"/>
      <c r="U159" s="1253"/>
      <c r="V159" s="1253"/>
      <c r="W159" s="1253"/>
      <c r="X159" s="1253"/>
      <c r="Y159" s="1284"/>
      <c r="Z159" s="573"/>
      <c r="AA159" s="574"/>
      <c r="AB159" s="574"/>
      <c r="AC159" s="574"/>
      <c r="AD159" s="574"/>
      <c r="AE159" s="574"/>
      <c r="AF159" s="574"/>
      <c r="AG159" s="574"/>
      <c r="AH159" s="574"/>
      <c r="AI159" s="574"/>
      <c r="AJ159" s="575"/>
      <c r="AK159" s="585"/>
      <c r="AL159" s="585"/>
      <c r="AM159" s="586"/>
      <c r="AN159" s="586"/>
      <c r="AO159" s="586"/>
      <c r="AP159" s="586"/>
      <c r="AQ159" s="586"/>
      <c r="AR159" s="586"/>
      <c r="AS159" s="586"/>
      <c r="AT159" s="576"/>
      <c r="AU159" s="576"/>
      <c r="AV159" s="576"/>
      <c r="AW159" s="576"/>
      <c r="AX159" s="576"/>
      <c r="AY159" s="576"/>
      <c r="AZ159" s="576"/>
      <c r="BA159" s="576"/>
      <c r="BB159" s="576"/>
      <c r="BC159" s="576"/>
    </row>
    <row r="160" spans="1:55" x14ac:dyDescent="0.25">
      <c r="A160" s="1297"/>
      <c r="B160" s="1252"/>
      <c r="C160" s="1269" t="s">
        <v>239</v>
      </c>
      <c r="D160" s="754" t="s">
        <v>216</v>
      </c>
      <c r="E160" s="700"/>
      <c r="F160" s="700"/>
      <c r="G160" s="618"/>
      <c r="H160" s="618"/>
      <c r="I160" s="680"/>
      <c r="J160" s="700"/>
      <c r="K160" s="618"/>
      <c r="L160" s="618"/>
      <c r="M160" s="680"/>
      <c r="N160" s="1269" t="s">
        <v>239</v>
      </c>
      <c r="O160" s="1269" t="s">
        <v>306</v>
      </c>
      <c r="P160" s="1257" t="s">
        <v>307</v>
      </c>
      <c r="Q160" s="1269" t="s">
        <v>284</v>
      </c>
      <c r="R160" s="1257" t="s">
        <v>221</v>
      </c>
      <c r="S160" s="1315">
        <v>221906</v>
      </c>
      <c r="T160" s="1243"/>
      <c r="U160" s="1257" t="s">
        <v>285</v>
      </c>
      <c r="V160" s="1257" t="s">
        <v>285</v>
      </c>
      <c r="W160" s="1257" t="s">
        <v>224</v>
      </c>
      <c r="X160" s="1257" t="s">
        <v>225</v>
      </c>
      <c r="Y160" s="1316">
        <v>221906</v>
      </c>
      <c r="Z160" s="573"/>
      <c r="AA160" s="574"/>
      <c r="AB160" s="574"/>
      <c r="AC160" s="574"/>
      <c r="AD160" s="574"/>
      <c r="AE160" s="574"/>
      <c r="AF160" s="574"/>
      <c r="AG160" s="574"/>
      <c r="AH160" s="574"/>
      <c r="AI160" s="574"/>
      <c r="AJ160" s="575"/>
      <c r="AK160" s="585"/>
      <c r="AL160" s="585"/>
      <c r="AM160" s="586"/>
      <c r="AN160" s="586"/>
      <c r="AO160" s="586"/>
      <c r="AP160" s="586"/>
      <c r="AQ160" s="586"/>
      <c r="AR160" s="586"/>
      <c r="AS160" s="586"/>
      <c r="AT160" s="576"/>
      <c r="AU160" s="576"/>
      <c r="AV160" s="576"/>
      <c r="AW160" s="576"/>
      <c r="AX160" s="576"/>
      <c r="AY160" s="576"/>
      <c r="AZ160" s="576"/>
      <c r="BA160" s="576"/>
      <c r="BB160" s="576"/>
      <c r="BC160" s="576"/>
    </row>
    <row r="161" spans="1:55" x14ac:dyDescent="0.25">
      <c r="A161" s="1297"/>
      <c r="B161" s="1252"/>
      <c r="C161" s="1252"/>
      <c r="D161" s="755" t="s">
        <v>226</v>
      </c>
      <c r="E161" s="779"/>
      <c r="F161" s="779"/>
      <c r="G161" s="604"/>
      <c r="H161" s="604"/>
      <c r="I161" s="681"/>
      <c r="J161" s="779"/>
      <c r="K161" s="604"/>
      <c r="L161" s="604"/>
      <c r="M161" s="681"/>
      <c r="N161" s="1252"/>
      <c r="O161" s="1252"/>
      <c r="P161" s="1252"/>
      <c r="Q161" s="1252"/>
      <c r="R161" s="1252"/>
      <c r="S161" s="1246"/>
      <c r="T161" s="1247"/>
      <c r="U161" s="1252"/>
      <c r="V161" s="1252"/>
      <c r="W161" s="1252"/>
      <c r="X161" s="1252"/>
      <c r="Y161" s="1283"/>
      <c r="Z161" s="573"/>
      <c r="AA161" s="574"/>
      <c r="AB161" s="574"/>
      <c r="AC161" s="574"/>
      <c r="AD161" s="574"/>
      <c r="AE161" s="574"/>
      <c r="AF161" s="574"/>
      <c r="AG161" s="574"/>
      <c r="AH161" s="574"/>
      <c r="AI161" s="574"/>
      <c r="AJ161" s="575"/>
      <c r="AK161" s="585"/>
      <c r="AL161" s="585"/>
      <c r="AM161" s="586"/>
      <c r="AN161" s="586"/>
      <c r="AO161" s="586"/>
      <c r="AP161" s="586"/>
      <c r="AQ161" s="586"/>
      <c r="AR161" s="586"/>
      <c r="AS161" s="586"/>
      <c r="AT161" s="576"/>
      <c r="AU161" s="576"/>
      <c r="AV161" s="576"/>
      <c r="AW161" s="576"/>
      <c r="AX161" s="576"/>
      <c r="AY161" s="576"/>
      <c r="AZ161" s="576"/>
      <c r="BA161" s="576"/>
      <c r="BB161" s="576"/>
      <c r="BC161" s="576"/>
    </row>
    <row r="162" spans="1:55" x14ac:dyDescent="0.25">
      <c r="A162" s="1297"/>
      <c r="B162" s="1252"/>
      <c r="C162" s="1252"/>
      <c r="D162" s="761" t="s">
        <v>228</v>
      </c>
      <c r="E162" s="700"/>
      <c r="F162" s="700"/>
      <c r="G162" s="605"/>
      <c r="H162" s="605"/>
      <c r="I162" s="679"/>
      <c r="J162" s="700"/>
      <c r="K162" s="605"/>
      <c r="L162" s="605"/>
      <c r="M162" s="679"/>
      <c r="N162" s="1252"/>
      <c r="O162" s="1252"/>
      <c r="P162" s="1252"/>
      <c r="Q162" s="1252"/>
      <c r="R162" s="1252"/>
      <c r="S162" s="1246"/>
      <c r="T162" s="1247"/>
      <c r="U162" s="1252"/>
      <c r="V162" s="1252"/>
      <c r="W162" s="1252"/>
      <c r="X162" s="1252"/>
      <c r="Y162" s="1283"/>
      <c r="Z162" s="573"/>
      <c r="AA162" s="574"/>
      <c r="AB162" s="574"/>
      <c r="AC162" s="574"/>
      <c r="AD162" s="574"/>
      <c r="AE162" s="574"/>
      <c r="AF162" s="574"/>
      <c r="AG162" s="574"/>
      <c r="AH162" s="574"/>
      <c r="AI162" s="574"/>
      <c r="AJ162" s="575"/>
      <c r="AK162" s="585"/>
      <c r="AL162" s="585"/>
      <c r="AM162" s="586"/>
      <c r="AN162" s="586"/>
      <c r="AO162" s="586"/>
      <c r="AP162" s="586"/>
      <c r="AQ162" s="586"/>
      <c r="AR162" s="586"/>
      <c r="AS162" s="586"/>
      <c r="AT162" s="576"/>
      <c r="AU162" s="576"/>
      <c r="AV162" s="576"/>
      <c r="AW162" s="576"/>
      <c r="AX162" s="576"/>
      <c r="AY162" s="576"/>
      <c r="AZ162" s="576"/>
      <c r="BA162" s="576"/>
      <c r="BB162" s="576"/>
      <c r="BC162" s="576"/>
    </row>
    <row r="163" spans="1:55" ht="15.75" thickBot="1" x14ac:dyDescent="0.3">
      <c r="A163" s="1297"/>
      <c r="B163" s="1252"/>
      <c r="C163" s="1253"/>
      <c r="D163" s="755" t="s">
        <v>230</v>
      </c>
      <c r="E163" s="779"/>
      <c r="F163" s="779"/>
      <c r="G163" s="604"/>
      <c r="H163" s="604"/>
      <c r="I163" s="679"/>
      <c r="J163" s="779"/>
      <c r="K163" s="604"/>
      <c r="L163" s="604"/>
      <c r="M163" s="679"/>
      <c r="N163" s="1253"/>
      <c r="O163" s="1253"/>
      <c r="P163" s="1253"/>
      <c r="Q163" s="1253"/>
      <c r="R163" s="1253"/>
      <c r="S163" s="1248"/>
      <c r="T163" s="1249"/>
      <c r="U163" s="1253"/>
      <c r="V163" s="1253"/>
      <c r="W163" s="1253"/>
      <c r="X163" s="1253"/>
      <c r="Y163" s="1284"/>
      <c r="Z163" s="573"/>
      <c r="AA163" s="574"/>
      <c r="AB163" s="574"/>
      <c r="AC163" s="574"/>
      <c r="AD163" s="574"/>
      <c r="AE163" s="574"/>
      <c r="AF163" s="574"/>
      <c r="AG163" s="574"/>
      <c r="AH163" s="574"/>
      <c r="AI163" s="574"/>
      <c r="AJ163" s="575"/>
      <c r="AK163" s="585"/>
      <c r="AL163" s="585"/>
      <c r="AM163" s="586"/>
      <c r="AN163" s="586"/>
      <c r="AO163" s="586"/>
      <c r="AP163" s="586"/>
      <c r="AQ163" s="586"/>
      <c r="AR163" s="586"/>
      <c r="AS163" s="586"/>
      <c r="AT163" s="576"/>
      <c r="AU163" s="576"/>
      <c r="AV163" s="576"/>
      <c r="AW163" s="576"/>
      <c r="AX163" s="576"/>
      <c r="AY163" s="576"/>
      <c r="AZ163" s="576"/>
      <c r="BA163" s="576"/>
      <c r="BB163" s="576"/>
      <c r="BC163" s="576"/>
    </row>
    <row r="164" spans="1:55" x14ac:dyDescent="0.25">
      <c r="A164" s="1297"/>
      <c r="B164" s="1252"/>
      <c r="C164" s="1269" t="s">
        <v>248</v>
      </c>
      <c r="D164" s="754" t="s">
        <v>216</v>
      </c>
      <c r="E164" s="700"/>
      <c r="F164" s="700"/>
      <c r="G164" s="618"/>
      <c r="H164" s="618"/>
      <c r="I164" s="680"/>
      <c r="J164" s="700"/>
      <c r="K164" s="618"/>
      <c r="L164" s="618"/>
      <c r="M164" s="680"/>
      <c r="N164" s="1269" t="s">
        <v>248</v>
      </c>
      <c r="O164" s="1269" t="s">
        <v>308</v>
      </c>
      <c r="P164" s="1257" t="s">
        <v>309</v>
      </c>
      <c r="Q164" s="1269" t="s">
        <v>284</v>
      </c>
      <c r="R164" s="1257" t="s">
        <v>221</v>
      </c>
      <c r="S164" s="1315">
        <v>350944</v>
      </c>
      <c r="T164" s="1243"/>
      <c r="U164" s="1257" t="s">
        <v>285</v>
      </c>
      <c r="V164" s="1257" t="s">
        <v>285</v>
      </c>
      <c r="W164" s="1257" t="s">
        <v>224</v>
      </c>
      <c r="X164" s="1257" t="s">
        <v>225</v>
      </c>
      <c r="Y164" s="1316">
        <v>350944</v>
      </c>
      <c r="Z164" s="573"/>
      <c r="AA164" s="574"/>
      <c r="AB164" s="574"/>
      <c r="AC164" s="574"/>
      <c r="AD164" s="574"/>
      <c r="AE164" s="574"/>
      <c r="AF164" s="574"/>
      <c r="AG164" s="574"/>
      <c r="AH164" s="574"/>
      <c r="AI164" s="574"/>
      <c r="AJ164" s="575"/>
      <c r="AK164" s="585"/>
      <c r="AL164" s="585"/>
      <c r="AM164" s="586"/>
      <c r="AN164" s="586"/>
      <c r="AO164" s="586"/>
      <c r="AP164" s="586"/>
      <c r="AQ164" s="586"/>
      <c r="AR164" s="586"/>
      <c r="AS164" s="586"/>
      <c r="AT164" s="576"/>
      <c r="AU164" s="576"/>
      <c r="AV164" s="576"/>
      <c r="AW164" s="576"/>
      <c r="AX164" s="576"/>
      <c r="AY164" s="576"/>
      <c r="AZ164" s="576"/>
      <c r="BA164" s="576"/>
      <c r="BB164" s="576"/>
      <c r="BC164" s="576"/>
    </row>
    <row r="165" spans="1:55" x14ac:dyDescent="0.25">
      <c r="A165" s="1297"/>
      <c r="B165" s="1252"/>
      <c r="C165" s="1252"/>
      <c r="D165" s="755" t="s">
        <v>226</v>
      </c>
      <c r="E165" s="779"/>
      <c r="F165" s="779"/>
      <c r="G165" s="604"/>
      <c r="H165" s="604"/>
      <c r="I165" s="681"/>
      <c r="J165" s="779"/>
      <c r="K165" s="604"/>
      <c r="L165" s="604"/>
      <c r="M165" s="681"/>
      <c r="N165" s="1252"/>
      <c r="O165" s="1252"/>
      <c r="P165" s="1252"/>
      <c r="Q165" s="1252"/>
      <c r="R165" s="1252"/>
      <c r="S165" s="1246"/>
      <c r="T165" s="1247"/>
      <c r="U165" s="1252"/>
      <c r="V165" s="1252"/>
      <c r="W165" s="1252"/>
      <c r="X165" s="1252"/>
      <c r="Y165" s="1283"/>
      <c r="Z165" s="573"/>
      <c r="AA165" s="574"/>
      <c r="AB165" s="574"/>
      <c r="AC165" s="574"/>
      <c r="AD165" s="574"/>
      <c r="AE165" s="574"/>
      <c r="AF165" s="574"/>
      <c r="AG165" s="574"/>
      <c r="AH165" s="574"/>
      <c r="AI165" s="574"/>
      <c r="AJ165" s="575"/>
      <c r="AK165" s="585"/>
      <c r="AL165" s="585"/>
      <c r="AM165" s="586"/>
      <c r="AN165" s="586"/>
      <c r="AO165" s="586"/>
      <c r="AP165" s="586"/>
      <c r="AQ165" s="586"/>
      <c r="AR165" s="586"/>
      <c r="AS165" s="586"/>
      <c r="AT165" s="576"/>
      <c r="AU165" s="576"/>
      <c r="AV165" s="576"/>
      <c r="AW165" s="576"/>
      <c r="AX165" s="576"/>
      <c r="AY165" s="576"/>
      <c r="AZ165" s="576"/>
      <c r="BA165" s="576"/>
      <c r="BB165" s="576"/>
      <c r="BC165" s="576"/>
    </row>
    <row r="166" spans="1:55" x14ac:dyDescent="0.25">
      <c r="A166" s="1297"/>
      <c r="B166" s="1252"/>
      <c r="C166" s="1252"/>
      <c r="D166" s="761" t="s">
        <v>228</v>
      </c>
      <c r="E166" s="700"/>
      <c r="F166" s="700"/>
      <c r="G166" s="605"/>
      <c r="H166" s="605"/>
      <c r="I166" s="679"/>
      <c r="J166" s="700"/>
      <c r="K166" s="605"/>
      <c r="L166" s="605"/>
      <c r="M166" s="679"/>
      <c r="N166" s="1252"/>
      <c r="O166" s="1252"/>
      <c r="P166" s="1252"/>
      <c r="Q166" s="1252"/>
      <c r="R166" s="1252"/>
      <c r="S166" s="1246"/>
      <c r="T166" s="1247"/>
      <c r="U166" s="1252"/>
      <c r="V166" s="1252"/>
      <c r="W166" s="1252"/>
      <c r="X166" s="1252"/>
      <c r="Y166" s="1283"/>
      <c r="Z166" s="573"/>
      <c r="AA166" s="574"/>
      <c r="AB166" s="574"/>
      <c r="AC166" s="574"/>
      <c r="AD166" s="574"/>
      <c r="AE166" s="574"/>
      <c r="AF166" s="574"/>
      <c r="AG166" s="574"/>
      <c r="AH166" s="574"/>
      <c r="AI166" s="574"/>
      <c r="AJ166" s="575"/>
      <c r="AK166" s="585"/>
      <c r="AL166" s="585"/>
      <c r="AM166" s="586"/>
      <c r="AN166" s="586"/>
      <c r="AO166" s="586"/>
      <c r="AP166" s="586"/>
      <c r="AQ166" s="586"/>
      <c r="AR166" s="586"/>
      <c r="AS166" s="586"/>
      <c r="AT166" s="576"/>
      <c r="AU166" s="576"/>
      <c r="AV166" s="576"/>
      <c r="AW166" s="576"/>
      <c r="AX166" s="576"/>
      <c r="AY166" s="576"/>
      <c r="AZ166" s="576"/>
      <c r="BA166" s="576"/>
      <c r="BB166" s="576"/>
      <c r="BC166" s="576"/>
    </row>
    <row r="167" spans="1:55" ht="15.75" thickBot="1" x14ac:dyDescent="0.3">
      <c r="A167" s="1297"/>
      <c r="B167" s="1252"/>
      <c r="C167" s="1253"/>
      <c r="D167" s="755" t="s">
        <v>230</v>
      </c>
      <c r="E167" s="779"/>
      <c r="F167" s="779"/>
      <c r="G167" s="604"/>
      <c r="H167" s="604"/>
      <c r="I167" s="679"/>
      <c r="J167" s="779"/>
      <c r="K167" s="604"/>
      <c r="L167" s="604"/>
      <c r="M167" s="679"/>
      <c r="N167" s="1253"/>
      <c r="O167" s="1253"/>
      <c r="P167" s="1253"/>
      <c r="Q167" s="1253"/>
      <c r="R167" s="1253"/>
      <c r="S167" s="1248"/>
      <c r="T167" s="1249"/>
      <c r="U167" s="1253"/>
      <c r="V167" s="1253"/>
      <c r="W167" s="1253"/>
      <c r="X167" s="1253"/>
      <c r="Y167" s="1284"/>
      <c r="Z167" s="573"/>
      <c r="AA167" s="574"/>
      <c r="AB167" s="574"/>
      <c r="AC167" s="574"/>
      <c r="AD167" s="574"/>
      <c r="AE167" s="574"/>
      <c r="AF167" s="574"/>
      <c r="AG167" s="574"/>
      <c r="AH167" s="574"/>
      <c r="AI167" s="574"/>
      <c r="AJ167" s="575"/>
      <c r="AK167" s="585"/>
      <c r="AL167" s="585"/>
      <c r="AM167" s="586"/>
      <c r="AN167" s="586"/>
      <c r="AO167" s="586"/>
      <c r="AP167" s="586"/>
      <c r="AQ167" s="586"/>
      <c r="AR167" s="586"/>
      <c r="AS167" s="586"/>
      <c r="AT167" s="576"/>
      <c r="AU167" s="576"/>
      <c r="AV167" s="576"/>
      <c r="AW167" s="576"/>
      <c r="AX167" s="576"/>
      <c r="AY167" s="576"/>
      <c r="AZ167" s="576"/>
      <c r="BA167" s="576"/>
      <c r="BB167" s="576"/>
      <c r="BC167" s="576"/>
    </row>
    <row r="168" spans="1:55" x14ac:dyDescent="0.25">
      <c r="A168" s="1297"/>
      <c r="B168" s="1252"/>
      <c r="C168" s="1269" t="s">
        <v>251</v>
      </c>
      <c r="D168" s="754" t="s">
        <v>216</v>
      </c>
      <c r="E168" s="700"/>
      <c r="F168" s="700"/>
      <c r="G168" s="618"/>
      <c r="H168" s="618"/>
      <c r="I168" s="683"/>
      <c r="J168" s="700"/>
      <c r="K168" s="618"/>
      <c r="L168" s="618"/>
      <c r="M168" s="683"/>
      <c r="N168" s="1269" t="s">
        <v>251</v>
      </c>
      <c r="O168" s="1269" t="s">
        <v>310</v>
      </c>
      <c r="P168" s="1257" t="s">
        <v>310</v>
      </c>
      <c r="Q168" s="1269" t="s">
        <v>284</v>
      </c>
      <c r="R168" s="1257" t="s">
        <v>221</v>
      </c>
      <c r="S168" s="1315">
        <v>394358</v>
      </c>
      <c r="T168" s="1243"/>
      <c r="U168" s="1257" t="s">
        <v>285</v>
      </c>
      <c r="V168" s="1257" t="s">
        <v>285</v>
      </c>
      <c r="W168" s="1257" t="s">
        <v>224</v>
      </c>
      <c r="X168" s="1257" t="s">
        <v>225</v>
      </c>
      <c r="Y168" s="1316">
        <v>394358</v>
      </c>
      <c r="Z168" s="573"/>
      <c r="AA168" s="574"/>
      <c r="AB168" s="574"/>
      <c r="AC168" s="574"/>
      <c r="AD168" s="574"/>
      <c r="AE168" s="574"/>
      <c r="AF168" s="574"/>
      <c r="AG168" s="574"/>
      <c r="AH168" s="574"/>
      <c r="AI168" s="574"/>
      <c r="AJ168" s="575"/>
      <c r="AK168" s="585"/>
      <c r="AL168" s="585"/>
      <c r="AM168" s="586"/>
      <c r="AN168" s="586"/>
      <c r="AO168" s="586"/>
      <c r="AP168" s="586"/>
      <c r="AQ168" s="586"/>
      <c r="AR168" s="586"/>
      <c r="AS168" s="586"/>
      <c r="AT168" s="576"/>
      <c r="AU168" s="576"/>
      <c r="AV168" s="576"/>
      <c r="AW168" s="576"/>
      <c r="AX168" s="576"/>
      <c r="AY168" s="576"/>
      <c r="AZ168" s="576"/>
      <c r="BA168" s="576"/>
      <c r="BB168" s="576"/>
      <c r="BC168" s="576"/>
    </row>
    <row r="169" spans="1:55" x14ac:dyDescent="0.25">
      <c r="A169" s="1297"/>
      <c r="B169" s="1252"/>
      <c r="C169" s="1252"/>
      <c r="D169" s="755" t="s">
        <v>226</v>
      </c>
      <c r="E169" s="779"/>
      <c r="F169" s="779"/>
      <c r="G169" s="604"/>
      <c r="H169" s="604"/>
      <c r="I169" s="681"/>
      <c r="J169" s="779"/>
      <c r="K169" s="604"/>
      <c r="L169" s="604"/>
      <c r="M169" s="681"/>
      <c r="N169" s="1252"/>
      <c r="O169" s="1252"/>
      <c r="P169" s="1252"/>
      <c r="Q169" s="1252"/>
      <c r="R169" s="1252"/>
      <c r="S169" s="1246"/>
      <c r="T169" s="1247"/>
      <c r="U169" s="1252"/>
      <c r="V169" s="1252"/>
      <c r="W169" s="1252"/>
      <c r="X169" s="1252"/>
      <c r="Y169" s="1283"/>
      <c r="Z169" s="573"/>
      <c r="AA169" s="574"/>
      <c r="AB169" s="574"/>
      <c r="AC169" s="574"/>
      <c r="AD169" s="574"/>
      <c r="AE169" s="574"/>
      <c r="AF169" s="574"/>
      <c r="AG169" s="574"/>
      <c r="AH169" s="574"/>
      <c r="AI169" s="574"/>
      <c r="AJ169" s="575"/>
      <c r="AK169" s="585"/>
      <c r="AL169" s="585"/>
      <c r="AM169" s="586"/>
      <c r="AN169" s="586"/>
      <c r="AO169" s="586"/>
      <c r="AP169" s="586"/>
      <c r="AQ169" s="586"/>
      <c r="AR169" s="586"/>
      <c r="AS169" s="586"/>
      <c r="AT169" s="576"/>
      <c r="AU169" s="576"/>
      <c r="AV169" s="576"/>
      <c r="AW169" s="576"/>
      <c r="AX169" s="576"/>
      <c r="AY169" s="576"/>
      <c r="AZ169" s="576"/>
      <c r="BA169" s="576"/>
      <c r="BB169" s="576"/>
      <c r="BC169" s="576"/>
    </row>
    <row r="170" spans="1:55" x14ac:dyDescent="0.25">
      <c r="A170" s="1297"/>
      <c r="B170" s="1252"/>
      <c r="C170" s="1252"/>
      <c r="D170" s="761" t="s">
        <v>228</v>
      </c>
      <c r="E170" s="700"/>
      <c r="F170" s="700"/>
      <c r="G170" s="605"/>
      <c r="H170" s="605"/>
      <c r="I170" s="679"/>
      <c r="J170" s="700"/>
      <c r="K170" s="605"/>
      <c r="L170" s="605"/>
      <c r="M170" s="679"/>
      <c r="N170" s="1252"/>
      <c r="O170" s="1252"/>
      <c r="P170" s="1252"/>
      <c r="Q170" s="1252"/>
      <c r="R170" s="1252"/>
      <c r="S170" s="1246"/>
      <c r="T170" s="1247"/>
      <c r="U170" s="1252"/>
      <c r="V170" s="1252"/>
      <c r="W170" s="1252"/>
      <c r="X170" s="1252"/>
      <c r="Y170" s="1283"/>
      <c r="Z170" s="573"/>
      <c r="AA170" s="574"/>
      <c r="AB170" s="574"/>
      <c r="AC170" s="574"/>
      <c r="AD170" s="574"/>
      <c r="AE170" s="574"/>
      <c r="AF170" s="574"/>
      <c r="AG170" s="574"/>
      <c r="AH170" s="574"/>
      <c r="AI170" s="574"/>
      <c r="AJ170" s="575"/>
      <c r="AK170" s="585"/>
      <c r="AL170" s="585"/>
      <c r="AM170" s="586"/>
      <c r="AN170" s="586"/>
      <c r="AO170" s="586"/>
      <c r="AP170" s="586"/>
      <c r="AQ170" s="586"/>
      <c r="AR170" s="586"/>
      <c r="AS170" s="586"/>
      <c r="AT170" s="576"/>
      <c r="AU170" s="576"/>
      <c r="AV170" s="576"/>
      <c r="AW170" s="576"/>
      <c r="AX170" s="576"/>
      <c r="AY170" s="576"/>
      <c r="AZ170" s="576"/>
      <c r="BA170" s="576"/>
      <c r="BB170" s="576"/>
      <c r="BC170" s="576"/>
    </row>
    <row r="171" spans="1:55" ht="15.75" thickBot="1" x14ac:dyDescent="0.3">
      <c r="A171" s="1297"/>
      <c r="B171" s="1252"/>
      <c r="C171" s="1253"/>
      <c r="D171" s="755" t="s">
        <v>230</v>
      </c>
      <c r="E171" s="779"/>
      <c r="F171" s="779"/>
      <c r="G171" s="604"/>
      <c r="H171" s="604"/>
      <c r="I171" s="679"/>
      <c r="J171" s="779"/>
      <c r="K171" s="604"/>
      <c r="L171" s="604"/>
      <c r="M171" s="679"/>
      <c r="N171" s="1253"/>
      <c r="O171" s="1253"/>
      <c r="P171" s="1253"/>
      <c r="Q171" s="1253"/>
      <c r="R171" s="1253"/>
      <c r="S171" s="1248"/>
      <c r="T171" s="1249"/>
      <c r="U171" s="1253"/>
      <c r="V171" s="1253"/>
      <c r="W171" s="1253"/>
      <c r="X171" s="1253"/>
      <c r="Y171" s="1284"/>
      <c r="Z171" s="573"/>
      <c r="AA171" s="574"/>
      <c r="AB171" s="574"/>
      <c r="AC171" s="574"/>
      <c r="AD171" s="574"/>
      <c r="AE171" s="574"/>
      <c r="AF171" s="574"/>
      <c r="AG171" s="574"/>
      <c r="AH171" s="574"/>
      <c r="AI171" s="574"/>
      <c r="AJ171" s="575"/>
      <c r="AK171" s="585"/>
      <c r="AL171" s="585"/>
      <c r="AM171" s="586"/>
      <c r="AN171" s="586"/>
      <c r="AO171" s="586"/>
      <c r="AP171" s="586"/>
      <c r="AQ171" s="586"/>
      <c r="AR171" s="586"/>
      <c r="AS171" s="586"/>
      <c r="AT171" s="576"/>
      <c r="AU171" s="576"/>
      <c r="AV171" s="576"/>
      <c r="AW171" s="576"/>
      <c r="AX171" s="576"/>
      <c r="AY171" s="576"/>
      <c r="AZ171" s="576"/>
      <c r="BA171" s="576"/>
      <c r="BB171" s="576"/>
      <c r="BC171" s="576"/>
    </row>
    <row r="172" spans="1:55" x14ac:dyDescent="0.25">
      <c r="A172" s="1297"/>
      <c r="B172" s="1252"/>
      <c r="C172" s="1269" t="s">
        <v>311</v>
      </c>
      <c r="D172" s="754" t="s">
        <v>216</v>
      </c>
      <c r="E172" s="700"/>
      <c r="F172" s="700"/>
      <c r="G172" s="618"/>
      <c r="H172" s="618"/>
      <c r="I172" s="683"/>
      <c r="J172" s="700"/>
      <c r="K172" s="618"/>
      <c r="L172" s="618"/>
      <c r="M172" s="683"/>
      <c r="N172" s="1269" t="s">
        <v>311</v>
      </c>
      <c r="O172" s="1269" t="s">
        <v>312</v>
      </c>
      <c r="P172" s="1257" t="s">
        <v>313</v>
      </c>
      <c r="Q172" s="1269" t="s">
        <v>284</v>
      </c>
      <c r="R172" s="1257" t="s">
        <v>221</v>
      </c>
      <c r="S172" s="1315">
        <v>95201</v>
      </c>
      <c r="T172" s="1243"/>
      <c r="U172" s="1257" t="s">
        <v>285</v>
      </c>
      <c r="V172" s="1257" t="s">
        <v>285</v>
      </c>
      <c r="W172" s="1257" t="s">
        <v>224</v>
      </c>
      <c r="X172" s="1257" t="s">
        <v>225</v>
      </c>
      <c r="Y172" s="1316">
        <v>95201</v>
      </c>
      <c r="Z172" s="573"/>
      <c r="AA172" s="574"/>
      <c r="AB172" s="574"/>
      <c r="AC172" s="574"/>
      <c r="AD172" s="574"/>
      <c r="AE172" s="574"/>
      <c r="AF172" s="574"/>
      <c r="AG172" s="574"/>
      <c r="AH172" s="574"/>
      <c r="AI172" s="574"/>
      <c r="AJ172" s="575"/>
      <c r="AK172" s="585"/>
      <c r="AL172" s="585"/>
      <c r="AM172" s="586"/>
      <c r="AN172" s="586"/>
      <c r="AO172" s="586"/>
      <c r="AP172" s="586"/>
      <c r="AQ172" s="586"/>
      <c r="AR172" s="586"/>
      <c r="AS172" s="586"/>
      <c r="AT172" s="576"/>
      <c r="AU172" s="576"/>
      <c r="AV172" s="576"/>
      <c r="AW172" s="576"/>
      <c r="AX172" s="576"/>
      <c r="AY172" s="576"/>
      <c r="AZ172" s="576"/>
      <c r="BA172" s="576"/>
      <c r="BB172" s="576"/>
      <c r="BC172" s="576"/>
    </row>
    <row r="173" spans="1:55" x14ac:dyDescent="0.25">
      <c r="A173" s="1297"/>
      <c r="B173" s="1252"/>
      <c r="C173" s="1252"/>
      <c r="D173" s="755" t="s">
        <v>226</v>
      </c>
      <c r="E173" s="779"/>
      <c r="F173" s="779"/>
      <c r="G173" s="604"/>
      <c r="H173" s="604"/>
      <c r="I173" s="681"/>
      <c r="J173" s="779"/>
      <c r="K173" s="604"/>
      <c r="L173" s="604"/>
      <c r="M173" s="681"/>
      <c r="N173" s="1252"/>
      <c r="O173" s="1252"/>
      <c r="P173" s="1252"/>
      <c r="Q173" s="1252"/>
      <c r="R173" s="1252"/>
      <c r="S173" s="1246"/>
      <c r="T173" s="1247"/>
      <c r="U173" s="1252"/>
      <c r="V173" s="1252"/>
      <c r="W173" s="1252"/>
      <c r="X173" s="1252"/>
      <c r="Y173" s="1283"/>
      <c r="Z173" s="573"/>
      <c r="AA173" s="574"/>
      <c r="AB173" s="574"/>
      <c r="AC173" s="574"/>
      <c r="AD173" s="574"/>
      <c r="AE173" s="574"/>
      <c r="AF173" s="574"/>
      <c r="AG173" s="574"/>
      <c r="AH173" s="574"/>
      <c r="AI173" s="574"/>
      <c r="AJ173" s="575"/>
      <c r="AK173" s="585"/>
      <c r="AL173" s="585"/>
      <c r="AM173" s="586"/>
      <c r="AN173" s="586"/>
      <c r="AO173" s="586"/>
      <c r="AP173" s="586"/>
      <c r="AQ173" s="586"/>
      <c r="AR173" s="586"/>
      <c r="AS173" s="586"/>
      <c r="AT173" s="576"/>
      <c r="AU173" s="576"/>
      <c r="AV173" s="576"/>
      <c r="AW173" s="576"/>
      <c r="AX173" s="576"/>
      <c r="AY173" s="576"/>
      <c r="AZ173" s="576"/>
      <c r="BA173" s="576"/>
      <c r="BB173" s="576"/>
      <c r="BC173" s="576"/>
    </row>
    <row r="174" spans="1:55" x14ac:dyDescent="0.25">
      <c r="A174" s="1297"/>
      <c r="B174" s="1252"/>
      <c r="C174" s="1252"/>
      <c r="D174" s="761" t="s">
        <v>228</v>
      </c>
      <c r="E174" s="700"/>
      <c r="F174" s="700"/>
      <c r="G174" s="605"/>
      <c r="H174" s="605"/>
      <c r="I174" s="679"/>
      <c r="J174" s="700"/>
      <c r="K174" s="605"/>
      <c r="L174" s="605"/>
      <c r="M174" s="679"/>
      <c r="N174" s="1252"/>
      <c r="O174" s="1252"/>
      <c r="P174" s="1252"/>
      <c r="Q174" s="1252"/>
      <c r="R174" s="1252"/>
      <c r="S174" s="1246"/>
      <c r="T174" s="1247"/>
      <c r="U174" s="1252"/>
      <c r="V174" s="1252"/>
      <c r="W174" s="1252"/>
      <c r="X174" s="1252"/>
      <c r="Y174" s="1283"/>
      <c r="Z174" s="573"/>
      <c r="AA174" s="574"/>
      <c r="AB174" s="574"/>
      <c r="AC174" s="574"/>
      <c r="AD174" s="574"/>
      <c r="AE174" s="574"/>
      <c r="AF174" s="574"/>
      <c r="AG174" s="574"/>
      <c r="AH174" s="574"/>
      <c r="AI174" s="574"/>
      <c r="AJ174" s="575"/>
      <c r="AK174" s="585"/>
      <c r="AL174" s="585"/>
      <c r="AM174" s="586"/>
      <c r="AN174" s="586"/>
      <c r="AO174" s="586"/>
      <c r="AP174" s="586"/>
      <c r="AQ174" s="586"/>
      <c r="AR174" s="586"/>
      <c r="AS174" s="586"/>
      <c r="AT174" s="576"/>
      <c r="AU174" s="576"/>
      <c r="AV174" s="576"/>
      <c r="AW174" s="576"/>
      <c r="AX174" s="576"/>
      <c r="AY174" s="576"/>
      <c r="AZ174" s="576"/>
      <c r="BA174" s="576"/>
      <c r="BB174" s="576"/>
      <c r="BC174" s="576"/>
    </row>
    <row r="175" spans="1:55" ht="15.75" thickBot="1" x14ac:dyDescent="0.3">
      <c r="A175" s="1297"/>
      <c r="B175" s="1252"/>
      <c r="C175" s="1253"/>
      <c r="D175" s="755" t="s">
        <v>230</v>
      </c>
      <c r="E175" s="779"/>
      <c r="F175" s="779"/>
      <c r="G175" s="604"/>
      <c r="H175" s="604"/>
      <c r="I175" s="679"/>
      <c r="J175" s="779"/>
      <c r="K175" s="604"/>
      <c r="L175" s="604"/>
      <c r="M175" s="679"/>
      <c r="N175" s="1253"/>
      <c r="O175" s="1253"/>
      <c r="P175" s="1253"/>
      <c r="Q175" s="1253"/>
      <c r="R175" s="1253"/>
      <c r="S175" s="1248"/>
      <c r="T175" s="1249"/>
      <c r="U175" s="1253"/>
      <c r="V175" s="1253"/>
      <c r="W175" s="1253"/>
      <c r="X175" s="1253"/>
      <c r="Y175" s="1284"/>
      <c r="Z175" s="573"/>
      <c r="AA175" s="574"/>
      <c r="AB175" s="574"/>
      <c r="AC175" s="574"/>
      <c r="AD175" s="574"/>
      <c r="AE175" s="574"/>
      <c r="AF175" s="574"/>
      <c r="AG175" s="574"/>
      <c r="AH175" s="574"/>
      <c r="AI175" s="574"/>
      <c r="AJ175" s="575"/>
      <c r="AK175" s="585"/>
      <c r="AL175" s="585"/>
      <c r="AM175" s="586"/>
      <c r="AN175" s="586"/>
      <c r="AO175" s="586"/>
      <c r="AP175" s="586"/>
      <c r="AQ175" s="586"/>
      <c r="AR175" s="586"/>
      <c r="AS175" s="586"/>
      <c r="AT175" s="576"/>
      <c r="AU175" s="576"/>
      <c r="AV175" s="576"/>
      <c r="AW175" s="576"/>
      <c r="AX175" s="576"/>
      <c r="AY175" s="576"/>
      <c r="AZ175" s="576"/>
      <c r="BA175" s="576"/>
      <c r="BB175" s="576"/>
      <c r="BC175" s="576"/>
    </row>
    <row r="176" spans="1:55" x14ac:dyDescent="0.25">
      <c r="A176" s="1297"/>
      <c r="B176" s="1252"/>
      <c r="C176" s="1269" t="s">
        <v>252</v>
      </c>
      <c r="D176" s="754" t="s">
        <v>216</v>
      </c>
      <c r="E176" s="700"/>
      <c r="F176" s="700"/>
      <c r="G176" s="618"/>
      <c r="H176" s="618"/>
      <c r="I176" s="683"/>
      <c r="J176" s="700"/>
      <c r="K176" s="618"/>
      <c r="L176" s="618"/>
      <c r="M176" s="683"/>
      <c r="N176" s="1269" t="s">
        <v>252</v>
      </c>
      <c r="O176" s="1269" t="s">
        <v>314</v>
      </c>
      <c r="P176" s="1257" t="s">
        <v>315</v>
      </c>
      <c r="Q176" s="1269" t="s">
        <v>284</v>
      </c>
      <c r="R176" s="1257" t="s">
        <v>221</v>
      </c>
      <c r="S176" s="1315">
        <v>1282978</v>
      </c>
      <c r="T176" s="1243"/>
      <c r="U176" s="1257" t="s">
        <v>285</v>
      </c>
      <c r="V176" s="1257" t="s">
        <v>285</v>
      </c>
      <c r="W176" s="1257" t="s">
        <v>224</v>
      </c>
      <c r="X176" s="1257" t="s">
        <v>225</v>
      </c>
      <c r="Y176" s="1316">
        <v>1282978</v>
      </c>
      <c r="Z176" s="573"/>
      <c r="AA176" s="574"/>
      <c r="AB176" s="574"/>
      <c r="AC176" s="574"/>
      <c r="AD176" s="574"/>
      <c r="AE176" s="574"/>
      <c r="AF176" s="574"/>
      <c r="AG176" s="574"/>
      <c r="AH176" s="574"/>
      <c r="AI176" s="574"/>
      <c r="AJ176" s="575"/>
      <c r="AK176" s="585"/>
      <c r="AL176" s="585"/>
      <c r="AM176" s="586"/>
      <c r="AN176" s="586"/>
      <c r="AO176" s="586"/>
      <c r="AP176" s="586"/>
      <c r="AQ176" s="586"/>
      <c r="AR176" s="586"/>
      <c r="AS176" s="586"/>
      <c r="AT176" s="576"/>
      <c r="AU176" s="576"/>
      <c r="AV176" s="576"/>
      <c r="AW176" s="576"/>
      <c r="AX176" s="576"/>
      <c r="AY176" s="576"/>
      <c r="AZ176" s="576"/>
      <c r="BA176" s="576"/>
      <c r="BB176" s="576"/>
      <c r="BC176" s="576"/>
    </row>
    <row r="177" spans="1:55" x14ac:dyDescent="0.25">
      <c r="A177" s="1297"/>
      <c r="B177" s="1252"/>
      <c r="C177" s="1252"/>
      <c r="D177" s="755" t="s">
        <v>226</v>
      </c>
      <c r="E177" s="779"/>
      <c r="F177" s="779"/>
      <c r="G177" s="604"/>
      <c r="H177" s="604"/>
      <c r="I177" s="681"/>
      <c r="J177" s="779"/>
      <c r="K177" s="604"/>
      <c r="L177" s="604"/>
      <c r="M177" s="681"/>
      <c r="N177" s="1252"/>
      <c r="O177" s="1252"/>
      <c r="P177" s="1252"/>
      <c r="Q177" s="1252"/>
      <c r="R177" s="1252"/>
      <c r="S177" s="1246"/>
      <c r="T177" s="1247"/>
      <c r="U177" s="1252"/>
      <c r="V177" s="1252"/>
      <c r="W177" s="1252"/>
      <c r="X177" s="1252"/>
      <c r="Y177" s="1283"/>
      <c r="Z177" s="573"/>
      <c r="AA177" s="574"/>
      <c r="AB177" s="574"/>
      <c r="AC177" s="574"/>
      <c r="AD177" s="574"/>
      <c r="AE177" s="574"/>
      <c r="AF177" s="574"/>
      <c r="AG177" s="574"/>
      <c r="AH177" s="574"/>
      <c r="AI177" s="574"/>
      <c r="AJ177" s="575"/>
      <c r="AK177" s="585"/>
      <c r="AL177" s="585"/>
      <c r="AM177" s="586"/>
      <c r="AN177" s="586"/>
      <c r="AO177" s="586"/>
      <c r="AP177" s="586"/>
      <c r="AQ177" s="586"/>
      <c r="AR177" s="586"/>
      <c r="AS177" s="586"/>
      <c r="AT177" s="576"/>
      <c r="AU177" s="576"/>
      <c r="AV177" s="576"/>
      <c r="AW177" s="576"/>
      <c r="AX177" s="576"/>
      <c r="AY177" s="576"/>
      <c r="AZ177" s="576"/>
      <c r="BA177" s="576"/>
      <c r="BB177" s="576"/>
      <c r="BC177" s="576"/>
    </row>
    <row r="178" spans="1:55" x14ac:dyDescent="0.25">
      <c r="A178" s="1297"/>
      <c r="B178" s="1252"/>
      <c r="C178" s="1252"/>
      <c r="D178" s="761" t="s">
        <v>228</v>
      </c>
      <c r="E178" s="700"/>
      <c r="F178" s="700"/>
      <c r="G178" s="605"/>
      <c r="H178" s="605"/>
      <c r="I178" s="679"/>
      <c r="J178" s="700"/>
      <c r="K178" s="605"/>
      <c r="L178" s="605"/>
      <c r="M178" s="679"/>
      <c r="N178" s="1252"/>
      <c r="O178" s="1252"/>
      <c r="P178" s="1252"/>
      <c r="Q178" s="1252"/>
      <c r="R178" s="1252"/>
      <c r="S178" s="1246"/>
      <c r="T178" s="1247"/>
      <c r="U178" s="1252"/>
      <c r="V178" s="1252"/>
      <c r="W178" s="1252"/>
      <c r="X178" s="1252"/>
      <c r="Y178" s="1283"/>
      <c r="Z178" s="573"/>
      <c r="AA178" s="574"/>
      <c r="AB178" s="574"/>
      <c r="AC178" s="574"/>
      <c r="AD178" s="574"/>
      <c r="AE178" s="574"/>
      <c r="AF178" s="574"/>
      <c r="AG178" s="574"/>
      <c r="AH178" s="574"/>
      <c r="AI178" s="574"/>
      <c r="AJ178" s="575"/>
      <c r="AK178" s="585"/>
      <c r="AL178" s="585"/>
      <c r="AM178" s="586"/>
      <c r="AN178" s="586"/>
      <c r="AO178" s="586"/>
      <c r="AP178" s="586"/>
      <c r="AQ178" s="586"/>
      <c r="AR178" s="586"/>
      <c r="AS178" s="586"/>
      <c r="AT178" s="576"/>
      <c r="AU178" s="576"/>
      <c r="AV178" s="576"/>
      <c r="AW178" s="576"/>
      <c r="AX178" s="576"/>
      <c r="AY178" s="576"/>
      <c r="AZ178" s="576"/>
      <c r="BA178" s="576"/>
      <c r="BB178" s="576"/>
      <c r="BC178" s="576"/>
    </row>
    <row r="179" spans="1:55" ht="15.75" thickBot="1" x14ac:dyDescent="0.3">
      <c r="A179" s="1297"/>
      <c r="B179" s="1252"/>
      <c r="C179" s="1253"/>
      <c r="D179" s="755" t="s">
        <v>230</v>
      </c>
      <c r="E179" s="779"/>
      <c r="F179" s="779"/>
      <c r="G179" s="604"/>
      <c r="H179" s="604"/>
      <c r="I179" s="679"/>
      <c r="J179" s="779"/>
      <c r="K179" s="604"/>
      <c r="L179" s="604"/>
      <c r="M179" s="679"/>
      <c r="N179" s="1253"/>
      <c r="O179" s="1253"/>
      <c r="P179" s="1253"/>
      <c r="Q179" s="1253"/>
      <c r="R179" s="1253"/>
      <c r="S179" s="1248"/>
      <c r="T179" s="1249"/>
      <c r="U179" s="1253"/>
      <c r="V179" s="1253"/>
      <c r="W179" s="1253"/>
      <c r="X179" s="1253"/>
      <c r="Y179" s="1284"/>
      <c r="Z179" s="573"/>
      <c r="AA179" s="574"/>
      <c r="AB179" s="574"/>
      <c r="AC179" s="574"/>
      <c r="AD179" s="574"/>
      <c r="AE179" s="574"/>
      <c r="AF179" s="574"/>
      <c r="AG179" s="574"/>
      <c r="AH179" s="574"/>
      <c r="AI179" s="574"/>
      <c r="AJ179" s="575"/>
      <c r="AK179" s="585"/>
      <c r="AL179" s="585"/>
      <c r="AM179" s="586"/>
      <c r="AN179" s="586"/>
      <c r="AO179" s="586"/>
      <c r="AP179" s="586"/>
      <c r="AQ179" s="586"/>
      <c r="AR179" s="586"/>
      <c r="AS179" s="586"/>
      <c r="AT179" s="576"/>
      <c r="AU179" s="576"/>
      <c r="AV179" s="576"/>
      <c r="AW179" s="576"/>
      <c r="AX179" s="576"/>
      <c r="AY179" s="576"/>
      <c r="AZ179" s="576"/>
      <c r="BA179" s="576"/>
      <c r="BB179" s="576"/>
      <c r="BC179" s="576"/>
    </row>
    <row r="180" spans="1:55" x14ac:dyDescent="0.25">
      <c r="A180" s="1297"/>
      <c r="B180" s="1252"/>
      <c r="C180" s="1269" t="s">
        <v>253</v>
      </c>
      <c r="D180" s="754" t="s">
        <v>216</v>
      </c>
      <c r="E180" s="700"/>
      <c r="F180" s="700"/>
      <c r="G180" s="618"/>
      <c r="H180" s="618"/>
      <c r="I180" s="683"/>
      <c r="J180" s="700"/>
      <c r="K180" s="618"/>
      <c r="L180" s="618"/>
      <c r="M180" s="683"/>
      <c r="N180" s="1269" t="s">
        <v>253</v>
      </c>
      <c r="O180" s="1269" t="s">
        <v>316</v>
      </c>
      <c r="P180" s="1257" t="s">
        <v>317</v>
      </c>
      <c r="Q180" s="1269" t="s">
        <v>284</v>
      </c>
      <c r="R180" s="1257" t="s">
        <v>221</v>
      </c>
      <c r="S180" s="1315">
        <v>140473</v>
      </c>
      <c r="T180" s="1243"/>
      <c r="U180" s="1257" t="s">
        <v>285</v>
      </c>
      <c r="V180" s="1257" t="s">
        <v>285</v>
      </c>
      <c r="W180" s="1257" t="s">
        <v>224</v>
      </c>
      <c r="X180" s="1257" t="s">
        <v>225</v>
      </c>
      <c r="Y180" s="1316">
        <v>140473</v>
      </c>
      <c r="Z180" s="573"/>
      <c r="AA180" s="574"/>
      <c r="AB180" s="574"/>
      <c r="AC180" s="574"/>
      <c r="AD180" s="574"/>
      <c r="AE180" s="574"/>
      <c r="AF180" s="574"/>
      <c r="AG180" s="574"/>
      <c r="AH180" s="574"/>
      <c r="AI180" s="574"/>
      <c r="AJ180" s="575"/>
      <c r="AK180" s="585"/>
      <c r="AL180" s="585"/>
      <c r="AM180" s="586"/>
      <c r="AN180" s="586"/>
      <c r="AO180" s="586"/>
      <c r="AP180" s="586"/>
      <c r="AQ180" s="586"/>
      <c r="AR180" s="586"/>
      <c r="AS180" s="586"/>
      <c r="AT180" s="576"/>
      <c r="AU180" s="576"/>
      <c r="AV180" s="576"/>
      <c r="AW180" s="576"/>
      <c r="AX180" s="576"/>
      <c r="AY180" s="576"/>
      <c r="AZ180" s="576"/>
      <c r="BA180" s="576"/>
      <c r="BB180" s="576"/>
      <c r="BC180" s="576"/>
    </row>
    <row r="181" spans="1:55" x14ac:dyDescent="0.25">
      <c r="A181" s="1297"/>
      <c r="B181" s="1252"/>
      <c r="C181" s="1252"/>
      <c r="D181" s="755" t="s">
        <v>226</v>
      </c>
      <c r="E181" s="779"/>
      <c r="F181" s="779"/>
      <c r="G181" s="604"/>
      <c r="H181" s="604"/>
      <c r="I181" s="681"/>
      <c r="J181" s="779"/>
      <c r="K181" s="604"/>
      <c r="L181" s="604"/>
      <c r="M181" s="681"/>
      <c r="N181" s="1252"/>
      <c r="O181" s="1252"/>
      <c r="P181" s="1252"/>
      <c r="Q181" s="1252"/>
      <c r="R181" s="1252"/>
      <c r="S181" s="1246"/>
      <c r="T181" s="1247"/>
      <c r="U181" s="1252"/>
      <c r="V181" s="1252"/>
      <c r="W181" s="1252"/>
      <c r="X181" s="1252"/>
      <c r="Y181" s="1283"/>
      <c r="Z181" s="573"/>
      <c r="AA181" s="574"/>
      <c r="AB181" s="574"/>
      <c r="AC181" s="574"/>
      <c r="AD181" s="574"/>
      <c r="AE181" s="574"/>
      <c r="AF181" s="574"/>
      <c r="AG181" s="574"/>
      <c r="AH181" s="574"/>
      <c r="AI181" s="574"/>
      <c r="AJ181" s="575"/>
      <c r="AK181" s="585"/>
      <c r="AL181" s="585"/>
      <c r="AM181" s="586"/>
      <c r="AN181" s="586"/>
      <c r="AO181" s="586"/>
      <c r="AP181" s="586"/>
      <c r="AQ181" s="586"/>
      <c r="AR181" s="586"/>
      <c r="AS181" s="586"/>
      <c r="AT181" s="576"/>
      <c r="AU181" s="576"/>
      <c r="AV181" s="576"/>
      <c r="AW181" s="576"/>
      <c r="AX181" s="576"/>
      <c r="AY181" s="576"/>
      <c r="AZ181" s="576"/>
      <c r="BA181" s="576"/>
      <c r="BB181" s="576"/>
      <c r="BC181" s="576"/>
    </row>
    <row r="182" spans="1:55" x14ac:dyDescent="0.25">
      <c r="A182" s="1297"/>
      <c r="B182" s="1252"/>
      <c r="C182" s="1252"/>
      <c r="D182" s="761" t="s">
        <v>228</v>
      </c>
      <c r="E182" s="700"/>
      <c r="F182" s="700"/>
      <c r="G182" s="605"/>
      <c r="H182" s="605"/>
      <c r="I182" s="679"/>
      <c r="J182" s="700"/>
      <c r="K182" s="605"/>
      <c r="L182" s="605"/>
      <c r="M182" s="679"/>
      <c r="N182" s="1252"/>
      <c r="O182" s="1252"/>
      <c r="P182" s="1252"/>
      <c r="Q182" s="1252"/>
      <c r="R182" s="1252"/>
      <c r="S182" s="1246"/>
      <c r="T182" s="1247"/>
      <c r="U182" s="1252"/>
      <c r="V182" s="1252"/>
      <c r="W182" s="1252"/>
      <c r="X182" s="1252"/>
      <c r="Y182" s="1283"/>
      <c r="Z182" s="573"/>
      <c r="AA182" s="574"/>
      <c r="AB182" s="574"/>
      <c r="AC182" s="574"/>
      <c r="AD182" s="574"/>
      <c r="AE182" s="574"/>
      <c r="AF182" s="574"/>
      <c r="AG182" s="574"/>
      <c r="AH182" s="574"/>
      <c r="AI182" s="574"/>
      <c r="AJ182" s="575"/>
      <c r="AK182" s="585"/>
      <c r="AL182" s="585"/>
      <c r="AM182" s="586"/>
      <c r="AN182" s="586"/>
      <c r="AO182" s="586"/>
      <c r="AP182" s="586"/>
      <c r="AQ182" s="586"/>
      <c r="AR182" s="586"/>
      <c r="AS182" s="586"/>
      <c r="AT182" s="576"/>
      <c r="AU182" s="576"/>
      <c r="AV182" s="576"/>
      <c r="AW182" s="576"/>
      <c r="AX182" s="576"/>
      <c r="AY182" s="576"/>
      <c r="AZ182" s="576"/>
      <c r="BA182" s="576"/>
      <c r="BB182" s="576"/>
      <c r="BC182" s="576"/>
    </row>
    <row r="183" spans="1:55" ht="15.75" thickBot="1" x14ac:dyDescent="0.3">
      <c r="A183" s="1297"/>
      <c r="B183" s="1252"/>
      <c r="C183" s="1253"/>
      <c r="D183" s="755" t="s">
        <v>230</v>
      </c>
      <c r="E183" s="779"/>
      <c r="F183" s="779"/>
      <c r="G183" s="604"/>
      <c r="H183" s="604"/>
      <c r="I183" s="679"/>
      <c r="J183" s="779"/>
      <c r="K183" s="604"/>
      <c r="L183" s="604"/>
      <c r="M183" s="679"/>
      <c r="N183" s="1253"/>
      <c r="O183" s="1253"/>
      <c r="P183" s="1253"/>
      <c r="Q183" s="1253"/>
      <c r="R183" s="1253"/>
      <c r="S183" s="1248"/>
      <c r="T183" s="1249"/>
      <c r="U183" s="1253"/>
      <c r="V183" s="1253"/>
      <c r="W183" s="1253"/>
      <c r="X183" s="1253"/>
      <c r="Y183" s="1284"/>
      <c r="Z183" s="573"/>
      <c r="AA183" s="574"/>
      <c r="AB183" s="574"/>
      <c r="AC183" s="574"/>
      <c r="AD183" s="574"/>
      <c r="AE183" s="574"/>
      <c r="AF183" s="574"/>
      <c r="AG183" s="574"/>
      <c r="AH183" s="574"/>
      <c r="AI183" s="574"/>
      <c r="AJ183" s="575"/>
      <c r="AK183" s="585"/>
      <c r="AL183" s="585"/>
      <c r="AM183" s="586"/>
      <c r="AN183" s="586"/>
      <c r="AO183" s="586"/>
      <c r="AP183" s="586"/>
      <c r="AQ183" s="586"/>
      <c r="AR183" s="586"/>
      <c r="AS183" s="586"/>
      <c r="AT183" s="576"/>
      <c r="AU183" s="576"/>
      <c r="AV183" s="576"/>
      <c r="AW183" s="576"/>
      <c r="AX183" s="576"/>
      <c r="AY183" s="576"/>
      <c r="AZ183" s="576"/>
      <c r="BA183" s="576"/>
      <c r="BB183" s="576"/>
      <c r="BC183" s="576"/>
    </row>
    <row r="184" spans="1:55" x14ac:dyDescent="0.25">
      <c r="A184" s="1297"/>
      <c r="B184" s="1252"/>
      <c r="C184" s="1269" t="s">
        <v>256</v>
      </c>
      <c r="D184" s="754" t="s">
        <v>216</v>
      </c>
      <c r="E184" s="700"/>
      <c r="F184" s="700"/>
      <c r="G184" s="618"/>
      <c r="H184" s="618"/>
      <c r="I184" s="683"/>
      <c r="J184" s="700"/>
      <c r="K184" s="618"/>
      <c r="L184" s="618"/>
      <c r="M184" s="683"/>
      <c r="N184" s="1269" t="s">
        <v>256</v>
      </c>
      <c r="O184" s="1269" t="s">
        <v>264</v>
      </c>
      <c r="P184" s="1257" t="s">
        <v>318</v>
      </c>
      <c r="Q184" s="1269" t="s">
        <v>284</v>
      </c>
      <c r="R184" s="1257" t="s">
        <v>221</v>
      </c>
      <c r="S184" s="1315">
        <v>187971</v>
      </c>
      <c r="T184" s="1243"/>
      <c r="U184" s="1257" t="s">
        <v>285</v>
      </c>
      <c r="V184" s="1257" t="s">
        <v>285</v>
      </c>
      <c r="W184" s="1257" t="s">
        <v>224</v>
      </c>
      <c r="X184" s="1257" t="s">
        <v>225</v>
      </c>
      <c r="Y184" s="1316">
        <v>187971</v>
      </c>
      <c r="Z184" s="573"/>
      <c r="AA184" s="574"/>
      <c r="AB184" s="574"/>
      <c r="AC184" s="574"/>
      <c r="AD184" s="574"/>
      <c r="AE184" s="574"/>
      <c r="AF184" s="574"/>
      <c r="AG184" s="574"/>
      <c r="AH184" s="574"/>
      <c r="AI184" s="574"/>
      <c r="AJ184" s="575"/>
      <c r="AK184" s="585"/>
      <c r="AL184" s="585"/>
      <c r="AM184" s="586"/>
      <c r="AN184" s="586"/>
      <c r="AO184" s="586"/>
      <c r="AP184" s="586"/>
      <c r="AQ184" s="586"/>
      <c r="AR184" s="586"/>
      <c r="AS184" s="586"/>
      <c r="AT184" s="576"/>
      <c r="AU184" s="576"/>
      <c r="AV184" s="576"/>
      <c r="AW184" s="576"/>
      <c r="AX184" s="576"/>
      <c r="AY184" s="576"/>
      <c r="AZ184" s="576"/>
      <c r="BA184" s="576"/>
      <c r="BB184" s="576"/>
      <c r="BC184" s="576"/>
    </row>
    <row r="185" spans="1:55" x14ac:dyDescent="0.25">
      <c r="A185" s="1297"/>
      <c r="B185" s="1252"/>
      <c r="C185" s="1252"/>
      <c r="D185" s="755" t="s">
        <v>226</v>
      </c>
      <c r="E185" s="779"/>
      <c r="F185" s="779"/>
      <c r="G185" s="604"/>
      <c r="H185" s="604"/>
      <c r="I185" s="681"/>
      <c r="J185" s="779"/>
      <c r="K185" s="604"/>
      <c r="L185" s="604"/>
      <c r="M185" s="681"/>
      <c r="N185" s="1252"/>
      <c r="O185" s="1252"/>
      <c r="P185" s="1252"/>
      <c r="Q185" s="1252"/>
      <c r="R185" s="1252"/>
      <c r="S185" s="1246"/>
      <c r="T185" s="1247"/>
      <c r="U185" s="1252"/>
      <c r="V185" s="1252"/>
      <c r="W185" s="1252"/>
      <c r="X185" s="1252"/>
      <c r="Y185" s="1283"/>
      <c r="Z185" s="573"/>
      <c r="AA185" s="574"/>
      <c r="AB185" s="574"/>
      <c r="AC185" s="574"/>
      <c r="AD185" s="574"/>
      <c r="AE185" s="574"/>
      <c r="AF185" s="574"/>
      <c r="AG185" s="574"/>
      <c r="AH185" s="574"/>
      <c r="AI185" s="574"/>
      <c r="AJ185" s="575"/>
      <c r="AK185" s="585"/>
      <c r="AL185" s="585"/>
      <c r="AM185" s="586"/>
      <c r="AN185" s="586"/>
      <c r="AO185" s="586"/>
      <c r="AP185" s="586"/>
      <c r="AQ185" s="586"/>
      <c r="AR185" s="586"/>
      <c r="AS185" s="586"/>
      <c r="AT185" s="576"/>
      <c r="AU185" s="576"/>
      <c r="AV185" s="576"/>
      <c r="AW185" s="576"/>
      <c r="AX185" s="576"/>
      <c r="AY185" s="576"/>
      <c r="AZ185" s="576"/>
      <c r="BA185" s="576"/>
      <c r="BB185" s="576"/>
      <c r="BC185" s="576"/>
    </row>
    <row r="186" spans="1:55" x14ac:dyDescent="0.25">
      <c r="A186" s="1297"/>
      <c r="B186" s="1252"/>
      <c r="C186" s="1252"/>
      <c r="D186" s="761" t="s">
        <v>228</v>
      </c>
      <c r="E186" s="700"/>
      <c r="F186" s="700"/>
      <c r="G186" s="605"/>
      <c r="H186" s="605"/>
      <c r="I186" s="679"/>
      <c r="J186" s="700"/>
      <c r="K186" s="605"/>
      <c r="L186" s="605"/>
      <c r="M186" s="679"/>
      <c r="N186" s="1252"/>
      <c r="O186" s="1252"/>
      <c r="P186" s="1252"/>
      <c r="Q186" s="1252"/>
      <c r="R186" s="1252"/>
      <c r="S186" s="1246"/>
      <c r="T186" s="1247"/>
      <c r="U186" s="1252"/>
      <c r="V186" s="1252"/>
      <c r="W186" s="1252"/>
      <c r="X186" s="1252"/>
      <c r="Y186" s="1283"/>
      <c r="Z186" s="573"/>
      <c r="AA186" s="574"/>
      <c r="AB186" s="574"/>
      <c r="AC186" s="574"/>
      <c r="AD186" s="574"/>
      <c r="AE186" s="574"/>
      <c r="AF186" s="574"/>
      <c r="AG186" s="574"/>
      <c r="AH186" s="574"/>
      <c r="AI186" s="574"/>
      <c r="AJ186" s="575"/>
      <c r="AK186" s="585"/>
      <c r="AL186" s="585"/>
      <c r="AM186" s="586"/>
      <c r="AN186" s="586"/>
      <c r="AO186" s="586"/>
      <c r="AP186" s="586"/>
      <c r="AQ186" s="586"/>
      <c r="AR186" s="586"/>
      <c r="AS186" s="586"/>
      <c r="AT186" s="576"/>
      <c r="AU186" s="576"/>
      <c r="AV186" s="576"/>
      <c r="AW186" s="576"/>
      <c r="AX186" s="576"/>
      <c r="AY186" s="576"/>
      <c r="AZ186" s="576"/>
      <c r="BA186" s="576"/>
      <c r="BB186" s="576"/>
      <c r="BC186" s="576"/>
    </row>
    <row r="187" spans="1:55" ht="15.75" thickBot="1" x14ac:dyDescent="0.3">
      <c r="A187" s="1297"/>
      <c r="B187" s="1252"/>
      <c r="C187" s="1253"/>
      <c r="D187" s="755" t="s">
        <v>230</v>
      </c>
      <c r="E187" s="779"/>
      <c r="F187" s="779"/>
      <c r="G187" s="604"/>
      <c r="H187" s="604"/>
      <c r="I187" s="679"/>
      <c r="J187" s="779"/>
      <c r="K187" s="604"/>
      <c r="L187" s="604"/>
      <c r="M187" s="679"/>
      <c r="N187" s="1253"/>
      <c r="O187" s="1253"/>
      <c r="P187" s="1253"/>
      <c r="Q187" s="1253"/>
      <c r="R187" s="1253"/>
      <c r="S187" s="1248"/>
      <c r="T187" s="1249"/>
      <c r="U187" s="1253"/>
      <c r="V187" s="1253"/>
      <c r="W187" s="1253"/>
      <c r="X187" s="1253"/>
      <c r="Y187" s="1284"/>
      <c r="Z187" s="573"/>
      <c r="AA187" s="574"/>
      <c r="AB187" s="574"/>
      <c r="AC187" s="574"/>
      <c r="AD187" s="574"/>
      <c r="AE187" s="574"/>
      <c r="AF187" s="574"/>
      <c r="AG187" s="574"/>
      <c r="AH187" s="574"/>
      <c r="AI187" s="574"/>
      <c r="AJ187" s="575"/>
      <c r="AK187" s="585"/>
      <c r="AL187" s="585"/>
      <c r="AM187" s="586"/>
      <c r="AN187" s="586"/>
      <c r="AO187" s="586"/>
      <c r="AP187" s="586"/>
      <c r="AQ187" s="586"/>
      <c r="AR187" s="586"/>
      <c r="AS187" s="586"/>
      <c r="AT187" s="576"/>
      <c r="AU187" s="576"/>
      <c r="AV187" s="576"/>
      <c r="AW187" s="576"/>
      <c r="AX187" s="576"/>
      <c r="AY187" s="576"/>
      <c r="AZ187" s="576"/>
      <c r="BA187" s="576"/>
      <c r="BB187" s="576"/>
      <c r="BC187" s="576"/>
    </row>
    <row r="188" spans="1:55" x14ac:dyDescent="0.25">
      <c r="A188" s="1297"/>
      <c r="B188" s="1252"/>
      <c r="C188" s="1269" t="s">
        <v>319</v>
      </c>
      <c r="D188" s="754" t="s">
        <v>216</v>
      </c>
      <c r="E188" s="700"/>
      <c r="F188" s="700"/>
      <c r="G188" s="618"/>
      <c r="H188" s="618"/>
      <c r="I188" s="684"/>
      <c r="J188" s="700"/>
      <c r="K188" s="618"/>
      <c r="L188" s="618"/>
      <c r="M188" s="684"/>
      <c r="N188" s="1269" t="s">
        <v>319</v>
      </c>
      <c r="O188" s="1269" t="s">
        <v>320</v>
      </c>
      <c r="P188" s="1269" t="s">
        <v>321</v>
      </c>
      <c r="Q188" s="1269" t="s">
        <v>284</v>
      </c>
      <c r="R188" s="1269" t="s">
        <v>221</v>
      </c>
      <c r="S188" s="1318">
        <v>474186</v>
      </c>
      <c r="T188" s="1243"/>
      <c r="U188" s="1257" t="s">
        <v>285</v>
      </c>
      <c r="V188" s="1257" t="s">
        <v>285</v>
      </c>
      <c r="W188" s="1257" t="s">
        <v>224</v>
      </c>
      <c r="X188" s="1257" t="s">
        <v>225</v>
      </c>
      <c r="Y188" s="1316">
        <v>474186</v>
      </c>
      <c r="Z188" s="573"/>
      <c r="AA188" s="574"/>
      <c r="AB188" s="574"/>
      <c r="AC188" s="574"/>
      <c r="AD188" s="574"/>
      <c r="AE188" s="574"/>
      <c r="AF188" s="574"/>
      <c r="AG188" s="574"/>
      <c r="AH188" s="574"/>
      <c r="AI188" s="574"/>
      <c r="AJ188" s="575"/>
      <c r="AK188" s="585"/>
      <c r="AL188" s="585"/>
      <c r="AM188" s="586"/>
      <c r="AN188" s="586"/>
      <c r="AO188" s="586"/>
      <c r="AP188" s="586"/>
      <c r="AQ188" s="586"/>
      <c r="AR188" s="586"/>
      <c r="AS188" s="586"/>
      <c r="AT188" s="576"/>
      <c r="AU188" s="576"/>
      <c r="AV188" s="576"/>
      <c r="AW188" s="576"/>
      <c r="AX188" s="576"/>
      <c r="AY188" s="576"/>
      <c r="AZ188" s="576"/>
      <c r="BA188" s="576"/>
      <c r="BB188" s="576"/>
      <c r="BC188" s="576"/>
    </row>
    <row r="189" spans="1:55" x14ac:dyDescent="0.25">
      <c r="A189" s="1297"/>
      <c r="B189" s="1252"/>
      <c r="C189" s="1252"/>
      <c r="D189" s="755" t="s">
        <v>226</v>
      </c>
      <c r="E189" s="779"/>
      <c r="F189" s="779"/>
      <c r="G189" s="604"/>
      <c r="H189" s="604"/>
      <c r="I189" s="684"/>
      <c r="J189" s="779"/>
      <c r="K189" s="604"/>
      <c r="L189" s="604"/>
      <c r="M189" s="684"/>
      <c r="N189" s="1252"/>
      <c r="O189" s="1252"/>
      <c r="P189" s="1252"/>
      <c r="Q189" s="1252"/>
      <c r="R189" s="1252"/>
      <c r="S189" s="1246"/>
      <c r="T189" s="1247"/>
      <c r="U189" s="1252"/>
      <c r="V189" s="1252"/>
      <c r="W189" s="1252"/>
      <c r="X189" s="1252"/>
      <c r="Y189" s="1283"/>
      <c r="Z189" s="573"/>
      <c r="AA189" s="574"/>
      <c r="AB189" s="574"/>
      <c r="AC189" s="574"/>
      <c r="AD189" s="574"/>
      <c r="AE189" s="574"/>
      <c r="AF189" s="574"/>
      <c r="AG189" s="574"/>
      <c r="AH189" s="574"/>
      <c r="AI189" s="574"/>
      <c r="AJ189" s="575"/>
      <c r="AK189" s="585"/>
      <c r="AL189" s="585"/>
      <c r="AM189" s="586"/>
      <c r="AN189" s="586"/>
      <c r="AO189" s="586"/>
      <c r="AP189" s="586"/>
      <c r="AQ189" s="586"/>
      <c r="AR189" s="586"/>
      <c r="AS189" s="586"/>
      <c r="AT189" s="576"/>
      <c r="AU189" s="576"/>
      <c r="AV189" s="576"/>
      <c r="AW189" s="576"/>
      <c r="AX189" s="576"/>
      <c r="AY189" s="576"/>
      <c r="AZ189" s="576"/>
      <c r="BA189" s="576"/>
      <c r="BB189" s="576"/>
      <c r="BC189" s="576"/>
    </row>
    <row r="190" spans="1:55" x14ac:dyDescent="0.25">
      <c r="A190" s="1297"/>
      <c r="B190" s="1252"/>
      <c r="C190" s="1252"/>
      <c r="D190" s="761" t="s">
        <v>228</v>
      </c>
      <c r="E190" s="700"/>
      <c r="F190" s="700"/>
      <c r="G190" s="605"/>
      <c r="H190" s="605"/>
      <c r="I190" s="684"/>
      <c r="J190" s="700"/>
      <c r="K190" s="605"/>
      <c r="L190" s="605"/>
      <c r="M190" s="684"/>
      <c r="N190" s="1252"/>
      <c r="O190" s="1252"/>
      <c r="P190" s="1252"/>
      <c r="Q190" s="1252"/>
      <c r="R190" s="1252"/>
      <c r="S190" s="1246"/>
      <c r="T190" s="1247"/>
      <c r="U190" s="1252"/>
      <c r="V190" s="1252"/>
      <c r="W190" s="1252"/>
      <c r="X190" s="1252"/>
      <c r="Y190" s="1283"/>
      <c r="Z190" s="573"/>
      <c r="AA190" s="574"/>
      <c r="AB190" s="574"/>
      <c r="AC190" s="574"/>
      <c r="AD190" s="574"/>
      <c r="AE190" s="574"/>
      <c r="AF190" s="574"/>
      <c r="AG190" s="574"/>
      <c r="AH190" s="574"/>
      <c r="AI190" s="574"/>
      <c r="AJ190" s="575"/>
      <c r="AK190" s="585"/>
      <c r="AL190" s="585"/>
      <c r="AM190" s="586"/>
      <c r="AN190" s="586"/>
      <c r="AO190" s="586"/>
      <c r="AP190" s="586"/>
      <c r="AQ190" s="586"/>
      <c r="AR190" s="586"/>
      <c r="AS190" s="586"/>
      <c r="AT190" s="576"/>
      <c r="AU190" s="576"/>
      <c r="AV190" s="576"/>
      <c r="AW190" s="576"/>
      <c r="AX190" s="576"/>
      <c r="AY190" s="576"/>
      <c r="AZ190" s="576"/>
      <c r="BA190" s="576"/>
      <c r="BB190" s="576"/>
      <c r="BC190" s="576"/>
    </row>
    <row r="191" spans="1:55" ht="15.75" thickBot="1" x14ac:dyDescent="0.3">
      <c r="A191" s="1297"/>
      <c r="B191" s="1252"/>
      <c r="C191" s="1253"/>
      <c r="D191" s="755" t="s">
        <v>230</v>
      </c>
      <c r="E191" s="779"/>
      <c r="F191" s="779"/>
      <c r="G191" s="604"/>
      <c r="H191" s="604"/>
      <c r="I191" s="684"/>
      <c r="J191" s="779"/>
      <c r="K191" s="604"/>
      <c r="L191" s="604"/>
      <c r="M191" s="684"/>
      <c r="N191" s="1253"/>
      <c r="O191" s="1253"/>
      <c r="P191" s="1253"/>
      <c r="Q191" s="1253"/>
      <c r="R191" s="1253"/>
      <c r="S191" s="1248"/>
      <c r="T191" s="1249"/>
      <c r="U191" s="1253"/>
      <c r="V191" s="1253"/>
      <c r="W191" s="1253"/>
      <c r="X191" s="1253"/>
      <c r="Y191" s="1284"/>
      <c r="Z191" s="573"/>
      <c r="AA191" s="574"/>
      <c r="AB191" s="574"/>
      <c r="AC191" s="574"/>
      <c r="AD191" s="574"/>
      <c r="AE191" s="574"/>
      <c r="AF191" s="574"/>
      <c r="AG191" s="574"/>
      <c r="AH191" s="574"/>
      <c r="AI191" s="574"/>
      <c r="AJ191" s="575"/>
      <c r="AK191" s="585"/>
      <c r="AL191" s="585"/>
      <c r="AM191" s="586"/>
      <c r="AN191" s="586"/>
      <c r="AO191" s="586"/>
      <c r="AP191" s="586"/>
      <c r="AQ191" s="586"/>
      <c r="AR191" s="586"/>
      <c r="AS191" s="586"/>
      <c r="AT191" s="576"/>
      <c r="AU191" s="576"/>
      <c r="AV191" s="576"/>
      <c r="AW191" s="576"/>
      <c r="AX191" s="576"/>
      <c r="AY191" s="576"/>
      <c r="AZ191" s="576"/>
      <c r="BA191" s="576"/>
      <c r="BB191" s="576"/>
      <c r="BC191" s="576"/>
    </row>
    <row r="192" spans="1:55" x14ac:dyDescent="0.25">
      <c r="A192" s="1297"/>
      <c r="B192" s="1252"/>
      <c r="C192" s="1269" t="s">
        <v>236</v>
      </c>
      <c r="D192" s="754" t="s">
        <v>216</v>
      </c>
      <c r="E192" s="700"/>
      <c r="F192" s="700"/>
      <c r="G192" s="618"/>
      <c r="H192" s="618"/>
      <c r="I192" s="683"/>
      <c r="J192" s="700"/>
      <c r="K192" s="618"/>
      <c r="L192" s="618"/>
      <c r="M192" s="683"/>
      <c r="N192" s="1269" t="s">
        <v>236</v>
      </c>
      <c r="O192" s="1269" t="s">
        <v>322</v>
      </c>
      <c r="P192" s="1269" t="s">
        <v>323</v>
      </c>
      <c r="Q192" s="1269" t="s">
        <v>284</v>
      </c>
      <c r="R192" s="1269" t="s">
        <v>221</v>
      </c>
      <c r="S192" s="1317">
        <v>340101</v>
      </c>
      <c r="T192" s="1243"/>
      <c r="U192" s="1257" t="s">
        <v>285</v>
      </c>
      <c r="V192" s="1257" t="s">
        <v>285</v>
      </c>
      <c r="W192" s="1257" t="s">
        <v>224</v>
      </c>
      <c r="X192" s="1257" t="s">
        <v>225</v>
      </c>
      <c r="Y192" s="1316">
        <v>340101</v>
      </c>
      <c r="Z192" s="573"/>
      <c r="AA192" s="574"/>
      <c r="AB192" s="574"/>
      <c r="AC192" s="574"/>
      <c r="AD192" s="574"/>
      <c r="AE192" s="574"/>
      <c r="AF192" s="574"/>
      <c r="AG192" s="574"/>
      <c r="AH192" s="574"/>
      <c r="AI192" s="574"/>
      <c r="AJ192" s="575"/>
      <c r="AK192" s="585"/>
      <c r="AL192" s="585"/>
      <c r="AM192" s="586"/>
      <c r="AN192" s="586"/>
      <c r="AO192" s="586"/>
      <c r="AP192" s="586"/>
      <c r="AQ192" s="586"/>
      <c r="AR192" s="586"/>
      <c r="AS192" s="586"/>
      <c r="AT192" s="576"/>
      <c r="AU192" s="576"/>
      <c r="AV192" s="576"/>
      <c r="AW192" s="576"/>
      <c r="AX192" s="576"/>
      <c r="AY192" s="576"/>
      <c r="AZ192" s="576"/>
      <c r="BA192" s="576"/>
      <c r="BB192" s="576"/>
      <c r="BC192" s="576"/>
    </row>
    <row r="193" spans="1:55" x14ac:dyDescent="0.25">
      <c r="A193" s="1297"/>
      <c r="B193" s="1252"/>
      <c r="C193" s="1252"/>
      <c r="D193" s="755" t="s">
        <v>226</v>
      </c>
      <c r="E193" s="779"/>
      <c r="F193" s="779"/>
      <c r="G193" s="604"/>
      <c r="H193" s="604"/>
      <c r="I193" s="681"/>
      <c r="J193" s="779"/>
      <c r="K193" s="604"/>
      <c r="L193" s="604"/>
      <c r="M193" s="681"/>
      <c r="N193" s="1252"/>
      <c r="O193" s="1252"/>
      <c r="P193" s="1252"/>
      <c r="Q193" s="1252"/>
      <c r="R193" s="1252"/>
      <c r="S193" s="1246"/>
      <c r="T193" s="1247"/>
      <c r="U193" s="1252"/>
      <c r="V193" s="1252"/>
      <c r="W193" s="1252"/>
      <c r="X193" s="1252"/>
      <c r="Y193" s="1283"/>
      <c r="Z193" s="573"/>
      <c r="AA193" s="574"/>
      <c r="AB193" s="574"/>
      <c r="AC193" s="574"/>
      <c r="AD193" s="574"/>
      <c r="AE193" s="574"/>
      <c r="AF193" s="574"/>
      <c r="AG193" s="574"/>
      <c r="AH193" s="574"/>
      <c r="AI193" s="574"/>
      <c r="AJ193" s="575"/>
      <c r="AK193" s="585"/>
      <c r="AL193" s="585"/>
      <c r="AM193" s="586"/>
      <c r="AN193" s="586"/>
      <c r="AO193" s="586"/>
      <c r="AP193" s="586"/>
      <c r="AQ193" s="586"/>
      <c r="AR193" s="586"/>
      <c r="AS193" s="586"/>
      <c r="AT193" s="576"/>
      <c r="AU193" s="576"/>
      <c r="AV193" s="576"/>
      <c r="AW193" s="576"/>
      <c r="AX193" s="576"/>
      <c r="AY193" s="576"/>
      <c r="AZ193" s="576"/>
      <c r="BA193" s="576"/>
      <c r="BB193" s="576"/>
      <c r="BC193" s="576"/>
    </row>
    <row r="194" spans="1:55" x14ac:dyDescent="0.25">
      <c r="A194" s="1297"/>
      <c r="B194" s="1252"/>
      <c r="C194" s="1252"/>
      <c r="D194" s="761" t="s">
        <v>228</v>
      </c>
      <c r="E194" s="700"/>
      <c r="F194" s="700"/>
      <c r="G194" s="605"/>
      <c r="H194" s="605"/>
      <c r="I194" s="679"/>
      <c r="J194" s="700"/>
      <c r="K194" s="605"/>
      <c r="L194" s="605"/>
      <c r="M194" s="679"/>
      <c r="N194" s="1252"/>
      <c r="O194" s="1252"/>
      <c r="P194" s="1252"/>
      <c r="Q194" s="1252"/>
      <c r="R194" s="1252"/>
      <c r="S194" s="1246"/>
      <c r="T194" s="1247"/>
      <c r="U194" s="1252"/>
      <c r="V194" s="1252"/>
      <c r="W194" s="1252"/>
      <c r="X194" s="1252"/>
      <c r="Y194" s="1283"/>
      <c r="Z194" s="573"/>
      <c r="AA194" s="574"/>
      <c r="AB194" s="574"/>
      <c r="AC194" s="574"/>
      <c r="AD194" s="574"/>
      <c r="AE194" s="574"/>
      <c r="AF194" s="574"/>
      <c r="AG194" s="574"/>
      <c r="AH194" s="574"/>
      <c r="AI194" s="574"/>
      <c r="AJ194" s="575"/>
      <c r="AK194" s="585"/>
      <c r="AL194" s="585"/>
      <c r="AM194" s="586"/>
      <c r="AN194" s="586"/>
      <c r="AO194" s="586"/>
      <c r="AP194" s="586"/>
      <c r="AQ194" s="586"/>
      <c r="AR194" s="586"/>
      <c r="AS194" s="586"/>
      <c r="AT194" s="576"/>
      <c r="AU194" s="576"/>
      <c r="AV194" s="576"/>
      <c r="AW194" s="576"/>
      <c r="AX194" s="576"/>
      <c r="AY194" s="576"/>
      <c r="AZ194" s="576"/>
      <c r="BA194" s="576"/>
      <c r="BB194" s="576"/>
      <c r="BC194" s="576"/>
    </row>
    <row r="195" spans="1:55" ht="15.75" thickBot="1" x14ac:dyDescent="0.3">
      <c r="A195" s="1297"/>
      <c r="B195" s="1252"/>
      <c r="C195" s="1253"/>
      <c r="D195" s="755" t="s">
        <v>230</v>
      </c>
      <c r="E195" s="779"/>
      <c r="F195" s="779"/>
      <c r="G195" s="604"/>
      <c r="H195" s="604"/>
      <c r="I195" s="679"/>
      <c r="J195" s="779"/>
      <c r="K195" s="604"/>
      <c r="L195" s="604"/>
      <c r="M195" s="679"/>
      <c r="N195" s="1253"/>
      <c r="O195" s="1253"/>
      <c r="P195" s="1253"/>
      <c r="Q195" s="1253"/>
      <c r="R195" s="1253"/>
      <c r="S195" s="1248"/>
      <c r="T195" s="1249"/>
      <c r="U195" s="1253"/>
      <c r="V195" s="1253"/>
      <c r="W195" s="1253"/>
      <c r="X195" s="1253"/>
      <c r="Y195" s="1284"/>
      <c r="Z195" s="573"/>
      <c r="AA195" s="574"/>
      <c r="AB195" s="574"/>
      <c r="AC195" s="574"/>
      <c r="AD195" s="574"/>
      <c r="AE195" s="574"/>
      <c r="AF195" s="574"/>
      <c r="AG195" s="574"/>
      <c r="AH195" s="574"/>
      <c r="AI195" s="574"/>
      <c r="AJ195" s="575"/>
      <c r="AK195" s="575"/>
      <c r="AL195" s="575"/>
      <c r="AM195" s="573"/>
      <c r="AN195" s="573"/>
      <c r="AO195" s="573"/>
      <c r="AP195" s="573"/>
      <c r="AQ195" s="573"/>
      <c r="AR195" s="573"/>
      <c r="AS195" s="573"/>
      <c r="AT195" s="576"/>
      <c r="AU195" s="576"/>
      <c r="AV195" s="576"/>
      <c r="AW195" s="576"/>
      <c r="AX195" s="576"/>
      <c r="AY195" s="576"/>
      <c r="AZ195" s="576"/>
      <c r="BA195" s="576"/>
      <c r="BB195" s="576"/>
      <c r="BC195" s="576"/>
    </row>
    <row r="196" spans="1:55" x14ac:dyDescent="0.25">
      <c r="A196" s="1297"/>
      <c r="B196" s="1252"/>
      <c r="C196" s="1269" t="s">
        <v>324</v>
      </c>
      <c r="D196" s="754" t="s">
        <v>216</v>
      </c>
      <c r="E196" s="700"/>
      <c r="F196" s="700"/>
      <c r="G196" s="618"/>
      <c r="H196" s="618"/>
      <c r="I196" s="683"/>
      <c r="J196" s="700"/>
      <c r="K196" s="618"/>
      <c r="L196" s="618"/>
      <c r="M196" s="683"/>
      <c r="N196" s="1270" t="s">
        <v>325</v>
      </c>
      <c r="O196" s="1270" t="s">
        <v>278</v>
      </c>
      <c r="P196" s="1270" t="s">
        <v>279</v>
      </c>
      <c r="Q196" s="1270" t="s">
        <v>280</v>
      </c>
      <c r="R196" s="1270" t="s">
        <v>221</v>
      </c>
      <c r="S196" s="1270">
        <v>3912913</v>
      </c>
      <c r="T196" s="1270">
        <v>4167821</v>
      </c>
      <c r="U196" s="1270" t="s">
        <v>326</v>
      </c>
      <c r="V196" s="1270" t="s">
        <v>223</v>
      </c>
      <c r="W196" s="1270" t="s">
        <v>224</v>
      </c>
      <c r="X196" s="1270" t="s">
        <v>225</v>
      </c>
      <c r="Y196" s="1259">
        <v>8080734</v>
      </c>
      <c r="Z196" s="573"/>
      <c r="AA196" s="574"/>
      <c r="AB196" s="574"/>
      <c r="AC196" s="574"/>
      <c r="AD196" s="574"/>
      <c r="AE196" s="574"/>
      <c r="AF196" s="574"/>
      <c r="AG196" s="574"/>
      <c r="AH196" s="574"/>
      <c r="AI196" s="574"/>
      <c r="AJ196" s="575"/>
      <c r="AK196" s="585"/>
      <c r="AL196" s="585"/>
      <c r="AM196" s="586"/>
      <c r="AN196" s="586"/>
      <c r="AO196" s="586"/>
      <c r="AP196" s="586"/>
      <c r="AQ196" s="586"/>
      <c r="AR196" s="586"/>
      <c r="AS196" s="586"/>
      <c r="AT196" s="576"/>
      <c r="AU196" s="576"/>
      <c r="AV196" s="576"/>
      <c r="AW196" s="576"/>
      <c r="AX196" s="576"/>
      <c r="AY196" s="576"/>
      <c r="AZ196" s="576"/>
      <c r="BA196" s="576"/>
      <c r="BB196" s="576"/>
      <c r="BC196" s="576"/>
    </row>
    <row r="197" spans="1:55" x14ac:dyDescent="0.25">
      <c r="A197" s="1297"/>
      <c r="B197" s="1252"/>
      <c r="C197" s="1252"/>
      <c r="D197" s="755" t="s">
        <v>226</v>
      </c>
      <c r="E197" s="779"/>
      <c r="F197" s="779"/>
      <c r="G197" s="604"/>
      <c r="H197" s="604"/>
      <c r="I197" s="679"/>
      <c r="J197" s="779"/>
      <c r="K197" s="604"/>
      <c r="L197" s="604"/>
      <c r="M197" s="679"/>
      <c r="N197" s="1252"/>
      <c r="O197" s="1252"/>
      <c r="P197" s="1252"/>
      <c r="Q197" s="1252"/>
      <c r="R197" s="1252"/>
      <c r="S197" s="1252"/>
      <c r="T197" s="1252"/>
      <c r="U197" s="1252"/>
      <c r="V197" s="1252"/>
      <c r="W197" s="1252"/>
      <c r="X197" s="1252"/>
      <c r="Y197" s="1283"/>
      <c r="Z197" s="573"/>
      <c r="AA197" s="574"/>
      <c r="AB197" s="574"/>
      <c r="AC197" s="574"/>
      <c r="AD197" s="574"/>
      <c r="AE197" s="574"/>
      <c r="AF197" s="574"/>
      <c r="AG197" s="574"/>
      <c r="AH197" s="574"/>
      <c r="AI197" s="574"/>
      <c r="AJ197" s="575"/>
      <c r="AK197" s="585"/>
      <c r="AL197" s="585"/>
      <c r="AM197" s="586"/>
      <c r="AN197" s="586"/>
      <c r="AO197" s="586"/>
      <c r="AP197" s="586"/>
      <c r="AQ197" s="586"/>
      <c r="AR197" s="586"/>
      <c r="AS197" s="586"/>
      <c r="AT197" s="576"/>
      <c r="AU197" s="576"/>
      <c r="AV197" s="576"/>
      <c r="AW197" s="576"/>
      <c r="AX197" s="576"/>
      <c r="AY197" s="576"/>
      <c r="AZ197" s="576"/>
      <c r="BA197" s="576"/>
      <c r="BB197" s="576"/>
      <c r="BC197" s="576"/>
    </row>
    <row r="198" spans="1:55" x14ac:dyDescent="0.25">
      <c r="A198" s="1297"/>
      <c r="B198" s="1252"/>
      <c r="C198" s="1252"/>
      <c r="D198" s="761" t="s">
        <v>228</v>
      </c>
      <c r="E198" s="700"/>
      <c r="F198" s="700"/>
      <c r="G198" s="605"/>
      <c r="H198" s="605"/>
      <c r="I198" s="679"/>
      <c r="J198" s="700"/>
      <c r="K198" s="605"/>
      <c r="L198" s="605"/>
      <c r="M198" s="679"/>
      <c r="N198" s="1252"/>
      <c r="O198" s="1252"/>
      <c r="P198" s="1252"/>
      <c r="Q198" s="1252"/>
      <c r="R198" s="1252"/>
      <c r="S198" s="1252"/>
      <c r="T198" s="1252"/>
      <c r="U198" s="1252"/>
      <c r="V198" s="1252"/>
      <c r="W198" s="1252"/>
      <c r="X198" s="1252"/>
      <c r="Y198" s="1283"/>
      <c r="Z198" s="573"/>
      <c r="AA198" s="574"/>
      <c r="AB198" s="574"/>
      <c r="AC198" s="574"/>
      <c r="AD198" s="574"/>
      <c r="AE198" s="574"/>
      <c r="AF198" s="574"/>
      <c r="AG198" s="574"/>
      <c r="AH198" s="574"/>
      <c r="AI198" s="574"/>
      <c r="AJ198" s="575"/>
      <c r="AK198" s="585"/>
      <c r="AL198" s="585"/>
      <c r="AM198" s="586"/>
      <c r="AN198" s="586"/>
      <c r="AO198" s="586"/>
      <c r="AP198" s="586"/>
      <c r="AQ198" s="586"/>
      <c r="AR198" s="586"/>
      <c r="AS198" s="586"/>
      <c r="AT198" s="576"/>
      <c r="AU198" s="576"/>
      <c r="AV198" s="576"/>
      <c r="AW198" s="576"/>
      <c r="AX198" s="576"/>
      <c r="AY198" s="576"/>
      <c r="AZ198" s="576"/>
      <c r="BA198" s="576"/>
      <c r="BB198" s="576"/>
      <c r="BC198" s="576"/>
    </row>
    <row r="199" spans="1:55" ht="15.75" thickBot="1" x14ac:dyDescent="0.3">
      <c r="A199" s="1297"/>
      <c r="B199" s="1252"/>
      <c r="C199" s="1253"/>
      <c r="D199" s="755" t="s">
        <v>230</v>
      </c>
      <c r="E199" s="779"/>
      <c r="F199" s="779"/>
      <c r="G199" s="604"/>
      <c r="H199" s="604"/>
      <c r="I199" s="679"/>
      <c r="J199" s="779"/>
      <c r="K199" s="604"/>
      <c r="L199" s="604"/>
      <c r="M199" s="679"/>
      <c r="N199" s="1253"/>
      <c r="O199" s="1253"/>
      <c r="P199" s="1253"/>
      <c r="Q199" s="1253"/>
      <c r="R199" s="1253"/>
      <c r="S199" s="1253"/>
      <c r="T199" s="1253"/>
      <c r="U199" s="1253"/>
      <c r="V199" s="1253"/>
      <c r="W199" s="1253"/>
      <c r="X199" s="1253"/>
      <c r="Y199" s="1284"/>
      <c r="Z199" s="573"/>
      <c r="AA199" s="574"/>
      <c r="AB199" s="574"/>
      <c r="AC199" s="574"/>
      <c r="AD199" s="574"/>
      <c r="AE199" s="574"/>
      <c r="AF199" s="574"/>
      <c r="AG199" s="574"/>
      <c r="AH199" s="574"/>
      <c r="AI199" s="574"/>
      <c r="AJ199" s="575"/>
      <c r="AK199" s="585"/>
      <c r="AL199" s="585"/>
      <c r="AM199" s="586"/>
      <c r="AN199" s="586"/>
      <c r="AO199" s="586"/>
      <c r="AP199" s="586"/>
      <c r="AQ199" s="586"/>
      <c r="AR199" s="586"/>
      <c r="AS199" s="586"/>
      <c r="AT199" s="576"/>
      <c r="AU199" s="576"/>
      <c r="AV199" s="576"/>
      <c r="AW199" s="576"/>
      <c r="AX199" s="576"/>
      <c r="AY199" s="576"/>
      <c r="AZ199" s="576"/>
      <c r="BA199" s="576"/>
      <c r="BB199" s="576"/>
      <c r="BC199" s="576"/>
    </row>
    <row r="200" spans="1:55" x14ac:dyDescent="0.25">
      <c r="A200" s="1297"/>
      <c r="B200" s="1252"/>
      <c r="C200" s="1269" t="s">
        <v>327</v>
      </c>
      <c r="D200" s="754" t="s">
        <v>216</v>
      </c>
      <c r="E200" s="700"/>
      <c r="F200" s="700"/>
      <c r="G200" s="619"/>
      <c r="H200" s="619"/>
      <c r="I200" s="683"/>
      <c r="J200" s="700"/>
      <c r="K200" s="619"/>
      <c r="L200" s="619"/>
      <c r="M200" s="683"/>
      <c r="N200" s="1270" t="s">
        <v>325</v>
      </c>
      <c r="O200" s="1270" t="s">
        <v>278</v>
      </c>
      <c r="P200" s="1270" t="s">
        <v>279</v>
      </c>
      <c r="Q200" s="1270" t="s">
        <v>280</v>
      </c>
      <c r="R200" s="1270" t="s">
        <v>221</v>
      </c>
      <c r="S200" s="1270">
        <v>3912913</v>
      </c>
      <c r="T200" s="1270">
        <v>4167821</v>
      </c>
      <c r="U200" s="1270" t="s">
        <v>326</v>
      </c>
      <c r="V200" s="1270" t="s">
        <v>223</v>
      </c>
      <c r="W200" s="1270" t="s">
        <v>224</v>
      </c>
      <c r="X200" s="1270" t="s">
        <v>225</v>
      </c>
      <c r="Y200" s="1259">
        <v>8080734</v>
      </c>
      <c r="Z200" s="573"/>
      <c r="AA200" s="574"/>
      <c r="AB200" s="574"/>
      <c r="AC200" s="574"/>
      <c r="AD200" s="574"/>
      <c r="AE200" s="574"/>
      <c r="AF200" s="574"/>
      <c r="AG200" s="574"/>
      <c r="AH200" s="574"/>
      <c r="AI200" s="574"/>
      <c r="AJ200" s="575"/>
      <c r="AK200" s="585"/>
      <c r="AL200" s="585"/>
      <c r="AM200" s="586"/>
      <c r="AN200" s="586"/>
      <c r="AO200" s="586"/>
      <c r="AP200" s="586"/>
      <c r="AQ200" s="586"/>
      <c r="AR200" s="586"/>
      <c r="AS200" s="586"/>
      <c r="AT200" s="576"/>
      <c r="AU200" s="576"/>
      <c r="AV200" s="576"/>
      <c r="AW200" s="576"/>
      <c r="AX200" s="576"/>
      <c r="AY200" s="576"/>
      <c r="AZ200" s="576"/>
      <c r="BA200" s="576"/>
      <c r="BB200" s="576"/>
      <c r="BC200" s="576"/>
    </row>
    <row r="201" spans="1:55" x14ac:dyDescent="0.25">
      <c r="A201" s="1297"/>
      <c r="B201" s="1252"/>
      <c r="C201" s="1252"/>
      <c r="D201" s="755" t="s">
        <v>226</v>
      </c>
      <c r="E201" s="779"/>
      <c r="F201" s="779"/>
      <c r="G201" s="620"/>
      <c r="H201" s="621"/>
      <c r="I201" s="679"/>
      <c r="J201" s="779"/>
      <c r="K201" s="620"/>
      <c r="L201" s="620"/>
      <c r="M201" s="679"/>
      <c r="N201" s="1252"/>
      <c r="O201" s="1252"/>
      <c r="P201" s="1252"/>
      <c r="Q201" s="1252"/>
      <c r="R201" s="1252"/>
      <c r="S201" s="1252"/>
      <c r="T201" s="1252"/>
      <c r="U201" s="1252"/>
      <c r="V201" s="1252"/>
      <c r="W201" s="1252"/>
      <c r="X201" s="1252"/>
      <c r="Y201" s="1283"/>
      <c r="Z201" s="573"/>
      <c r="AA201" s="574"/>
      <c r="AB201" s="574"/>
      <c r="AC201" s="574"/>
      <c r="AD201" s="574"/>
      <c r="AE201" s="574"/>
      <c r="AF201" s="574"/>
      <c r="AG201" s="574"/>
      <c r="AH201" s="574"/>
      <c r="AI201" s="574"/>
      <c r="AJ201" s="575"/>
      <c r="AK201" s="585"/>
      <c r="AL201" s="585"/>
      <c r="AM201" s="586"/>
      <c r="AN201" s="586"/>
      <c r="AO201" s="586"/>
      <c r="AP201" s="586"/>
      <c r="AQ201" s="586"/>
      <c r="AR201" s="586"/>
      <c r="AS201" s="586"/>
      <c r="AT201" s="576"/>
      <c r="AU201" s="576"/>
      <c r="AV201" s="576"/>
      <c r="AW201" s="576"/>
      <c r="AX201" s="576"/>
      <c r="AY201" s="576"/>
      <c r="AZ201" s="576"/>
      <c r="BA201" s="576"/>
      <c r="BB201" s="576"/>
      <c r="BC201" s="576"/>
    </row>
    <row r="202" spans="1:55" x14ac:dyDescent="0.25">
      <c r="A202" s="1297"/>
      <c r="B202" s="1252"/>
      <c r="C202" s="1252"/>
      <c r="D202" s="761" t="s">
        <v>228</v>
      </c>
      <c r="E202" s="700"/>
      <c r="F202" s="700"/>
      <c r="G202" s="605"/>
      <c r="H202" s="605"/>
      <c r="I202" s="679"/>
      <c r="J202" s="700"/>
      <c r="K202" s="605"/>
      <c r="L202" s="605"/>
      <c r="M202" s="679"/>
      <c r="N202" s="1252"/>
      <c r="O202" s="1252"/>
      <c r="P202" s="1252"/>
      <c r="Q202" s="1252"/>
      <c r="R202" s="1252"/>
      <c r="S202" s="1252"/>
      <c r="T202" s="1252"/>
      <c r="U202" s="1252"/>
      <c r="V202" s="1252"/>
      <c r="W202" s="1252"/>
      <c r="X202" s="1252"/>
      <c r="Y202" s="1283"/>
      <c r="Z202" s="573"/>
      <c r="AA202" s="574"/>
      <c r="AB202" s="574"/>
      <c r="AC202" s="574"/>
      <c r="AD202" s="574"/>
      <c r="AE202" s="574"/>
      <c r="AF202" s="574"/>
      <c r="AG202" s="574"/>
      <c r="AH202" s="574"/>
      <c r="AI202" s="574"/>
      <c r="AJ202" s="575"/>
      <c r="AK202" s="585"/>
      <c r="AL202" s="585"/>
      <c r="AM202" s="586"/>
      <c r="AN202" s="586"/>
      <c r="AO202" s="586"/>
      <c r="AP202" s="586"/>
      <c r="AQ202" s="586"/>
      <c r="AR202" s="586"/>
      <c r="AS202" s="586"/>
      <c r="AT202" s="576"/>
      <c r="AU202" s="576"/>
      <c r="AV202" s="576"/>
      <c r="AW202" s="576"/>
      <c r="AX202" s="576"/>
      <c r="AY202" s="576"/>
      <c r="AZ202" s="576"/>
      <c r="BA202" s="576"/>
      <c r="BB202" s="576"/>
      <c r="BC202" s="576"/>
    </row>
    <row r="203" spans="1:55" ht="15.75" thickBot="1" x14ac:dyDescent="0.3">
      <c r="A203" s="1297"/>
      <c r="B203" s="1252"/>
      <c r="C203" s="1253"/>
      <c r="D203" s="755" t="s">
        <v>230</v>
      </c>
      <c r="E203" s="779"/>
      <c r="F203" s="779"/>
      <c r="G203" s="604"/>
      <c r="H203" s="604"/>
      <c r="I203" s="679"/>
      <c r="J203" s="779"/>
      <c r="K203" s="604"/>
      <c r="L203" s="604"/>
      <c r="M203" s="679"/>
      <c r="N203" s="1253"/>
      <c r="O203" s="1253"/>
      <c r="P203" s="1253"/>
      <c r="Q203" s="1253"/>
      <c r="R203" s="1253"/>
      <c r="S203" s="1253"/>
      <c r="T203" s="1253"/>
      <c r="U203" s="1253"/>
      <c r="V203" s="1253"/>
      <c r="W203" s="1253"/>
      <c r="X203" s="1253"/>
      <c r="Y203" s="1284"/>
      <c r="Z203" s="573"/>
      <c r="AA203" s="574"/>
      <c r="AB203" s="574"/>
      <c r="AC203" s="574"/>
      <c r="AD203" s="574"/>
      <c r="AE203" s="574"/>
      <c r="AF203" s="574"/>
      <c r="AG203" s="574"/>
      <c r="AH203" s="574"/>
      <c r="AI203" s="574"/>
      <c r="AJ203" s="575"/>
      <c r="AK203" s="585"/>
      <c r="AL203" s="585"/>
      <c r="AM203" s="586"/>
      <c r="AN203" s="586"/>
      <c r="AO203" s="586"/>
      <c r="AP203" s="586"/>
      <c r="AQ203" s="586"/>
      <c r="AR203" s="586"/>
      <c r="AS203" s="586"/>
      <c r="AT203" s="576"/>
      <c r="AU203" s="576"/>
      <c r="AV203" s="576"/>
      <c r="AW203" s="576"/>
      <c r="AX203" s="576"/>
      <c r="AY203" s="576"/>
      <c r="AZ203" s="576"/>
      <c r="BA203" s="576"/>
      <c r="BB203" s="576"/>
      <c r="BC203" s="576"/>
    </row>
    <row r="204" spans="1:55" x14ac:dyDescent="0.25">
      <c r="A204" s="1297"/>
      <c r="B204" s="1252"/>
      <c r="C204" s="1320" t="s">
        <v>259</v>
      </c>
      <c r="D204" s="754" t="s">
        <v>216</v>
      </c>
      <c r="E204" s="700"/>
      <c r="F204" s="700"/>
      <c r="G204" s="605"/>
      <c r="H204" s="605"/>
      <c r="I204" s="685"/>
      <c r="J204" s="779"/>
      <c r="K204" s="604"/>
      <c r="L204" s="605"/>
      <c r="M204" s="685"/>
      <c r="N204" s="1270" t="s">
        <v>325</v>
      </c>
      <c r="O204" s="1270" t="s">
        <v>278</v>
      </c>
      <c r="P204" s="1270" t="s">
        <v>279</v>
      </c>
      <c r="Q204" s="1270" t="s">
        <v>280</v>
      </c>
      <c r="R204" s="1257" t="s">
        <v>221</v>
      </c>
      <c r="S204" s="1319">
        <v>8185614</v>
      </c>
      <c r="T204" s="1243"/>
      <c r="U204" s="1257"/>
      <c r="V204" s="1257" t="s">
        <v>223</v>
      </c>
      <c r="W204" s="1257" t="s">
        <v>224</v>
      </c>
      <c r="X204" s="1257" t="s">
        <v>225</v>
      </c>
      <c r="Y204" s="1316">
        <v>8185614</v>
      </c>
      <c r="Z204" s="573"/>
      <c r="AA204" s="574"/>
      <c r="AB204" s="574"/>
      <c r="AC204" s="574"/>
      <c r="AD204" s="574"/>
      <c r="AE204" s="574"/>
      <c r="AF204" s="574"/>
      <c r="AG204" s="574"/>
      <c r="AH204" s="574"/>
      <c r="AI204" s="574"/>
      <c r="AJ204" s="575"/>
      <c r="AK204" s="575"/>
      <c r="AL204" s="575"/>
      <c r="AM204" s="573"/>
      <c r="AN204" s="573"/>
      <c r="AO204" s="573"/>
      <c r="AP204" s="573"/>
      <c r="AQ204" s="573"/>
      <c r="AR204" s="573"/>
      <c r="AS204" s="573"/>
      <c r="AT204" s="576"/>
      <c r="AU204" s="576"/>
      <c r="AV204" s="576"/>
      <c r="AW204" s="576"/>
      <c r="AX204" s="576"/>
      <c r="AY204" s="576"/>
      <c r="AZ204" s="576"/>
      <c r="BA204" s="576"/>
      <c r="BB204" s="576"/>
      <c r="BC204" s="576"/>
    </row>
    <row r="205" spans="1:55" x14ac:dyDescent="0.25">
      <c r="A205" s="1297"/>
      <c r="B205" s="1252"/>
      <c r="C205" s="1252"/>
      <c r="D205" s="755" t="s">
        <v>226</v>
      </c>
      <c r="E205" s="765"/>
      <c r="F205" s="765"/>
      <c r="G205" s="604"/>
      <c r="H205" s="604"/>
      <c r="I205" s="685"/>
      <c r="J205" s="779"/>
      <c r="K205" s="622"/>
      <c r="L205" s="604"/>
      <c r="M205" s="685"/>
      <c r="N205" s="1252"/>
      <c r="O205" s="1252"/>
      <c r="P205" s="1252"/>
      <c r="Q205" s="1252"/>
      <c r="R205" s="1252"/>
      <c r="S205" s="1246"/>
      <c r="T205" s="1247"/>
      <c r="U205" s="1252"/>
      <c r="V205" s="1252"/>
      <c r="W205" s="1252"/>
      <c r="X205" s="1252"/>
      <c r="Y205" s="1283"/>
      <c r="Z205" s="573"/>
      <c r="AA205" s="574"/>
      <c r="AB205" s="574"/>
      <c r="AC205" s="574"/>
      <c r="AD205" s="574"/>
      <c r="AE205" s="574"/>
      <c r="AF205" s="574"/>
      <c r="AG205" s="574"/>
      <c r="AH205" s="574"/>
      <c r="AI205" s="574"/>
      <c r="AJ205" s="575"/>
      <c r="AK205" s="575"/>
      <c r="AL205" s="575"/>
      <c r="AM205" s="573"/>
      <c r="AN205" s="573"/>
      <c r="AO205" s="573"/>
      <c r="AP205" s="573"/>
      <c r="AQ205" s="573"/>
      <c r="AR205" s="573"/>
      <c r="AS205" s="573"/>
      <c r="AT205" s="576"/>
      <c r="AU205" s="576"/>
      <c r="AV205" s="576"/>
      <c r="AW205" s="576"/>
      <c r="AX205" s="576"/>
      <c r="AY205" s="576"/>
      <c r="AZ205" s="576"/>
      <c r="BA205" s="576"/>
      <c r="BB205" s="576"/>
      <c r="BC205" s="576"/>
    </row>
    <row r="206" spans="1:55" x14ac:dyDescent="0.25">
      <c r="A206" s="1297"/>
      <c r="B206" s="1252"/>
      <c r="C206" s="1252"/>
      <c r="D206" s="761" t="s">
        <v>228</v>
      </c>
      <c r="E206" s="700"/>
      <c r="F206" s="700"/>
      <c r="G206" s="605"/>
      <c r="H206" s="605"/>
      <c r="I206" s="685"/>
      <c r="J206" s="779"/>
      <c r="K206" s="604"/>
      <c r="L206" s="605"/>
      <c r="M206" s="685"/>
      <c r="N206" s="1252"/>
      <c r="O206" s="1252"/>
      <c r="P206" s="1252"/>
      <c r="Q206" s="1252"/>
      <c r="R206" s="1252"/>
      <c r="S206" s="1246"/>
      <c r="T206" s="1247"/>
      <c r="U206" s="1252"/>
      <c r="V206" s="1252"/>
      <c r="W206" s="1252"/>
      <c r="X206" s="1252"/>
      <c r="Y206" s="1283"/>
      <c r="Z206" s="573"/>
      <c r="AA206" s="574"/>
      <c r="AB206" s="574"/>
      <c r="AC206" s="574"/>
      <c r="AD206" s="574"/>
      <c r="AE206" s="574"/>
      <c r="AF206" s="574"/>
      <c r="AG206" s="574"/>
      <c r="AH206" s="574"/>
      <c r="AI206" s="574"/>
      <c r="AJ206" s="575"/>
      <c r="AK206" s="575"/>
      <c r="AL206" s="575"/>
      <c r="AM206" s="573"/>
      <c r="AN206" s="573"/>
      <c r="AO206" s="573"/>
      <c r="AP206" s="573"/>
      <c r="AQ206" s="573"/>
      <c r="AR206" s="573"/>
      <c r="AS206" s="573"/>
      <c r="AT206" s="576"/>
      <c r="AU206" s="576"/>
      <c r="AV206" s="576"/>
      <c r="AW206" s="576"/>
      <c r="AX206" s="576"/>
      <c r="AY206" s="576"/>
      <c r="AZ206" s="576"/>
      <c r="BA206" s="576"/>
      <c r="BB206" s="576"/>
      <c r="BC206" s="576"/>
    </row>
    <row r="207" spans="1:55" ht="15.75" thickBot="1" x14ac:dyDescent="0.3">
      <c r="A207" s="1297"/>
      <c r="B207" s="1252"/>
      <c r="C207" s="1253"/>
      <c r="D207" s="755" t="s">
        <v>230</v>
      </c>
      <c r="E207" s="779"/>
      <c r="F207" s="779"/>
      <c r="G207" s="604"/>
      <c r="H207" s="604"/>
      <c r="I207" s="685"/>
      <c r="J207" s="779"/>
      <c r="K207" s="604"/>
      <c r="L207" s="604"/>
      <c r="M207" s="685"/>
      <c r="N207" s="1253"/>
      <c r="O207" s="1253"/>
      <c r="P207" s="1253"/>
      <c r="Q207" s="1253"/>
      <c r="R207" s="1253"/>
      <c r="S207" s="1248"/>
      <c r="T207" s="1249"/>
      <c r="U207" s="1253"/>
      <c r="V207" s="1253"/>
      <c r="W207" s="1253"/>
      <c r="X207" s="1253"/>
      <c r="Y207" s="1284"/>
      <c r="Z207" s="573"/>
      <c r="AA207" s="574"/>
      <c r="AB207" s="574"/>
      <c r="AC207" s="574"/>
      <c r="AD207" s="574"/>
      <c r="AE207" s="574"/>
      <c r="AF207" s="574"/>
      <c r="AG207" s="574"/>
      <c r="AH207" s="574"/>
      <c r="AI207" s="574"/>
      <c r="AJ207" s="575"/>
      <c r="AK207" s="575"/>
      <c r="AL207" s="575"/>
      <c r="AM207" s="573"/>
      <c r="AN207" s="573"/>
      <c r="AO207" s="573"/>
      <c r="AP207" s="573"/>
      <c r="AQ207" s="573"/>
      <c r="AR207" s="573"/>
      <c r="AS207" s="573"/>
      <c r="AT207" s="576"/>
      <c r="AU207" s="576"/>
      <c r="AV207" s="576"/>
      <c r="AW207" s="576"/>
      <c r="AX207" s="576"/>
      <c r="AY207" s="576"/>
      <c r="AZ207" s="576"/>
      <c r="BA207" s="576"/>
      <c r="BB207" s="576"/>
      <c r="BC207" s="576"/>
    </row>
    <row r="208" spans="1:55" x14ac:dyDescent="0.25">
      <c r="A208" s="1297"/>
      <c r="B208" s="1252"/>
      <c r="C208" s="1296" t="s">
        <v>274</v>
      </c>
      <c r="D208" s="754" t="s">
        <v>216</v>
      </c>
      <c r="E208" s="776">
        <v>4595</v>
      </c>
      <c r="F208" s="776">
        <v>4595</v>
      </c>
      <c r="G208" s="623"/>
      <c r="H208" s="623"/>
      <c r="I208" s="686"/>
      <c r="J208" s="692">
        <v>929.01</v>
      </c>
      <c r="K208" s="623"/>
      <c r="L208" s="623"/>
      <c r="M208" s="686"/>
      <c r="N208" s="1317"/>
      <c r="O208" s="1307"/>
      <c r="P208" s="1307"/>
      <c r="Q208" s="1307"/>
      <c r="R208" s="1307"/>
      <c r="S208" s="1307"/>
      <c r="T208" s="1307"/>
      <c r="U208" s="1307"/>
      <c r="V208" s="1307"/>
      <c r="W208" s="1307"/>
      <c r="X208" s="1307"/>
      <c r="Y208" s="1308"/>
      <c r="Z208" s="573"/>
      <c r="AA208" s="574"/>
      <c r="AB208" s="574"/>
      <c r="AC208" s="574"/>
      <c r="AD208" s="574"/>
      <c r="AE208" s="574"/>
      <c r="AF208" s="574"/>
      <c r="AG208" s="574"/>
      <c r="AH208" s="574"/>
      <c r="AI208" s="574"/>
      <c r="AJ208" s="575"/>
      <c r="AK208" s="585"/>
      <c r="AL208" s="585"/>
      <c r="AM208" s="586"/>
      <c r="AN208" s="586"/>
      <c r="AO208" s="586"/>
      <c r="AP208" s="586"/>
      <c r="AQ208" s="586"/>
      <c r="AR208" s="586"/>
      <c r="AS208" s="586"/>
      <c r="AT208" s="576"/>
      <c r="AU208" s="576"/>
      <c r="AV208" s="576"/>
      <c r="AW208" s="576"/>
      <c r="AX208" s="576"/>
      <c r="AY208" s="576"/>
      <c r="AZ208" s="576"/>
      <c r="BA208" s="576"/>
      <c r="BB208" s="576"/>
      <c r="BC208" s="576"/>
    </row>
    <row r="209" spans="1:55" x14ac:dyDescent="0.25">
      <c r="A209" s="1297"/>
      <c r="B209" s="1252"/>
      <c r="C209" s="1321"/>
      <c r="D209" s="755" t="s">
        <v>226</v>
      </c>
      <c r="E209" s="777">
        <v>553077000</v>
      </c>
      <c r="F209" s="777">
        <v>553077000</v>
      </c>
      <c r="G209" s="624"/>
      <c r="H209" s="624"/>
      <c r="I209" s="687"/>
      <c r="J209" s="780">
        <v>47226000</v>
      </c>
      <c r="K209" s="624"/>
      <c r="L209" s="624"/>
      <c r="M209" s="687"/>
      <c r="N209" s="1246"/>
      <c r="O209" s="1309"/>
      <c r="P209" s="1309"/>
      <c r="Q209" s="1309"/>
      <c r="R209" s="1309"/>
      <c r="S209" s="1309"/>
      <c r="T209" s="1309"/>
      <c r="U209" s="1309"/>
      <c r="V209" s="1309"/>
      <c r="W209" s="1309"/>
      <c r="X209" s="1309"/>
      <c r="Y209" s="1310"/>
      <c r="Z209" s="573"/>
      <c r="AA209" s="574"/>
      <c r="AB209" s="574"/>
      <c r="AC209" s="574"/>
      <c r="AD209" s="574"/>
      <c r="AE209" s="574"/>
      <c r="AF209" s="574"/>
      <c r="AG209" s="574"/>
      <c r="AH209" s="574"/>
      <c r="AI209" s="574"/>
      <c r="AJ209" s="575"/>
      <c r="AK209" s="585"/>
      <c r="AL209" s="585"/>
      <c r="AM209" s="586"/>
      <c r="AN209" s="586"/>
      <c r="AO209" s="586"/>
      <c r="AP209" s="586"/>
      <c r="AQ209" s="586"/>
      <c r="AR209" s="586"/>
      <c r="AS209" s="586"/>
      <c r="AT209" s="576"/>
      <c r="AU209" s="576"/>
      <c r="AV209" s="576"/>
      <c r="AW209" s="576"/>
      <c r="AX209" s="576"/>
      <c r="AY209" s="576"/>
      <c r="AZ209" s="576"/>
      <c r="BA209" s="576"/>
      <c r="BB209" s="576"/>
      <c r="BC209" s="576"/>
    </row>
    <row r="210" spans="1:55" x14ac:dyDescent="0.25">
      <c r="A210" s="1297"/>
      <c r="B210" s="1252"/>
      <c r="C210" s="1321"/>
      <c r="D210" s="761" t="s">
        <v>228</v>
      </c>
      <c r="E210" s="777">
        <v>0</v>
      </c>
      <c r="F210" s="777">
        <v>0</v>
      </c>
      <c r="G210" s="623"/>
      <c r="H210" s="623"/>
      <c r="I210" s="687"/>
      <c r="J210" s="692">
        <v>0</v>
      </c>
      <c r="K210" s="623"/>
      <c r="L210" s="623"/>
      <c r="M210" s="687"/>
      <c r="N210" s="1246"/>
      <c r="O210" s="1309"/>
      <c r="P210" s="1309"/>
      <c r="Q210" s="1309"/>
      <c r="R210" s="1309"/>
      <c r="S210" s="1309"/>
      <c r="T210" s="1309"/>
      <c r="U210" s="1309"/>
      <c r="V210" s="1309"/>
      <c r="W210" s="1309"/>
      <c r="X210" s="1309"/>
      <c r="Y210" s="1310"/>
      <c r="Z210" s="573"/>
      <c r="AA210" s="574"/>
      <c r="AB210" s="574"/>
      <c r="AC210" s="574"/>
      <c r="AD210" s="574"/>
      <c r="AE210" s="574"/>
      <c r="AF210" s="574"/>
      <c r="AG210" s="574"/>
      <c r="AH210" s="574"/>
      <c r="AI210" s="574"/>
      <c r="AJ210" s="575"/>
      <c r="AK210" s="585"/>
      <c r="AL210" s="585"/>
      <c r="AM210" s="586"/>
      <c r="AN210" s="586"/>
      <c r="AO210" s="586"/>
      <c r="AP210" s="586"/>
      <c r="AQ210" s="586"/>
      <c r="AR210" s="586"/>
      <c r="AS210" s="586"/>
      <c r="AT210" s="576"/>
      <c r="AU210" s="576"/>
      <c r="AV210" s="576"/>
      <c r="AW210" s="576"/>
      <c r="AX210" s="576"/>
      <c r="AY210" s="576"/>
      <c r="AZ210" s="576"/>
      <c r="BA210" s="576"/>
      <c r="BB210" s="576"/>
      <c r="BC210" s="576"/>
    </row>
    <row r="211" spans="1:55" ht="15.75" thickBot="1" x14ac:dyDescent="0.3">
      <c r="A211" s="1298"/>
      <c r="B211" s="1293"/>
      <c r="C211" s="1322"/>
      <c r="D211" s="755" t="s">
        <v>230</v>
      </c>
      <c r="E211" s="777">
        <v>183580654</v>
      </c>
      <c r="F211" s="777">
        <v>183580654</v>
      </c>
      <c r="G211" s="625"/>
      <c r="H211" s="625"/>
      <c r="I211" s="688"/>
      <c r="J211" s="781">
        <v>101481494</v>
      </c>
      <c r="K211" s="625"/>
      <c r="L211" s="625"/>
      <c r="M211" s="688"/>
      <c r="N211" s="1302"/>
      <c r="O211" s="1311"/>
      <c r="P211" s="1311"/>
      <c r="Q211" s="1311"/>
      <c r="R211" s="1311"/>
      <c r="S211" s="1311"/>
      <c r="T211" s="1311"/>
      <c r="U211" s="1311"/>
      <c r="V211" s="1311"/>
      <c r="W211" s="1311"/>
      <c r="X211" s="1311"/>
      <c r="Y211" s="1312"/>
      <c r="Z211" s="573"/>
      <c r="AA211" s="574"/>
      <c r="AB211" s="574"/>
      <c r="AC211" s="574"/>
      <c r="AD211" s="574"/>
      <c r="AE211" s="574"/>
      <c r="AF211" s="574"/>
      <c r="AG211" s="574"/>
      <c r="AH211" s="574"/>
      <c r="AI211" s="574"/>
      <c r="AJ211" s="575"/>
      <c r="AK211" s="585"/>
      <c r="AL211" s="585"/>
      <c r="AM211" s="586"/>
      <c r="AN211" s="586"/>
      <c r="AO211" s="586"/>
      <c r="AP211" s="586"/>
      <c r="AQ211" s="586"/>
      <c r="AR211" s="586"/>
      <c r="AS211" s="586"/>
      <c r="AT211" s="576"/>
      <c r="AU211" s="576"/>
      <c r="AV211" s="576"/>
      <c r="AW211" s="576"/>
      <c r="AX211" s="576"/>
      <c r="AY211" s="576"/>
      <c r="AZ211" s="576"/>
      <c r="BA211" s="576"/>
      <c r="BB211" s="576"/>
      <c r="BC211" s="576"/>
    </row>
    <row r="212" spans="1:55" x14ac:dyDescent="0.25">
      <c r="A212" s="1254">
        <v>8</v>
      </c>
      <c r="B212" s="1256" t="s">
        <v>95</v>
      </c>
      <c r="C212" s="1256" t="s">
        <v>377</v>
      </c>
      <c r="D212" s="754" t="s">
        <v>216</v>
      </c>
      <c r="E212" s="767">
        <v>6089</v>
      </c>
      <c r="F212" s="767">
        <v>6089</v>
      </c>
      <c r="G212" s="716"/>
      <c r="H212" s="716"/>
      <c r="I212" s="716"/>
      <c r="J212" s="767">
        <v>1200.3599999999999</v>
      </c>
      <c r="K212" s="602"/>
      <c r="L212" s="602"/>
      <c r="M212" s="671"/>
      <c r="N212" s="1256" t="s">
        <v>217</v>
      </c>
      <c r="O212" s="1299" t="s">
        <v>278</v>
      </c>
      <c r="P212" s="1299" t="s">
        <v>279</v>
      </c>
      <c r="Q212" s="1299" t="s">
        <v>280</v>
      </c>
      <c r="R212" s="1299" t="s">
        <v>221</v>
      </c>
      <c r="S212" s="1300">
        <v>8185614</v>
      </c>
      <c r="T212" s="1301"/>
      <c r="U212" s="1292" t="s">
        <v>222</v>
      </c>
      <c r="V212" s="1292" t="s">
        <v>223</v>
      </c>
      <c r="W212" s="1292" t="s">
        <v>224</v>
      </c>
      <c r="X212" s="1292" t="s">
        <v>225</v>
      </c>
      <c r="Y212" s="1294">
        <v>8185614</v>
      </c>
      <c r="Z212" s="573"/>
      <c r="AA212" s="574"/>
      <c r="AB212" s="574"/>
      <c r="AC212" s="574"/>
      <c r="AD212" s="574"/>
      <c r="AE212" s="574"/>
      <c r="AF212" s="574"/>
      <c r="AG212" s="574"/>
      <c r="AH212" s="574"/>
      <c r="AI212" s="574"/>
      <c r="AJ212" s="575"/>
      <c r="AK212" s="575"/>
      <c r="AL212" s="575"/>
      <c r="AM212" s="573"/>
      <c r="AN212" s="573"/>
      <c r="AO212" s="573"/>
      <c r="AP212" s="573"/>
      <c r="AQ212" s="573"/>
      <c r="AR212" s="573"/>
      <c r="AS212" s="573"/>
      <c r="AT212" s="576"/>
      <c r="AU212" s="576"/>
      <c r="AV212" s="576"/>
      <c r="AW212" s="576"/>
      <c r="AX212" s="576"/>
      <c r="AY212" s="576"/>
      <c r="AZ212" s="576"/>
      <c r="BA212" s="576"/>
      <c r="BB212" s="576"/>
      <c r="BC212" s="576"/>
    </row>
    <row r="213" spans="1:55" x14ac:dyDescent="0.25">
      <c r="A213" s="1297"/>
      <c r="B213" s="1252"/>
      <c r="C213" s="1252"/>
      <c r="D213" s="755" t="s">
        <v>226</v>
      </c>
      <c r="E213" s="888">
        <v>500140000</v>
      </c>
      <c r="F213" s="879">
        <v>500140000</v>
      </c>
      <c r="G213" s="880"/>
      <c r="H213" s="880"/>
      <c r="I213" s="880"/>
      <c r="J213" s="768">
        <v>69481000</v>
      </c>
      <c r="K213" s="820"/>
      <c r="L213" s="603"/>
      <c r="M213" s="672"/>
      <c r="N213" s="1252"/>
      <c r="O213" s="1252"/>
      <c r="P213" s="1252"/>
      <c r="Q213" s="1252"/>
      <c r="R213" s="1252"/>
      <c r="S213" s="1246"/>
      <c r="T213" s="1247"/>
      <c r="U213" s="1252"/>
      <c r="V213" s="1252"/>
      <c r="W213" s="1252"/>
      <c r="X213" s="1252"/>
      <c r="Y213" s="1283"/>
      <c r="Z213" s="573"/>
      <c r="AA213" s="574"/>
      <c r="AB213" s="574"/>
      <c r="AC213" s="574"/>
      <c r="AD213" s="574"/>
      <c r="AE213" s="574"/>
      <c r="AF213" s="574"/>
      <c r="AG213" s="574"/>
      <c r="AH213" s="574"/>
      <c r="AI213" s="574"/>
      <c r="AJ213" s="575"/>
      <c r="AK213" s="585"/>
      <c r="AL213" s="585"/>
      <c r="AM213" s="586"/>
      <c r="AN213" s="586"/>
      <c r="AO213" s="586"/>
      <c r="AP213" s="586"/>
      <c r="AQ213" s="586"/>
      <c r="AR213" s="586"/>
      <c r="AS213" s="586"/>
      <c r="AT213" s="576"/>
      <c r="AU213" s="576"/>
      <c r="AV213" s="576"/>
      <c r="AW213" s="576"/>
      <c r="AX213" s="576"/>
      <c r="AY213" s="576"/>
      <c r="AZ213" s="576"/>
      <c r="BA213" s="576"/>
      <c r="BB213" s="576"/>
      <c r="BC213" s="576"/>
    </row>
    <row r="214" spans="1:55" x14ac:dyDescent="0.25">
      <c r="A214" s="1297"/>
      <c r="B214" s="1252"/>
      <c r="C214" s="1252"/>
      <c r="D214" s="761" t="s">
        <v>228</v>
      </c>
      <c r="E214" s="888">
        <v>31.239999999999782</v>
      </c>
      <c r="F214" s="768">
        <v>31.239999999999782</v>
      </c>
      <c r="G214" s="717"/>
      <c r="H214" s="717"/>
      <c r="I214" s="717"/>
      <c r="J214" s="768">
        <v>31.24</v>
      </c>
      <c r="K214" s="808"/>
      <c r="L214" s="605"/>
      <c r="M214" s="710"/>
      <c r="N214" s="1252"/>
      <c r="O214" s="1252"/>
      <c r="P214" s="1252"/>
      <c r="Q214" s="1252"/>
      <c r="R214" s="1252"/>
      <c r="S214" s="1246"/>
      <c r="T214" s="1247"/>
      <c r="U214" s="1252"/>
      <c r="V214" s="1252"/>
      <c r="W214" s="1252"/>
      <c r="X214" s="1252"/>
      <c r="Y214" s="1283"/>
      <c r="Z214" s="573"/>
      <c r="AA214" s="574"/>
      <c r="AB214" s="574"/>
      <c r="AC214" s="574"/>
      <c r="AD214" s="574"/>
      <c r="AE214" s="574"/>
      <c r="AF214" s="574"/>
      <c r="AG214" s="574"/>
      <c r="AH214" s="574"/>
      <c r="AI214" s="574"/>
      <c r="AJ214" s="575"/>
      <c r="AK214" s="585"/>
      <c r="AL214" s="585"/>
      <c r="AM214" s="586"/>
      <c r="AN214" s="586"/>
      <c r="AO214" s="586"/>
      <c r="AP214" s="586"/>
      <c r="AQ214" s="586"/>
      <c r="AR214" s="586"/>
      <c r="AS214" s="586"/>
      <c r="AT214" s="576"/>
      <c r="AU214" s="576"/>
      <c r="AV214" s="576"/>
      <c r="AW214" s="576"/>
      <c r="AX214" s="576"/>
      <c r="AY214" s="576"/>
      <c r="AZ214" s="576"/>
      <c r="BA214" s="576"/>
      <c r="BB214" s="576"/>
      <c r="BC214" s="576"/>
    </row>
    <row r="215" spans="1:55" ht="15.75" thickBot="1" x14ac:dyDescent="0.3">
      <c r="A215" s="1297"/>
      <c r="B215" s="1252"/>
      <c r="C215" s="1253"/>
      <c r="D215" s="755" t="s">
        <v>230</v>
      </c>
      <c r="E215" s="888">
        <v>98216857</v>
      </c>
      <c r="F215" s="768">
        <v>98216857</v>
      </c>
      <c r="G215" s="717"/>
      <c r="H215" s="717"/>
      <c r="I215" s="717"/>
      <c r="J215" s="768">
        <v>80693357</v>
      </c>
      <c r="K215" s="820"/>
      <c r="L215" s="603"/>
      <c r="M215" s="672"/>
      <c r="N215" s="1253"/>
      <c r="O215" s="1253"/>
      <c r="P215" s="1253"/>
      <c r="Q215" s="1253"/>
      <c r="R215" s="1253"/>
      <c r="S215" s="1248"/>
      <c r="T215" s="1249"/>
      <c r="U215" s="1253"/>
      <c r="V215" s="1253"/>
      <c r="W215" s="1253"/>
      <c r="X215" s="1253"/>
      <c r="Y215" s="1284"/>
      <c r="Z215" s="573"/>
      <c r="AA215" s="574"/>
      <c r="AB215" s="574"/>
      <c r="AC215" s="574"/>
      <c r="AD215" s="574"/>
      <c r="AE215" s="574"/>
      <c r="AF215" s="574"/>
      <c r="AG215" s="574"/>
      <c r="AH215" s="574"/>
      <c r="AI215" s="574"/>
      <c r="AJ215" s="575"/>
      <c r="AK215" s="585"/>
      <c r="AL215" s="585"/>
      <c r="AM215" s="586"/>
      <c r="AN215" s="586"/>
      <c r="AO215" s="586"/>
      <c r="AP215" s="586"/>
      <c r="AQ215" s="586"/>
      <c r="AR215" s="586"/>
      <c r="AS215" s="586"/>
      <c r="AT215" s="576"/>
      <c r="AU215" s="576"/>
      <c r="AV215" s="576"/>
      <c r="AW215" s="576"/>
      <c r="AX215" s="576"/>
      <c r="AY215" s="576"/>
      <c r="AZ215" s="576"/>
      <c r="BA215" s="576"/>
      <c r="BB215" s="576"/>
      <c r="BC215" s="576"/>
    </row>
    <row r="216" spans="1:55" x14ac:dyDescent="0.25">
      <c r="A216" s="1297"/>
      <c r="B216" s="1252"/>
      <c r="C216" s="1269" t="s">
        <v>286</v>
      </c>
      <c r="D216" s="754" t="s">
        <v>216</v>
      </c>
      <c r="E216" s="889"/>
      <c r="F216" s="768"/>
      <c r="G216" s="717"/>
      <c r="H216" s="717"/>
      <c r="I216" s="900"/>
      <c r="J216" s="768"/>
      <c r="K216" s="808"/>
      <c r="L216" s="605"/>
      <c r="M216" s="695"/>
      <c r="N216" s="1270" t="s">
        <v>231</v>
      </c>
      <c r="O216" s="1269" t="s">
        <v>328</v>
      </c>
      <c r="P216" s="1257" t="s">
        <v>329</v>
      </c>
      <c r="Q216" s="1269" t="s">
        <v>284</v>
      </c>
      <c r="R216" s="1257" t="s">
        <v>221</v>
      </c>
      <c r="S216" s="1317">
        <v>267106</v>
      </c>
      <c r="T216" s="1243"/>
      <c r="U216" s="1269" t="s">
        <v>285</v>
      </c>
      <c r="V216" s="1269" t="s">
        <v>285</v>
      </c>
      <c r="W216" s="1257" t="s">
        <v>224</v>
      </c>
      <c r="X216" s="1257" t="s">
        <v>225</v>
      </c>
      <c r="Y216" s="1316">
        <v>267106</v>
      </c>
      <c r="Z216" s="573"/>
      <c r="AA216" s="574"/>
      <c r="AB216" s="574"/>
      <c r="AC216" s="574"/>
      <c r="AD216" s="574"/>
      <c r="AE216" s="574"/>
      <c r="AF216" s="574"/>
      <c r="AG216" s="574"/>
      <c r="AH216" s="574"/>
      <c r="AI216" s="574"/>
      <c r="AJ216" s="575"/>
      <c r="AK216" s="585"/>
      <c r="AL216" s="585"/>
      <c r="AM216" s="586"/>
      <c r="AN216" s="586"/>
      <c r="AO216" s="586"/>
      <c r="AP216" s="586"/>
      <c r="AQ216" s="586"/>
      <c r="AR216" s="586"/>
      <c r="AS216" s="586"/>
      <c r="AT216" s="576"/>
      <c r="AU216" s="576"/>
      <c r="AV216" s="576"/>
      <c r="AW216" s="576"/>
      <c r="AX216" s="576"/>
      <c r="AY216" s="576"/>
      <c r="AZ216" s="576"/>
      <c r="BA216" s="576"/>
      <c r="BB216" s="576"/>
      <c r="BC216" s="576"/>
    </row>
    <row r="217" spans="1:55" x14ac:dyDescent="0.25">
      <c r="A217" s="1297"/>
      <c r="B217" s="1252"/>
      <c r="C217" s="1252"/>
      <c r="D217" s="755" t="s">
        <v>226</v>
      </c>
      <c r="E217" s="890"/>
      <c r="F217" s="901"/>
      <c r="G217" s="902"/>
      <c r="H217" s="902"/>
      <c r="I217" s="903"/>
      <c r="J217" s="901"/>
      <c r="K217" s="820"/>
      <c r="L217" s="603"/>
      <c r="M217" s="689"/>
      <c r="N217" s="1252"/>
      <c r="O217" s="1252"/>
      <c r="P217" s="1252"/>
      <c r="Q217" s="1252"/>
      <c r="R217" s="1252"/>
      <c r="S217" s="1246"/>
      <c r="T217" s="1247"/>
      <c r="U217" s="1252"/>
      <c r="V217" s="1252"/>
      <c r="W217" s="1252"/>
      <c r="X217" s="1252"/>
      <c r="Y217" s="1283"/>
      <c r="Z217" s="573"/>
      <c r="AA217" s="574"/>
      <c r="AB217" s="574"/>
      <c r="AC217" s="574"/>
      <c r="AD217" s="574"/>
      <c r="AE217" s="574"/>
      <c r="AF217" s="574"/>
      <c r="AG217" s="574"/>
      <c r="AH217" s="574"/>
      <c r="AI217" s="574"/>
      <c r="AJ217" s="575"/>
      <c r="AK217" s="585"/>
      <c r="AL217" s="585"/>
      <c r="AM217" s="586"/>
      <c r="AN217" s="586"/>
      <c r="AO217" s="586"/>
      <c r="AP217" s="586"/>
      <c r="AQ217" s="586"/>
      <c r="AR217" s="586"/>
      <c r="AS217" s="586"/>
      <c r="AT217" s="576"/>
      <c r="AU217" s="576"/>
      <c r="AV217" s="576"/>
      <c r="AW217" s="576"/>
      <c r="AX217" s="576"/>
      <c r="AY217" s="576"/>
      <c r="AZ217" s="576"/>
      <c r="BA217" s="576"/>
      <c r="BB217" s="576"/>
      <c r="BC217" s="576"/>
    </row>
    <row r="218" spans="1:55" x14ac:dyDescent="0.25">
      <c r="A218" s="1297"/>
      <c r="B218" s="1252"/>
      <c r="C218" s="1252"/>
      <c r="D218" s="761" t="s">
        <v>228</v>
      </c>
      <c r="E218" s="891"/>
      <c r="F218" s="768"/>
      <c r="G218" s="717"/>
      <c r="H218" s="717"/>
      <c r="I218" s="900"/>
      <c r="J218" s="768"/>
      <c r="K218" s="808"/>
      <c r="L218" s="605"/>
      <c r="M218" s="710"/>
      <c r="N218" s="1252"/>
      <c r="O218" s="1252"/>
      <c r="P218" s="1252"/>
      <c r="Q218" s="1252"/>
      <c r="R218" s="1252"/>
      <c r="S218" s="1246"/>
      <c r="T218" s="1247"/>
      <c r="U218" s="1252"/>
      <c r="V218" s="1252"/>
      <c r="W218" s="1252"/>
      <c r="X218" s="1252"/>
      <c r="Y218" s="1283"/>
      <c r="Z218" s="573"/>
      <c r="AA218" s="574"/>
      <c r="AB218" s="574"/>
      <c r="AC218" s="574"/>
      <c r="AD218" s="574"/>
      <c r="AE218" s="574"/>
      <c r="AF218" s="574"/>
      <c r="AG218" s="574"/>
      <c r="AH218" s="574"/>
      <c r="AI218" s="574"/>
      <c r="AJ218" s="575"/>
      <c r="AK218" s="585"/>
      <c r="AL218" s="585"/>
      <c r="AM218" s="586"/>
      <c r="AN218" s="586"/>
      <c r="AO218" s="586"/>
      <c r="AP218" s="586"/>
      <c r="AQ218" s="586"/>
      <c r="AR218" s="586"/>
      <c r="AS218" s="586"/>
      <c r="AT218" s="576"/>
      <c r="AU218" s="576"/>
      <c r="AV218" s="576"/>
      <c r="AW218" s="576"/>
      <c r="AX218" s="576"/>
      <c r="AY218" s="576"/>
      <c r="AZ218" s="576"/>
      <c r="BA218" s="576"/>
      <c r="BB218" s="576"/>
      <c r="BC218" s="576"/>
    </row>
    <row r="219" spans="1:55" ht="15.75" thickBot="1" x14ac:dyDescent="0.3">
      <c r="A219" s="1297"/>
      <c r="B219" s="1252"/>
      <c r="C219" s="1253"/>
      <c r="D219" s="755" t="s">
        <v>230</v>
      </c>
      <c r="E219" s="890"/>
      <c r="F219" s="901"/>
      <c r="G219" s="902"/>
      <c r="H219" s="902"/>
      <c r="I219" s="900"/>
      <c r="J219" s="901"/>
      <c r="K219" s="820"/>
      <c r="L219" s="603"/>
      <c r="M219" s="672"/>
      <c r="N219" s="1253"/>
      <c r="O219" s="1253"/>
      <c r="P219" s="1253"/>
      <c r="Q219" s="1253"/>
      <c r="R219" s="1253"/>
      <c r="S219" s="1248"/>
      <c r="T219" s="1249"/>
      <c r="U219" s="1253"/>
      <c r="V219" s="1253"/>
      <c r="W219" s="1253"/>
      <c r="X219" s="1253"/>
      <c r="Y219" s="1284"/>
      <c r="Z219" s="573"/>
      <c r="AA219" s="574"/>
      <c r="AB219" s="574"/>
      <c r="AC219" s="574"/>
      <c r="AD219" s="574"/>
      <c r="AE219" s="574"/>
      <c r="AF219" s="574"/>
      <c r="AG219" s="574"/>
      <c r="AH219" s="574"/>
      <c r="AI219" s="574"/>
      <c r="AJ219" s="575"/>
      <c r="AK219" s="585"/>
      <c r="AL219" s="585"/>
      <c r="AM219" s="586"/>
      <c r="AN219" s="586"/>
      <c r="AO219" s="586"/>
      <c r="AP219" s="586"/>
      <c r="AQ219" s="586"/>
      <c r="AR219" s="586"/>
      <c r="AS219" s="586"/>
      <c r="AT219" s="576"/>
      <c r="AU219" s="576"/>
      <c r="AV219" s="576"/>
      <c r="AW219" s="576"/>
      <c r="AX219" s="576"/>
      <c r="AY219" s="576"/>
      <c r="AZ219" s="576"/>
      <c r="BA219" s="576"/>
      <c r="BB219" s="576"/>
      <c r="BC219" s="576"/>
    </row>
    <row r="220" spans="1:55" x14ac:dyDescent="0.25">
      <c r="A220" s="1297"/>
      <c r="B220" s="1252"/>
      <c r="C220" s="1269" t="s">
        <v>232</v>
      </c>
      <c r="D220" s="754" t="s">
        <v>216</v>
      </c>
      <c r="E220" s="891"/>
      <c r="F220" s="768"/>
      <c r="G220" s="717"/>
      <c r="H220" s="717"/>
      <c r="I220" s="900"/>
      <c r="J220" s="768"/>
      <c r="K220" s="808"/>
      <c r="L220" s="605"/>
      <c r="M220" s="695"/>
      <c r="N220" s="1270" t="s">
        <v>232</v>
      </c>
      <c r="O220" s="1269" t="s">
        <v>330</v>
      </c>
      <c r="P220" s="1257" t="s">
        <v>331</v>
      </c>
      <c r="Q220" s="1269" t="s">
        <v>284</v>
      </c>
      <c r="R220" s="1257" t="s">
        <v>221</v>
      </c>
      <c r="S220" s="1317">
        <v>731047</v>
      </c>
      <c r="T220" s="1243"/>
      <c r="U220" s="1269" t="s">
        <v>285</v>
      </c>
      <c r="V220" s="1269" t="s">
        <v>285</v>
      </c>
      <c r="W220" s="1257" t="s">
        <v>224</v>
      </c>
      <c r="X220" s="1257" t="s">
        <v>225</v>
      </c>
      <c r="Y220" s="1316">
        <v>731047</v>
      </c>
      <c r="Z220" s="573"/>
      <c r="AA220" s="574"/>
      <c r="AB220" s="574"/>
      <c r="AC220" s="574"/>
      <c r="AD220" s="574"/>
      <c r="AE220" s="574"/>
      <c r="AF220" s="574"/>
      <c r="AG220" s="574"/>
      <c r="AH220" s="574"/>
      <c r="AI220" s="574"/>
      <c r="AJ220" s="575"/>
      <c r="AK220" s="585"/>
      <c r="AL220" s="585"/>
      <c r="AM220" s="586"/>
      <c r="AN220" s="586"/>
      <c r="AO220" s="586"/>
      <c r="AP220" s="586"/>
      <c r="AQ220" s="586"/>
      <c r="AR220" s="586"/>
      <c r="AS220" s="586"/>
      <c r="AT220" s="576"/>
      <c r="AU220" s="576"/>
      <c r="AV220" s="576"/>
      <c r="AW220" s="576"/>
      <c r="AX220" s="576"/>
      <c r="AY220" s="576"/>
      <c r="AZ220" s="576"/>
      <c r="BA220" s="576"/>
      <c r="BB220" s="576"/>
      <c r="BC220" s="576"/>
    </row>
    <row r="221" spans="1:55" x14ac:dyDescent="0.25">
      <c r="A221" s="1297"/>
      <c r="B221" s="1252"/>
      <c r="C221" s="1252"/>
      <c r="D221" s="755" t="s">
        <v>226</v>
      </c>
      <c r="E221" s="890"/>
      <c r="F221" s="901"/>
      <c r="G221" s="902"/>
      <c r="H221" s="902"/>
      <c r="I221" s="903"/>
      <c r="J221" s="901"/>
      <c r="K221" s="820"/>
      <c r="L221" s="603"/>
      <c r="M221" s="689"/>
      <c r="N221" s="1252"/>
      <c r="O221" s="1252"/>
      <c r="P221" s="1252"/>
      <c r="Q221" s="1252"/>
      <c r="R221" s="1252"/>
      <c r="S221" s="1246"/>
      <c r="T221" s="1247"/>
      <c r="U221" s="1252"/>
      <c r="V221" s="1252"/>
      <c r="W221" s="1252"/>
      <c r="X221" s="1252"/>
      <c r="Y221" s="1283"/>
      <c r="Z221" s="573"/>
      <c r="AA221" s="574"/>
      <c r="AB221" s="574"/>
      <c r="AC221" s="574"/>
      <c r="AD221" s="574"/>
      <c r="AE221" s="574"/>
      <c r="AF221" s="574"/>
      <c r="AG221" s="574"/>
      <c r="AH221" s="574"/>
      <c r="AI221" s="574"/>
      <c r="AJ221" s="575"/>
      <c r="AK221" s="585"/>
      <c r="AL221" s="585"/>
      <c r="AM221" s="586"/>
      <c r="AN221" s="586"/>
      <c r="AO221" s="586"/>
      <c r="AP221" s="586"/>
      <c r="AQ221" s="586"/>
      <c r="AR221" s="586"/>
      <c r="AS221" s="586"/>
      <c r="AT221" s="576"/>
      <c r="AU221" s="576"/>
      <c r="AV221" s="576"/>
      <c r="AW221" s="576"/>
      <c r="AX221" s="576"/>
      <c r="AY221" s="576"/>
      <c r="AZ221" s="576"/>
      <c r="BA221" s="576"/>
      <c r="BB221" s="576"/>
      <c r="BC221" s="576"/>
    </row>
    <row r="222" spans="1:55" x14ac:dyDescent="0.25">
      <c r="A222" s="1297"/>
      <c r="B222" s="1252"/>
      <c r="C222" s="1252"/>
      <c r="D222" s="761" t="s">
        <v>228</v>
      </c>
      <c r="E222" s="891"/>
      <c r="F222" s="768"/>
      <c r="G222" s="717"/>
      <c r="H222" s="717"/>
      <c r="I222" s="900"/>
      <c r="J222" s="768"/>
      <c r="K222" s="808"/>
      <c r="L222" s="605"/>
      <c r="M222" s="710"/>
      <c r="N222" s="1252"/>
      <c r="O222" s="1252"/>
      <c r="P222" s="1252"/>
      <c r="Q222" s="1252"/>
      <c r="R222" s="1252"/>
      <c r="S222" s="1246"/>
      <c r="T222" s="1247"/>
      <c r="U222" s="1252"/>
      <c r="V222" s="1252"/>
      <c r="W222" s="1252"/>
      <c r="X222" s="1252"/>
      <c r="Y222" s="1283"/>
      <c r="Z222" s="573"/>
      <c r="AA222" s="574"/>
      <c r="AB222" s="574"/>
      <c r="AC222" s="574"/>
      <c r="AD222" s="574"/>
      <c r="AE222" s="574"/>
      <c r="AF222" s="574"/>
      <c r="AG222" s="574"/>
      <c r="AH222" s="574"/>
      <c r="AI222" s="574"/>
      <c r="AJ222" s="575"/>
      <c r="AK222" s="585"/>
      <c r="AL222" s="585"/>
      <c r="AM222" s="586"/>
      <c r="AN222" s="586"/>
      <c r="AO222" s="586"/>
      <c r="AP222" s="586"/>
      <c r="AQ222" s="586"/>
      <c r="AR222" s="586"/>
      <c r="AS222" s="586"/>
      <c r="AT222" s="576"/>
      <c r="AU222" s="576"/>
      <c r="AV222" s="576"/>
      <c r="AW222" s="576"/>
      <c r="AX222" s="576"/>
      <c r="AY222" s="576"/>
      <c r="AZ222" s="576"/>
      <c r="BA222" s="576"/>
      <c r="BB222" s="576"/>
      <c r="BC222" s="576"/>
    </row>
    <row r="223" spans="1:55" ht="15.75" thickBot="1" x14ac:dyDescent="0.3">
      <c r="A223" s="1297"/>
      <c r="B223" s="1252"/>
      <c r="C223" s="1253"/>
      <c r="D223" s="755" t="s">
        <v>230</v>
      </c>
      <c r="E223" s="890"/>
      <c r="F223" s="901"/>
      <c r="G223" s="902"/>
      <c r="H223" s="902"/>
      <c r="I223" s="900"/>
      <c r="J223" s="901"/>
      <c r="K223" s="820"/>
      <c r="L223" s="603"/>
      <c r="M223" s="672"/>
      <c r="N223" s="1253"/>
      <c r="O223" s="1253"/>
      <c r="P223" s="1253"/>
      <c r="Q223" s="1253"/>
      <c r="R223" s="1253"/>
      <c r="S223" s="1248"/>
      <c r="T223" s="1249"/>
      <c r="U223" s="1253"/>
      <c r="V223" s="1253"/>
      <c r="W223" s="1253"/>
      <c r="X223" s="1253"/>
      <c r="Y223" s="1284"/>
      <c r="Z223" s="573"/>
      <c r="AA223" s="574"/>
      <c r="AB223" s="574"/>
      <c r="AC223" s="574"/>
      <c r="AD223" s="574"/>
      <c r="AE223" s="574"/>
      <c r="AF223" s="574"/>
      <c r="AG223" s="574"/>
      <c r="AH223" s="574"/>
      <c r="AI223" s="574"/>
      <c r="AJ223" s="575"/>
      <c r="AK223" s="585"/>
      <c r="AL223" s="585"/>
      <c r="AM223" s="586"/>
      <c r="AN223" s="586"/>
      <c r="AO223" s="586"/>
      <c r="AP223" s="586"/>
      <c r="AQ223" s="586"/>
      <c r="AR223" s="586"/>
      <c r="AS223" s="586"/>
      <c r="AT223" s="576"/>
      <c r="AU223" s="576"/>
      <c r="AV223" s="576"/>
      <c r="AW223" s="576"/>
      <c r="AX223" s="576"/>
      <c r="AY223" s="576"/>
      <c r="AZ223" s="576"/>
      <c r="BA223" s="576"/>
      <c r="BB223" s="576"/>
      <c r="BC223" s="576"/>
    </row>
    <row r="224" spans="1:55" x14ac:dyDescent="0.25">
      <c r="A224" s="1297"/>
      <c r="B224" s="1252"/>
      <c r="C224" s="1269" t="s">
        <v>233</v>
      </c>
      <c r="D224" s="754" t="s">
        <v>216</v>
      </c>
      <c r="E224" s="891"/>
      <c r="F224" s="768"/>
      <c r="G224" s="717"/>
      <c r="H224" s="717"/>
      <c r="I224" s="900"/>
      <c r="J224" s="768"/>
      <c r="K224" s="808"/>
      <c r="L224" s="605"/>
      <c r="M224" s="695"/>
      <c r="N224" s="1270" t="s">
        <v>233</v>
      </c>
      <c r="O224" s="1269" t="s">
        <v>332</v>
      </c>
      <c r="P224" s="1257" t="s">
        <v>333</v>
      </c>
      <c r="Q224" s="1269" t="s">
        <v>284</v>
      </c>
      <c r="R224" s="1257" t="s">
        <v>221</v>
      </c>
      <c r="S224" s="1317">
        <v>126595</v>
      </c>
      <c r="T224" s="1243"/>
      <c r="U224" s="1269" t="s">
        <v>285</v>
      </c>
      <c r="V224" s="1269" t="s">
        <v>285</v>
      </c>
      <c r="W224" s="1257" t="s">
        <v>224</v>
      </c>
      <c r="X224" s="1257" t="s">
        <v>225</v>
      </c>
      <c r="Y224" s="1316">
        <v>126595</v>
      </c>
      <c r="Z224" s="573"/>
      <c r="AA224" s="574"/>
      <c r="AB224" s="574"/>
      <c r="AC224" s="574"/>
      <c r="AD224" s="574"/>
      <c r="AE224" s="574"/>
      <c r="AF224" s="574"/>
      <c r="AG224" s="574"/>
      <c r="AH224" s="574"/>
      <c r="AI224" s="574"/>
      <c r="AJ224" s="575"/>
      <c r="AK224" s="585"/>
      <c r="AL224" s="585"/>
      <c r="AM224" s="586"/>
      <c r="AN224" s="586"/>
      <c r="AO224" s="586"/>
      <c r="AP224" s="586"/>
      <c r="AQ224" s="586"/>
      <c r="AR224" s="586"/>
      <c r="AS224" s="586"/>
      <c r="AT224" s="576"/>
      <c r="AU224" s="576"/>
      <c r="AV224" s="576"/>
      <c r="AW224" s="576"/>
      <c r="AX224" s="576"/>
      <c r="AY224" s="576"/>
      <c r="AZ224" s="576"/>
      <c r="BA224" s="576"/>
      <c r="BB224" s="576"/>
      <c r="BC224" s="576"/>
    </row>
    <row r="225" spans="1:55" x14ac:dyDescent="0.25">
      <c r="A225" s="1297"/>
      <c r="B225" s="1252"/>
      <c r="C225" s="1252"/>
      <c r="D225" s="755" t="s">
        <v>226</v>
      </c>
      <c r="E225" s="890"/>
      <c r="F225" s="901"/>
      <c r="G225" s="902"/>
      <c r="H225" s="902"/>
      <c r="I225" s="903"/>
      <c r="J225" s="901"/>
      <c r="K225" s="820"/>
      <c r="L225" s="603"/>
      <c r="M225" s="689"/>
      <c r="N225" s="1252"/>
      <c r="O225" s="1252"/>
      <c r="P225" s="1252"/>
      <c r="Q225" s="1252"/>
      <c r="R225" s="1252"/>
      <c r="S225" s="1246"/>
      <c r="T225" s="1247"/>
      <c r="U225" s="1252"/>
      <c r="V225" s="1252"/>
      <c r="W225" s="1252"/>
      <c r="X225" s="1252"/>
      <c r="Y225" s="1283"/>
      <c r="Z225" s="573"/>
      <c r="AA225" s="574"/>
      <c r="AB225" s="574"/>
      <c r="AC225" s="574"/>
      <c r="AD225" s="574"/>
      <c r="AE225" s="574"/>
      <c r="AF225" s="574"/>
      <c r="AG225" s="574"/>
      <c r="AH225" s="574"/>
      <c r="AI225" s="574"/>
      <c r="AJ225" s="575"/>
      <c r="AK225" s="585"/>
      <c r="AL225" s="585"/>
      <c r="AM225" s="586"/>
      <c r="AN225" s="586"/>
      <c r="AO225" s="586"/>
      <c r="AP225" s="586"/>
      <c r="AQ225" s="586"/>
      <c r="AR225" s="586"/>
      <c r="AS225" s="586"/>
      <c r="AT225" s="576"/>
      <c r="AU225" s="576"/>
      <c r="AV225" s="576"/>
      <c r="AW225" s="576"/>
      <c r="AX225" s="576"/>
      <c r="AY225" s="576"/>
      <c r="AZ225" s="576"/>
      <c r="BA225" s="576"/>
      <c r="BB225" s="576"/>
      <c r="BC225" s="576"/>
    </row>
    <row r="226" spans="1:55" x14ac:dyDescent="0.25">
      <c r="A226" s="1297"/>
      <c r="B226" s="1252"/>
      <c r="C226" s="1252"/>
      <c r="D226" s="761" t="s">
        <v>228</v>
      </c>
      <c r="E226" s="891"/>
      <c r="F226" s="768"/>
      <c r="G226" s="717"/>
      <c r="H226" s="717"/>
      <c r="I226" s="900"/>
      <c r="J226" s="768"/>
      <c r="K226" s="808"/>
      <c r="L226" s="605"/>
      <c r="M226" s="710"/>
      <c r="N226" s="1252"/>
      <c r="O226" s="1252"/>
      <c r="P226" s="1252"/>
      <c r="Q226" s="1252"/>
      <c r="R226" s="1252"/>
      <c r="S226" s="1246"/>
      <c r="T226" s="1247"/>
      <c r="U226" s="1252"/>
      <c r="V226" s="1252"/>
      <c r="W226" s="1252"/>
      <c r="X226" s="1252"/>
      <c r="Y226" s="1283"/>
      <c r="Z226" s="573"/>
      <c r="AA226" s="574"/>
      <c r="AB226" s="574"/>
      <c r="AC226" s="574"/>
      <c r="AD226" s="574"/>
      <c r="AE226" s="574"/>
      <c r="AF226" s="574"/>
      <c r="AG226" s="574"/>
      <c r="AH226" s="574"/>
      <c r="AI226" s="574"/>
      <c r="AJ226" s="575"/>
      <c r="AK226" s="585"/>
      <c r="AL226" s="585"/>
      <c r="AM226" s="586"/>
      <c r="AN226" s="586"/>
      <c r="AO226" s="586"/>
      <c r="AP226" s="586"/>
      <c r="AQ226" s="586"/>
      <c r="AR226" s="586"/>
      <c r="AS226" s="586"/>
      <c r="AT226" s="576"/>
      <c r="AU226" s="576"/>
      <c r="AV226" s="576"/>
      <c r="AW226" s="576"/>
      <c r="AX226" s="576"/>
      <c r="AY226" s="576"/>
      <c r="AZ226" s="576"/>
      <c r="BA226" s="576"/>
      <c r="BB226" s="576"/>
      <c r="BC226" s="576"/>
    </row>
    <row r="227" spans="1:55" ht="15.75" thickBot="1" x14ac:dyDescent="0.3">
      <c r="A227" s="1297"/>
      <c r="B227" s="1252"/>
      <c r="C227" s="1253"/>
      <c r="D227" s="755" t="s">
        <v>230</v>
      </c>
      <c r="E227" s="890"/>
      <c r="F227" s="901"/>
      <c r="G227" s="902"/>
      <c r="H227" s="902"/>
      <c r="I227" s="900"/>
      <c r="J227" s="901"/>
      <c r="K227" s="820"/>
      <c r="L227" s="603"/>
      <c r="M227" s="672"/>
      <c r="N227" s="1253"/>
      <c r="O227" s="1253"/>
      <c r="P227" s="1253"/>
      <c r="Q227" s="1253"/>
      <c r="R227" s="1253"/>
      <c r="S227" s="1248"/>
      <c r="T227" s="1249"/>
      <c r="U227" s="1253"/>
      <c r="V227" s="1253"/>
      <c r="W227" s="1253"/>
      <c r="X227" s="1253"/>
      <c r="Y227" s="1284"/>
      <c r="Z227" s="573"/>
      <c r="AA227" s="574"/>
      <c r="AB227" s="574"/>
      <c r="AC227" s="574"/>
      <c r="AD227" s="574"/>
      <c r="AE227" s="574"/>
      <c r="AF227" s="574"/>
      <c r="AG227" s="574"/>
      <c r="AH227" s="574"/>
      <c r="AI227" s="574"/>
      <c r="AJ227" s="575"/>
      <c r="AK227" s="585"/>
      <c r="AL227" s="585"/>
      <c r="AM227" s="586"/>
      <c r="AN227" s="586"/>
      <c r="AO227" s="586"/>
      <c r="AP227" s="586"/>
      <c r="AQ227" s="586"/>
      <c r="AR227" s="586"/>
      <c r="AS227" s="586"/>
      <c r="AT227" s="576"/>
      <c r="AU227" s="576"/>
      <c r="AV227" s="576"/>
      <c r="AW227" s="576"/>
      <c r="AX227" s="576"/>
      <c r="AY227" s="576"/>
      <c r="AZ227" s="576"/>
      <c r="BA227" s="576"/>
      <c r="BB227" s="576"/>
      <c r="BC227" s="576"/>
    </row>
    <row r="228" spans="1:55" x14ac:dyDescent="0.25">
      <c r="A228" s="1297"/>
      <c r="B228" s="1252"/>
      <c r="C228" s="1269" t="s">
        <v>242</v>
      </c>
      <c r="D228" s="754" t="s">
        <v>216</v>
      </c>
      <c r="E228" s="891"/>
      <c r="F228" s="768"/>
      <c r="G228" s="717"/>
      <c r="H228" s="717"/>
      <c r="I228" s="900"/>
      <c r="J228" s="768"/>
      <c r="K228" s="808"/>
      <c r="L228" s="605"/>
      <c r="M228" s="695"/>
      <c r="N228" s="1269" t="s">
        <v>242</v>
      </c>
      <c r="O228" s="1269" t="s">
        <v>334</v>
      </c>
      <c r="P228" s="1257" t="s">
        <v>335</v>
      </c>
      <c r="Q228" s="1269" t="s">
        <v>284</v>
      </c>
      <c r="R228" s="1257" t="s">
        <v>221</v>
      </c>
      <c r="S228" s="1317">
        <v>878434</v>
      </c>
      <c r="T228" s="1243"/>
      <c r="U228" s="1269" t="s">
        <v>285</v>
      </c>
      <c r="V228" s="1269" t="s">
        <v>285</v>
      </c>
      <c r="W228" s="1257" t="s">
        <v>224</v>
      </c>
      <c r="X228" s="1257" t="s">
        <v>225</v>
      </c>
      <c r="Y228" s="1316">
        <v>878434</v>
      </c>
      <c r="Z228" s="573"/>
      <c r="AA228" s="574"/>
      <c r="AB228" s="574"/>
      <c r="AC228" s="574"/>
      <c r="AD228" s="574"/>
      <c r="AE228" s="574"/>
      <c r="AF228" s="574"/>
      <c r="AG228" s="574"/>
      <c r="AH228" s="574"/>
      <c r="AI228" s="574"/>
      <c r="AJ228" s="575"/>
      <c r="AK228" s="585"/>
      <c r="AL228" s="585"/>
      <c r="AM228" s="586"/>
      <c r="AN228" s="586"/>
      <c r="AO228" s="586"/>
      <c r="AP228" s="586"/>
      <c r="AQ228" s="586"/>
      <c r="AR228" s="586"/>
      <c r="AS228" s="586"/>
      <c r="AT228" s="576"/>
      <c r="AU228" s="576"/>
      <c r="AV228" s="576"/>
      <c r="AW228" s="576"/>
      <c r="AX228" s="576"/>
      <c r="AY228" s="576"/>
      <c r="AZ228" s="576"/>
      <c r="BA228" s="576"/>
      <c r="BB228" s="576"/>
      <c r="BC228" s="576"/>
    </row>
    <row r="229" spans="1:55" x14ac:dyDescent="0.25">
      <c r="A229" s="1297"/>
      <c r="B229" s="1252"/>
      <c r="C229" s="1252"/>
      <c r="D229" s="755" t="s">
        <v>226</v>
      </c>
      <c r="E229" s="890"/>
      <c r="F229" s="901"/>
      <c r="G229" s="902"/>
      <c r="H229" s="902"/>
      <c r="I229" s="903"/>
      <c r="J229" s="901"/>
      <c r="K229" s="820"/>
      <c r="L229" s="603"/>
      <c r="M229" s="689"/>
      <c r="N229" s="1252"/>
      <c r="O229" s="1252"/>
      <c r="P229" s="1252"/>
      <c r="Q229" s="1252"/>
      <c r="R229" s="1252"/>
      <c r="S229" s="1246"/>
      <c r="T229" s="1247"/>
      <c r="U229" s="1252"/>
      <c r="V229" s="1252"/>
      <c r="W229" s="1252"/>
      <c r="X229" s="1252"/>
      <c r="Y229" s="1283"/>
      <c r="Z229" s="573"/>
      <c r="AA229" s="574"/>
      <c r="AB229" s="574"/>
      <c r="AC229" s="574"/>
      <c r="AD229" s="574"/>
      <c r="AE229" s="574"/>
      <c r="AF229" s="574"/>
      <c r="AG229" s="574"/>
      <c r="AH229" s="574"/>
      <c r="AI229" s="574"/>
      <c r="AJ229" s="575"/>
      <c r="AK229" s="585"/>
      <c r="AL229" s="585"/>
      <c r="AM229" s="586"/>
      <c r="AN229" s="586"/>
      <c r="AO229" s="586"/>
      <c r="AP229" s="586"/>
      <c r="AQ229" s="586"/>
      <c r="AR229" s="586"/>
      <c r="AS229" s="586"/>
      <c r="AT229" s="576"/>
      <c r="AU229" s="576"/>
      <c r="AV229" s="576"/>
      <c r="AW229" s="576"/>
      <c r="AX229" s="576"/>
      <c r="AY229" s="576"/>
      <c r="AZ229" s="576"/>
      <c r="BA229" s="576"/>
      <c r="BB229" s="576"/>
      <c r="BC229" s="576"/>
    </row>
    <row r="230" spans="1:55" x14ac:dyDescent="0.25">
      <c r="A230" s="1297"/>
      <c r="B230" s="1252"/>
      <c r="C230" s="1252"/>
      <c r="D230" s="761" t="s">
        <v>228</v>
      </c>
      <c r="E230" s="891"/>
      <c r="F230" s="768"/>
      <c r="G230" s="717"/>
      <c r="H230" s="717"/>
      <c r="I230" s="900"/>
      <c r="J230" s="768"/>
      <c r="K230" s="808"/>
      <c r="L230" s="605"/>
      <c r="M230" s="710"/>
      <c r="N230" s="1252"/>
      <c r="O230" s="1252"/>
      <c r="P230" s="1252"/>
      <c r="Q230" s="1252"/>
      <c r="R230" s="1252"/>
      <c r="S230" s="1246"/>
      <c r="T230" s="1247"/>
      <c r="U230" s="1252"/>
      <c r="V230" s="1252"/>
      <c r="W230" s="1252"/>
      <c r="X230" s="1252"/>
      <c r="Y230" s="1283"/>
      <c r="Z230" s="573"/>
      <c r="AA230" s="574"/>
      <c r="AB230" s="574"/>
      <c r="AC230" s="574"/>
      <c r="AD230" s="574"/>
      <c r="AE230" s="574"/>
      <c r="AF230" s="574"/>
      <c r="AG230" s="574"/>
      <c r="AH230" s="574"/>
      <c r="AI230" s="574"/>
      <c r="AJ230" s="575"/>
      <c r="AK230" s="585"/>
      <c r="AL230" s="585"/>
      <c r="AM230" s="586"/>
      <c r="AN230" s="586"/>
      <c r="AO230" s="586"/>
      <c r="AP230" s="586"/>
      <c r="AQ230" s="586"/>
      <c r="AR230" s="586"/>
      <c r="AS230" s="586"/>
      <c r="AT230" s="576"/>
      <c r="AU230" s="576"/>
      <c r="AV230" s="576"/>
      <c r="AW230" s="576"/>
      <c r="AX230" s="576"/>
      <c r="AY230" s="576"/>
      <c r="AZ230" s="576"/>
      <c r="BA230" s="576"/>
      <c r="BB230" s="576"/>
      <c r="BC230" s="576"/>
    </row>
    <row r="231" spans="1:55" ht="15.75" thickBot="1" x14ac:dyDescent="0.3">
      <c r="A231" s="1297"/>
      <c r="B231" s="1252"/>
      <c r="C231" s="1253"/>
      <c r="D231" s="755" t="s">
        <v>230</v>
      </c>
      <c r="E231" s="890"/>
      <c r="F231" s="901"/>
      <c r="G231" s="902"/>
      <c r="H231" s="902"/>
      <c r="I231" s="900"/>
      <c r="J231" s="901"/>
      <c r="K231" s="820"/>
      <c r="L231" s="603"/>
      <c r="M231" s="672"/>
      <c r="N231" s="1253"/>
      <c r="O231" s="1253"/>
      <c r="P231" s="1253"/>
      <c r="Q231" s="1253"/>
      <c r="R231" s="1253"/>
      <c r="S231" s="1248"/>
      <c r="T231" s="1249"/>
      <c r="U231" s="1253"/>
      <c r="V231" s="1253"/>
      <c r="W231" s="1253"/>
      <c r="X231" s="1253"/>
      <c r="Y231" s="1284"/>
      <c r="Z231" s="573"/>
      <c r="AA231" s="574"/>
      <c r="AB231" s="574"/>
      <c r="AC231" s="574"/>
      <c r="AD231" s="574"/>
      <c r="AE231" s="574"/>
      <c r="AF231" s="574"/>
      <c r="AG231" s="574"/>
      <c r="AH231" s="574"/>
      <c r="AI231" s="574"/>
      <c r="AJ231" s="575"/>
      <c r="AK231" s="585"/>
      <c r="AL231" s="585"/>
      <c r="AM231" s="586"/>
      <c r="AN231" s="586"/>
      <c r="AO231" s="586"/>
      <c r="AP231" s="586"/>
      <c r="AQ231" s="586"/>
      <c r="AR231" s="586"/>
      <c r="AS231" s="586"/>
      <c r="AT231" s="576"/>
      <c r="AU231" s="576"/>
      <c r="AV231" s="576"/>
      <c r="AW231" s="576"/>
      <c r="AX231" s="576"/>
      <c r="AY231" s="576"/>
      <c r="AZ231" s="576"/>
      <c r="BA231" s="576"/>
      <c r="BB231" s="576"/>
      <c r="BC231" s="576"/>
    </row>
    <row r="232" spans="1:55" x14ac:dyDescent="0.25">
      <c r="A232" s="1297"/>
      <c r="B232" s="1252"/>
      <c r="C232" s="1269" t="s">
        <v>299</v>
      </c>
      <c r="D232" s="754" t="s">
        <v>216</v>
      </c>
      <c r="E232" s="891"/>
      <c r="F232" s="768"/>
      <c r="G232" s="717"/>
      <c r="H232" s="717"/>
      <c r="I232" s="900"/>
      <c r="J232" s="768"/>
      <c r="K232" s="808"/>
      <c r="L232" s="605"/>
      <c r="M232" s="695"/>
      <c r="N232" s="1269" t="s">
        <v>299</v>
      </c>
      <c r="O232" s="1269" t="s">
        <v>336</v>
      </c>
      <c r="P232" s="1257" t="s">
        <v>337</v>
      </c>
      <c r="Q232" s="1269" t="s">
        <v>284</v>
      </c>
      <c r="R232" s="1257" t="s">
        <v>221</v>
      </c>
      <c r="S232" s="1317">
        <v>413734</v>
      </c>
      <c r="T232" s="1243"/>
      <c r="U232" s="1269" t="s">
        <v>285</v>
      </c>
      <c r="V232" s="1269" t="s">
        <v>285</v>
      </c>
      <c r="W232" s="1257" t="s">
        <v>224</v>
      </c>
      <c r="X232" s="1257" t="s">
        <v>225</v>
      </c>
      <c r="Y232" s="1316">
        <v>413734</v>
      </c>
      <c r="Z232" s="573"/>
      <c r="AA232" s="574"/>
      <c r="AB232" s="574"/>
      <c r="AC232" s="574"/>
      <c r="AD232" s="574"/>
      <c r="AE232" s="574"/>
      <c r="AF232" s="574"/>
      <c r="AG232" s="574"/>
      <c r="AH232" s="574"/>
      <c r="AI232" s="574"/>
      <c r="AJ232" s="575"/>
      <c r="AK232" s="585"/>
      <c r="AL232" s="585"/>
      <c r="AM232" s="586"/>
      <c r="AN232" s="586"/>
      <c r="AO232" s="586"/>
      <c r="AP232" s="586"/>
      <c r="AQ232" s="586"/>
      <c r="AR232" s="586"/>
      <c r="AS232" s="586"/>
      <c r="AT232" s="576"/>
      <c r="AU232" s="576"/>
      <c r="AV232" s="576"/>
      <c r="AW232" s="576"/>
      <c r="AX232" s="576"/>
      <c r="AY232" s="576"/>
      <c r="AZ232" s="576"/>
      <c r="BA232" s="576"/>
      <c r="BB232" s="576"/>
      <c r="BC232" s="576"/>
    </row>
    <row r="233" spans="1:55" x14ac:dyDescent="0.25">
      <c r="A233" s="1297"/>
      <c r="B233" s="1252"/>
      <c r="C233" s="1252"/>
      <c r="D233" s="755" t="s">
        <v>226</v>
      </c>
      <c r="E233" s="890"/>
      <c r="F233" s="901"/>
      <c r="G233" s="902"/>
      <c r="H233" s="902"/>
      <c r="I233" s="903"/>
      <c r="J233" s="901"/>
      <c r="K233" s="820"/>
      <c r="L233" s="603"/>
      <c r="M233" s="689"/>
      <c r="N233" s="1252"/>
      <c r="O233" s="1252"/>
      <c r="P233" s="1252"/>
      <c r="Q233" s="1252"/>
      <c r="R233" s="1252"/>
      <c r="S233" s="1246"/>
      <c r="T233" s="1247"/>
      <c r="U233" s="1252"/>
      <c r="V233" s="1252"/>
      <c r="W233" s="1252"/>
      <c r="X233" s="1252"/>
      <c r="Y233" s="1283"/>
      <c r="Z233" s="573"/>
      <c r="AA233" s="574"/>
      <c r="AB233" s="574"/>
      <c r="AC233" s="574"/>
      <c r="AD233" s="574"/>
      <c r="AE233" s="574"/>
      <c r="AF233" s="574"/>
      <c r="AG233" s="574"/>
      <c r="AH233" s="574"/>
      <c r="AI233" s="574"/>
      <c r="AJ233" s="575"/>
      <c r="AK233" s="585"/>
      <c r="AL233" s="585"/>
      <c r="AM233" s="586"/>
      <c r="AN233" s="586"/>
      <c r="AO233" s="586"/>
      <c r="AP233" s="586"/>
      <c r="AQ233" s="586"/>
      <c r="AR233" s="586"/>
      <c r="AS233" s="586"/>
      <c r="AT233" s="576"/>
      <c r="AU233" s="576"/>
      <c r="AV233" s="576"/>
      <c r="AW233" s="576"/>
      <c r="AX233" s="576"/>
      <c r="AY233" s="576"/>
      <c r="AZ233" s="576"/>
      <c r="BA233" s="576"/>
      <c r="BB233" s="576"/>
      <c r="BC233" s="576"/>
    </row>
    <row r="234" spans="1:55" x14ac:dyDescent="0.25">
      <c r="A234" s="1297"/>
      <c r="B234" s="1252"/>
      <c r="C234" s="1252"/>
      <c r="D234" s="761" t="s">
        <v>228</v>
      </c>
      <c r="E234" s="891"/>
      <c r="F234" s="768"/>
      <c r="G234" s="717"/>
      <c r="H234" s="717"/>
      <c r="I234" s="900"/>
      <c r="J234" s="768"/>
      <c r="K234" s="808"/>
      <c r="L234" s="605"/>
      <c r="M234" s="710"/>
      <c r="N234" s="1252"/>
      <c r="O234" s="1252"/>
      <c r="P234" s="1252"/>
      <c r="Q234" s="1252"/>
      <c r="R234" s="1252"/>
      <c r="S234" s="1246"/>
      <c r="T234" s="1247"/>
      <c r="U234" s="1252"/>
      <c r="V234" s="1252"/>
      <c r="W234" s="1252"/>
      <c r="X234" s="1252"/>
      <c r="Y234" s="1283"/>
      <c r="Z234" s="573"/>
      <c r="AA234" s="574"/>
      <c r="AB234" s="574"/>
      <c r="AC234" s="574"/>
      <c r="AD234" s="574"/>
      <c r="AE234" s="574"/>
      <c r="AF234" s="574"/>
      <c r="AG234" s="574"/>
      <c r="AH234" s="574"/>
      <c r="AI234" s="574"/>
      <c r="AJ234" s="575"/>
      <c r="AK234" s="585"/>
      <c r="AL234" s="585"/>
      <c r="AM234" s="586"/>
      <c r="AN234" s="586"/>
      <c r="AO234" s="586"/>
      <c r="AP234" s="586"/>
      <c r="AQ234" s="586"/>
      <c r="AR234" s="586"/>
      <c r="AS234" s="586"/>
      <c r="AT234" s="576"/>
      <c r="AU234" s="576"/>
      <c r="AV234" s="576"/>
      <c r="AW234" s="576"/>
      <c r="AX234" s="576"/>
      <c r="AY234" s="576"/>
      <c r="AZ234" s="576"/>
      <c r="BA234" s="576"/>
      <c r="BB234" s="576"/>
      <c r="BC234" s="576"/>
    </row>
    <row r="235" spans="1:55" ht="15.75" thickBot="1" x14ac:dyDescent="0.3">
      <c r="A235" s="1297"/>
      <c r="B235" s="1252"/>
      <c r="C235" s="1253"/>
      <c r="D235" s="755" t="s">
        <v>230</v>
      </c>
      <c r="E235" s="890"/>
      <c r="F235" s="901"/>
      <c r="G235" s="902"/>
      <c r="H235" s="902"/>
      <c r="I235" s="900"/>
      <c r="J235" s="901"/>
      <c r="K235" s="820"/>
      <c r="L235" s="603"/>
      <c r="M235" s="672"/>
      <c r="N235" s="1253"/>
      <c r="O235" s="1253"/>
      <c r="P235" s="1253"/>
      <c r="Q235" s="1253"/>
      <c r="R235" s="1253"/>
      <c r="S235" s="1248"/>
      <c r="T235" s="1249"/>
      <c r="U235" s="1253"/>
      <c r="V235" s="1253"/>
      <c r="W235" s="1253"/>
      <c r="X235" s="1253"/>
      <c r="Y235" s="1284"/>
      <c r="Z235" s="573"/>
      <c r="AA235" s="574"/>
      <c r="AB235" s="574"/>
      <c r="AC235" s="574"/>
      <c r="AD235" s="574"/>
      <c r="AE235" s="574"/>
      <c r="AF235" s="574"/>
      <c r="AG235" s="574"/>
      <c r="AH235" s="574"/>
      <c r="AI235" s="574"/>
      <c r="AJ235" s="575"/>
      <c r="AK235" s="585"/>
      <c r="AL235" s="585"/>
      <c r="AM235" s="586"/>
      <c r="AN235" s="586"/>
      <c r="AO235" s="586"/>
      <c r="AP235" s="586"/>
      <c r="AQ235" s="586"/>
      <c r="AR235" s="586"/>
      <c r="AS235" s="586"/>
      <c r="AT235" s="576"/>
      <c r="AU235" s="576"/>
      <c r="AV235" s="576"/>
      <c r="AW235" s="576"/>
      <c r="AX235" s="576"/>
      <c r="AY235" s="576"/>
      <c r="AZ235" s="576"/>
      <c r="BA235" s="576"/>
      <c r="BB235" s="576"/>
      <c r="BC235" s="576"/>
    </row>
    <row r="236" spans="1:55" x14ac:dyDescent="0.25">
      <c r="A236" s="1297"/>
      <c r="B236" s="1252"/>
      <c r="C236" s="1269" t="s">
        <v>245</v>
      </c>
      <c r="D236" s="754" t="s">
        <v>216</v>
      </c>
      <c r="E236" s="891"/>
      <c r="F236" s="768"/>
      <c r="G236" s="717"/>
      <c r="H236" s="717"/>
      <c r="I236" s="900"/>
      <c r="J236" s="768"/>
      <c r="K236" s="808"/>
      <c r="L236" s="605"/>
      <c r="M236" s="695"/>
      <c r="N236" s="1269" t="s">
        <v>245</v>
      </c>
      <c r="O236" s="1269" t="s">
        <v>338</v>
      </c>
      <c r="P236" s="1257" t="s">
        <v>339</v>
      </c>
      <c r="Q236" s="1269" t="s">
        <v>284</v>
      </c>
      <c r="R236" s="1257" t="s">
        <v>221</v>
      </c>
      <c r="S236" s="1317">
        <v>1208980</v>
      </c>
      <c r="T236" s="1243"/>
      <c r="U236" s="1269" t="s">
        <v>285</v>
      </c>
      <c r="V236" s="1269" t="s">
        <v>285</v>
      </c>
      <c r="W236" s="1257" t="s">
        <v>224</v>
      </c>
      <c r="X236" s="1257" t="s">
        <v>225</v>
      </c>
      <c r="Y236" s="1316">
        <v>1208980</v>
      </c>
      <c r="Z236" s="573"/>
      <c r="AA236" s="574"/>
      <c r="AB236" s="574"/>
      <c r="AC236" s="574"/>
      <c r="AD236" s="574"/>
      <c r="AE236" s="574"/>
      <c r="AF236" s="574"/>
      <c r="AG236" s="574"/>
      <c r="AH236" s="574"/>
      <c r="AI236" s="574"/>
      <c r="AJ236" s="575"/>
      <c r="AK236" s="585"/>
      <c r="AL236" s="585"/>
      <c r="AM236" s="586"/>
      <c r="AN236" s="586"/>
      <c r="AO236" s="586"/>
      <c r="AP236" s="586"/>
      <c r="AQ236" s="586"/>
      <c r="AR236" s="586"/>
      <c r="AS236" s="586"/>
      <c r="AT236" s="576"/>
      <c r="AU236" s="576"/>
      <c r="AV236" s="576"/>
      <c r="AW236" s="576"/>
      <c r="AX236" s="576"/>
      <c r="AY236" s="576"/>
      <c r="AZ236" s="576"/>
      <c r="BA236" s="576"/>
      <c r="BB236" s="576"/>
      <c r="BC236" s="576"/>
    </row>
    <row r="237" spans="1:55" x14ac:dyDescent="0.25">
      <c r="A237" s="1297"/>
      <c r="B237" s="1252"/>
      <c r="C237" s="1252"/>
      <c r="D237" s="755" t="s">
        <v>226</v>
      </c>
      <c r="E237" s="890"/>
      <c r="F237" s="901"/>
      <c r="G237" s="902"/>
      <c r="H237" s="902"/>
      <c r="I237" s="903"/>
      <c r="J237" s="901"/>
      <c r="K237" s="820"/>
      <c r="L237" s="603"/>
      <c r="M237" s="689"/>
      <c r="N237" s="1252"/>
      <c r="O237" s="1252"/>
      <c r="P237" s="1252"/>
      <c r="Q237" s="1252"/>
      <c r="R237" s="1252"/>
      <c r="S237" s="1246"/>
      <c r="T237" s="1247"/>
      <c r="U237" s="1252"/>
      <c r="V237" s="1252"/>
      <c r="W237" s="1252"/>
      <c r="X237" s="1252"/>
      <c r="Y237" s="1283"/>
      <c r="Z237" s="573"/>
      <c r="AA237" s="574"/>
      <c r="AB237" s="574"/>
      <c r="AC237" s="574"/>
      <c r="AD237" s="574"/>
      <c r="AE237" s="574"/>
      <c r="AF237" s="574"/>
      <c r="AG237" s="574"/>
      <c r="AH237" s="574"/>
      <c r="AI237" s="574"/>
      <c r="AJ237" s="575"/>
      <c r="AK237" s="585"/>
      <c r="AL237" s="585"/>
      <c r="AM237" s="586"/>
      <c r="AN237" s="586"/>
      <c r="AO237" s="586"/>
      <c r="AP237" s="586"/>
      <c r="AQ237" s="586"/>
      <c r="AR237" s="586"/>
      <c r="AS237" s="586"/>
      <c r="AT237" s="576"/>
      <c r="AU237" s="576"/>
      <c r="AV237" s="576"/>
      <c r="AW237" s="576"/>
      <c r="AX237" s="576"/>
      <c r="AY237" s="576"/>
      <c r="AZ237" s="576"/>
      <c r="BA237" s="576"/>
      <c r="BB237" s="576"/>
      <c r="BC237" s="576"/>
    </row>
    <row r="238" spans="1:55" x14ac:dyDescent="0.25">
      <c r="A238" s="1297"/>
      <c r="B238" s="1252"/>
      <c r="C238" s="1252"/>
      <c r="D238" s="761" t="s">
        <v>228</v>
      </c>
      <c r="E238" s="891"/>
      <c r="F238" s="768"/>
      <c r="G238" s="717"/>
      <c r="H238" s="717"/>
      <c r="I238" s="900"/>
      <c r="J238" s="768"/>
      <c r="K238" s="808"/>
      <c r="L238" s="605"/>
      <c r="M238" s="710"/>
      <c r="N238" s="1252"/>
      <c r="O238" s="1252"/>
      <c r="P238" s="1252"/>
      <c r="Q238" s="1252"/>
      <c r="R238" s="1252"/>
      <c r="S238" s="1246"/>
      <c r="T238" s="1247"/>
      <c r="U238" s="1252"/>
      <c r="V238" s="1252"/>
      <c r="W238" s="1252"/>
      <c r="X238" s="1252"/>
      <c r="Y238" s="1283"/>
      <c r="Z238" s="573"/>
      <c r="AA238" s="574"/>
      <c r="AB238" s="574"/>
      <c r="AC238" s="574"/>
      <c r="AD238" s="574"/>
      <c r="AE238" s="574"/>
      <c r="AF238" s="574"/>
      <c r="AG238" s="574"/>
      <c r="AH238" s="574"/>
      <c r="AI238" s="574"/>
      <c r="AJ238" s="575"/>
      <c r="AK238" s="585"/>
      <c r="AL238" s="585"/>
      <c r="AM238" s="586"/>
      <c r="AN238" s="586"/>
      <c r="AO238" s="586"/>
      <c r="AP238" s="586"/>
      <c r="AQ238" s="586"/>
      <c r="AR238" s="586"/>
      <c r="AS238" s="586"/>
      <c r="AT238" s="576"/>
      <c r="AU238" s="576"/>
      <c r="AV238" s="576"/>
      <c r="AW238" s="576"/>
      <c r="AX238" s="576"/>
      <c r="AY238" s="576"/>
      <c r="AZ238" s="576"/>
      <c r="BA238" s="576"/>
      <c r="BB238" s="576"/>
      <c r="BC238" s="576"/>
    </row>
    <row r="239" spans="1:55" ht="15.75" thickBot="1" x14ac:dyDescent="0.3">
      <c r="A239" s="1297"/>
      <c r="B239" s="1252"/>
      <c r="C239" s="1253"/>
      <c r="D239" s="755" t="s">
        <v>230</v>
      </c>
      <c r="E239" s="890"/>
      <c r="F239" s="901"/>
      <c r="G239" s="902"/>
      <c r="H239" s="902"/>
      <c r="I239" s="900"/>
      <c r="J239" s="901"/>
      <c r="K239" s="820"/>
      <c r="L239" s="603"/>
      <c r="M239" s="672"/>
      <c r="N239" s="1253"/>
      <c r="O239" s="1253"/>
      <c r="P239" s="1253"/>
      <c r="Q239" s="1253"/>
      <c r="R239" s="1253"/>
      <c r="S239" s="1248"/>
      <c r="T239" s="1249"/>
      <c r="U239" s="1253"/>
      <c r="V239" s="1253"/>
      <c r="W239" s="1253"/>
      <c r="X239" s="1253"/>
      <c r="Y239" s="1284"/>
      <c r="Z239" s="573"/>
      <c r="AA239" s="574"/>
      <c r="AB239" s="574"/>
      <c r="AC239" s="574"/>
      <c r="AD239" s="574"/>
      <c r="AE239" s="574"/>
      <c r="AF239" s="574"/>
      <c r="AG239" s="574"/>
      <c r="AH239" s="574"/>
      <c r="AI239" s="574"/>
      <c r="AJ239" s="575"/>
      <c r="AK239" s="585"/>
      <c r="AL239" s="585"/>
      <c r="AM239" s="586"/>
      <c r="AN239" s="586"/>
      <c r="AO239" s="586"/>
      <c r="AP239" s="586"/>
      <c r="AQ239" s="586"/>
      <c r="AR239" s="586"/>
      <c r="AS239" s="586"/>
      <c r="AT239" s="576"/>
      <c r="AU239" s="576"/>
      <c r="AV239" s="576"/>
      <c r="AW239" s="576"/>
      <c r="AX239" s="576"/>
      <c r="AY239" s="576"/>
      <c r="AZ239" s="576"/>
      <c r="BA239" s="576"/>
      <c r="BB239" s="576"/>
      <c r="BC239" s="576"/>
    </row>
    <row r="240" spans="1:55" x14ac:dyDescent="0.25">
      <c r="A240" s="1297"/>
      <c r="B240" s="1252"/>
      <c r="C240" s="1269" t="s">
        <v>246</v>
      </c>
      <c r="D240" s="754" t="s">
        <v>216</v>
      </c>
      <c r="E240" s="891"/>
      <c r="F240" s="768"/>
      <c r="G240" s="717"/>
      <c r="H240" s="717"/>
      <c r="I240" s="900"/>
      <c r="J240" s="768"/>
      <c r="K240" s="808"/>
      <c r="L240" s="605"/>
      <c r="M240" s="695"/>
      <c r="N240" s="1269" t="s">
        <v>246</v>
      </c>
      <c r="O240" s="1269" t="s">
        <v>304</v>
      </c>
      <c r="P240" s="1257" t="s">
        <v>340</v>
      </c>
      <c r="Q240" s="1269" t="s">
        <v>284</v>
      </c>
      <c r="R240" s="1257" t="s">
        <v>221</v>
      </c>
      <c r="S240" s="1317">
        <v>93716</v>
      </c>
      <c r="T240" s="1243"/>
      <c r="U240" s="1269" t="s">
        <v>285</v>
      </c>
      <c r="V240" s="1269" t="s">
        <v>285</v>
      </c>
      <c r="W240" s="1257" t="s">
        <v>224</v>
      </c>
      <c r="X240" s="1257" t="s">
        <v>225</v>
      </c>
      <c r="Y240" s="1316">
        <v>93716</v>
      </c>
      <c r="Z240" s="573"/>
      <c r="AA240" s="574"/>
      <c r="AB240" s="574"/>
      <c r="AC240" s="574"/>
      <c r="AD240" s="574"/>
      <c r="AE240" s="574"/>
      <c r="AF240" s="574"/>
      <c r="AG240" s="574"/>
      <c r="AH240" s="574"/>
      <c r="AI240" s="574"/>
      <c r="AJ240" s="575"/>
      <c r="AK240" s="585"/>
      <c r="AL240" s="585"/>
      <c r="AM240" s="586"/>
      <c r="AN240" s="586"/>
      <c r="AO240" s="586"/>
      <c r="AP240" s="586"/>
      <c r="AQ240" s="586"/>
      <c r="AR240" s="586"/>
      <c r="AS240" s="586"/>
      <c r="AT240" s="576"/>
      <c r="AU240" s="576"/>
      <c r="AV240" s="576"/>
      <c r="AW240" s="576"/>
      <c r="AX240" s="576"/>
      <c r="AY240" s="576"/>
      <c r="AZ240" s="576"/>
      <c r="BA240" s="576"/>
      <c r="BB240" s="576"/>
      <c r="BC240" s="576"/>
    </row>
    <row r="241" spans="1:55" x14ac:dyDescent="0.25">
      <c r="A241" s="1297"/>
      <c r="B241" s="1252"/>
      <c r="C241" s="1252"/>
      <c r="D241" s="755" t="s">
        <v>226</v>
      </c>
      <c r="E241" s="890"/>
      <c r="F241" s="901"/>
      <c r="G241" s="902"/>
      <c r="H241" s="902"/>
      <c r="I241" s="903"/>
      <c r="J241" s="901"/>
      <c r="K241" s="820"/>
      <c r="L241" s="603"/>
      <c r="M241" s="689"/>
      <c r="N241" s="1252"/>
      <c r="O241" s="1252"/>
      <c r="P241" s="1252"/>
      <c r="Q241" s="1252"/>
      <c r="R241" s="1252"/>
      <c r="S241" s="1246"/>
      <c r="T241" s="1247"/>
      <c r="U241" s="1252"/>
      <c r="V241" s="1252"/>
      <c r="W241" s="1252"/>
      <c r="X241" s="1252"/>
      <c r="Y241" s="1283"/>
      <c r="Z241" s="573"/>
      <c r="AA241" s="574"/>
      <c r="AB241" s="574"/>
      <c r="AC241" s="574"/>
      <c r="AD241" s="574"/>
      <c r="AE241" s="574"/>
      <c r="AF241" s="574"/>
      <c r="AG241" s="574"/>
      <c r="AH241" s="574"/>
      <c r="AI241" s="574"/>
      <c r="AJ241" s="575"/>
      <c r="AK241" s="585"/>
      <c r="AL241" s="585"/>
      <c r="AM241" s="586"/>
      <c r="AN241" s="586"/>
      <c r="AO241" s="586"/>
      <c r="AP241" s="586"/>
      <c r="AQ241" s="586"/>
      <c r="AR241" s="586"/>
      <c r="AS241" s="586"/>
      <c r="AT241" s="576"/>
      <c r="AU241" s="576"/>
      <c r="AV241" s="576"/>
      <c r="AW241" s="576"/>
      <c r="AX241" s="576"/>
      <c r="AY241" s="576"/>
      <c r="AZ241" s="576"/>
      <c r="BA241" s="576"/>
      <c r="BB241" s="576"/>
      <c r="BC241" s="576"/>
    </row>
    <row r="242" spans="1:55" x14ac:dyDescent="0.25">
      <c r="A242" s="1297"/>
      <c r="B242" s="1252"/>
      <c r="C242" s="1252"/>
      <c r="D242" s="761" t="s">
        <v>228</v>
      </c>
      <c r="E242" s="891"/>
      <c r="F242" s="768"/>
      <c r="G242" s="717"/>
      <c r="H242" s="717"/>
      <c r="I242" s="900"/>
      <c r="J242" s="768"/>
      <c r="K242" s="808"/>
      <c r="L242" s="605"/>
      <c r="M242" s="710"/>
      <c r="N242" s="1252"/>
      <c r="O242" s="1252"/>
      <c r="P242" s="1252"/>
      <c r="Q242" s="1252"/>
      <c r="R242" s="1252"/>
      <c r="S242" s="1246"/>
      <c r="T242" s="1247"/>
      <c r="U242" s="1252"/>
      <c r="V242" s="1252"/>
      <c r="W242" s="1252"/>
      <c r="X242" s="1252"/>
      <c r="Y242" s="1283"/>
      <c r="Z242" s="573"/>
      <c r="AA242" s="574"/>
      <c r="AB242" s="574"/>
      <c r="AC242" s="574"/>
      <c r="AD242" s="574"/>
      <c r="AE242" s="574"/>
      <c r="AF242" s="574"/>
      <c r="AG242" s="574"/>
      <c r="AH242" s="574"/>
      <c r="AI242" s="574"/>
      <c r="AJ242" s="575"/>
      <c r="AK242" s="585"/>
      <c r="AL242" s="585"/>
      <c r="AM242" s="586"/>
      <c r="AN242" s="586"/>
      <c r="AO242" s="586"/>
      <c r="AP242" s="586"/>
      <c r="AQ242" s="586"/>
      <c r="AR242" s="586"/>
      <c r="AS242" s="586"/>
      <c r="AT242" s="576"/>
      <c r="AU242" s="576"/>
      <c r="AV242" s="576"/>
      <c r="AW242" s="576"/>
      <c r="AX242" s="576"/>
      <c r="AY242" s="576"/>
      <c r="AZ242" s="576"/>
      <c r="BA242" s="576"/>
      <c r="BB242" s="576"/>
      <c r="BC242" s="576"/>
    </row>
    <row r="243" spans="1:55" ht="15.75" thickBot="1" x14ac:dyDescent="0.3">
      <c r="A243" s="1297"/>
      <c r="B243" s="1252"/>
      <c r="C243" s="1253"/>
      <c r="D243" s="755" t="s">
        <v>230</v>
      </c>
      <c r="E243" s="890"/>
      <c r="F243" s="901"/>
      <c r="G243" s="902"/>
      <c r="H243" s="902"/>
      <c r="I243" s="900"/>
      <c r="J243" s="901"/>
      <c r="K243" s="820"/>
      <c r="L243" s="603"/>
      <c r="M243" s="672"/>
      <c r="N243" s="1253"/>
      <c r="O243" s="1253"/>
      <c r="P243" s="1253"/>
      <c r="Q243" s="1253"/>
      <c r="R243" s="1253"/>
      <c r="S243" s="1248"/>
      <c r="T243" s="1249"/>
      <c r="U243" s="1253"/>
      <c r="V243" s="1253"/>
      <c r="W243" s="1253"/>
      <c r="X243" s="1253"/>
      <c r="Y243" s="1284"/>
      <c r="Z243" s="573"/>
      <c r="AA243" s="574"/>
      <c r="AB243" s="574"/>
      <c r="AC243" s="574"/>
      <c r="AD243" s="574"/>
      <c r="AE243" s="574"/>
      <c r="AF243" s="574"/>
      <c r="AG243" s="574"/>
      <c r="AH243" s="574"/>
      <c r="AI243" s="574"/>
      <c r="AJ243" s="575"/>
      <c r="AK243" s="585"/>
      <c r="AL243" s="585"/>
      <c r="AM243" s="586"/>
      <c r="AN243" s="586"/>
      <c r="AO243" s="586"/>
      <c r="AP243" s="586"/>
      <c r="AQ243" s="586"/>
      <c r="AR243" s="586"/>
      <c r="AS243" s="586"/>
      <c r="AT243" s="576"/>
      <c r="AU243" s="576"/>
      <c r="AV243" s="576"/>
      <c r="AW243" s="576"/>
      <c r="AX243" s="576"/>
      <c r="AY243" s="576"/>
      <c r="AZ243" s="576"/>
      <c r="BA243" s="576"/>
      <c r="BB243" s="576"/>
      <c r="BC243" s="576"/>
    </row>
    <row r="244" spans="1:55" x14ac:dyDescent="0.25">
      <c r="A244" s="1297"/>
      <c r="B244" s="1252"/>
      <c r="C244" s="1269" t="s">
        <v>239</v>
      </c>
      <c r="D244" s="754" t="s">
        <v>216</v>
      </c>
      <c r="E244" s="891"/>
      <c r="F244" s="768"/>
      <c r="G244" s="717"/>
      <c r="H244" s="717"/>
      <c r="I244" s="900"/>
      <c r="J244" s="768"/>
      <c r="K244" s="808"/>
      <c r="L244" s="605"/>
      <c r="M244" s="672"/>
      <c r="N244" s="1269" t="s">
        <v>239</v>
      </c>
      <c r="O244" s="1269" t="s">
        <v>341</v>
      </c>
      <c r="P244" s="1257" t="s">
        <v>342</v>
      </c>
      <c r="Q244" s="1269" t="s">
        <v>284</v>
      </c>
      <c r="R244" s="1257" t="s">
        <v>221</v>
      </c>
      <c r="S244" s="1317">
        <v>221906</v>
      </c>
      <c r="T244" s="1243"/>
      <c r="U244" s="1269" t="s">
        <v>285</v>
      </c>
      <c r="V244" s="1269" t="s">
        <v>285</v>
      </c>
      <c r="W244" s="1257" t="s">
        <v>224</v>
      </c>
      <c r="X244" s="1257" t="s">
        <v>225</v>
      </c>
      <c r="Y244" s="1316">
        <v>221906</v>
      </c>
      <c r="Z244" s="573"/>
      <c r="AA244" s="574"/>
      <c r="AB244" s="574"/>
      <c r="AC244" s="574"/>
      <c r="AD244" s="574"/>
      <c r="AE244" s="574"/>
      <c r="AF244" s="574"/>
      <c r="AG244" s="574"/>
      <c r="AH244" s="574"/>
      <c r="AI244" s="574"/>
      <c r="AJ244" s="575"/>
      <c r="AK244" s="585"/>
      <c r="AL244" s="585"/>
      <c r="AM244" s="586"/>
      <c r="AN244" s="586"/>
      <c r="AO244" s="586"/>
      <c r="AP244" s="586"/>
      <c r="AQ244" s="586"/>
      <c r="AR244" s="586"/>
      <c r="AS244" s="586"/>
      <c r="AT244" s="576"/>
      <c r="AU244" s="576"/>
      <c r="AV244" s="576"/>
      <c r="AW244" s="576"/>
      <c r="AX244" s="576"/>
      <c r="AY244" s="576"/>
      <c r="AZ244" s="576"/>
      <c r="BA244" s="576"/>
      <c r="BB244" s="576"/>
      <c r="BC244" s="576"/>
    </row>
    <row r="245" spans="1:55" x14ac:dyDescent="0.25">
      <c r="A245" s="1297"/>
      <c r="B245" s="1252"/>
      <c r="C245" s="1252"/>
      <c r="D245" s="755" t="s">
        <v>226</v>
      </c>
      <c r="E245" s="890"/>
      <c r="F245" s="901"/>
      <c r="G245" s="902"/>
      <c r="H245" s="902"/>
      <c r="I245" s="903"/>
      <c r="J245" s="901"/>
      <c r="K245" s="820"/>
      <c r="L245" s="603"/>
      <c r="M245" s="689"/>
      <c r="N245" s="1252"/>
      <c r="O245" s="1252"/>
      <c r="P245" s="1252"/>
      <c r="Q245" s="1252"/>
      <c r="R245" s="1252"/>
      <c r="S245" s="1246"/>
      <c r="T245" s="1247"/>
      <c r="U245" s="1252"/>
      <c r="V245" s="1252"/>
      <c r="W245" s="1252"/>
      <c r="X245" s="1252"/>
      <c r="Y245" s="1283"/>
      <c r="Z245" s="573"/>
      <c r="AA245" s="574"/>
      <c r="AB245" s="574"/>
      <c r="AC245" s="574"/>
      <c r="AD245" s="574"/>
      <c r="AE245" s="574"/>
      <c r="AF245" s="574"/>
      <c r="AG245" s="574"/>
      <c r="AH245" s="574"/>
      <c r="AI245" s="574"/>
      <c r="AJ245" s="575"/>
      <c r="AK245" s="585"/>
      <c r="AL245" s="585"/>
      <c r="AM245" s="586"/>
      <c r="AN245" s="586"/>
      <c r="AO245" s="586"/>
      <c r="AP245" s="586"/>
      <c r="AQ245" s="586"/>
      <c r="AR245" s="586"/>
      <c r="AS245" s="586"/>
      <c r="AT245" s="576"/>
      <c r="AU245" s="576"/>
      <c r="AV245" s="576"/>
      <c r="AW245" s="576"/>
      <c r="AX245" s="576"/>
      <c r="AY245" s="576"/>
      <c r="AZ245" s="576"/>
      <c r="BA245" s="576"/>
      <c r="BB245" s="576"/>
      <c r="BC245" s="576"/>
    </row>
    <row r="246" spans="1:55" x14ac:dyDescent="0.25">
      <c r="A246" s="1297"/>
      <c r="B246" s="1252"/>
      <c r="C246" s="1252"/>
      <c r="D246" s="761" t="s">
        <v>228</v>
      </c>
      <c r="E246" s="891"/>
      <c r="F246" s="768"/>
      <c r="G246" s="717"/>
      <c r="H246" s="717"/>
      <c r="I246" s="900"/>
      <c r="J246" s="768"/>
      <c r="K246" s="808"/>
      <c r="L246" s="605"/>
      <c r="M246" s="710"/>
      <c r="N246" s="1252"/>
      <c r="O246" s="1252"/>
      <c r="P246" s="1252"/>
      <c r="Q246" s="1252"/>
      <c r="R246" s="1252"/>
      <c r="S246" s="1246"/>
      <c r="T246" s="1247"/>
      <c r="U246" s="1252"/>
      <c r="V246" s="1252"/>
      <c r="W246" s="1252"/>
      <c r="X246" s="1252"/>
      <c r="Y246" s="1283"/>
      <c r="Z246" s="573"/>
      <c r="AA246" s="574"/>
      <c r="AB246" s="574"/>
      <c r="AC246" s="574"/>
      <c r="AD246" s="574"/>
      <c r="AE246" s="574"/>
      <c r="AF246" s="574"/>
      <c r="AG246" s="574"/>
      <c r="AH246" s="574"/>
      <c r="AI246" s="574"/>
      <c r="AJ246" s="575"/>
      <c r="AK246" s="585"/>
      <c r="AL246" s="585"/>
      <c r="AM246" s="586"/>
      <c r="AN246" s="586"/>
      <c r="AO246" s="586"/>
      <c r="AP246" s="586"/>
      <c r="AQ246" s="586"/>
      <c r="AR246" s="586"/>
      <c r="AS246" s="586"/>
      <c r="AT246" s="576"/>
      <c r="AU246" s="576"/>
      <c r="AV246" s="576"/>
      <c r="AW246" s="576"/>
      <c r="AX246" s="576"/>
      <c r="AY246" s="576"/>
      <c r="AZ246" s="576"/>
      <c r="BA246" s="576"/>
      <c r="BB246" s="576"/>
      <c r="BC246" s="576"/>
    </row>
    <row r="247" spans="1:55" ht="15.75" thickBot="1" x14ac:dyDescent="0.3">
      <c r="A247" s="1297"/>
      <c r="B247" s="1252"/>
      <c r="C247" s="1253"/>
      <c r="D247" s="755" t="s">
        <v>230</v>
      </c>
      <c r="E247" s="890"/>
      <c r="F247" s="901"/>
      <c r="G247" s="902"/>
      <c r="H247" s="902"/>
      <c r="I247" s="900"/>
      <c r="J247" s="901"/>
      <c r="K247" s="820"/>
      <c r="L247" s="603"/>
      <c r="M247" s="672"/>
      <c r="N247" s="1253"/>
      <c r="O247" s="1253"/>
      <c r="P247" s="1253"/>
      <c r="Q247" s="1253"/>
      <c r="R247" s="1253"/>
      <c r="S247" s="1248"/>
      <c r="T247" s="1249"/>
      <c r="U247" s="1253"/>
      <c r="V247" s="1253"/>
      <c r="W247" s="1253"/>
      <c r="X247" s="1253"/>
      <c r="Y247" s="1284"/>
      <c r="Z247" s="573"/>
      <c r="AA247" s="574"/>
      <c r="AB247" s="574"/>
      <c r="AC247" s="574"/>
      <c r="AD247" s="574"/>
      <c r="AE247" s="574"/>
      <c r="AF247" s="574"/>
      <c r="AG247" s="574"/>
      <c r="AH247" s="574"/>
      <c r="AI247" s="574"/>
      <c r="AJ247" s="575"/>
      <c r="AK247" s="585"/>
      <c r="AL247" s="585"/>
      <c r="AM247" s="586"/>
      <c r="AN247" s="586"/>
      <c r="AO247" s="586"/>
      <c r="AP247" s="586"/>
      <c r="AQ247" s="586"/>
      <c r="AR247" s="586"/>
      <c r="AS247" s="586"/>
      <c r="AT247" s="576"/>
      <c r="AU247" s="576"/>
      <c r="AV247" s="576"/>
      <c r="AW247" s="576"/>
      <c r="AX247" s="576"/>
      <c r="AY247" s="576"/>
      <c r="AZ247" s="576"/>
      <c r="BA247" s="576"/>
      <c r="BB247" s="576"/>
      <c r="BC247" s="576"/>
    </row>
    <row r="248" spans="1:55" x14ac:dyDescent="0.25">
      <c r="A248" s="1297"/>
      <c r="B248" s="1252"/>
      <c r="C248" s="1269" t="s">
        <v>252</v>
      </c>
      <c r="D248" s="754" t="s">
        <v>216</v>
      </c>
      <c r="E248" s="891"/>
      <c r="F248" s="768"/>
      <c r="G248" s="717"/>
      <c r="H248" s="717"/>
      <c r="I248" s="900"/>
      <c r="J248" s="768"/>
      <c r="K248" s="808"/>
      <c r="L248" s="605"/>
      <c r="M248" s="695"/>
      <c r="N248" s="1269" t="s">
        <v>252</v>
      </c>
      <c r="O248" s="1269" t="s">
        <v>343</v>
      </c>
      <c r="P248" s="1257" t="s">
        <v>344</v>
      </c>
      <c r="Q248" s="1269" t="s">
        <v>284</v>
      </c>
      <c r="R248" s="1257" t="s">
        <v>221</v>
      </c>
      <c r="S248" s="1317">
        <v>1282978</v>
      </c>
      <c r="T248" s="1243"/>
      <c r="U248" s="1269" t="s">
        <v>285</v>
      </c>
      <c r="V248" s="1269" t="s">
        <v>285</v>
      </c>
      <c r="W248" s="1257" t="s">
        <v>224</v>
      </c>
      <c r="X248" s="1257" t="s">
        <v>225</v>
      </c>
      <c r="Y248" s="1316">
        <v>1282978</v>
      </c>
      <c r="Z248" s="573"/>
      <c r="AA248" s="574"/>
      <c r="AB248" s="574"/>
      <c r="AC248" s="574"/>
      <c r="AD248" s="574"/>
      <c r="AE248" s="574"/>
      <c r="AF248" s="574"/>
      <c r="AG248" s="574"/>
      <c r="AH248" s="574"/>
      <c r="AI248" s="574"/>
      <c r="AJ248" s="575"/>
      <c r="AK248" s="585"/>
      <c r="AL248" s="585"/>
      <c r="AM248" s="586"/>
      <c r="AN248" s="586"/>
      <c r="AO248" s="586"/>
      <c r="AP248" s="586"/>
      <c r="AQ248" s="586"/>
      <c r="AR248" s="586"/>
      <c r="AS248" s="586"/>
      <c r="AT248" s="576"/>
      <c r="AU248" s="576"/>
      <c r="AV248" s="576"/>
      <c r="AW248" s="576"/>
      <c r="AX248" s="576"/>
      <c r="AY248" s="576"/>
      <c r="AZ248" s="576"/>
      <c r="BA248" s="576"/>
      <c r="BB248" s="576"/>
      <c r="BC248" s="576"/>
    </row>
    <row r="249" spans="1:55" x14ac:dyDescent="0.25">
      <c r="A249" s="1297"/>
      <c r="B249" s="1252"/>
      <c r="C249" s="1252"/>
      <c r="D249" s="755" t="s">
        <v>226</v>
      </c>
      <c r="E249" s="890"/>
      <c r="F249" s="901"/>
      <c r="G249" s="902"/>
      <c r="H249" s="902"/>
      <c r="I249" s="903"/>
      <c r="J249" s="901"/>
      <c r="K249" s="820"/>
      <c r="L249" s="603"/>
      <c r="M249" s="689"/>
      <c r="N249" s="1252"/>
      <c r="O249" s="1252"/>
      <c r="P249" s="1252"/>
      <c r="Q249" s="1252"/>
      <c r="R249" s="1252"/>
      <c r="S249" s="1246"/>
      <c r="T249" s="1247"/>
      <c r="U249" s="1252"/>
      <c r="V249" s="1252"/>
      <c r="W249" s="1252"/>
      <c r="X249" s="1252"/>
      <c r="Y249" s="1283"/>
      <c r="Z249" s="573"/>
      <c r="AA249" s="574"/>
      <c r="AB249" s="574"/>
      <c r="AC249" s="574"/>
      <c r="AD249" s="574"/>
      <c r="AE249" s="574"/>
      <c r="AF249" s="574"/>
      <c r="AG249" s="574"/>
      <c r="AH249" s="574"/>
      <c r="AI249" s="574"/>
      <c r="AJ249" s="575"/>
      <c r="AK249" s="585"/>
      <c r="AL249" s="585"/>
      <c r="AM249" s="586"/>
      <c r="AN249" s="586"/>
      <c r="AO249" s="586"/>
      <c r="AP249" s="586"/>
      <c r="AQ249" s="586"/>
      <c r="AR249" s="586"/>
      <c r="AS249" s="586"/>
      <c r="AT249" s="576"/>
      <c r="AU249" s="576"/>
      <c r="AV249" s="576"/>
      <c r="AW249" s="576"/>
      <c r="AX249" s="576"/>
      <c r="AY249" s="576"/>
      <c r="AZ249" s="576"/>
      <c r="BA249" s="576"/>
      <c r="BB249" s="576"/>
      <c r="BC249" s="576"/>
    </row>
    <row r="250" spans="1:55" x14ac:dyDescent="0.25">
      <c r="A250" s="1297"/>
      <c r="B250" s="1252"/>
      <c r="C250" s="1252"/>
      <c r="D250" s="761" t="s">
        <v>228</v>
      </c>
      <c r="E250" s="891"/>
      <c r="F250" s="768"/>
      <c r="G250" s="717"/>
      <c r="H250" s="717"/>
      <c r="I250" s="900"/>
      <c r="J250" s="768"/>
      <c r="K250" s="808"/>
      <c r="L250" s="605"/>
      <c r="M250" s="710"/>
      <c r="N250" s="1252"/>
      <c r="O250" s="1252"/>
      <c r="P250" s="1252"/>
      <c r="Q250" s="1252"/>
      <c r="R250" s="1252"/>
      <c r="S250" s="1246"/>
      <c r="T250" s="1247"/>
      <c r="U250" s="1252"/>
      <c r="V250" s="1252"/>
      <c r="W250" s="1252"/>
      <c r="X250" s="1252"/>
      <c r="Y250" s="1283"/>
      <c r="Z250" s="573"/>
      <c r="AA250" s="574"/>
      <c r="AB250" s="574"/>
      <c r="AC250" s="574"/>
      <c r="AD250" s="574"/>
      <c r="AE250" s="574"/>
      <c r="AF250" s="574"/>
      <c r="AG250" s="574"/>
      <c r="AH250" s="574"/>
      <c r="AI250" s="574"/>
      <c r="AJ250" s="575"/>
      <c r="AK250" s="585"/>
      <c r="AL250" s="585"/>
      <c r="AM250" s="586"/>
      <c r="AN250" s="586"/>
      <c r="AO250" s="586"/>
      <c r="AP250" s="586"/>
      <c r="AQ250" s="586"/>
      <c r="AR250" s="586"/>
      <c r="AS250" s="586"/>
      <c r="AT250" s="576"/>
      <c r="AU250" s="576"/>
      <c r="AV250" s="576"/>
      <c r="AW250" s="576"/>
      <c r="AX250" s="576"/>
      <c r="AY250" s="576"/>
      <c r="AZ250" s="576"/>
      <c r="BA250" s="576"/>
      <c r="BB250" s="576"/>
      <c r="BC250" s="576"/>
    </row>
    <row r="251" spans="1:55" ht="15.75" thickBot="1" x14ac:dyDescent="0.3">
      <c r="A251" s="1297"/>
      <c r="B251" s="1252"/>
      <c r="C251" s="1253"/>
      <c r="D251" s="755" t="s">
        <v>230</v>
      </c>
      <c r="E251" s="890"/>
      <c r="F251" s="901"/>
      <c r="G251" s="902"/>
      <c r="H251" s="902"/>
      <c r="I251" s="900"/>
      <c r="J251" s="901"/>
      <c r="K251" s="820"/>
      <c r="L251" s="603"/>
      <c r="M251" s="672"/>
      <c r="N251" s="1253"/>
      <c r="O251" s="1253"/>
      <c r="P251" s="1253"/>
      <c r="Q251" s="1253"/>
      <c r="R251" s="1253"/>
      <c r="S251" s="1248"/>
      <c r="T251" s="1249"/>
      <c r="U251" s="1253"/>
      <c r="V251" s="1253"/>
      <c r="W251" s="1253"/>
      <c r="X251" s="1253"/>
      <c r="Y251" s="1284"/>
      <c r="Z251" s="573"/>
      <c r="AA251" s="574"/>
      <c r="AB251" s="574"/>
      <c r="AC251" s="574"/>
      <c r="AD251" s="574"/>
      <c r="AE251" s="574"/>
      <c r="AF251" s="574"/>
      <c r="AG251" s="574"/>
      <c r="AH251" s="574"/>
      <c r="AI251" s="574"/>
      <c r="AJ251" s="575"/>
      <c r="AK251" s="585"/>
      <c r="AL251" s="585"/>
      <c r="AM251" s="586"/>
      <c r="AN251" s="586"/>
      <c r="AO251" s="586"/>
      <c r="AP251" s="586"/>
      <c r="AQ251" s="586"/>
      <c r="AR251" s="586"/>
      <c r="AS251" s="586"/>
      <c r="AT251" s="576"/>
      <c r="AU251" s="576"/>
      <c r="AV251" s="576"/>
      <c r="AW251" s="576"/>
      <c r="AX251" s="576"/>
      <c r="AY251" s="576"/>
      <c r="AZ251" s="576"/>
      <c r="BA251" s="576"/>
      <c r="BB251" s="576"/>
      <c r="BC251" s="576"/>
    </row>
    <row r="252" spans="1:55" x14ac:dyDescent="0.25">
      <c r="A252" s="1297"/>
      <c r="B252" s="1252"/>
      <c r="C252" s="1269" t="s">
        <v>319</v>
      </c>
      <c r="D252" s="754" t="s">
        <v>216</v>
      </c>
      <c r="E252" s="891"/>
      <c r="F252" s="768"/>
      <c r="G252" s="717"/>
      <c r="H252" s="717"/>
      <c r="I252" s="904"/>
      <c r="J252" s="768"/>
      <c r="K252" s="808"/>
      <c r="L252" s="605"/>
      <c r="M252" s="690"/>
      <c r="N252" s="1269" t="s">
        <v>319</v>
      </c>
      <c r="O252" s="1269" t="s">
        <v>345</v>
      </c>
      <c r="P252" s="1257" t="s">
        <v>346</v>
      </c>
      <c r="Q252" s="1269" t="s">
        <v>284</v>
      </c>
      <c r="R252" s="1257" t="s">
        <v>221</v>
      </c>
      <c r="S252" s="1317">
        <v>474186</v>
      </c>
      <c r="T252" s="1243"/>
      <c r="U252" s="1269" t="s">
        <v>285</v>
      </c>
      <c r="V252" s="1269" t="s">
        <v>285</v>
      </c>
      <c r="W252" s="1257" t="s">
        <v>224</v>
      </c>
      <c r="X252" s="1257" t="s">
        <v>225</v>
      </c>
      <c r="Y252" s="1316">
        <v>474186</v>
      </c>
      <c r="Z252" s="573"/>
      <c r="AA252" s="574"/>
      <c r="AB252" s="574"/>
      <c r="AC252" s="574"/>
      <c r="AD252" s="574"/>
      <c r="AE252" s="574"/>
      <c r="AF252" s="574"/>
      <c r="AG252" s="574"/>
      <c r="AH252" s="574"/>
      <c r="AI252" s="574"/>
      <c r="AJ252" s="575"/>
      <c r="AK252" s="585"/>
      <c r="AL252" s="585"/>
      <c r="AM252" s="586"/>
      <c r="AN252" s="586"/>
      <c r="AO252" s="586"/>
      <c r="AP252" s="586"/>
      <c r="AQ252" s="586"/>
      <c r="AR252" s="586"/>
      <c r="AS252" s="586"/>
      <c r="AT252" s="576"/>
      <c r="AU252" s="576"/>
      <c r="AV252" s="576"/>
      <c r="AW252" s="576"/>
      <c r="AX252" s="576"/>
      <c r="AY252" s="576"/>
      <c r="AZ252" s="576"/>
      <c r="BA252" s="576"/>
      <c r="BB252" s="576"/>
      <c r="BC252" s="576"/>
    </row>
    <row r="253" spans="1:55" x14ac:dyDescent="0.25">
      <c r="A253" s="1297"/>
      <c r="B253" s="1252"/>
      <c r="C253" s="1252"/>
      <c r="D253" s="755" t="s">
        <v>226</v>
      </c>
      <c r="E253" s="890"/>
      <c r="F253" s="901"/>
      <c r="G253" s="902"/>
      <c r="H253" s="902"/>
      <c r="I253" s="904"/>
      <c r="J253" s="901"/>
      <c r="K253" s="820"/>
      <c r="L253" s="603"/>
      <c r="M253" s="690"/>
      <c r="N253" s="1252"/>
      <c r="O253" s="1252"/>
      <c r="P253" s="1252"/>
      <c r="Q253" s="1252"/>
      <c r="R253" s="1252"/>
      <c r="S253" s="1246"/>
      <c r="T253" s="1247"/>
      <c r="U253" s="1252"/>
      <c r="V253" s="1252"/>
      <c r="W253" s="1252"/>
      <c r="X253" s="1252"/>
      <c r="Y253" s="1283"/>
      <c r="Z253" s="573"/>
      <c r="AA253" s="574"/>
      <c r="AB253" s="574"/>
      <c r="AC253" s="574"/>
      <c r="AD253" s="574"/>
      <c r="AE253" s="574"/>
      <c r="AF253" s="574"/>
      <c r="AG253" s="574"/>
      <c r="AH253" s="574"/>
      <c r="AI253" s="574"/>
      <c r="AJ253" s="575"/>
      <c r="AK253" s="585"/>
      <c r="AL253" s="585"/>
      <c r="AM253" s="586"/>
      <c r="AN253" s="586"/>
      <c r="AO253" s="586"/>
      <c r="AP253" s="586"/>
      <c r="AQ253" s="586"/>
      <c r="AR253" s="586"/>
      <c r="AS253" s="586"/>
      <c r="AT253" s="576"/>
      <c r="AU253" s="576"/>
      <c r="AV253" s="576"/>
      <c r="AW253" s="576"/>
      <c r="AX253" s="576"/>
      <c r="AY253" s="576"/>
      <c r="AZ253" s="576"/>
      <c r="BA253" s="576"/>
      <c r="BB253" s="576"/>
      <c r="BC253" s="576"/>
    </row>
    <row r="254" spans="1:55" x14ac:dyDescent="0.25">
      <c r="A254" s="1297"/>
      <c r="B254" s="1252"/>
      <c r="C254" s="1252"/>
      <c r="D254" s="761" t="s">
        <v>228</v>
      </c>
      <c r="E254" s="891"/>
      <c r="F254" s="768"/>
      <c r="G254" s="717"/>
      <c r="H254" s="717"/>
      <c r="I254" s="904"/>
      <c r="J254" s="768"/>
      <c r="K254" s="808"/>
      <c r="L254" s="605"/>
      <c r="M254" s="690"/>
      <c r="N254" s="1252"/>
      <c r="O254" s="1252"/>
      <c r="P254" s="1252"/>
      <c r="Q254" s="1252"/>
      <c r="R254" s="1252"/>
      <c r="S254" s="1246"/>
      <c r="T254" s="1247"/>
      <c r="U254" s="1252"/>
      <c r="V254" s="1252"/>
      <c r="W254" s="1252"/>
      <c r="X254" s="1252"/>
      <c r="Y254" s="1283"/>
      <c r="Z254" s="573"/>
      <c r="AA254" s="574"/>
      <c r="AB254" s="574"/>
      <c r="AC254" s="574"/>
      <c r="AD254" s="574"/>
      <c r="AE254" s="574"/>
      <c r="AF254" s="574"/>
      <c r="AG254" s="574"/>
      <c r="AH254" s="574"/>
      <c r="AI254" s="574"/>
      <c r="AJ254" s="575"/>
      <c r="AK254" s="585"/>
      <c r="AL254" s="585"/>
      <c r="AM254" s="586"/>
      <c r="AN254" s="586"/>
      <c r="AO254" s="586"/>
      <c r="AP254" s="586"/>
      <c r="AQ254" s="586"/>
      <c r="AR254" s="586"/>
      <c r="AS254" s="586"/>
      <c r="AT254" s="576"/>
      <c r="AU254" s="576"/>
      <c r="AV254" s="576"/>
      <c r="AW254" s="576"/>
      <c r="AX254" s="576"/>
      <c r="AY254" s="576"/>
      <c r="AZ254" s="576"/>
      <c r="BA254" s="576"/>
      <c r="BB254" s="576"/>
      <c r="BC254" s="576"/>
    </row>
    <row r="255" spans="1:55" ht="15.75" thickBot="1" x14ac:dyDescent="0.3">
      <c r="A255" s="1297"/>
      <c r="B255" s="1252"/>
      <c r="C255" s="1253"/>
      <c r="D255" s="755" t="s">
        <v>230</v>
      </c>
      <c r="E255" s="890"/>
      <c r="F255" s="901"/>
      <c r="G255" s="902"/>
      <c r="H255" s="902"/>
      <c r="I255" s="904"/>
      <c r="J255" s="901"/>
      <c r="K255" s="820"/>
      <c r="L255" s="603"/>
      <c r="M255" s="690"/>
      <c r="N255" s="1253"/>
      <c r="O255" s="1253"/>
      <c r="P255" s="1253"/>
      <c r="Q255" s="1253"/>
      <c r="R255" s="1253"/>
      <c r="S255" s="1248"/>
      <c r="T255" s="1249"/>
      <c r="U255" s="1253"/>
      <c r="V255" s="1253"/>
      <c r="W255" s="1253"/>
      <c r="X255" s="1253"/>
      <c r="Y255" s="1284"/>
      <c r="Z255" s="573"/>
      <c r="AA255" s="574"/>
      <c r="AB255" s="574"/>
      <c r="AC255" s="574"/>
      <c r="AD255" s="574"/>
      <c r="AE255" s="574"/>
      <c r="AF255" s="574"/>
      <c r="AG255" s="574"/>
      <c r="AH255" s="574"/>
      <c r="AI255" s="574"/>
      <c r="AJ255" s="575"/>
      <c r="AK255" s="585"/>
      <c r="AL255" s="585"/>
      <c r="AM255" s="586"/>
      <c r="AN255" s="586"/>
      <c r="AO255" s="586"/>
      <c r="AP255" s="586"/>
      <c r="AQ255" s="586"/>
      <c r="AR255" s="586"/>
      <c r="AS255" s="586"/>
      <c r="AT255" s="576"/>
      <c r="AU255" s="576"/>
      <c r="AV255" s="576"/>
      <c r="AW255" s="576"/>
      <c r="AX255" s="576"/>
      <c r="AY255" s="576"/>
      <c r="AZ255" s="576"/>
      <c r="BA255" s="576"/>
      <c r="BB255" s="576"/>
      <c r="BC255" s="576"/>
    </row>
    <row r="256" spans="1:55" x14ac:dyDescent="0.25">
      <c r="A256" s="1297"/>
      <c r="B256" s="1252"/>
      <c r="C256" s="1323" t="s">
        <v>253</v>
      </c>
      <c r="D256" s="754" t="s">
        <v>216</v>
      </c>
      <c r="E256" s="892"/>
      <c r="F256" s="905"/>
      <c r="G256" s="906"/>
      <c r="H256" s="906"/>
      <c r="I256" s="907"/>
      <c r="J256" s="905"/>
      <c r="K256" s="895"/>
      <c r="L256" s="627"/>
      <c r="M256" s="691"/>
      <c r="N256" s="715"/>
      <c r="O256" s="715"/>
      <c r="P256" s="715"/>
      <c r="Q256" s="715"/>
      <c r="R256" s="715"/>
      <c r="S256" s="628"/>
      <c r="T256" s="629"/>
      <c r="U256" s="715"/>
      <c r="V256" s="715"/>
      <c r="W256" s="715"/>
      <c r="X256" s="715"/>
      <c r="Y256" s="630"/>
      <c r="Z256" s="631"/>
      <c r="AA256" s="632"/>
      <c r="AB256" s="632"/>
      <c r="AC256" s="632"/>
      <c r="AD256" s="632"/>
      <c r="AE256" s="632"/>
      <c r="AF256" s="632"/>
      <c r="AG256" s="632"/>
      <c r="AH256" s="632"/>
      <c r="AI256" s="632"/>
      <c r="AJ256" s="633"/>
      <c r="AK256" s="634"/>
      <c r="AL256" s="634"/>
      <c r="AM256" s="635"/>
      <c r="AN256" s="635"/>
      <c r="AO256" s="635"/>
      <c r="AP256" s="635"/>
      <c r="AQ256" s="635"/>
      <c r="AR256" s="635"/>
      <c r="AS256" s="635"/>
      <c r="AT256" s="636"/>
      <c r="AU256" s="636"/>
      <c r="AV256" s="636"/>
      <c r="AW256" s="636"/>
      <c r="AX256" s="636"/>
      <c r="AY256" s="636"/>
      <c r="AZ256" s="636"/>
      <c r="BA256" s="636"/>
      <c r="BB256" s="636"/>
      <c r="BC256" s="636"/>
    </row>
    <row r="257" spans="1:55" x14ac:dyDescent="0.25">
      <c r="A257" s="1297"/>
      <c r="B257" s="1252"/>
      <c r="C257" s="1324"/>
      <c r="D257" s="755" t="s">
        <v>226</v>
      </c>
      <c r="E257" s="892"/>
      <c r="F257" s="905"/>
      <c r="G257" s="906"/>
      <c r="H257" s="906"/>
      <c r="I257" s="908"/>
      <c r="J257" s="905"/>
      <c r="K257" s="895"/>
      <c r="L257" s="626"/>
      <c r="M257" s="684"/>
      <c r="N257" s="715"/>
      <c r="O257" s="715"/>
      <c r="P257" s="715"/>
      <c r="Q257" s="715"/>
      <c r="R257" s="715"/>
      <c r="S257" s="628"/>
      <c r="T257" s="629"/>
      <c r="U257" s="715"/>
      <c r="V257" s="715"/>
      <c r="W257" s="715"/>
      <c r="X257" s="715"/>
      <c r="Y257" s="630"/>
      <c r="Z257" s="631"/>
      <c r="AA257" s="632"/>
      <c r="AB257" s="632"/>
      <c r="AC257" s="632"/>
      <c r="AD257" s="632"/>
      <c r="AE257" s="632"/>
      <c r="AF257" s="632"/>
      <c r="AG257" s="632"/>
      <c r="AH257" s="632"/>
      <c r="AI257" s="632"/>
      <c r="AJ257" s="633"/>
      <c r="AK257" s="634"/>
      <c r="AL257" s="634"/>
      <c r="AM257" s="635"/>
      <c r="AN257" s="635"/>
      <c r="AO257" s="635"/>
      <c r="AP257" s="635"/>
      <c r="AQ257" s="635"/>
      <c r="AR257" s="635"/>
      <c r="AS257" s="635"/>
      <c r="AT257" s="636"/>
      <c r="AU257" s="636"/>
      <c r="AV257" s="636"/>
      <c r="AW257" s="636"/>
      <c r="AX257" s="636"/>
      <c r="AY257" s="636"/>
      <c r="AZ257" s="636"/>
      <c r="BA257" s="636"/>
      <c r="BB257" s="636"/>
      <c r="BC257" s="636"/>
    </row>
    <row r="258" spans="1:55" x14ac:dyDescent="0.25">
      <c r="A258" s="1297"/>
      <c r="B258" s="1252"/>
      <c r="C258" s="1324"/>
      <c r="D258" s="761" t="s">
        <v>228</v>
      </c>
      <c r="E258" s="892"/>
      <c r="F258" s="905"/>
      <c r="G258" s="906"/>
      <c r="H258" s="906"/>
      <c r="I258" s="908"/>
      <c r="J258" s="905"/>
      <c r="K258" s="895"/>
      <c r="L258" s="626"/>
      <c r="M258" s="684"/>
      <c r="N258" s="715"/>
      <c r="O258" s="715"/>
      <c r="P258" s="715"/>
      <c r="Q258" s="715"/>
      <c r="R258" s="715"/>
      <c r="S258" s="628"/>
      <c r="T258" s="629"/>
      <c r="U258" s="715"/>
      <c r="V258" s="715"/>
      <c r="W258" s="715"/>
      <c r="X258" s="715"/>
      <c r="Y258" s="630"/>
      <c r="Z258" s="631"/>
      <c r="AA258" s="632"/>
      <c r="AB258" s="632"/>
      <c r="AC258" s="632"/>
      <c r="AD258" s="632"/>
      <c r="AE258" s="632"/>
      <c r="AF258" s="632"/>
      <c r="AG258" s="632"/>
      <c r="AH258" s="632"/>
      <c r="AI258" s="632"/>
      <c r="AJ258" s="633"/>
      <c r="AK258" s="634"/>
      <c r="AL258" s="634"/>
      <c r="AM258" s="635"/>
      <c r="AN258" s="635"/>
      <c r="AO258" s="635"/>
      <c r="AP258" s="635"/>
      <c r="AQ258" s="635"/>
      <c r="AR258" s="635"/>
      <c r="AS258" s="635"/>
      <c r="AT258" s="636"/>
      <c r="AU258" s="636"/>
      <c r="AV258" s="636"/>
      <c r="AW258" s="636"/>
      <c r="AX258" s="636"/>
      <c r="AY258" s="636"/>
      <c r="AZ258" s="636"/>
      <c r="BA258" s="636"/>
      <c r="BB258" s="636"/>
      <c r="BC258" s="636"/>
    </row>
    <row r="259" spans="1:55" ht="15.75" thickBot="1" x14ac:dyDescent="0.3">
      <c r="A259" s="1297"/>
      <c r="B259" s="1252"/>
      <c r="C259" s="1325"/>
      <c r="D259" s="755" t="s">
        <v>230</v>
      </c>
      <c r="E259" s="892"/>
      <c r="F259" s="905"/>
      <c r="G259" s="906"/>
      <c r="H259" s="906"/>
      <c r="I259" s="908"/>
      <c r="J259" s="905"/>
      <c r="K259" s="895"/>
      <c r="L259" s="626"/>
      <c r="M259" s="684"/>
      <c r="N259" s="715"/>
      <c r="O259" s="715"/>
      <c r="P259" s="715"/>
      <c r="Q259" s="715"/>
      <c r="R259" s="715"/>
      <c r="S259" s="628"/>
      <c r="T259" s="629"/>
      <c r="U259" s="715"/>
      <c r="V259" s="715"/>
      <c r="W259" s="715"/>
      <c r="X259" s="715"/>
      <c r="Y259" s="630"/>
      <c r="Z259" s="631"/>
      <c r="AA259" s="632"/>
      <c r="AB259" s="632"/>
      <c r="AC259" s="632"/>
      <c r="AD259" s="632"/>
      <c r="AE259" s="632"/>
      <c r="AF259" s="632"/>
      <c r="AG259" s="632"/>
      <c r="AH259" s="632"/>
      <c r="AI259" s="632"/>
      <c r="AJ259" s="633"/>
      <c r="AK259" s="634"/>
      <c r="AL259" s="634"/>
      <c r="AM259" s="635"/>
      <c r="AN259" s="635"/>
      <c r="AO259" s="635"/>
      <c r="AP259" s="635"/>
      <c r="AQ259" s="635"/>
      <c r="AR259" s="635"/>
      <c r="AS259" s="635"/>
      <c r="AT259" s="636"/>
      <c r="AU259" s="636"/>
      <c r="AV259" s="636"/>
      <c r="AW259" s="636"/>
      <c r="AX259" s="636"/>
      <c r="AY259" s="636"/>
      <c r="AZ259" s="636"/>
      <c r="BA259" s="636"/>
      <c r="BB259" s="636"/>
      <c r="BC259" s="636"/>
    </row>
    <row r="260" spans="1:55" x14ac:dyDescent="0.25">
      <c r="A260" s="1297"/>
      <c r="B260" s="1252"/>
      <c r="C260" s="1323" t="s">
        <v>241</v>
      </c>
      <c r="D260" s="754" t="s">
        <v>216</v>
      </c>
      <c r="E260" s="893"/>
      <c r="F260" s="909"/>
      <c r="G260" s="910"/>
      <c r="H260" s="910"/>
      <c r="I260" s="907"/>
      <c r="J260" s="909"/>
      <c r="K260" s="896"/>
      <c r="L260" s="627"/>
      <c r="M260" s="691"/>
      <c r="N260" s="637"/>
      <c r="O260" s="637"/>
      <c r="P260" s="637"/>
      <c r="Q260" s="637"/>
      <c r="R260" s="637"/>
      <c r="S260" s="638"/>
      <c r="T260" s="629"/>
      <c r="U260" s="715"/>
      <c r="V260" s="715"/>
      <c r="W260" s="715"/>
      <c r="X260" s="715"/>
      <c r="Y260" s="630"/>
      <c r="Z260" s="631"/>
      <c r="AA260" s="632"/>
      <c r="AB260" s="632"/>
      <c r="AC260" s="632"/>
      <c r="AD260" s="632"/>
      <c r="AE260" s="632"/>
      <c r="AF260" s="632"/>
      <c r="AG260" s="632"/>
      <c r="AH260" s="632"/>
      <c r="AI260" s="632"/>
      <c r="AJ260" s="633"/>
      <c r="AK260" s="634"/>
      <c r="AL260" s="634"/>
      <c r="AM260" s="635"/>
      <c r="AN260" s="635"/>
      <c r="AO260" s="635"/>
      <c r="AP260" s="635"/>
      <c r="AQ260" s="635"/>
      <c r="AR260" s="635"/>
      <c r="AS260" s="635"/>
      <c r="AT260" s="636"/>
      <c r="AU260" s="636"/>
      <c r="AV260" s="636"/>
      <c r="AW260" s="636"/>
      <c r="AX260" s="636"/>
      <c r="AY260" s="636"/>
      <c r="AZ260" s="636"/>
      <c r="BA260" s="636"/>
      <c r="BB260" s="636"/>
      <c r="BC260" s="636"/>
    </row>
    <row r="261" spans="1:55" x14ac:dyDescent="0.25">
      <c r="A261" s="1297"/>
      <c r="B261" s="1252"/>
      <c r="C261" s="1324"/>
      <c r="D261" s="755" t="s">
        <v>226</v>
      </c>
      <c r="E261" s="892"/>
      <c r="F261" s="905"/>
      <c r="G261" s="906"/>
      <c r="H261" s="906"/>
      <c r="I261" s="908"/>
      <c r="J261" s="905"/>
      <c r="K261" s="895"/>
      <c r="L261" s="626"/>
      <c r="M261" s="684"/>
      <c r="N261" s="715"/>
      <c r="O261" s="715"/>
      <c r="P261" s="715"/>
      <c r="Q261" s="715"/>
      <c r="R261" s="715"/>
      <c r="S261" s="628"/>
      <c r="T261" s="629"/>
      <c r="U261" s="715"/>
      <c r="V261" s="715"/>
      <c r="W261" s="715"/>
      <c r="X261" s="715"/>
      <c r="Y261" s="630"/>
      <c r="Z261" s="631"/>
      <c r="AA261" s="632"/>
      <c r="AB261" s="632"/>
      <c r="AC261" s="632"/>
      <c r="AD261" s="632"/>
      <c r="AE261" s="632"/>
      <c r="AF261" s="632"/>
      <c r="AG261" s="632"/>
      <c r="AH261" s="632"/>
      <c r="AI261" s="632"/>
      <c r="AJ261" s="633"/>
      <c r="AK261" s="634"/>
      <c r="AL261" s="634"/>
      <c r="AM261" s="635"/>
      <c r="AN261" s="635"/>
      <c r="AO261" s="635"/>
      <c r="AP261" s="635"/>
      <c r="AQ261" s="635"/>
      <c r="AR261" s="635"/>
      <c r="AS261" s="635"/>
      <c r="AT261" s="636"/>
      <c r="AU261" s="636"/>
      <c r="AV261" s="636"/>
      <c r="AW261" s="636"/>
      <c r="AX261" s="636"/>
      <c r="AY261" s="636"/>
      <c r="AZ261" s="636"/>
      <c r="BA261" s="636"/>
      <c r="BB261" s="636"/>
      <c r="BC261" s="636"/>
    </row>
    <row r="262" spans="1:55" x14ac:dyDescent="0.25">
      <c r="A262" s="1297"/>
      <c r="B262" s="1252"/>
      <c r="C262" s="1324"/>
      <c r="D262" s="761" t="s">
        <v>228</v>
      </c>
      <c r="E262" s="892"/>
      <c r="F262" s="905"/>
      <c r="G262" s="906"/>
      <c r="H262" s="906"/>
      <c r="I262" s="908"/>
      <c r="J262" s="905"/>
      <c r="K262" s="895"/>
      <c r="L262" s="626"/>
      <c r="M262" s="684"/>
      <c r="N262" s="715"/>
      <c r="O262" s="715"/>
      <c r="P262" s="715"/>
      <c r="Q262" s="715"/>
      <c r="R262" s="715"/>
      <c r="S262" s="628"/>
      <c r="T262" s="629"/>
      <c r="U262" s="715"/>
      <c r="V262" s="715"/>
      <c r="W262" s="715"/>
      <c r="X262" s="715"/>
      <c r="Y262" s="630"/>
      <c r="Z262" s="631"/>
      <c r="AA262" s="632"/>
      <c r="AB262" s="632"/>
      <c r="AC262" s="632"/>
      <c r="AD262" s="632"/>
      <c r="AE262" s="632"/>
      <c r="AF262" s="632"/>
      <c r="AG262" s="632"/>
      <c r="AH262" s="632"/>
      <c r="AI262" s="632"/>
      <c r="AJ262" s="633"/>
      <c r="AK262" s="634"/>
      <c r="AL262" s="634"/>
      <c r="AM262" s="635"/>
      <c r="AN262" s="635"/>
      <c r="AO262" s="635"/>
      <c r="AP262" s="635"/>
      <c r="AQ262" s="635"/>
      <c r="AR262" s="635"/>
      <c r="AS262" s="635"/>
      <c r="AT262" s="636"/>
      <c r="AU262" s="636"/>
      <c r="AV262" s="636"/>
      <c r="AW262" s="636"/>
      <c r="AX262" s="636"/>
      <c r="AY262" s="636"/>
      <c r="AZ262" s="636"/>
      <c r="BA262" s="636"/>
      <c r="BB262" s="636"/>
      <c r="BC262" s="636"/>
    </row>
    <row r="263" spans="1:55" ht="15.75" thickBot="1" x14ac:dyDescent="0.3">
      <c r="A263" s="1297"/>
      <c r="B263" s="1252"/>
      <c r="C263" s="1325"/>
      <c r="D263" s="755" t="s">
        <v>230</v>
      </c>
      <c r="E263" s="892"/>
      <c r="F263" s="905"/>
      <c r="G263" s="906"/>
      <c r="H263" s="906"/>
      <c r="I263" s="908"/>
      <c r="J263" s="905"/>
      <c r="K263" s="895"/>
      <c r="L263" s="626"/>
      <c r="M263" s="684"/>
      <c r="N263" s="715"/>
      <c r="O263" s="715"/>
      <c r="P263" s="715"/>
      <c r="Q263" s="715"/>
      <c r="R263" s="715"/>
      <c r="S263" s="628"/>
      <c r="T263" s="629"/>
      <c r="U263" s="715"/>
      <c r="V263" s="715"/>
      <c r="W263" s="715"/>
      <c r="X263" s="715"/>
      <c r="Y263" s="630"/>
      <c r="Z263" s="631"/>
      <c r="AA263" s="632"/>
      <c r="AB263" s="632"/>
      <c r="AC263" s="632"/>
      <c r="AD263" s="632"/>
      <c r="AE263" s="632"/>
      <c r="AF263" s="632"/>
      <c r="AG263" s="632"/>
      <c r="AH263" s="632"/>
      <c r="AI263" s="632"/>
      <c r="AJ263" s="633"/>
      <c r="AK263" s="634"/>
      <c r="AL263" s="634"/>
      <c r="AM263" s="635"/>
      <c r="AN263" s="635"/>
      <c r="AO263" s="635"/>
      <c r="AP263" s="635"/>
      <c r="AQ263" s="635"/>
      <c r="AR263" s="635"/>
      <c r="AS263" s="635"/>
      <c r="AT263" s="636"/>
      <c r="AU263" s="636"/>
      <c r="AV263" s="636"/>
      <c r="AW263" s="636"/>
      <c r="AX263" s="636"/>
      <c r="AY263" s="636"/>
      <c r="AZ263" s="636"/>
      <c r="BA263" s="636"/>
      <c r="BB263" s="636"/>
      <c r="BC263" s="636"/>
    </row>
    <row r="264" spans="1:55" x14ac:dyDescent="0.25">
      <c r="A264" s="1297"/>
      <c r="B264" s="1252"/>
      <c r="C264" s="1269" t="s">
        <v>347</v>
      </c>
      <c r="D264" s="754" t="s">
        <v>216</v>
      </c>
      <c r="E264" s="891"/>
      <c r="F264" s="768"/>
      <c r="G264" s="717"/>
      <c r="H264" s="717"/>
      <c r="I264" s="904"/>
      <c r="J264" s="768"/>
      <c r="K264" s="808"/>
      <c r="L264" s="605"/>
      <c r="M264" s="690"/>
      <c r="N264" s="1269" t="s">
        <v>319</v>
      </c>
      <c r="O264" s="1269" t="s">
        <v>345</v>
      </c>
      <c r="P264" s="1257" t="s">
        <v>346</v>
      </c>
      <c r="Q264" s="1269" t="s">
        <v>284</v>
      </c>
      <c r="R264" s="1257" t="s">
        <v>221</v>
      </c>
      <c r="S264" s="1317">
        <v>474186</v>
      </c>
      <c r="T264" s="1243"/>
      <c r="U264" s="1269" t="s">
        <v>285</v>
      </c>
      <c r="V264" s="1269" t="s">
        <v>285</v>
      </c>
      <c r="W264" s="1257" t="s">
        <v>224</v>
      </c>
      <c r="X264" s="1257" t="s">
        <v>225</v>
      </c>
      <c r="Y264" s="1316">
        <v>474186</v>
      </c>
      <c r="Z264" s="573"/>
      <c r="AA264" s="574"/>
      <c r="AB264" s="574"/>
      <c r="AC264" s="574"/>
      <c r="AD264" s="574"/>
      <c r="AE264" s="574"/>
      <c r="AF264" s="574"/>
      <c r="AG264" s="574"/>
      <c r="AH264" s="574"/>
      <c r="AI264" s="574"/>
      <c r="AJ264" s="575"/>
      <c r="AK264" s="585"/>
      <c r="AL264" s="585"/>
      <c r="AM264" s="586"/>
      <c r="AN264" s="586"/>
      <c r="AO264" s="586"/>
      <c r="AP264" s="586"/>
      <c r="AQ264" s="586"/>
      <c r="AR264" s="586"/>
      <c r="AS264" s="586"/>
      <c r="AT264" s="576"/>
      <c r="AU264" s="576"/>
      <c r="AV264" s="576"/>
      <c r="AW264" s="576"/>
      <c r="AX264" s="576"/>
      <c r="AY264" s="576"/>
      <c r="AZ264" s="576"/>
      <c r="BA264" s="576"/>
      <c r="BB264" s="576"/>
      <c r="BC264" s="576"/>
    </row>
    <row r="265" spans="1:55" x14ac:dyDescent="0.25">
      <c r="A265" s="1297"/>
      <c r="B265" s="1252"/>
      <c r="C265" s="1252"/>
      <c r="D265" s="755" t="s">
        <v>226</v>
      </c>
      <c r="E265" s="890"/>
      <c r="F265" s="901"/>
      <c r="G265" s="902"/>
      <c r="H265" s="902"/>
      <c r="I265" s="904"/>
      <c r="J265" s="901"/>
      <c r="K265" s="820"/>
      <c r="L265" s="603"/>
      <c r="M265" s="690"/>
      <c r="N265" s="1252"/>
      <c r="O265" s="1252"/>
      <c r="P265" s="1252"/>
      <c r="Q265" s="1252"/>
      <c r="R265" s="1252"/>
      <c r="S265" s="1246"/>
      <c r="T265" s="1247"/>
      <c r="U265" s="1252"/>
      <c r="V265" s="1252"/>
      <c r="W265" s="1252"/>
      <c r="X265" s="1252"/>
      <c r="Y265" s="1283"/>
      <c r="Z265" s="573"/>
      <c r="AA265" s="574"/>
      <c r="AB265" s="574"/>
      <c r="AC265" s="574"/>
      <c r="AD265" s="574"/>
      <c r="AE265" s="574"/>
      <c r="AF265" s="574"/>
      <c r="AG265" s="574"/>
      <c r="AH265" s="574"/>
      <c r="AI265" s="574"/>
      <c r="AJ265" s="575"/>
      <c r="AK265" s="585"/>
      <c r="AL265" s="585"/>
      <c r="AM265" s="586"/>
      <c r="AN265" s="586"/>
      <c r="AO265" s="586"/>
      <c r="AP265" s="586"/>
      <c r="AQ265" s="586"/>
      <c r="AR265" s="586"/>
      <c r="AS265" s="586"/>
      <c r="AT265" s="576"/>
      <c r="AU265" s="576"/>
      <c r="AV265" s="576"/>
      <c r="AW265" s="576"/>
      <c r="AX265" s="576"/>
      <c r="AY265" s="576"/>
      <c r="AZ265" s="576"/>
      <c r="BA265" s="576"/>
      <c r="BB265" s="576"/>
      <c r="BC265" s="576"/>
    </row>
    <row r="266" spans="1:55" x14ac:dyDescent="0.25">
      <c r="A266" s="1297"/>
      <c r="B266" s="1252"/>
      <c r="C266" s="1252"/>
      <c r="D266" s="761" t="s">
        <v>228</v>
      </c>
      <c r="E266" s="891"/>
      <c r="F266" s="768"/>
      <c r="G266" s="717"/>
      <c r="H266" s="717"/>
      <c r="I266" s="904"/>
      <c r="J266" s="768"/>
      <c r="K266" s="808"/>
      <c r="L266" s="605"/>
      <c r="M266" s="690"/>
      <c r="N266" s="1252"/>
      <c r="O266" s="1252"/>
      <c r="P266" s="1252"/>
      <c r="Q266" s="1252"/>
      <c r="R266" s="1252"/>
      <c r="S266" s="1246"/>
      <c r="T266" s="1247"/>
      <c r="U266" s="1252"/>
      <c r="V266" s="1252"/>
      <c r="W266" s="1252"/>
      <c r="X266" s="1252"/>
      <c r="Y266" s="1283"/>
      <c r="Z266" s="573"/>
      <c r="AA266" s="574"/>
      <c r="AB266" s="574"/>
      <c r="AC266" s="574"/>
      <c r="AD266" s="574"/>
      <c r="AE266" s="574"/>
      <c r="AF266" s="574"/>
      <c r="AG266" s="574"/>
      <c r="AH266" s="574"/>
      <c r="AI266" s="574"/>
      <c r="AJ266" s="575"/>
      <c r="AK266" s="585"/>
      <c r="AL266" s="585"/>
      <c r="AM266" s="586"/>
      <c r="AN266" s="586"/>
      <c r="AO266" s="586"/>
      <c r="AP266" s="586"/>
      <c r="AQ266" s="586"/>
      <c r="AR266" s="586"/>
      <c r="AS266" s="586"/>
      <c r="AT266" s="576"/>
      <c r="AU266" s="576"/>
      <c r="AV266" s="576"/>
      <c r="AW266" s="576"/>
      <c r="AX266" s="576"/>
      <c r="AY266" s="576"/>
      <c r="AZ266" s="576"/>
      <c r="BA266" s="576"/>
      <c r="BB266" s="576"/>
      <c r="BC266" s="576"/>
    </row>
    <row r="267" spans="1:55" ht="15.75" thickBot="1" x14ac:dyDescent="0.3">
      <c r="A267" s="1297"/>
      <c r="B267" s="1252"/>
      <c r="C267" s="1253"/>
      <c r="D267" s="755" t="s">
        <v>230</v>
      </c>
      <c r="E267" s="890"/>
      <c r="F267" s="901"/>
      <c r="G267" s="902"/>
      <c r="H267" s="902"/>
      <c r="I267" s="904"/>
      <c r="J267" s="901"/>
      <c r="K267" s="820"/>
      <c r="L267" s="603"/>
      <c r="M267" s="690"/>
      <c r="N267" s="1253"/>
      <c r="O267" s="1253"/>
      <c r="P267" s="1253"/>
      <c r="Q267" s="1253"/>
      <c r="R267" s="1253"/>
      <c r="S267" s="1248"/>
      <c r="T267" s="1249"/>
      <c r="U267" s="1253"/>
      <c r="V267" s="1253"/>
      <c r="W267" s="1253"/>
      <c r="X267" s="1253"/>
      <c r="Y267" s="1284"/>
      <c r="Z267" s="573"/>
      <c r="AA267" s="574"/>
      <c r="AB267" s="574"/>
      <c r="AC267" s="574"/>
      <c r="AD267" s="574"/>
      <c r="AE267" s="574"/>
      <c r="AF267" s="574"/>
      <c r="AG267" s="574"/>
      <c r="AH267" s="574"/>
      <c r="AI267" s="574"/>
      <c r="AJ267" s="575"/>
      <c r="AK267" s="585"/>
      <c r="AL267" s="585"/>
      <c r="AM267" s="586"/>
      <c r="AN267" s="586"/>
      <c r="AO267" s="586"/>
      <c r="AP267" s="586"/>
      <c r="AQ267" s="586"/>
      <c r="AR267" s="586"/>
      <c r="AS267" s="586"/>
      <c r="AT267" s="576"/>
      <c r="AU267" s="576"/>
      <c r="AV267" s="576"/>
      <c r="AW267" s="576"/>
      <c r="AX267" s="576"/>
      <c r="AY267" s="576"/>
      <c r="AZ267" s="576"/>
      <c r="BA267" s="576"/>
      <c r="BB267" s="576"/>
      <c r="BC267" s="576"/>
    </row>
    <row r="268" spans="1:55" x14ac:dyDescent="0.25">
      <c r="A268" s="1297"/>
      <c r="B268" s="1252"/>
      <c r="C268" s="1323" t="s">
        <v>256</v>
      </c>
      <c r="D268" s="754" t="s">
        <v>216</v>
      </c>
      <c r="E268" s="892"/>
      <c r="F268" s="905"/>
      <c r="G268" s="906"/>
      <c r="H268" s="906"/>
      <c r="I268" s="911"/>
      <c r="J268" s="905"/>
      <c r="K268" s="896"/>
      <c r="L268" s="627"/>
      <c r="M268" s="691"/>
      <c r="N268" s="715"/>
      <c r="O268" s="715"/>
      <c r="P268" s="715"/>
      <c r="Q268" s="715"/>
      <c r="R268" s="715"/>
      <c r="S268" s="628"/>
      <c r="T268" s="629"/>
      <c r="U268" s="715"/>
      <c r="V268" s="715"/>
      <c r="W268" s="715"/>
      <c r="X268" s="715"/>
      <c r="Y268" s="630"/>
      <c r="Z268" s="631"/>
      <c r="AA268" s="632"/>
      <c r="AB268" s="632"/>
      <c r="AC268" s="632"/>
      <c r="AD268" s="632"/>
      <c r="AE268" s="632"/>
      <c r="AF268" s="632"/>
      <c r="AG268" s="632"/>
      <c r="AH268" s="632"/>
      <c r="AI268" s="632"/>
      <c r="AJ268" s="633"/>
      <c r="AK268" s="634"/>
      <c r="AL268" s="634"/>
      <c r="AM268" s="635"/>
      <c r="AN268" s="635"/>
      <c r="AO268" s="635"/>
      <c r="AP268" s="635"/>
      <c r="AQ268" s="635"/>
      <c r="AR268" s="635"/>
      <c r="AS268" s="635"/>
      <c r="AT268" s="636"/>
      <c r="AU268" s="636"/>
      <c r="AV268" s="636"/>
      <c r="AW268" s="636"/>
      <c r="AX268" s="636"/>
      <c r="AY268" s="636"/>
      <c r="AZ268" s="636"/>
      <c r="BA268" s="636"/>
      <c r="BB268" s="636"/>
      <c r="BC268" s="636"/>
    </row>
    <row r="269" spans="1:55" x14ac:dyDescent="0.25">
      <c r="A269" s="1297"/>
      <c r="B269" s="1252"/>
      <c r="C269" s="1324"/>
      <c r="D269" s="755" t="s">
        <v>226</v>
      </c>
      <c r="E269" s="892"/>
      <c r="F269" s="905"/>
      <c r="G269" s="906"/>
      <c r="H269" s="906"/>
      <c r="I269" s="908"/>
      <c r="J269" s="905"/>
      <c r="K269" s="895"/>
      <c r="L269" s="626"/>
      <c r="M269" s="684"/>
      <c r="N269" s="715"/>
      <c r="O269" s="715"/>
      <c r="P269" s="715"/>
      <c r="Q269" s="715"/>
      <c r="R269" s="715"/>
      <c r="S269" s="628"/>
      <c r="T269" s="629"/>
      <c r="U269" s="715"/>
      <c r="V269" s="715"/>
      <c r="W269" s="715"/>
      <c r="X269" s="715"/>
      <c r="Y269" s="630"/>
      <c r="Z269" s="631"/>
      <c r="AA269" s="632"/>
      <c r="AB269" s="632"/>
      <c r="AC269" s="632"/>
      <c r="AD269" s="632"/>
      <c r="AE269" s="632"/>
      <c r="AF269" s="632"/>
      <c r="AG269" s="632"/>
      <c r="AH269" s="632"/>
      <c r="AI269" s="632"/>
      <c r="AJ269" s="633"/>
      <c r="AK269" s="634"/>
      <c r="AL269" s="634"/>
      <c r="AM269" s="635"/>
      <c r="AN269" s="635"/>
      <c r="AO269" s="635"/>
      <c r="AP269" s="635"/>
      <c r="AQ269" s="635"/>
      <c r="AR269" s="635"/>
      <c r="AS269" s="635"/>
      <c r="AT269" s="636"/>
      <c r="AU269" s="636"/>
      <c r="AV269" s="636"/>
      <c r="AW269" s="636"/>
      <c r="AX269" s="636"/>
      <c r="AY269" s="636"/>
      <c r="AZ269" s="636"/>
      <c r="BA269" s="636"/>
      <c r="BB269" s="636"/>
      <c r="BC269" s="636"/>
    </row>
    <row r="270" spans="1:55" x14ac:dyDescent="0.25">
      <c r="A270" s="1297"/>
      <c r="B270" s="1252"/>
      <c r="C270" s="1324"/>
      <c r="D270" s="761" t="s">
        <v>228</v>
      </c>
      <c r="E270" s="892"/>
      <c r="F270" s="905"/>
      <c r="G270" s="906"/>
      <c r="H270" s="906"/>
      <c r="I270" s="908"/>
      <c r="J270" s="905"/>
      <c r="K270" s="895"/>
      <c r="L270" s="626"/>
      <c r="M270" s="684"/>
      <c r="N270" s="715"/>
      <c r="O270" s="715"/>
      <c r="P270" s="715"/>
      <c r="Q270" s="715"/>
      <c r="R270" s="715"/>
      <c r="S270" s="628"/>
      <c r="T270" s="629"/>
      <c r="U270" s="715"/>
      <c r="V270" s="715"/>
      <c r="W270" s="715"/>
      <c r="X270" s="715"/>
      <c r="Y270" s="630"/>
      <c r="Z270" s="631"/>
      <c r="AA270" s="632"/>
      <c r="AB270" s="632"/>
      <c r="AC270" s="632"/>
      <c r="AD270" s="632"/>
      <c r="AE270" s="632"/>
      <c r="AF270" s="632"/>
      <c r="AG270" s="632"/>
      <c r="AH270" s="632"/>
      <c r="AI270" s="632"/>
      <c r="AJ270" s="633"/>
      <c r="AK270" s="634"/>
      <c r="AL270" s="634"/>
      <c r="AM270" s="635"/>
      <c r="AN270" s="635"/>
      <c r="AO270" s="635"/>
      <c r="AP270" s="635"/>
      <c r="AQ270" s="635"/>
      <c r="AR270" s="635"/>
      <c r="AS270" s="635"/>
      <c r="AT270" s="636"/>
      <c r="AU270" s="636"/>
      <c r="AV270" s="636"/>
      <c r="AW270" s="636"/>
      <c r="AX270" s="636"/>
      <c r="AY270" s="636"/>
      <c r="AZ270" s="636"/>
      <c r="BA270" s="636"/>
      <c r="BB270" s="636"/>
      <c r="BC270" s="636"/>
    </row>
    <row r="271" spans="1:55" ht="15.75" thickBot="1" x14ac:dyDescent="0.3">
      <c r="A271" s="1297"/>
      <c r="B271" s="1252"/>
      <c r="C271" s="1325"/>
      <c r="D271" s="755" t="s">
        <v>230</v>
      </c>
      <c r="E271" s="892"/>
      <c r="F271" s="905"/>
      <c r="G271" s="906"/>
      <c r="H271" s="906"/>
      <c r="I271" s="908"/>
      <c r="J271" s="905"/>
      <c r="K271" s="895"/>
      <c r="L271" s="626"/>
      <c r="M271" s="684"/>
      <c r="N271" s="715"/>
      <c r="O271" s="715"/>
      <c r="P271" s="715"/>
      <c r="Q271" s="715"/>
      <c r="R271" s="715"/>
      <c r="S271" s="628"/>
      <c r="T271" s="629"/>
      <c r="U271" s="715"/>
      <c r="V271" s="715"/>
      <c r="W271" s="715"/>
      <c r="X271" s="715"/>
      <c r="Y271" s="630"/>
      <c r="Z271" s="631"/>
      <c r="AA271" s="632"/>
      <c r="AB271" s="632"/>
      <c r="AC271" s="632"/>
      <c r="AD271" s="632"/>
      <c r="AE271" s="632"/>
      <c r="AF271" s="632"/>
      <c r="AG271" s="632"/>
      <c r="AH271" s="632"/>
      <c r="AI271" s="632"/>
      <c r="AJ271" s="633"/>
      <c r="AK271" s="634"/>
      <c r="AL271" s="634"/>
      <c r="AM271" s="635"/>
      <c r="AN271" s="635"/>
      <c r="AO271" s="635"/>
      <c r="AP271" s="635"/>
      <c r="AQ271" s="635"/>
      <c r="AR271" s="635"/>
      <c r="AS271" s="635"/>
      <c r="AT271" s="636"/>
      <c r="AU271" s="636"/>
      <c r="AV271" s="636"/>
      <c r="AW271" s="636"/>
      <c r="AX271" s="636"/>
      <c r="AY271" s="636"/>
      <c r="AZ271" s="636"/>
      <c r="BA271" s="636"/>
      <c r="BB271" s="636"/>
      <c r="BC271" s="636"/>
    </row>
    <row r="272" spans="1:55" x14ac:dyDescent="0.25">
      <c r="A272" s="1297"/>
      <c r="B272" s="1252"/>
      <c r="C272" s="1269" t="s">
        <v>324</v>
      </c>
      <c r="D272" s="754" t="s">
        <v>216</v>
      </c>
      <c r="E272" s="891"/>
      <c r="F272" s="768"/>
      <c r="G272" s="717"/>
      <c r="H272" s="717"/>
      <c r="I272" s="900"/>
      <c r="J272" s="768"/>
      <c r="K272" s="808"/>
      <c r="L272" s="605"/>
      <c r="M272" s="695"/>
      <c r="N272" s="1269" t="s">
        <v>217</v>
      </c>
      <c r="O272" s="1270" t="s">
        <v>278</v>
      </c>
      <c r="P272" s="1270" t="s">
        <v>279</v>
      </c>
      <c r="Q272" s="1270" t="s">
        <v>280</v>
      </c>
      <c r="R272" s="1257" t="s">
        <v>221</v>
      </c>
      <c r="S272" s="1319">
        <v>8185614</v>
      </c>
      <c r="T272" s="1243"/>
      <c r="U272" s="1257"/>
      <c r="V272" s="1257" t="s">
        <v>223</v>
      </c>
      <c r="W272" s="1257" t="s">
        <v>224</v>
      </c>
      <c r="X272" s="1257" t="s">
        <v>225</v>
      </c>
      <c r="Y272" s="1316">
        <v>8185614</v>
      </c>
      <c r="Z272" s="573"/>
      <c r="AA272" s="574"/>
      <c r="AB272" s="574"/>
      <c r="AC272" s="574"/>
      <c r="AD272" s="574"/>
      <c r="AE272" s="574"/>
      <c r="AF272" s="574"/>
      <c r="AG272" s="574"/>
      <c r="AH272" s="574"/>
      <c r="AI272" s="574"/>
      <c r="AJ272" s="575"/>
      <c r="AK272" s="585"/>
      <c r="AL272" s="585"/>
      <c r="AM272" s="586"/>
      <c r="AN272" s="586"/>
      <c r="AO272" s="586"/>
      <c r="AP272" s="586"/>
      <c r="AQ272" s="586"/>
      <c r="AR272" s="586"/>
      <c r="AS272" s="586"/>
      <c r="AT272" s="576"/>
      <c r="AU272" s="576"/>
      <c r="AV272" s="576"/>
      <c r="AW272" s="576"/>
      <c r="AX272" s="576"/>
      <c r="AY272" s="576"/>
      <c r="AZ272" s="576"/>
      <c r="BA272" s="576"/>
      <c r="BB272" s="576"/>
      <c r="BC272" s="576"/>
    </row>
    <row r="273" spans="1:55" x14ac:dyDescent="0.25">
      <c r="A273" s="1297"/>
      <c r="B273" s="1252"/>
      <c r="C273" s="1252"/>
      <c r="D273" s="755" t="s">
        <v>226</v>
      </c>
      <c r="E273" s="890"/>
      <c r="F273" s="901"/>
      <c r="G273" s="902"/>
      <c r="H273" s="902"/>
      <c r="I273" s="903"/>
      <c r="J273" s="901"/>
      <c r="K273" s="820"/>
      <c r="L273" s="603"/>
      <c r="M273" s="711"/>
      <c r="N273" s="1252"/>
      <c r="O273" s="1252"/>
      <c r="P273" s="1252"/>
      <c r="Q273" s="1252"/>
      <c r="R273" s="1252"/>
      <c r="S273" s="1246"/>
      <c r="T273" s="1247"/>
      <c r="U273" s="1252"/>
      <c r="V273" s="1252"/>
      <c r="W273" s="1252"/>
      <c r="X273" s="1252"/>
      <c r="Y273" s="1283"/>
      <c r="Z273" s="573"/>
      <c r="AA273" s="574"/>
      <c r="AB273" s="574"/>
      <c r="AC273" s="574"/>
      <c r="AD273" s="574"/>
      <c r="AE273" s="574"/>
      <c r="AF273" s="574"/>
      <c r="AG273" s="574"/>
      <c r="AH273" s="574"/>
      <c r="AI273" s="574"/>
      <c r="AJ273" s="575"/>
      <c r="AK273" s="585"/>
      <c r="AL273" s="585"/>
      <c r="AM273" s="586"/>
      <c r="AN273" s="586"/>
      <c r="AO273" s="586"/>
      <c r="AP273" s="586"/>
      <c r="AQ273" s="586"/>
      <c r="AR273" s="586"/>
      <c r="AS273" s="586"/>
      <c r="AT273" s="576"/>
      <c r="AU273" s="576"/>
      <c r="AV273" s="576"/>
      <c r="AW273" s="576"/>
      <c r="AX273" s="576"/>
      <c r="AY273" s="576"/>
      <c r="AZ273" s="576"/>
      <c r="BA273" s="576"/>
      <c r="BB273" s="576"/>
      <c r="BC273" s="576"/>
    </row>
    <row r="274" spans="1:55" x14ac:dyDescent="0.25">
      <c r="A274" s="1297"/>
      <c r="B274" s="1252"/>
      <c r="C274" s="1252"/>
      <c r="D274" s="761" t="s">
        <v>228</v>
      </c>
      <c r="E274" s="891"/>
      <c r="F274" s="768"/>
      <c r="G274" s="717"/>
      <c r="H274" s="717"/>
      <c r="I274" s="900"/>
      <c r="J274" s="768"/>
      <c r="K274" s="808"/>
      <c r="L274" s="605"/>
      <c r="M274" s="710"/>
      <c r="N274" s="1252"/>
      <c r="O274" s="1252"/>
      <c r="P274" s="1252"/>
      <c r="Q274" s="1252"/>
      <c r="R274" s="1252"/>
      <c r="S274" s="1246"/>
      <c r="T274" s="1247"/>
      <c r="U274" s="1252"/>
      <c r="V274" s="1252"/>
      <c r="W274" s="1252"/>
      <c r="X274" s="1252"/>
      <c r="Y274" s="1283"/>
      <c r="Z274" s="573"/>
      <c r="AA274" s="574"/>
      <c r="AB274" s="574"/>
      <c r="AC274" s="574"/>
      <c r="AD274" s="574"/>
      <c r="AE274" s="574"/>
      <c r="AF274" s="574"/>
      <c r="AG274" s="574"/>
      <c r="AH274" s="574"/>
      <c r="AI274" s="574"/>
      <c r="AJ274" s="575"/>
      <c r="AK274" s="585"/>
      <c r="AL274" s="585"/>
      <c r="AM274" s="586"/>
      <c r="AN274" s="586"/>
      <c r="AO274" s="586"/>
      <c r="AP274" s="586"/>
      <c r="AQ274" s="586"/>
      <c r="AR274" s="586"/>
      <c r="AS274" s="586"/>
      <c r="AT274" s="576"/>
      <c r="AU274" s="576"/>
      <c r="AV274" s="576"/>
      <c r="AW274" s="576"/>
      <c r="AX274" s="576"/>
      <c r="AY274" s="576"/>
      <c r="AZ274" s="576"/>
      <c r="BA274" s="576"/>
      <c r="BB274" s="576"/>
      <c r="BC274" s="576"/>
    </row>
    <row r="275" spans="1:55" ht="15.75" thickBot="1" x14ac:dyDescent="0.3">
      <c r="A275" s="1297"/>
      <c r="B275" s="1252"/>
      <c r="C275" s="1253"/>
      <c r="D275" s="755" t="s">
        <v>230</v>
      </c>
      <c r="E275" s="890"/>
      <c r="F275" s="901"/>
      <c r="G275" s="902"/>
      <c r="H275" s="902"/>
      <c r="I275" s="900"/>
      <c r="J275" s="901"/>
      <c r="K275" s="820"/>
      <c r="L275" s="603"/>
      <c r="M275" s="672"/>
      <c r="N275" s="1253"/>
      <c r="O275" s="1253"/>
      <c r="P275" s="1253"/>
      <c r="Q275" s="1253"/>
      <c r="R275" s="1253"/>
      <c r="S275" s="1248"/>
      <c r="T275" s="1249"/>
      <c r="U275" s="1253"/>
      <c r="V275" s="1253"/>
      <c r="W275" s="1253"/>
      <c r="X275" s="1253"/>
      <c r="Y275" s="1284"/>
      <c r="Z275" s="573"/>
      <c r="AA275" s="574"/>
      <c r="AB275" s="574"/>
      <c r="AC275" s="574"/>
      <c r="AD275" s="574"/>
      <c r="AE275" s="574"/>
      <c r="AF275" s="574"/>
      <c r="AG275" s="574"/>
      <c r="AH275" s="574"/>
      <c r="AI275" s="574"/>
      <c r="AJ275" s="575"/>
      <c r="AK275" s="585"/>
      <c r="AL275" s="585"/>
      <c r="AM275" s="586"/>
      <c r="AN275" s="586"/>
      <c r="AO275" s="586"/>
      <c r="AP275" s="586"/>
      <c r="AQ275" s="586"/>
      <c r="AR275" s="586"/>
      <c r="AS275" s="586"/>
      <c r="AT275" s="576"/>
      <c r="AU275" s="576"/>
      <c r="AV275" s="576"/>
      <c r="AW275" s="576"/>
      <c r="AX275" s="576"/>
      <c r="AY275" s="576"/>
      <c r="AZ275" s="576"/>
      <c r="BA275" s="576"/>
      <c r="BB275" s="576"/>
      <c r="BC275" s="576"/>
    </row>
    <row r="276" spans="1:55" x14ac:dyDescent="0.25">
      <c r="A276" s="1297"/>
      <c r="B276" s="1252"/>
      <c r="C276" s="1320" t="s">
        <v>259</v>
      </c>
      <c r="D276" s="754" t="s">
        <v>216</v>
      </c>
      <c r="E276" s="891"/>
      <c r="F276" s="768"/>
      <c r="G276" s="717"/>
      <c r="H276" s="717"/>
      <c r="I276" s="900"/>
      <c r="J276" s="768"/>
      <c r="K276" s="808"/>
      <c r="L276" s="605"/>
      <c r="M276" s="695"/>
      <c r="N276" s="1269" t="s">
        <v>217</v>
      </c>
      <c r="O276" s="1270" t="s">
        <v>278</v>
      </c>
      <c r="P276" s="1270" t="s">
        <v>279</v>
      </c>
      <c r="Q276" s="1270" t="s">
        <v>280</v>
      </c>
      <c r="R276" s="1257" t="s">
        <v>221</v>
      </c>
      <c r="S276" s="1319">
        <v>8185614</v>
      </c>
      <c r="T276" s="1243"/>
      <c r="U276" s="1257"/>
      <c r="V276" s="1257" t="s">
        <v>223</v>
      </c>
      <c r="W276" s="1257" t="s">
        <v>224</v>
      </c>
      <c r="X276" s="1257" t="s">
        <v>225</v>
      </c>
      <c r="Y276" s="1316">
        <v>8185614</v>
      </c>
      <c r="Z276" s="573"/>
      <c r="AA276" s="574"/>
      <c r="AB276" s="574"/>
      <c r="AC276" s="574"/>
      <c r="AD276" s="574"/>
      <c r="AE276" s="574"/>
      <c r="AF276" s="574"/>
      <c r="AG276" s="574"/>
      <c r="AH276" s="574"/>
      <c r="AI276" s="574"/>
      <c r="AJ276" s="575"/>
      <c r="AK276" s="585"/>
      <c r="AL276" s="585"/>
      <c r="AM276" s="586"/>
      <c r="AN276" s="586"/>
      <c r="AO276" s="586"/>
      <c r="AP276" s="586"/>
      <c r="AQ276" s="586"/>
      <c r="AR276" s="586"/>
      <c r="AS276" s="586"/>
      <c r="AT276" s="576"/>
      <c r="AU276" s="576"/>
      <c r="AV276" s="576"/>
      <c r="AW276" s="576"/>
      <c r="AX276" s="576"/>
      <c r="AY276" s="576"/>
      <c r="AZ276" s="576"/>
      <c r="BA276" s="576"/>
      <c r="BB276" s="576"/>
      <c r="BC276" s="576"/>
    </row>
    <row r="277" spans="1:55" x14ac:dyDescent="0.25">
      <c r="A277" s="1297"/>
      <c r="B277" s="1252"/>
      <c r="C277" s="1252"/>
      <c r="D277" s="755" t="s">
        <v>226</v>
      </c>
      <c r="E277" s="890"/>
      <c r="F277" s="901"/>
      <c r="G277" s="902"/>
      <c r="H277" s="902"/>
      <c r="I277" s="903"/>
      <c r="J277" s="901"/>
      <c r="K277" s="820"/>
      <c r="L277" s="603"/>
      <c r="M277" s="689"/>
      <c r="N277" s="1252"/>
      <c r="O277" s="1252"/>
      <c r="P277" s="1252"/>
      <c r="Q277" s="1252"/>
      <c r="R277" s="1252"/>
      <c r="S277" s="1246"/>
      <c r="T277" s="1247"/>
      <c r="U277" s="1252"/>
      <c r="V277" s="1252"/>
      <c r="W277" s="1252"/>
      <c r="X277" s="1252"/>
      <c r="Y277" s="1283"/>
      <c r="Z277" s="573"/>
      <c r="AA277" s="574"/>
      <c r="AB277" s="574"/>
      <c r="AC277" s="574"/>
      <c r="AD277" s="574"/>
      <c r="AE277" s="574"/>
      <c r="AF277" s="574"/>
      <c r="AG277" s="574"/>
      <c r="AH277" s="574"/>
      <c r="AI277" s="574"/>
      <c r="AJ277" s="575"/>
      <c r="AK277" s="585"/>
      <c r="AL277" s="585"/>
      <c r="AM277" s="586"/>
      <c r="AN277" s="586"/>
      <c r="AO277" s="586"/>
      <c r="AP277" s="586"/>
      <c r="AQ277" s="586"/>
      <c r="AR277" s="586"/>
      <c r="AS277" s="586"/>
      <c r="AT277" s="576"/>
      <c r="AU277" s="576"/>
      <c r="AV277" s="576"/>
      <c r="AW277" s="576"/>
      <c r="AX277" s="576"/>
      <c r="AY277" s="576"/>
      <c r="AZ277" s="576"/>
      <c r="BA277" s="576"/>
      <c r="BB277" s="576"/>
      <c r="BC277" s="576"/>
    </row>
    <row r="278" spans="1:55" x14ac:dyDescent="0.25">
      <c r="A278" s="1297"/>
      <c r="B278" s="1252"/>
      <c r="C278" s="1252"/>
      <c r="D278" s="761" t="s">
        <v>228</v>
      </c>
      <c r="E278" s="891"/>
      <c r="F278" s="768"/>
      <c r="G278" s="717"/>
      <c r="H278" s="717"/>
      <c r="I278" s="900"/>
      <c r="J278" s="768"/>
      <c r="K278" s="808"/>
      <c r="L278" s="605"/>
      <c r="M278" s="710"/>
      <c r="N278" s="1252"/>
      <c r="O278" s="1252"/>
      <c r="P278" s="1252"/>
      <c r="Q278" s="1252"/>
      <c r="R278" s="1252"/>
      <c r="S278" s="1246"/>
      <c r="T278" s="1247"/>
      <c r="U278" s="1252"/>
      <c r="V278" s="1252"/>
      <c r="W278" s="1252"/>
      <c r="X278" s="1252"/>
      <c r="Y278" s="1283"/>
      <c r="Z278" s="573"/>
      <c r="AA278" s="574"/>
      <c r="AB278" s="574"/>
      <c r="AC278" s="574"/>
      <c r="AD278" s="574"/>
      <c r="AE278" s="574"/>
      <c r="AF278" s="574"/>
      <c r="AG278" s="574"/>
      <c r="AH278" s="574"/>
      <c r="AI278" s="574"/>
      <c r="AJ278" s="575"/>
      <c r="AK278" s="585"/>
      <c r="AL278" s="585"/>
      <c r="AM278" s="586"/>
      <c r="AN278" s="586"/>
      <c r="AO278" s="586"/>
      <c r="AP278" s="586"/>
      <c r="AQ278" s="586"/>
      <c r="AR278" s="586"/>
      <c r="AS278" s="586"/>
      <c r="AT278" s="576"/>
      <c r="AU278" s="576"/>
      <c r="AV278" s="576"/>
      <c r="AW278" s="576"/>
      <c r="AX278" s="576"/>
      <c r="AY278" s="576"/>
      <c r="AZ278" s="576"/>
      <c r="BA278" s="576"/>
      <c r="BB278" s="576"/>
      <c r="BC278" s="576"/>
    </row>
    <row r="279" spans="1:55" ht="15.75" thickBot="1" x14ac:dyDescent="0.3">
      <c r="A279" s="1297"/>
      <c r="B279" s="1252"/>
      <c r="C279" s="1253"/>
      <c r="D279" s="755" t="s">
        <v>230</v>
      </c>
      <c r="E279" s="890"/>
      <c r="F279" s="901"/>
      <c r="G279" s="902"/>
      <c r="H279" s="902"/>
      <c r="I279" s="900"/>
      <c r="J279" s="901"/>
      <c r="K279" s="820"/>
      <c r="L279" s="603"/>
      <c r="M279" s="672"/>
      <c r="N279" s="1253"/>
      <c r="O279" s="1253"/>
      <c r="P279" s="1253"/>
      <c r="Q279" s="1253"/>
      <c r="R279" s="1253"/>
      <c r="S279" s="1248"/>
      <c r="T279" s="1249"/>
      <c r="U279" s="1253"/>
      <c r="V279" s="1253"/>
      <c r="W279" s="1253"/>
      <c r="X279" s="1253"/>
      <c r="Y279" s="1284"/>
      <c r="Z279" s="573"/>
      <c r="AA279" s="574"/>
      <c r="AB279" s="574"/>
      <c r="AC279" s="574"/>
      <c r="AD279" s="574"/>
      <c r="AE279" s="574"/>
      <c r="AF279" s="574"/>
      <c r="AG279" s="574"/>
      <c r="AH279" s="574"/>
      <c r="AI279" s="574"/>
      <c r="AJ279" s="575"/>
      <c r="AK279" s="585"/>
      <c r="AL279" s="585"/>
      <c r="AM279" s="586"/>
      <c r="AN279" s="586"/>
      <c r="AO279" s="586"/>
      <c r="AP279" s="586"/>
      <c r="AQ279" s="586"/>
      <c r="AR279" s="586"/>
      <c r="AS279" s="586"/>
      <c r="AT279" s="576"/>
      <c r="AU279" s="576"/>
      <c r="AV279" s="576"/>
      <c r="AW279" s="576"/>
      <c r="AX279" s="576"/>
      <c r="AY279" s="576"/>
      <c r="AZ279" s="576"/>
      <c r="BA279" s="576"/>
      <c r="BB279" s="576"/>
      <c r="BC279" s="576"/>
    </row>
    <row r="280" spans="1:55" x14ac:dyDescent="0.25">
      <c r="A280" s="1297"/>
      <c r="B280" s="1252"/>
      <c r="C280" s="1296" t="s">
        <v>260</v>
      </c>
      <c r="D280" s="754" t="s">
        <v>216</v>
      </c>
      <c r="E280" s="894">
        <v>6089</v>
      </c>
      <c r="F280" s="851">
        <v>6089</v>
      </c>
      <c r="G280" s="912"/>
      <c r="H280" s="912"/>
      <c r="I280" s="851"/>
      <c r="J280" s="851">
        <v>1231.3599999999999</v>
      </c>
      <c r="K280" s="897"/>
      <c r="L280" s="623"/>
      <c r="M280" s="708"/>
      <c r="N280" s="1317"/>
      <c r="O280" s="1307"/>
      <c r="P280" s="1307"/>
      <c r="Q280" s="1307"/>
      <c r="R280" s="1307"/>
      <c r="S280" s="1307"/>
      <c r="T280" s="1307"/>
      <c r="U280" s="1307"/>
      <c r="V280" s="1307"/>
      <c r="W280" s="1307"/>
      <c r="X280" s="1307"/>
      <c r="Y280" s="1308"/>
      <c r="Z280" s="573"/>
      <c r="AA280" s="574"/>
      <c r="AB280" s="574"/>
      <c r="AC280" s="574"/>
      <c r="AD280" s="574"/>
      <c r="AE280" s="574"/>
      <c r="AF280" s="574"/>
      <c r="AG280" s="574"/>
      <c r="AH280" s="574"/>
      <c r="AI280" s="574"/>
      <c r="AJ280" s="575"/>
      <c r="AK280" s="585"/>
      <c r="AL280" s="585"/>
      <c r="AM280" s="586"/>
      <c r="AN280" s="586"/>
      <c r="AO280" s="586"/>
      <c r="AP280" s="586"/>
      <c r="AQ280" s="586"/>
      <c r="AR280" s="586"/>
      <c r="AS280" s="586"/>
      <c r="AT280" s="586"/>
      <c r="AU280" s="586"/>
      <c r="AV280" s="586"/>
      <c r="AW280" s="586"/>
      <c r="AX280" s="586"/>
      <c r="AY280" s="586"/>
      <c r="AZ280" s="586"/>
      <c r="BA280" s="586"/>
      <c r="BB280" s="586"/>
      <c r="BC280" s="586"/>
    </row>
    <row r="281" spans="1:55" x14ac:dyDescent="0.25">
      <c r="A281" s="1297"/>
      <c r="B281" s="1252"/>
      <c r="C281" s="1252"/>
      <c r="D281" s="755" t="s">
        <v>226</v>
      </c>
      <c r="E281" s="780">
        <v>500140000</v>
      </c>
      <c r="F281" s="898">
        <v>500140000</v>
      </c>
      <c r="G281" s="899"/>
      <c r="H281" s="899"/>
      <c r="I281" s="852"/>
      <c r="J281" s="898">
        <v>69481000</v>
      </c>
      <c r="K281" s="624"/>
      <c r="L281" s="624"/>
      <c r="M281" s="708"/>
      <c r="N281" s="1246"/>
      <c r="O281" s="1309"/>
      <c r="P281" s="1309"/>
      <c r="Q281" s="1309"/>
      <c r="R281" s="1309"/>
      <c r="S281" s="1309"/>
      <c r="T281" s="1309"/>
      <c r="U281" s="1309"/>
      <c r="V281" s="1309"/>
      <c r="W281" s="1309"/>
      <c r="X281" s="1309"/>
      <c r="Y281" s="1310"/>
      <c r="Z281" s="573"/>
      <c r="AA281" s="574"/>
      <c r="AB281" s="574"/>
      <c r="AC281" s="574"/>
      <c r="AD281" s="574"/>
      <c r="AE281" s="574"/>
      <c r="AF281" s="574"/>
      <c r="AG281" s="574"/>
      <c r="AH281" s="574"/>
      <c r="AI281" s="574"/>
      <c r="AJ281" s="575"/>
      <c r="AK281" s="585"/>
      <c r="AL281" s="585"/>
      <c r="AM281" s="586"/>
      <c r="AN281" s="586"/>
      <c r="AO281" s="586"/>
      <c r="AP281" s="586"/>
      <c r="AQ281" s="586"/>
      <c r="AR281" s="586"/>
      <c r="AS281" s="586"/>
      <c r="AT281" s="586"/>
      <c r="AU281" s="586"/>
      <c r="AV281" s="586"/>
      <c r="AW281" s="586"/>
      <c r="AX281" s="586"/>
      <c r="AY281" s="586"/>
      <c r="AZ281" s="586"/>
      <c r="BA281" s="586"/>
      <c r="BB281" s="586"/>
      <c r="BC281" s="586"/>
    </row>
    <row r="282" spans="1:55" x14ac:dyDescent="0.25">
      <c r="A282" s="1297"/>
      <c r="B282" s="1252"/>
      <c r="C282" s="1252"/>
      <c r="D282" s="761" t="s">
        <v>228</v>
      </c>
      <c r="E282" s="692">
        <v>31.239999999999782</v>
      </c>
      <c r="F282" s="692">
        <v>31.239999999999782</v>
      </c>
      <c r="G282" s="623"/>
      <c r="H282" s="623"/>
      <c r="I282" s="692"/>
      <c r="J282" s="692">
        <v>31</v>
      </c>
      <c r="K282" s="623"/>
      <c r="L282" s="623"/>
      <c r="M282" s="708"/>
      <c r="N282" s="1246"/>
      <c r="O282" s="1309"/>
      <c r="P282" s="1309"/>
      <c r="Q282" s="1309"/>
      <c r="R282" s="1309"/>
      <c r="S282" s="1309"/>
      <c r="T282" s="1309"/>
      <c r="U282" s="1309"/>
      <c r="V282" s="1309"/>
      <c r="W282" s="1309"/>
      <c r="X282" s="1309"/>
      <c r="Y282" s="1310"/>
      <c r="Z282" s="573"/>
      <c r="AA282" s="574"/>
      <c r="AB282" s="574"/>
      <c r="AC282" s="574"/>
      <c r="AD282" s="574"/>
      <c r="AE282" s="574"/>
      <c r="AF282" s="574"/>
      <c r="AG282" s="574"/>
      <c r="AH282" s="574"/>
      <c r="AI282" s="574"/>
      <c r="AJ282" s="575"/>
      <c r="AK282" s="585"/>
      <c r="AL282" s="585"/>
      <c r="AM282" s="586"/>
      <c r="AN282" s="586"/>
      <c r="AO282" s="586"/>
      <c r="AP282" s="586"/>
      <c r="AQ282" s="586"/>
      <c r="AR282" s="586"/>
      <c r="AS282" s="586"/>
      <c r="AT282" s="586"/>
      <c r="AU282" s="586"/>
      <c r="AV282" s="586"/>
      <c r="AW282" s="586"/>
      <c r="AX282" s="586"/>
      <c r="AY282" s="586"/>
      <c r="AZ282" s="586"/>
      <c r="BA282" s="586"/>
      <c r="BB282" s="586"/>
      <c r="BC282" s="586"/>
    </row>
    <row r="283" spans="1:55" ht="15.75" thickBot="1" x14ac:dyDescent="0.3">
      <c r="A283" s="1298"/>
      <c r="B283" s="1293"/>
      <c r="C283" s="1293"/>
      <c r="D283" s="755" t="s">
        <v>230</v>
      </c>
      <c r="E283" s="781">
        <v>98216857</v>
      </c>
      <c r="F283" s="781">
        <v>98216857</v>
      </c>
      <c r="G283" s="625"/>
      <c r="H283" s="625"/>
      <c r="I283" s="693"/>
      <c r="J283" s="781">
        <v>80693357</v>
      </c>
      <c r="K283" s="625"/>
      <c r="L283" s="625"/>
      <c r="M283" s="709"/>
      <c r="N283" s="1302"/>
      <c r="O283" s="1311"/>
      <c r="P283" s="1311"/>
      <c r="Q283" s="1311"/>
      <c r="R283" s="1311"/>
      <c r="S283" s="1311"/>
      <c r="T283" s="1311"/>
      <c r="U283" s="1311"/>
      <c r="V283" s="1311"/>
      <c r="W283" s="1311"/>
      <c r="X283" s="1311"/>
      <c r="Y283" s="1312"/>
      <c r="Z283" s="573"/>
      <c r="AA283" s="574"/>
      <c r="AB283" s="574"/>
      <c r="AC283" s="574"/>
      <c r="AD283" s="574"/>
      <c r="AE283" s="574"/>
      <c r="AF283" s="574"/>
      <c r="AG283" s="574"/>
      <c r="AH283" s="574"/>
      <c r="AI283" s="574"/>
      <c r="AJ283" s="575"/>
      <c r="AK283" s="585"/>
      <c r="AL283" s="585"/>
      <c r="AM283" s="586"/>
      <c r="AN283" s="586"/>
      <c r="AO283" s="586"/>
      <c r="AP283" s="586"/>
      <c r="AQ283" s="586"/>
      <c r="AR283" s="586"/>
      <c r="AS283" s="586"/>
      <c r="AT283" s="586"/>
      <c r="AU283" s="586"/>
      <c r="AV283" s="586"/>
      <c r="AW283" s="586"/>
      <c r="AX283" s="586"/>
      <c r="AY283" s="586"/>
      <c r="AZ283" s="586"/>
      <c r="BA283" s="586"/>
      <c r="BB283" s="586"/>
      <c r="BC283" s="586"/>
    </row>
    <row r="284" spans="1:55" ht="33.75" x14ac:dyDescent="0.25">
      <c r="A284" s="1254">
        <v>9</v>
      </c>
      <c r="B284" s="1256" t="s">
        <v>113</v>
      </c>
      <c r="C284" s="1256" t="s">
        <v>378</v>
      </c>
      <c r="D284" s="754" t="s">
        <v>216</v>
      </c>
      <c r="E284" s="770">
        <v>1970</v>
      </c>
      <c r="F284" s="770">
        <v>1970</v>
      </c>
      <c r="G284" s="720"/>
      <c r="H284" s="720"/>
      <c r="I284" s="720"/>
      <c r="J284" s="853">
        <v>443</v>
      </c>
      <c r="K284" s="610"/>
      <c r="L284" s="610"/>
      <c r="M284" s="671"/>
      <c r="N284" s="1256" t="s">
        <v>217</v>
      </c>
      <c r="O284" s="1256" t="s">
        <v>89</v>
      </c>
      <c r="P284" s="1256" t="s">
        <v>89</v>
      </c>
      <c r="Q284" s="1256" t="s">
        <v>89</v>
      </c>
      <c r="R284" s="1299" t="s">
        <v>221</v>
      </c>
      <c r="S284" s="1300">
        <v>8185614</v>
      </c>
      <c r="T284" s="1301"/>
      <c r="U284" s="1292" t="s">
        <v>222</v>
      </c>
      <c r="V284" s="1292" t="s">
        <v>223</v>
      </c>
      <c r="W284" s="1292" t="s">
        <v>224</v>
      </c>
      <c r="X284" s="1292" t="s">
        <v>225</v>
      </c>
      <c r="Y284" s="1294">
        <v>8185614</v>
      </c>
      <c r="Z284" s="573"/>
      <c r="AA284" s="574">
        <v>12</v>
      </c>
      <c r="AB284" s="574" t="s">
        <v>365</v>
      </c>
      <c r="AC284" s="574"/>
      <c r="AD284" s="574"/>
      <c r="AE284" s="574"/>
      <c r="AF284" s="574" t="s">
        <v>366</v>
      </c>
      <c r="AG284" s="574"/>
      <c r="AH284" s="574"/>
      <c r="AI284" s="574"/>
      <c r="AJ284" s="575"/>
      <c r="AK284" s="575"/>
      <c r="AL284" s="575"/>
      <c r="AM284" s="573"/>
      <c r="AN284" s="573"/>
      <c r="AO284" s="573"/>
      <c r="AP284" s="573"/>
      <c r="AQ284" s="573"/>
      <c r="AR284" s="573"/>
      <c r="AS284" s="573"/>
      <c r="AT284" s="576"/>
      <c r="AU284" s="576"/>
      <c r="AV284" s="576"/>
      <c r="AW284" s="576"/>
      <c r="AX284" s="576"/>
      <c r="AY284" s="576"/>
      <c r="AZ284" s="576"/>
      <c r="BA284" s="576"/>
      <c r="BB284" s="576"/>
      <c r="BC284" s="576"/>
    </row>
    <row r="285" spans="1:55" ht="45" x14ac:dyDescent="0.25">
      <c r="A285" s="1297"/>
      <c r="B285" s="1252"/>
      <c r="C285" s="1252"/>
      <c r="D285" s="755" t="s">
        <v>226</v>
      </c>
      <c r="E285" s="771">
        <v>206331000</v>
      </c>
      <c r="F285" s="771">
        <v>206331000</v>
      </c>
      <c r="G285" s="721"/>
      <c r="H285" s="721"/>
      <c r="I285" s="836"/>
      <c r="J285" s="854">
        <v>25065000</v>
      </c>
      <c r="K285" s="611"/>
      <c r="L285" s="611"/>
      <c r="M285" s="672"/>
      <c r="N285" s="1252"/>
      <c r="O285" s="1252"/>
      <c r="P285" s="1252"/>
      <c r="Q285" s="1252"/>
      <c r="R285" s="1252"/>
      <c r="S285" s="1246"/>
      <c r="T285" s="1247"/>
      <c r="U285" s="1252"/>
      <c r="V285" s="1252"/>
      <c r="W285" s="1252"/>
      <c r="X285" s="1252"/>
      <c r="Y285" s="1283"/>
      <c r="Z285" s="573"/>
      <c r="AA285" s="574">
        <v>13</v>
      </c>
      <c r="AB285" s="574" t="s">
        <v>367</v>
      </c>
      <c r="AC285" s="574"/>
      <c r="AD285" s="574"/>
      <c r="AE285" s="574"/>
      <c r="AF285" s="574" t="s">
        <v>368</v>
      </c>
      <c r="AG285" s="574"/>
      <c r="AH285" s="574"/>
      <c r="AI285" s="574"/>
      <c r="AJ285" s="575"/>
      <c r="AK285" s="575"/>
      <c r="AL285" s="575"/>
      <c r="AM285" s="573"/>
      <c r="AN285" s="573"/>
      <c r="AO285" s="573"/>
      <c r="AP285" s="573"/>
      <c r="AQ285" s="573"/>
      <c r="AR285" s="573"/>
      <c r="AS285" s="573"/>
      <c r="AT285" s="576"/>
      <c r="AU285" s="576"/>
      <c r="AV285" s="576"/>
      <c r="AW285" s="576"/>
      <c r="AX285" s="576"/>
      <c r="AY285" s="576"/>
      <c r="AZ285" s="576"/>
      <c r="BA285" s="576"/>
      <c r="BB285" s="576"/>
      <c r="BC285" s="576"/>
    </row>
    <row r="286" spans="1:55" ht="101.25" x14ac:dyDescent="0.25">
      <c r="A286" s="1297"/>
      <c r="B286" s="1252"/>
      <c r="C286" s="1252"/>
      <c r="D286" s="761" t="s">
        <v>228</v>
      </c>
      <c r="E286" s="771">
        <v>0</v>
      </c>
      <c r="F286" s="771">
        <v>0</v>
      </c>
      <c r="G286" s="721"/>
      <c r="H286" s="721"/>
      <c r="I286" s="836"/>
      <c r="J286" s="854">
        <v>0</v>
      </c>
      <c r="K286" s="612"/>
      <c r="L286" s="612"/>
      <c r="M286" s="710"/>
      <c r="N286" s="1252"/>
      <c r="O286" s="1252"/>
      <c r="P286" s="1252"/>
      <c r="Q286" s="1252"/>
      <c r="R286" s="1252"/>
      <c r="S286" s="1246"/>
      <c r="T286" s="1247"/>
      <c r="U286" s="1252"/>
      <c r="V286" s="1252"/>
      <c r="W286" s="1252"/>
      <c r="X286" s="1252"/>
      <c r="Y286" s="1283"/>
      <c r="Z286" s="573"/>
      <c r="AA286" s="574">
        <v>14</v>
      </c>
      <c r="AB286" s="574" t="s">
        <v>369</v>
      </c>
      <c r="AC286" s="574"/>
      <c r="AD286" s="574"/>
      <c r="AE286" s="574"/>
      <c r="AF286" s="574" t="s">
        <v>370</v>
      </c>
      <c r="AG286" s="574"/>
      <c r="AH286" s="574"/>
      <c r="AI286" s="574"/>
      <c r="AJ286" s="575"/>
      <c r="AK286" s="575"/>
      <c r="AL286" s="575"/>
      <c r="AM286" s="573"/>
      <c r="AN286" s="573"/>
      <c r="AO286" s="573"/>
      <c r="AP286" s="573"/>
      <c r="AQ286" s="573"/>
      <c r="AR286" s="573"/>
      <c r="AS286" s="573"/>
      <c r="AT286" s="576"/>
      <c r="AU286" s="576"/>
      <c r="AV286" s="576"/>
      <c r="AW286" s="576"/>
      <c r="AX286" s="576"/>
      <c r="AY286" s="576"/>
      <c r="AZ286" s="576"/>
      <c r="BA286" s="576"/>
      <c r="BB286" s="576"/>
      <c r="BC286" s="576"/>
    </row>
    <row r="287" spans="1:55" ht="15.75" thickBot="1" x14ac:dyDescent="0.3">
      <c r="A287" s="1297"/>
      <c r="B287" s="1252"/>
      <c r="C287" s="1253"/>
      <c r="D287" s="755" t="s">
        <v>230</v>
      </c>
      <c r="E287" s="771">
        <v>53026167</v>
      </c>
      <c r="F287" s="771">
        <v>53026167</v>
      </c>
      <c r="G287" s="721"/>
      <c r="H287" s="721"/>
      <c r="I287" s="836"/>
      <c r="J287" s="854">
        <v>37478734</v>
      </c>
      <c r="K287" s="603"/>
      <c r="L287" s="603"/>
      <c r="M287" s="672"/>
      <c r="N287" s="1252"/>
      <c r="O287" s="1252"/>
      <c r="P287" s="1252"/>
      <c r="Q287" s="1252"/>
      <c r="R287" s="1252"/>
      <c r="S287" s="1246"/>
      <c r="T287" s="1247"/>
      <c r="U287" s="1252"/>
      <c r="V287" s="1252"/>
      <c r="W287" s="1252"/>
      <c r="X287" s="1252"/>
      <c r="Y287" s="1283"/>
      <c r="Z287" s="573"/>
      <c r="AA287" s="574"/>
      <c r="AB287" s="574"/>
      <c r="AC287" s="574"/>
      <c r="AD287" s="574"/>
      <c r="AE287" s="574"/>
      <c r="AF287" s="574"/>
      <c r="AG287" s="574"/>
      <c r="AH287" s="574"/>
      <c r="AI287" s="574"/>
      <c r="AJ287" s="575"/>
      <c r="AK287" s="575"/>
      <c r="AL287" s="575"/>
      <c r="AM287" s="573"/>
      <c r="AN287" s="573"/>
      <c r="AO287" s="573"/>
      <c r="AP287" s="573"/>
      <c r="AQ287" s="573"/>
      <c r="AR287" s="573"/>
      <c r="AS287" s="573"/>
      <c r="AT287" s="576"/>
      <c r="AU287" s="576"/>
      <c r="AV287" s="576"/>
      <c r="AW287" s="576"/>
      <c r="AX287" s="576"/>
      <c r="AY287" s="576"/>
      <c r="AZ287" s="576"/>
      <c r="BA287" s="576"/>
      <c r="BB287" s="576"/>
      <c r="BC287" s="576"/>
    </row>
    <row r="288" spans="1:55" x14ac:dyDescent="0.25">
      <c r="A288" s="1297"/>
      <c r="B288" s="1252"/>
      <c r="C288" s="1296" t="s">
        <v>274</v>
      </c>
      <c r="D288" s="754" t="s">
        <v>216</v>
      </c>
      <c r="E288" s="769">
        <v>1970</v>
      </c>
      <c r="F288" s="769">
        <v>1970</v>
      </c>
      <c r="G288" s="718"/>
      <c r="H288" s="718"/>
      <c r="I288" s="838"/>
      <c r="J288" s="913">
        <v>443</v>
      </c>
      <c r="K288" s="583"/>
      <c r="L288" s="583"/>
      <c r="M288" s="708"/>
      <c r="N288" s="1252"/>
      <c r="O288" s="1252"/>
      <c r="P288" s="1252"/>
      <c r="Q288" s="1252"/>
      <c r="R288" s="1252"/>
      <c r="S288" s="1246"/>
      <c r="T288" s="1247"/>
      <c r="U288" s="1252"/>
      <c r="V288" s="1252"/>
      <c r="W288" s="1252"/>
      <c r="X288" s="1252"/>
      <c r="Y288" s="1283"/>
      <c r="Z288" s="573"/>
      <c r="AA288" s="574"/>
      <c r="AB288" s="574"/>
      <c r="AC288" s="574"/>
      <c r="AD288" s="574"/>
      <c r="AE288" s="574"/>
      <c r="AF288" s="574"/>
      <c r="AG288" s="574"/>
      <c r="AH288" s="574"/>
      <c r="AI288" s="574"/>
      <c r="AJ288" s="575"/>
      <c r="AK288" s="585"/>
      <c r="AL288" s="585"/>
      <c r="AM288" s="586"/>
      <c r="AN288" s="586"/>
      <c r="AO288" s="586"/>
      <c r="AP288" s="586"/>
      <c r="AQ288" s="586"/>
      <c r="AR288" s="586"/>
      <c r="AS288" s="586"/>
      <c r="AT288" s="586"/>
      <c r="AU288" s="586"/>
      <c r="AV288" s="586"/>
      <c r="AW288" s="586"/>
      <c r="AX288" s="586"/>
      <c r="AY288" s="586"/>
      <c r="AZ288" s="586"/>
      <c r="BA288" s="586"/>
      <c r="BB288" s="586"/>
      <c r="BC288" s="586"/>
    </row>
    <row r="289" spans="1:55" x14ac:dyDescent="0.25">
      <c r="A289" s="1297"/>
      <c r="B289" s="1252"/>
      <c r="C289" s="1252"/>
      <c r="D289" s="755" t="s">
        <v>226</v>
      </c>
      <c r="E289" s="669">
        <v>206331000</v>
      </c>
      <c r="F289" s="669">
        <v>206331000</v>
      </c>
      <c r="G289" s="587"/>
      <c r="H289" s="587"/>
      <c r="I289" s="673"/>
      <c r="J289" s="669">
        <v>25065000</v>
      </c>
      <c r="K289" s="587"/>
      <c r="L289" s="587"/>
      <c r="M289" s="708"/>
      <c r="N289" s="1252"/>
      <c r="O289" s="1252"/>
      <c r="P289" s="1252"/>
      <c r="Q289" s="1252"/>
      <c r="R289" s="1252"/>
      <c r="S289" s="1246"/>
      <c r="T289" s="1247"/>
      <c r="U289" s="1252"/>
      <c r="V289" s="1252"/>
      <c r="W289" s="1252"/>
      <c r="X289" s="1252"/>
      <c r="Y289" s="1283"/>
      <c r="Z289" s="573"/>
      <c r="AA289" s="574"/>
      <c r="AB289" s="574"/>
      <c r="AC289" s="574"/>
      <c r="AD289" s="574"/>
      <c r="AE289" s="574"/>
      <c r="AF289" s="574"/>
      <c r="AG289" s="574"/>
      <c r="AH289" s="574"/>
      <c r="AI289" s="574"/>
      <c r="AJ289" s="575"/>
      <c r="AK289" s="585"/>
      <c r="AL289" s="585"/>
      <c r="AM289" s="586"/>
      <c r="AN289" s="586"/>
      <c r="AO289" s="586"/>
      <c r="AP289" s="586"/>
      <c r="AQ289" s="586"/>
      <c r="AR289" s="586"/>
      <c r="AS289" s="586"/>
      <c r="AT289" s="586"/>
      <c r="AU289" s="586"/>
      <c r="AV289" s="586"/>
      <c r="AW289" s="586"/>
      <c r="AX289" s="586"/>
      <c r="AY289" s="586"/>
      <c r="AZ289" s="586"/>
      <c r="BA289" s="586"/>
      <c r="BB289" s="586"/>
      <c r="BC289" s="586"/>
    </row>
    <row r="290" spans="1:55" x14ac:dyDescent="0.25">
      <c r="A290" s="1297"/>
      <c r="B290" s="1252"/>
      <c r="C290" s="1252"/>
      <c r="D290" s="761" t="s">
        <v>228</v>
      </c>
      <c r="E290" s="668">
        <v>0</v>
      </c>
      <c r="F290" s="669">
        <v>0</v>
      </c>
      <c r="G290" s="583"/>
      <c r="H290" s="583"/>
      <c r="I290" s="674"/>
      <c r="J290" s="669">
        <v>0</v>
      </c>
      <c r="K290" s="583"/>
      <c r="L290" s="583"/>
      <c r="M290" s="708"/>
      <c r="N290" s="1252"/>
      <c r="O290" s="1252"/>
      <c r="P290" s="1252"/>
      <c r="Q290" s="1252"/>
      <c r="R290" s="1252"/>
      <c r="S290" s="1246"/>
      <c r="T290" s="1247"/>
      <c r="U290" s="1252"/>
      <c r="V290" s="1252"/>
      <c r="W290" s="1252"/>
      <c r="X290" s="1252"/>
      <c r="Y290" s="1283"/>
      <c r="Z290" s="573"/>
      <c r="AA290" s="574"/>
      <c r="AB290" s="574"/>
      <c r="AC290" s="574"/>
      <c r="AD290" s="574"/>
      <c r="AE290" s="574"/>
      <c r="AF290" s="574"/>
      <c r="AG290" s="574"/>
      <c r="AH290" s="574"/>
      <c r="AI290" s="574"/>
      <c r="AJ290" s="575"/>
      <c r="AK290" s="585"/>
      <c r="AL290" s="585"/>
      <c r="AM290" s="586"/>
      <c r="AN290" s="586"/>
      <c r="AO290" s="586"/>
      <c r="AP290" s="586"/>
      <c r="AQ290" s="586"/>
      <c r="AR290" s="586"/>
      <c r="AS290" s="586"/>
      <c r="AT290" s="586"/>
      <c r="AU290" s="586"/>
      <c r="AV290" s="586"/>
      <c r="AW290" s="586"/>
      <c r="AX290" s="586"/>
      <c r="AY290" s="586"/>
      <c r="AZ290" s="586"/>
      <c r="BA290" s="586"/>
      <c r="BB290" s="586"/>
      <c r="BC290" s="586"/>
    </row>
    <row r="291" spans="1:55" ht="15.75" thickBot="1" x14ac:dyDescent="0.3">
      <c r="A291" s="1298"/>
      <c r="B291" s="1293"/>
      <c r="C291" s="1293"/>
      <c r="D291" s="755" t="s">
        <v>230</v>
      </c>
      <c r="E291" s="704">
        <v>53026167</v>
      </c>
      <c r="F291" s="669">
        <v>53026167</v>
      </c>
      <c r="G291" s="608"/>
      <c r="H291" s="608"/>
      <c r="I291" s="675"/>
      <c r="J291" s="669">
        <v>37478734</v>
      </c>
      <c r="K291" s="608"/>
      <c r="L291" s="608"/>
      <c r="M291" s="709"/>
      <c r="N291" s="1293"/>
      <c r="O291" s="1293"/>
      <c r="P291" s="1293"/>
      <c r="Q291" s="1293"/>
      <c r="R291" s="1293"/>
      <c r="S291" s="1302"/>
      <c r="T291" s="1303"/>
      <c r="U291" s="1293"/>
      <c r="V291" s="1293"/>
      <c r="W291" s="1293"/>
      <c r="X291" s="1293"/>
      <c r="Y291" s="1295"/>
      <c r="Z291" s="573"/>
      <c r="AA291" s="574"/>
      <c r="AB291" s="574"/>
      <c r="AC291" s="574"/>
      <c r="AD291" s="574"/>
      <c r="AE291" s="574"/>
      <c r="AF291" s="574"/>
      <c r="AG291" s="574"/>
      <c r="AH291" s="574"/>
      <c r="AI291" s="574"/>
      <c r="AJ291" s="575"/>
      <c r="AK291" s="585"/>
      <c r="AL291" s="585"/>
      <c r="AM291" s="586"/>
      <c r="AN291" s="586"/>
      <c r="AO291" s="586"/>
      <c r="AP291" s="586"/>
      <c r="AQ291" s="586"/>
      <c r="AR291" s="586"/>
      <c r="AS291" s="586"/>
      <c r="AT291" s="586"/>
      <c r="AU291" s="586"/>
      <c r="AV291" s="586"/>
      <c r="AW291" s="586"/>
      <c r="AX291" s="586"/>
      <c r="AY291" s="586"/>
      <c r="AZ291" s="586"/>
      <c r="BA291" s="586"/>
      <c r="BB291" s="586"/>
      <c r="BC291" s="586"/>
    </row>
    <row r="292" spans="1:55" ht="33.75" x14ac:dyDescent="0.25">
      <c r="A292" s="1254">
        <v>10</v>
      </c>
      <c r="B292" s="1256" t="s">
        <v>348</v>
      </c>
      <c r="C292" s="1256" t="s">
        <v>349</v>
      </c>
      <c r="D292" s="754" t="s">
        <v>216</v>
      </c>
      <c r="E292" s="782">
        <v>0.9</v>
      </c>
      <c r="F292" s="782">
        <v>0.9</v>
      </c>
      <c r="G292" s="729"/>
      <c r="H292" s="729"/>
      <c r="I292" s="729"/>
      <c r="J292" s="855">
        <v>0.42</v>
      </c>
      <c r="K292" s="639"/>
      <c r="L292" s="639"/>
      <c r="M292" s="694"/>
      <c r="N292" s="1256" t="s">
        <v>217</v>
      </c>
      <c r="O292" s="1256" t="s">
        <v>89</v>
      </c>
      <c r="P292" s="1256" t="s">
        <v>89</v>
      </c>
      <c r="Q292" s="1256" t="s">
        <v>89</v>
      </c>
      <c r="R292" s="1299" t="s">
        <v>221</v>
      </c>
      <c r="S292" s="1300">
        <v>8185614</v>
      </c>
      <c r="T292" s="1301"/>
      <c r="U292" s="1292" t="s">
        <v>222</v>
      </c>
      <c r="V292" s="1292" t="s">
        <v>223</v>
      </c>
      <c r="W292" s="1292" t="s">
        <v>224</v>
      </c>
      <c r="X292" s="1292" t="s">
        <v>225</v>
      </c>
      <c r="Y292" s="1294">
        <v>8185614</v>
      </c>
      <c r="Z292" s="573"/>
      <c r="AA292" s="574">
        <v>12</v>
      </c>
      <c r="AB292" s="574" t="s">
        <v>365</v>
      </c>
      <c r="AC292" s="574"/>
      <c r="AD292" s="574"/>
      <c r="AE292" s="574"/>
      <c r="AF292" s="574" t="s">
        <v>366</v>
      </c>
      <c r="AG292" s="574"/>
      <c r="AH292" s="574"/>
      <c r="AI292" s="574"/>
      <c r="AJ292" s="575"/>
      <c r="AK292" s="575"/>
      <c r="AL292" s="575"/>
      <c r="AM292" s="573"/>
      <c r="AN292" s="573"/>
      <c r="AO292" s="573"/>
      <c r="AP292" s="573"/>
      <c r="AQ292" s="573"/>
      <c r="AR292" s="573"/>
      <c r="AS292" s="573"/>
      <c r="AT292" s="576"/>
      <c r="AU292" s="576"/>
      <c r="AV292" s="576"/>
      <c r="AW292" s="576"/>
      <c r="AX292" s="576"/>
      <c r="AY292" s="576"/>
      <c r="AZ292" s="576"/>
      <c r="BA292" s="576"/>
      <c r="BB292" s="576"/>
      <c r="BC292" s="576"/>
    </row>
    <row r="293" spans="1:55" ht="45" x14ac:dyDescent="0.25">
      <c r="A293" s="1297"/>
      <c r="B293" s="1252"/>
      <c r="C293" s="1252"/>
      <c r="D293" s="755" t="s">
        <v>226</v>
      </c>
      <c r="E293" s="783">
        <v>215000000</v>
      </c>
      <c r="F293" s="783">
        <v>215000000</v>
      </c>
      <c r="G293" s="730"/>
      <c r="H293" s="730"/>
      <c r="I293" s="914"/>
      <c r="J293" s="856">
        <v>0</v>
      </c>
      <c r="K293" s="731"/>
      <c r="L293" s="731"/>
      <c r="M293" s="732"/>
      <c r="N293" s="1252"/>
      <c r="O293" s="1252"/>
      <c r="P293" s="1252"/>
      <c r="Q293" s="1252"/>
      <c r="R293" s="1252"/>
      <c r="S293" s="1246"/>
      <c r="T293" s="1247"/>
      <c r="U293" s="1252"/>
      <c r="V293" s="1252"/>
      <c r="W293" s="1252"/>
      <c r="X293" s="1252"/>
      <c r="Y293" s="1283"/>
      <c r="Z293" s="733"/>
      <c r="AA293" s="734">
        <v>13</v>
      </c>
      <c r="AB293" s="734" t="s">
        <v>367</v>
      </c>
      <c r="AC293" s="734"/>
      <c r="AD293" s="734"/>
      <c r="AE293" s="734"/>
      <c r="AF293" s="734" t="s">
        <v>368</v>
      </c>
      <c r="AG293" s="734"/>
      <c r="AH293" s="734"/>
      <c r="AI293" s="734"/>
      <c r="AJ293" s="735"/>
      <c r="AK293" s="735"/>
      <c r="AL293" s="735"/>
      <c r="AM293" s="733"/>
      <c r="AN293" s="733"/>
      <c r="AO293" s="733"/>
      <c r="AP293" s="733"/>
      <c r="AQ293" s="733"/>
      <c r="AR293" s="733"/>
      <c r="AS293" s="733"/>
      <c r="AT293" s="736"/>
      <c r="AU293" s="736"/>
      <c r="AV293" s="736"/>
      <c r="AW293" s="736"/>
      <c r="AX293" s="736"/>
      <c r="AY293" s="736"/>
      <c r="AZ293" s="736"/>
      <c r="BA293" s="736"/>
      <c r="BB293" s="736"/>
      <c r="BC293" s="736"/>
    </row>
    <row r="294" spans="1:55" ht="101.25" x14ac:dyDescent="0.25">
      <c r="A294" s="1297"/>
      <c r="B294" s="1252"/>
      <c r="C294" s="1252"/>
      <c r="D294" s="761" t="s">
        <v>228</v>
      </c>
      <c r="E294" s="784">
        <v>0.184</v>
      </c>
      <c r="F294" s="806">
        <v>0.184</v>
      </c>
      <c r="G294" s="737"/>
      <c r="H294" s="737"/>
      <c r="I294" s="915"/>
      <c r="J294" s="857">
        <v>0</v>
      </c>
      <c r="K294" s="640"/>
      <c r="L294" s="640"/>
      <c r="M294" s="695"/>
      <c r="N294" s="1252"/>
      <c r="O294" s="1252"/>
      <c r="P294" s="1252"/>
      <c r="Q294" s="1252"/>
      <c r="R294" s="1252"/>
      <c r="S294" s="1246"/>
      <c r="T294" s="1247"/>
      <c r="U294" s="1252"/>
      <c r="V294" s="1252"/>
      <c r="W294" s="1252"/>
      <c r="X294" s="1252"/>
      <c r="Y294" s="1283"/>
      <c r="Z294" s="573"/>
      <c r="AA294" s="574">
        <v>14</v>
      </c>
      <c r="AB294" s="574" t="s">
        <v>369</v>
      </c>
      <c r="AC294" s="574"/>
      <c r="AD294" s="574"/>
      <c r="AE294" s="574"/>
      <c r="AF294" s="574" t="s">
        <v>370</v>
      </c>
      <c r="AG294" s="574"/>
      <c r="AH294" s="574"/>
      <c r="AI294" s="574"/>
      <c r="AJ294" s="575"/>
      <c r="AK294" s="575"/>
      <c r="AL294" s="575"/>
      <c r="AM294" s="573"/>
      <c r="AN294" s="573"/>
      <c r="AO294" s="573"/>
      <c r="AP294" s="573"/>
      <c r="AQ294" s="573"/>
      <c r="AR294" s="573"/>
      <c r="AS294" s="573"/>
      <c r="AT294" s="576"/>
      <c r="AU294" s="576"/>
      <c r="AV294" s="576"/>
      <c r="AW294" s="576"/>
      <c r="AX294" s="576"/>
      <c r="AY294" s="576"/>
      <c r="AZ294" s="576"/>
      <c r="BA294" s="576"/>
      <c r="BB294" s="576"/>
      <c r="BC294" s="576"/>
    </row>
    <row r="295" spans="1:55" ht="15.75" thickBot="1" x14ac:dyDescent="0.3">
      <c r="A295" s="1297"/>
      <c r="B295" s="1252"/>
      <c r="C295" s="1253"/>
      <c r="D295" s="755" t="s">
        <v>230</v>
      </c>
      <c r="E295" s="783">
        <v>10625000</v>
      </c>
      <c r="F295" s="783">
        <v>10625000</v>
      </c>
      <c r="G295" s="730"/>
      <c r="H295" s="730"/>
      <c r="I295" s="914"/>
      <c r="J295" s="856">
        <v>3437500</v>
      </c>
      <c r="K295" s="731"/>
      <c r="L295" s="731"/>
      <c r="M295" s="732"/>
      <c r="N295" s="1252"/>
      <c r="O295" s="1252"/>
      <c r="P295" s="1252"/>
      <c r="Q295" s="1252"/>
      <c r="R295" s="1252"/>
      <c r="S295" s="1246"/>
      <c r="T295" s="1247"/>
      <c r="U295" s="1252"/>
      <c r="V295" s="1252"/>
      <c r="W295" s="1252"/>
      <c r="X295" s="1252"/>
      <c r="Y295" s="1283"/>
      <c r="Z295" s="733"/>
      <c r="AA295" s="734"/>
      <c r="AB295" s="734"/>
      <c r="AC295" s="734"/>
      <c r="AD295" s="734"/>
      <c r="AE295" s="734"/>
      <c r="AF295" s="734"/>
      <c r="AG295" s="734"/>
      <c r="AH295" s="734"/>
      <c r="AI295" s="734"/>
      <c r="AJ295" s="735"/>
      <c r="AK295" s="735"/>
      <c r="AL295" s="735"/>
      <c r="AM295" s="733"/>
      <c r="AN295" s="733"/>
      <c r="AO295" s="733"/>
      <c r="AP295" s="733"/>
      <c r="AQ295" s="733"/>
      <c r="AR295" s="733"/>
      <c r="AS295" s="733"/>
      <c r="AT295" s="736"/>
      <c r="AU295" s="736"/>
      <c r="AV295" s="736"/>
      <c r="AW295" s="736"/>
      <c r="AX295" s="736"/>
      <c r="AY295" s="736"/>
      <c r="AZ295" s="736"/>
      <c r="BA295" s="736"/>
      <c r="BB295" s="736"/>
      <c r="BC295" s="736"/>
    </row>
    <row r="296" spans="1:55" x14ac:dyDescent="0.25">
      <c r="A296" s="1297"/>
      <c r="B296" s="1252"/>
      <c r="C296" s="1296" t="s">
        <v>274</v>
      </c>
      <c r="D296" s="754" t="s">
        <v>216</v>
      </c>
      <c r="E296" s="785">
        <v>0.9</v>
      </c>
      <c r="F296" s="748">
        <v>0.9</v>
      </c>
      <c r="G296" s="739"/>
      <c r="H296" s="739"/>
      <c r="I296" s="838"/>
      <c r="J296" s="917">
        <v>0.42</v>
      </c>
      <c r="K296" s="642"/>
      <c r="L296" s="642"/>
      <c r="M296" s="708"/>
      <c r="N296" s="1252"/>
      <c r="O296" s="1252"/>
      <c r="P296" s="1252"/>
      <c r="Q296" s="1252"/>
      <c r="R296" s="1252"/>
      <c r="S296" s="1246"/>
      <c r="T296" s="1247"/>
      <c r="U296" s="1252"/>
      <c r="V296" s="1252"/>
      <c r="W296" s="1252"/>
      <c r="X296" s="1252"/>
      <c r="Y296" s="1283"/>
      <c r="Z296" s="573"/>
      <c r="AA296" s="574"/>
      <c r="AB296" s="574"/>
      <c r="AC296" s="574"/>
      <c r="AD296" s="574"/>
      <c r="AE296" s="574"/>
      <c r="AF296" s="574"/>
      <c r="AG296" s="574"/>
      <c r="AH296" s="574"/>
      <c r="AI296" s="574"/>
      <c r="AJ296" s="575"/>
      <c r="AK296" s="585"/>
      <c r="AL296" s="585"/>
      <c r="AM296" s="586"/>
      <c r="AN296" s="586"/>
      <c r="AO296" s="586"/>
      <c r="AP296" s="586"/>
      <c r="AQ296" s="586"/>
      <c r="AR296" s="586"/>
      <c r="AS296" s="586"/>
      <c r="AT296" s="586"/>
      <c r="AU296" s="586"/>
      <c r="AV296" s="586"/>
      <c r="AW296" s="586"/>
      <c r="AX296" s="586"/>
      <c r="AY296" s="586"/>
      <c r="AZ296" s="586"/>
      <c r="BA296" s="586"/>
      <c r="BB296" s="586"/>
      <c r="BC296" s="586"/>
    </row>
    <row r="297" spans="1:55" x14ac:dyDescent="0.25">
      <c r="A297" s="1297"/>
      <c r="B297" s="1252"/>
      <c r="C297" s="1252"/>
      <c r="D297" s="755" t="s">
        <v>226</v>
      </c>
      <c r="E297" s="669">
        <v>215000000</v>
      </c>
      <c r="F297" s="696">
        <v>215000000</v>
      </c>
      <c r="G297" s="606"/>
      <c r="H297" s="606"/>
      <c r="I297" s="916"/>
      <c r="J297" s="918">
        <v>0</v>
      </c>
      <c r="K297" s="606"/>
      <c r="L297" s="606"/>
      <c r="M297" s="708"/>
      <c r="N297" s="1252"/>
      <c r="O297" s="1252"/>
      <c r="P297" s="1252"/>
      <c r="Q297" s="1252"/>
      <c r="R297" s="1252"/>
      <c r="S297" s="1246"/>
      <c r="T297" s="1247"/>
      <c r="U297" s="1252"/>
      <c r="V297" s="1252"/>
      <c r="W297" s="1252"/>
      <c r="X297" s="1252"/>
      <c r="Y297" s="1283"/>
      <c r="Z297" s="573"/>
      <c r="AA297" s="574"/>
      <c r="AB297" s="574"/>
      <c r="AC297" s="574"/>
      <c r="AD297" s="574"/>
      <c r="AE297" s="574"/>
      <c r="AF297" s="574"/>
      <c r="AG297" s="574"/>
      <c r="AH297" s="574"/>
      <c r="AI297" s="574"/>
      <c r="AJ297" s="575"/>
      <c r="AK297" s="585"/>
      <c r="AL297" s="585"/>
      <c r="AM297" s="586"/>
      <c r="AN297" s="586"/>
      <c r="AO297" s="586"/>
      <c r="AP297" s="586"/>
      <c r="AQ297" s="586"/>
      <c r="AR297" s="586"/>
      <c r="AS297" s="586"/>
      <c r="AT297" s="586"/>
      <c r="AU297" s="586"/>
      <c r="AV297" s="586"/>
      <c r="AW297" s="586"/>
      <c r="AX297" s="586"/>
      <c r="AY297" s="586"/>
      <c r="AZ297" s="586"/>
      <c r="BA297" s="586"/>
      <c r="BB297" s="586"/>
      <c r="BC297" s="586"/>
    </row>
    <row r="298" spans="1:55" x14ac:dyDescent="0.25">
      <c r="A298" s="1297"/>
      <c r="B298" s="1252"/>
      <c r="C298" s="1252"/>
      <c r="D298" s="761" t="s">
        <v>228</v>
      </c>
      <c r="E298" s="786">
        <v>0.184</v>
      </c>
      <c r="F298" s="805">
        <v>0.184</v>
      </c>
      <c r="G298" s="642"/>
      <c r="H298" s="642"/>
      <c r="I298" s="697"/>
      <c r="J298" s="858">
        <v>0</v>
      </c>
      <c r="K298" s="642"/>
      <c r="L298" s="642"/>
      <c r="M298" s="708"/>
      <c r="N298" s="1252"/>
      <c r="O298" s="1252"/>
      <c r="P298" s="1252"/>
      <c r="Q298" s="1252"/>
      <c r="R298" s="1252"/>
      <c r="S298" s="1246"/>
      <c r="T298" s="1247"/>
      <c r="U298" s="1252"/>
      <c r="V298" s="1252"/>
      <c r="W298" s="1252"/>
      <c r="X298" s="1252"/>
      <c r="Y298" s="1283"/>
      <c r="Z298" s="573"/>
      <c r="AA298" s="574"/>
      <c r="AB298" s="574"/>
      <c r="AC298" s="574"/>
      <c r="AD298" s="574"/>
      <c r="AE298" s="574"/>
      <c r="AF298" s="574"/>
      <c r="AG298" s="574"/>
      <c r="AH298" s="574"/>
      <c r="AI298" s="574"/>
      <c r="AJ298" s="575"/>
      <c r="AK298" s="585"/>
      <c r="AL298" s="585"/>
      <c r="AM298" s="586"/>
      <c r="AN298" s="586"/>
      <c r="AO298" s="586"/>
      <c r="AP298" s="586"/>
      <c r="AQ298" s="586"/>
      <c r="AR298" s="586"/>
      <c r="AS298" s="586"/>
      <c r="AT298" s="586"/>
      <c r="AU298" s="586"/>
      <c r="AV298" s="586"/>
      <c r="AW298" s="586"/>
      <c r="AX298" s="586"/>
      <c r="AY298" s="586"/>
      <c r="AZ298" s="586"/>
      <c r="BA298" s="586"/>
      <c r="BB298" s="586"/>
      <c r="BC298" s="586"/>
    </row>
    <row r="299" spans="1:55" ht="15.75" thickBot="1" x14ac:dyDescent="0.3">
      <c r="A299" s="1298"/>
      <c r="B299" s="1293"/>
      <c r="C299" s="1293"/>
      <c r="D299" s="755" t="s">
        <v>230</v>
      </c>
      <c r="E299" s="704">
        <v>10625000</v>
      </c>
      <c r="F299" s="696">
        <v>10625000</v>
      </c>
      <c r="G299" s="609"/>
      <c r="H299" s="609"/>
      <c r="I299" s="698"/>
      <c r="J299" s="696">
        <v>3437500</v>
      </c>
      <c r="K299" s="609"/>
      <c r="L299" s="609"/>
      <c r="M299" s="709"/>
      <c r="N299" s="1293"/>
      <c r="O299" s="1293"/>
      <c r="P299" s="1293"/>
      <c r="Q299" s="1293"/>
      <c r="R299" s="1293"/>
      <c r="S299" s="1302"/>
      <c r="T299" s="1303"/>
      <c r="U299" s="1293"/>
      <c r="V299" s="1293"/>
      <c r="W299" s="1293"/>
      <c r="X299" s="1293"/>
      <c r="Y299" s="1295"/>
      <c r="Z299" s="573"/>
      <c r="AA299" s="574"/>
      <c r="AB299" s="574"/>
      <c r="AC299" s="574"/>
      <c r="AD299" s="574"/>
      <c r="AE299" s="574"/>
      <c r="AF299" s="574"/>
      <c r="AG299" s="574"/>
      <c r="AH299" s="574"/>
      <c r="AI299" s="574"/>
      <c r="AJ299" s="575"/>
      <c r="AK299" s="585"/>
      <c r="AL299" s="585"/>
      <c r="AM299" s="586"/>
      <c r="AN299" s="586"/>
      <c r="AO299" s="586"/>
      <c r="AP299" s="586"/>
      <c r="AQ299" s="586"/>
      <c r="AR299" s="586"/>
      <c r="AS299" s="586"/>
      <c r="AT299" s="586"/>
      <c r="AU299" s="586"/>
      <c r="AV299" s="586"/>
      <c r="AW299" s="586"/>
      <c r="AX299" s="586"/>
      <c r="AY299" s="586"/>
      <c r="AZ299" s="586"/>
      <c r="BA299" s="586"/>
      <c r="BB299" s="586"/>
      <c r="BC299" s="586"/>
    </row>
    <row r="300" spans="1:55" x14ac:dyDescent="0.25">
      <c r="A300" s="1327">
        <v>11</v>
      </c>
      <c r="B300" s="1329" t="s">
        <v>560</v>
      </c>
      <c r="C300" s="1274" t="s">
        <v>258</v>
      </c>
      <c r="D300" s="754" t="s">
        <v>216</v>
      </c>
      <c r="E300" s="778">
        <v>134805</v>
      </c>
      <c r="F300" s="768">
        <v>134805.59400000001</v>
      </c>
      <c r="G300" s="919"/>
      <c r="H300" s="726"/>
      <c r="I300" s="740"/>
      <c r="J300" s="778">
        <v>134805.59400000001</v>
      </c>
      <c r="K300" s="643"/>
      <c r="L300" s="643"/>
      <c r="M300" s="699"/>
      <c r="N300" s="1270" t="s">
        <v>258</v>
      </c>
      <c r="O300" s="1270" t="s">
        <v>278</v>
      </c>
      <c r="P300" s="1270" t="s">
        <v>279</v>
      </c>
      <c r="Q300" s="1270" t="s">
        <v>280</v>
      </c>
      <c r="R300" s="1270" t="s">
        <v>221</v>
      </c>
      <c r="S300" s="1270">
        <v>220260</v>
      </c>
      <c r="T300" s="1270">
        <v>253926</v>
      </c>
      <c r="U300" s="1270" t="s">
        <v>326</v>
      </c>
      <c r="V300" s="1270" t="s">
        <v>223</v>
      </c>
      <c r="W300" s="1270" t="s">
        <v>224</v>
      </c>
      <c r="X300" s="1270" t="s">
        <v>225</v>
      </c>
      <c r="Y300" s="1259">
        <v>474186</v>
      </c>
      <c r="Z300" s="573"/>
      <c r="AA300" s="574"/>
      <c r="AB300" s="574"/>
      <c r="AC300" s="574"/>
      <c r="AD300" s="574"/>
      <c r="AE300" s="574"/>
      <c r="AF300" s="574"/>
      <c r="AG300" s="574"/>
      <c r="AH300" s="574"/>
      <c r="AI300" s="574"/>
      <c r="AJ300" s="575"/>
      <c r="AK300" s="575"/>
      <c r="AL300" s="575"/>
      <c r="AM300" s="573"/>
      <c r="AN300" s="573"/>
      <c r="AO300" s="573"/>
      <c r="AP300" s="573"/>
      <c r="AQ300" s="573"/>
      <c r="AR300" s="573"/>
      <c r="AS300" s="573"/>
      <c r="AT300" s="576"/>
      <c r="AU300" s="576"/>
      <c r="AV300" s="576"/>
      <c r="AW300" s="576"/>
      <c r="AX300" s="576"/>
      <c r="AY300" s="576"/>
      <c r="AZ300" s="576"/>
      <c r="BA300" s="576"/>
      <c r="BB300" s="576"/>
      <c r="BC300" s="576"/>
    </row>
    <row r="301" spans="1:55" x14ac:dyDescent="0.25">
      <c r="A301" s="1327"/>
      <c r="B301" s="1329"/>
      <c r="C301" s="1272"/>
      <c r="D301" s="755" t="s">
        <v>226</v>
      </c>
      <c r="E301" s="779">
        <v>4014845</v>
      </c>
      <c r="F301" s="920">
        <v>4014845.7142335698</v>
      </c>
      <c r="G301" s="807"/>
      <c r="H301" s="604"/>
      <c r="I301" s="699"/>
      <c r="J301" s="779">
        <v>4014845.7142335735</v>
      </c>
      <c r="K301" s="604"/>
      <c r="L301" s="604"/>
      <c r="M301" s="699"/>
      <c r="N301" s="1252"/>
      <c r="O301" s="1252"/>
      <c r="P301" s="1252"/>
      <c r="Q301" s="1252"/>
      <c r="R301" s="1252"/>
      <c r="S301" s="1252"/>
      <c r="T301" s="1252"/>
      <c r="U301" s="1252"/>
      <c r="V301" s="1252"/>
      <c r="W301" s="1252"/>
      <c r="X301" s="1252"/>
      <c r="Y301" s="1283"/>
      <c r="Z301" s="573"/>
      <c r="AA301" s="574"/>
      <c r="AB301" s="574"/>
      <c r="AC301" s="574"/>
      <c r="AD301" s="574"/>
      <c r="AE301" s="574"/>
      <c r="AF301" s="574"/>
      <c r="AG301" s="574"/>
      <c r="AH301" s="574"/>
      <c r="AI301" s="574"/>
      <c r="AJ301" s="575"/>
      <c r="AK301" s="575"/>
      <c r="AL301" s="575"/>
      <c r="AM301" s="573"/>
      <c r="AN301" s="573"/>
      <c r="AO301" s="573"/>
      <c r="AP301" s="573"/>
      <c r="AQ301" s="573"/>
      <c r="AR301" s="573"/>
      <c r="AS301" s="573"/>
      <c r="AT301" s="576"/>
      <c r="AU301" s="576"/>
      <c r="AV301" s="576"/>
      <c r="AW301" s="576"/>
      <c r="AX301" s="576"/>
      <c r="AY301" s="576"/>
      <c r="AZ301" s="576"/>
      <c r="BA301" s="576"/>
      <c r="BB301" s="576"/>
      <c r="BC301" s="576"/>
    </row>
    <row r="302" spans="1:55" x14ac:dyDescent="0.25">
      <c r="A302" s="1327"/>
      <c r="B302" s="1329"/>
      <c r="C302" s="1272"/>
      <c r="D302" s="761" t="s">
        <v>228</v>
      </c>
      <c r="E302" s="700"/>
      <c r="F302" s="768"/>
      <c r="G302" s="808"/>
      <c r="H302" s="605"/>
      <c r="I302" s="699"/>
      <c r="J302" s="700"/>
      <c r="K302" s="605"/>
      <c r="L302" s="605"/>
      <c r="M302" s="699"/>
      <c r="N302" s="1252"/>
      <c r="O302" s="1252"/>
      <c r="P302" s="1252"/>
      <c r="Q302" s="1252"/>
      <c r="R302" s="1252"/>
      <c r="S302" s="1252"/>
      <c r="T302" s="1252"/>
      <c r="U302" s="1252"/>
      <c r="V302" s="1252"/>
      <c r="W302" s="1252"/>
      <c r="X302" s="1252"/>
      <c r="Y302" s="1283"/>
      <c r="Z302" s="573"/>
      <c r="AA302" s="574"/>
      <c r="AB302" s="574"/>
      <c r="AC302" s="574"/>
      <c r="AD302" s="574"/>
      <c r="AE302" s="574"/>
      <c r="AF302" s="574"/>
      <c r="AG302" s="574"/>
      <c r="AH302" s="574"/>
      <c r="AI302" s="574"/>
      <c r="AJ302" s="575"/>
      <c r="AK302" s="575"/>
      <c r="AL302" s="575"/>
      <c r="AM302" s="573"/>
      <c r="AN302" s="573"/>
      <c r="AO302" s="573"/>
      <c r="AP302" s="573"/>
      <c r="AQ302" s="573"/>
      <c r="AR302" s="573"/>
      <c r="AS302" s="573"/>
      <c r="AT302" s="576"/>
      <c r="AU302" s="576"/>
      <c r="AV302" s="576"/>
      <c r="AW302" s="576"/>
      <c r="AX302" s="576"/>
      <c r="AY302" s="576"/>
      <c r="AZ302" s="576"/>
      <c r="BA302" s="576"/>
      <c r="BB302" s="576"/>
      <c r="BC302" s="576"/>
    </row>
    <row r="303" spans="1:55" ht="15.75" thickBot="1" x14ac:dyDescent="0.3">
      <c r="A303" s="1327"/>
      <c r="B303" s="1329"/>
      <c r="C303" s="1287"/>
      <c r="D303" s="755" t="s">
        <v>230</v>
      </c>
      <c r="E303" s="779"/>
      <c r="F303" s="920"/>
      <c r="G303" s="807"/>
      <c r="H303" s="604"/>
      <c r="I303" s="672"/>
      <c r="J303" s="779"/>
      <c r="K303" s="604"/>
      <c r="L303" s="604"/>
      <c r="M303" s="672"/>
      <c r="N303" s="1253"/>
      <c r="O303" s="1253"/>
      <c r="P303" s="1253"/>
      <c r="Q303" s="1253"/>
      <c r="R303" s="1253"/>
      <c r="S303" s="1253"/>
      <c r="T303" s="1253"/>
      <c r="U303" s="1253"/>
      <c r="V303" s="1253"/>
      <c r="W303" s="1253"/>
      <c r="X303" s="1253"/>
      <c r="Y303" s="1284"/>
      <c r="Z303" s="573"/>
      <c r="AA303" s="574"/>
      <c r="AB303" s="574"/>
      <c r="AC303" s="574"/>
      <c r="AD303" s="574"/>
      <c r="AE303" s="574"/>
      <c r="AF303" s="574"/>
      <c r="AG303" s="574"/>
      <c r="AH303" s="574"/>
      <c r="AI303" s="574"/>
      <c r="AJ303" s="575"/>
      <c r="AK303" s="575"/>
      <c r="AL303" s="575"/>
      <c r="AM303" s="573"/>
      <c r="AN303" s="573"/>
      <c r="AO303" s="573"/>
      <c r="AP303" s="573"/>
      <c r="AQ303" s="573"/>
      <c r="AR303" s="573"/>
      <c r="AS303" s="573"/>
      <c r="AT303" s="576"/>
      <c r="AU303" s="576"/>
      <c r="AV303" s="576"/>
      <c r="AW303" s="576"/>
      <c r="AX303" s="576"/>
      <c r="AY303" s="576"/>
      <c r="AZ303" s="576"/>
      <c r="BA303" s="576"/>
      <c r="BB303" s="576"/>
      <c r="BC303" s="576"/>
    </row>
    <row r="304" spans="1:55" x14ac:dyDescent="0.25">
      <c r="A304" s="1327"/>
      <c r="B304" s="1329"/>
      <c r="C304" s="1274" t="s">
        <v>233</v>
      </c>
      <c r="D304" s="754" t="s">
        <v>216</v>
      </c>
      <c r="E304" s="700">
        <v>118315</v>
      </c>
      <c r="F304" s="768">
        <v>118315.73599999998</v>
      </c>
      <c r="G304" s="808"/>
      <c r="H304" s="605"/>
      <c r="I304" s="699"/>
      <c r="J304" s="700">
        <v>118315.73599999998</v>
      </c>
      <c r="K304" s="643"/>
      <c r="L304" s="643"/>
      <c r="M304" s="699"/>
      <c r="N304" s="1270" t="s">
        <v>233</v>
      </c>
      <c r="O304" s="1270" t="s">
        <v>278</v>
      </c>
      <c r="P304" s="1270" t="s">
        <v>279</v>
      </c>
      <c r="Q304" s="1270" t="s">
        <v>280</v>
      </c>
      <c r="R304" s="1270" t="s">
        <v>221</v>
      </c>
      <c r="S304" s="1270">
        <v>60558</v>
      </c>
      <c r="T304" s="1270">
        <v>66033</v>
      </c>
      <c r="U304" s="1270" t="s">
        <v>326</v>
      </c>
      <c r="V304" s="1270" t="s">
        <v>223</v>
      </c>
      <c r="W304" s="1270" t="s">
        <v>224</v>
      </c>
      <c r="X304" s="1270" t="s">
        <v>225</v>
      </c>
      <c r="Y304" s="1259">
        <v>126591</v>
      </c>
      <c r="Z304" s="573"/>
      <c r="AA304" s="574"/>
      <c r="AB304" s="574"/>
      <c r="AC304" s="574"/>
      <c r="AD304" s="574"/>
      <c r="AE304" s="574"/>
      <c r="AF304" s="574"/>
      <c r="AG304" s="574"/>
      <c r="AH304" s="574"/>
      <c r="AI304" s="574"/>
      <c r="AJ304" s="575"/>
      <c r="AK304" s="575"/>
      <c r="AL304" s="575"/>
      <c r="AM304" s="573"/>
      <c r="AN304" s="573"/>
      <c r="AO304" s="573"/>
      <c r="AP304" s="573"/>
      <c r="AQ304" s="573"/>
      <c r="AR304" s="573"/>
      <c r="AS304" s="573"/>
      <c r="AT304" s="576"/>
      <c r="AU304" s="576"/>
      <c r="AV304" s="576"/>
      <c r="AW304" s="576"/>
      <c r="AX304" s="576"/>
      <c r="AY304" s="576"/>
      <c r="AZ304" s="576"/>
      <c r="BA304" s="576"/>
      <c r="BB304" s="576"/>
      <c r="BC304" s="576"/>
    </row>
    <row r="305" spans="1:55" x14ac:dyDescent="0.25">
      <c r="A305" s="1327"/>
      <c r="B305" s="1329"/>
      <c r="C305" s="1272"/>
      <c r="D305" s="755" t="s">
        <v>226</v>
      </c>
      <c r="E305" s="779">
        <v>3523736.7494259235</v>
      </c>
      <c r="F305" s="920">
        <v>3523736.7494259202</v>
      </c>
      <c r="G305" s="807"/>
      <c r="H305" s="604"/>
      <c r="I305" s="699"/>
      <c r="J305" s="779">
        <v>3523736.7494259235</v>
      </c>
      <c r="K305" s="604"/>
      <c r="L305" s="604"/>
      <c r="M305" s="699"/>
      <c r="N305" s="1252"/>
      <c r="O305" s="1252"/>
      <c r="P305" s="1252"/>
      <c r="Q305" s="1252"/>
      <c r="R305" s="1252"/>
      <c r="S305" s="1252"/>
      <c r="T305" s="1252"/>
      <c r="U305" s="1252"/>
      <c r="V305" s="1252"/>
      <c r="W305" s="1252"/>
      <c r="X305" s="1252"/>
      <c r="Y305" s="1283"/>
      <c r="Z305" s="573"/>
      <c r="AA305" s="574"/>
      <c r="AB305" s="574"/>
      <c r="AC305" s="574"/>
      <c r="AD305" s="574"/>
      <c r="AE305" s="574"/>
      <c r="AF305" s="574"/>
      <c r="AG305" s="574"/>
      <c r="AH305" s="574"/>
      <c r="AI305" s="574"/>
      <c r="AJ305" s="575"/>
      <c r="AK305" s="575"/>
      <c r="AL305" s="575"/>
      <c r="AM305" s="573"/>
      <c r="AN305" s="573"/>
      <c r="AO305" s="573"/>
      <c r="AP305" s="573"/>
      <c r="AQ305" s="573"/>
      <c r="AR305" s="573"/>
      <c r="AS305" s="573"/>
      <c r="AT305" s="576"/>
      <c r="AU305" s="576"/>
      <c r="AV305" s="576"/>
      <c r="AW305" s="576"/>
      <c r="AX305" s="576"/>
      <c r="AY305" s="576"/>
      <c r="AZ305" s="576"/>
      <c r="BA305" s="576"/>
      <c r="BB305" s="576"/>
      <c r="BC305" s="576"/>
    </row>
    <row r="306" spans="1:55" x14ac:dyDescent="0.25">
      <c r="A306" s="1327"/>
      <c r="B306" s="1329"/>
      <c r="C306" s="1272"/>
      <c r="D306" s="761" t="s">
        <v>228</v>
      </c>
      <c r="E306" s="700">
        <v>118315</v>
      </c>
      <c r="F306" s="768">
        <v>118315.736</v>
      </c>
      <c r="G306" s="808"/>
      <c r="H306" s="605"/>
      <c r="I306" s="699"/>
      <c r="J306" s="700">
        <v>118315.73599999998</v>
      </c>
      <c r="K306" s="605"/>
      <c r="L306" s="605"/>
      <c r="M306" s="699"/>
      <c r="N306" s="1252"/>
      <c r="O306" s="1252"/>
      <c r="P306" s="1252"/>
      <c r="Q306" s="1252"/>
      <c r="R306" s="1252"/>
      <c r="S306" s="1252"/>
      <c r="T306" s="1252"/>
      <c r="U306" s="1252"/>
      <c r="V306" s="1252"/>
      <c r="W306" s="1252"/>
      <c r="X306" s="1252"/>
      <c r="Y306" s="1283"/>
      <c r="Z306" s="573"/>
      <c r="AA306" s="574"/>
      <c r="AB306" s="574"/>
      <c r="AC306" s="574"/>
      <c r="AD306" s="574"/>
      <c r="AE306" s="574"/>
      <c r="AF306" s="574"/>
      <c r="AG306" s="574"/>
      <c r="AH306" s="574"/>
      <c r="AI306" s="574"/>
      <c r="AJ306" s="575"/>
      <c r="AK306" s="575"/>
      <c r="AL306" s="575"/>
      <c r="AM306" s="573"/>
      <c r="AN306" s="573"/>
      <c r="AO306" s="573"/>
      <c r="AP306" s="573"/>
      <c r="AQ306" s="573"/>
      <c r="AR306" s="573"/>
      <c r="AS306" s="573"/>
      <c r="AT306" s="576"/>
      <c r="AU306" s="576"/>
      <c r="AV306" s="576"/>
      <c r="AW306" s="576"/>
      <c r="AX306" s="576"/>
      <c r="AY306" s="576"/>
      <c r="AZ306" s="576"/>
      <c r="BA306" s="576"/>
      <c r="BB306" s="576"/>
      <c r="BC306" s="576"/>
    </row>
    <row r="307" spans="1:55" ht="15.75" thickBot="1" x14ac:dyDescent="0.3">
      <c r="A307" s="1327"/>
      <c r="B307" s="1329"/>
      <c r="C307" s="1287"/>
      <c r="D307" s="755" t="s">
        <v>230</v>
      </c>
      <c r="E307" s="779">
        <v>45027587</v>
      </c>
      <c r="F307" s="920">
        <v>45027587.324856497</v>
      </c>
      <c r="G307" s="807"/>
      <c r="H307" s="604"/>
      <c r="I307" s="672"/>
      <c r="J307" s="779">
        <v>45027587.32485652</v>
      </c>
      <c r="K307" s="604"/>
      <c r="L307" s="604"/>
      <c r="M307" s="672"/>
      <c r="N307" s="1253"/>
      <c r="O307" s="1253"/>
      <c r="P307" s="1253"/>
      <c r="Q307" s="1253"/>
      <c r="R307" s="1253"/>
      <c r="S307" s="1253"/>
      <c r="T307" s="1253"/>
      <c r="U307" s="1253"/>
      <c r="V307" s="1253"/>
      <c r="W307" s="1253"/>
      <c r="X307" s="1253"/>
      <c r="Y307" s="1284"/>
      <c r="Z307" s="573"/>
      <c r="AA307" s="574"/>
      <c r="AB307" s="574"/>
      <c r="AC307" s="574"/>
      <c r="AD307" s="574"/>
      <c r="AE307" s="574"/>
      <c r="AF307" s="574"/>
      <c r="AG307" s="574"/>
      <c r="AH307" s="574"/>
      <c r="AI307" s="574"/>
      <c r="AJ307" s="575"/>
      <c r="AK307" s="575"/>
      <c r="AL307" s="575"/>
      <c r="AM307" s="573"/>
      <c r="AN307" s="573"/>
      <c r="AO307" s="573"/>
      <c r="AP307" s="573"/>
      <c r="AQ307" s="573"/>
      <c r="AR307" s="573"/>
      <c r="AS307" s="573"/>
      <c r="AT307" s="576"/>
      <c r="AU307" s="576"/>
      <c r="AV307" s="576"/>
      <c r="AW307" s="576"/>
      <c r="AX307" s="576"/>
      <c r="AY307" s="576"/>
      <c r="AZ307" s="576"/>
      <c r="BA307" s="576"/>
      <c r="BB307" s="576"/>
      <c r="BC307" s="576"/>
    </row>
    <row r="308" spans="1:55" x14ac:dyDescent="0.25">
      <c r="A308" s="1327"/>
      <c r="B308" s="1329"/>
      <c r="C308" s="1274" t="s">
        <v>347</v>
      </c>
      <c r="D308" s="754" t="s">
        <v>216</v>
      </c>
      <c r="E308" s="700">
        <v>24181</v>
      </c>
      <c r="F308" s="768">
        <v>24181.052</v>
      </c>
      <c r="G308" s="808"/>
      <c r="H308" s="605"/>
      <c r="I308" s="699"/>
      <c r="J308" s="700">
        <v>24181.052</v>
      </c>
      <c r="K308" s="643"/>
      <c r="L308" s="643"/>
      <c r="M308" s="699"/>
      <c r="N308" s="1270" t="s">
        <v>347</v>
      </c>
      <c r="O308" s="1270" t="s">
        <v>278</v>
      </c>
      <c r="P308" s="1270" t="s">
        <v>279</v>
      </c>
      <c r="Q308" s="1270" t="s">
        <v>280</v>
      </c>
      <c r="R308" s="1270" t="s">
        <v>221</v>
      </c>
      <c r="S308" s="1270">
        <v>48066</v>
      </c>
      <c r="T308" s="1270">
        <v>47135</v>
      </c>
      <c r="U308" s="1270" t="s">
        <v>326</v>
      </c>
      <c r="V308" s="1270" t="s">
        <v>223</v>
      </c>
      <c r="W308" s="1270" t="s">
        <v>224</v>
      </c>
      <c r="X308" s="1270" t="s">
        <v>225</v>
      </c>
      <c r="Y308" s="1259">
        <v>95201</v>
      </c>
      <c r="Z308" s="573"/>
      <c r="AA308" s="574"/>
      <c r="AB308" s="574"/>
      <c r="AC308" s="574"/>
      <c r="AD308" s="574"/>
      <c r="AE308" s="574"/>
      <c r="AF308" s="574"/>
      <c r="AG308" s="574"/>
      <c r="AH308" s="574"/>
      <c r="AI308" s="574"/>
      <c r="AJ308" s="575"/>
      <c r="AK308" s="575"/>
      <c r="AL308" s="575"/>
      <c r="AM308" s="573"/>
      <c r="AN308" s="573"/>
      <c r="AO308" s="573"/>
      <c r="AP308" s="573"/>
      <c r="AQ308" s="573"/>
      <c r="AR308" s="573"/>
      <c r="AS308" s="573"/>
      <c r="AT308" s="576"/>
      <c r="AU308" s="576"/>
      <c r="AV308" s="576"/>
      <c r="AW308" s="576"/>
      <c r="AX308" s="576"/>
      <c r="AY308" s="576"/>
      <c r="AZ308" s="576"/>
      <c r="BA308" s="576"/>
      <c r="BB308" s="576"/>
      <c r="BC308" s="576"/>
    </row>
    <row r="309" spans="1:55" x14ac:dyDescent="0.25">
      <c r="A309" s="1327"/>
      <c r="B309" s="1329"/>
      <c r="C309" s="1272"/>
      <c r="D309" s="755" t="s">
        <v>226</v>
      </c>
      <c r="E309" s="779">
        <v>720171</v>
      </c>
      <c r="F309" s="920">
        <v>720171.84233362903</v>
      </c>
      <c r="G309" s="807"/>
      <c r="H309" s="604"/>
      <c r="I309" s="699"/>
      <c r="J309" s="779">
        <v>720171.8423336288</v>
      </c>
      <c r="K309" s="604"/>
      <c r="L309" s="604"/>
      <c r="M309" s="699"/>
      <c r="N309" s="1252"/>
      <c r="O309" s="1252"/>
      <c r="P309" s="1252"/>
      <c r="Q309" s="1252"/>
      <c r="R309" s="1252"/>
      <c r="S309" s="1252"/>
      <c r="T309" s="1252"/>
      <c r="U309" s="1252"/>
      <c r="V309" s="1252"/>
      <c r="W309" s="1252"/>
      <c r="X309" s="1252"/>
      <c r="Y309" s="1283"/>
      <c r="Z309" s="573"/>
      <c r="AA309" s="574"/>
      <c r="AB309" s="574"/>
      <c r="AC309" s="574"/>
      <c r="AD309" s="574"/>
      <c r="AE309" s="574"/>
      <c r="AF309" s="574"/>
      <c r="AG309" s="574"/>
      <c r="AH309" s="574"/>
      <c r="AI309" s="574"/>
      <c r="AJ309" s="575"/>
      <c r="AK309" s="575"/>
      <c r="AL309" s="575"/>
      <c r="AM309" s="573"/>
      <c r="AN309" s="573"/>
      <c r="AO309" s="573"/>
      <c r="AP309" s="573"/>
      <c r="AQ309" s="573"/>
      <c r="AR309" s="573"/>
      <c r="AS309" s="573"/>
      <c r="AT309" s="576"/>
      <c r="AU309" s="576"/>
      <c r="AV309" s="576"/>
      <c r="AW309" s="576"/>
      <c r="AX309" s="576"/>
      <c r="AY309" s="576"/>
      <c r="AZ309" s="576"/>
      <c r="BA309" s="576"/>
      <c r="BB309" s="576"/>
      <c r="BC309" s="576"/>
    </row>
    <row r="310" spans="1:55" x14ac:dyDescent="0.25">
      <c r="A310" s="1327"/>
      <c r="B310" s="1329"/>
      <c r="C310" s="1272"/>
      <c r="D310" s="761" t="s">
        <v>228</v>
      </c>
      <c r="E310" s="700"/>
      <c r="F310" s="768"/>
      <c r="G310" s="808"/>
      <c r="H310" s="605"/>
      <c r="I310" s="699"/>
      <c r="J310" s="700"/>
      <c r="K310" s="605"/>
      <c r="L310" s="605"/>
      <c r="M310" s="699"/>
      <c r="N310" s="1252"/>
      <c r="O310" s="1252"/>
      <c r="P310" s="1252"/>
      <c r="Q310" s="1252"/>
      <c r="R310" s="1252"/>
      <c r="S310" s="1252"/>
      <c r="T310" s="1252"/>
      <c r="U310" s="1252"/>
      <c r="V310" s="1252"/>
      <c r="W310" s="1252"/>
      <c r="X310" s="1252"/>
      <c r="Y310" s="1283"/>
      <c r="Z310" s="573"/>
      <c r="AA310" s="574"/>
      <c r="AB310" s="574"/>
      <c r="AC310" s="574"/>
      <c r="AD310" s="574"/>
      <c r="AE310" s="574"/>
      <c r="AF310" s="574"/>
      <c r="AG310" s="574"/>
      <c r="AH310" s="574"/>
      <c r="AI310" s="574"/>
      <c r="AJ310" s="575"/>
      <c r="AK310" s="575"/>
      <c r="AL310" s="575"/>
      <c r="AM310" s="573"/>
      <c r="AN310" s="573"/>
      <c r="AO310" s="573"/>
      <c r="AP310" s="573"/>
      <c r="AQ310" s="573"/>
      <c r="AR310" s="573"/>
      <c r="AS310" s="573"/>
      <c r="AT310" s="576"/>
      <c r="AU310" s="576"/>
      <c r="AV310" s="576"/>
      <c r="AW310" s="576"/>
      <c r="AX310" s="576"/>
      <c r="AY310" s="576"/>
      <c r="AZ310" s="576"/>
      <c r="BA310" s="576"/>
      <c r="BB310" s="576"/>
      <c r="BC310" s="576"/>
    </row>
    <row r="311" spans="1:55" ht="15.75" thickBot="1" x14ac:dyDescent="0.3">
      <c r="A311" s="1327"/>
      <c r="B311" s="1329"/>
      <c r="C311" s="1287"/>
      <c r="D311" s="755" t="s">
        <v>230</v>
      </c>
      <c r="E311" s="779"/>
      <c r="F311" s="920"/>
      <c r="G311" s="807"/>
      <c r="H311" s="604"/>
      <c r="I311" s="672"/>
      <c r="J311" s="779"/>
      <c r="K311" s="604"/>
      <c r="L311" s="604"/>
      <c r="M311" s="672"/>
      <c r="N311" s="1253"/>
      <c r="O311" s="1253"/>
      <c r="P311" s="1253"/>
      <c r="Q311" s="1253"/>
      <c r="R311" s="1253"/>
      <c r="S311" s="1253"/>
      <c r="T311" s="1253"/>
      <c r="U311" s="1253"/>
      <c r="V311" s="1253"/>
      <c r="W311" s="1253"/>
      <c r="X311" s="1253"/>
      <c r="Y311" s="1284"/>
      <c r="Z311" s="573"/>
      <c r="AA311" s="574"/>
      <c r="AB311" s="574"/>
      <c r="AC311" s="574"/>
      <c r="AD311" s="574"/>
      <c r="AE311" s="574"/>
      <c r="AF311" s="574"/>
      <c r="AG311" s="574"/>
      <c r="AH311" s="574"/>
      <c r="AI311" s="574"/>
      <c r="AJ311" s="575"/>
      <c r="AK311" s="575"/>
      <c r="AL311" s="575"/>
      <c r="AM311" s="573"/>
      <c r="AN311" s="573"/>
      <c r="AO311" s="573"/>
      <c r="AP311" s="573"/>
      <c r="AQ311" s="573"/>
      <c r="AR311" s="573"/>
      <c r="AS311" s="573"/>
      <c r="AT311" s="576"/>
      <c r="AU311" s="576"/>
      <c r="AV311" s="576"/>
      <c r="AW311" s="576"/>
      <c r="AX311" s="576"/>
      <c r="AY311" s="576"/>
      <c r="AZ311" s="576"/>
      <c r="BA311" s="576"/>
      <c r="BB311" s="576"/>
      <c r="BC311" s="576"/>
    </row>
    <row r="312" spans="1:55" x14ac:dyDescent="0.25">
      <c r="A312" s="1327"/>
      <c r="B312" s="1329"/>
      <c r="C312" s="1274" t="s">
        <v>251</v>
      </c>
      <c r="D312" s="754" t="s">
        <v>216</v>
      </c>
      <c r="E312" s="700">
        <v>58918</v>
      </c>
      <c r="F312" s="768">
        <v>58918.467999999993</v>
      </c>
      <c r="G312" s="808"/>
      <c r="H312" s="605"/>
      <c r="I312" s="699"/>
      <c r="J312" s="700">
        <v>58918.467999999993</v>
      </c>
      <c r="K312" s="643"/>
      <c r="L312" s="643"/>
      <c r="M312" s="699"/>
      <c r="N312" s="1270" t="s">
        <v>251</v>
      </c>
      <c r="O312" s="1270" t="s">
        <v>278</v>
      </c>
      <c r="P312" s="1270" t="s">
        <v>279</v>
      </c>
      <c r="Q312" s="1270" t="s">
        <v>280</v>
      </c>
      <c r="R312" s="1270" t="s">
        <v>221</v>
      </c>
      <c r="S312" s="1270">
        <v>191535</v>
      </c>
      <c r="T312" s="1270">
        <v>202823</v>
      </c>
      <c r="U312" s="1270" t="s">
        <v>326</v>
      </c>
      <c r="V312" s="1270" t="s">
        <v>223</v>
      </c>
      <c r="W312" s="1270" t="s">
        <v>224</v>
      </c>
      <c r="X312" s="1270" t="s">
        <v>225</v>
      </c>
      <c r="Y312" s="1259">
        <v>394358</v>
      </c>
      <c r="Z312" s="573"/>
      <c r="AA312" s="574"/>
      <c r="AB312" s="574"/>
      <c r="AC312" s="574"/>
      <c r="AD312" s="574"/>
      <c r="AE312" s="574"/>
      <c r="AF312" s="574"/>
      <c r="AG312" s="574"/>
      <c r="AH312" s="574"/>
      <c r="AI312" s="574"/>
      <c r="AJ312" s="575"/>
      <c r="AK312" s="575"/>
      <c r="AL312" s="575"/>
      <c r="AM312" s="573"/>
      <c r="AN312" s="573"/>
      <c r="AO312" s="573"/>
      <c r="AP312" s="573"/>
      <c r="AQ312" s="573"/>
      <c r="AR312" s="573"/>
      <c r="AS312" s="573"/>
      <c r="AT312" s="576"/>
      <c r="AU312" s="576"/>
      <c r="AV312" s="576"/>
      <c r="AW312" s="576"/>
      <c r="AX312" s="576"/>
      <c r="AY312" s="576"/>
      <c r="AZ312" s="576"/>
      <c r="BA312" s="576"/>
      <c r="BB312" s="576"/>
      <c r="BC312" s="576"/>
    </row>
    <row r="313" spans="1:55" x14ac:dyDescent="0.25">
      <c r="A313" s="1327"/>
      <c r="B313" s="1329"/>
      <c r="C313" s="1272"/>
      <c r="D313" s="755" t="s">
        <v>226</v>
      </c>
      <c r="E313" s="779">
        <v>1754738</v>
      </c>
      <c r="F313" s="920">
        <v>1754738.44756775</v>
      </c>
      <c r="G313" s="807"/>
      <c r="H313" s="604"/>
      <c r="I313" s="699"/>
      <c r="J313" s="779">
        <v>1754738.4475677465</v>
      </c>
      <c r="K313" s="604"/>
      <c r="L313" s="604"/>
      <c r="M313" s="699"/>
      <c r="N313" s="1252"/>
      <c r="O313" s="1252"/>
      <c r="P313" s="1252"/>
      <c r="Q313" s="1252"/>
      <c r="R313" s="1252"/>
      <c r="S313" s="1252"/>
      <c r="T313" s="1252"/>
      <c r="U313" s="1252"/>
      <c r="V313" s="1252"/>
      <c r="W313" s="1252"/>
      <c r="X313" s="1252"/>
      <c r="Y313" s="1283"/>
      <c r="Z313" s="573"/>
      <c r="AA313" s="574"/>
      <c r="AB313" s="574"/>
      <c r="AC313" s="574"/>
      <c r="AD313" s="574"/>
      <c r="AE313" s="574"/>
      <c r="AF313" s="574"/>
      <c r="AG313" s="574"/>
      <c r="AH313" s="574"/>
      <c r="AI313" s="574"/>
      <c r="AJ313" s="575"/>
      <c r="AK313" s="575"/>
      <c r="AL313" s="575"/>
      <c r="AM313" s="573"/>
      <c r="AN313" s="573"/>
      <c r="AO313" s="573"/>
      <c r="AP313" s="573"/>
      <c r="AQ313" s="573"/>
      <c r="AR313" s="573"/>
      <c r="AS313" s="573"/>
      <c r="AT313" s="576"/>
      <c r="AU313" s="576"/>
      <c r="AV313" s="576"/>
      <c r="AW313" s="576"/>
      <c r="AX313" s="576"/>
      <c r="AY313" s="576"/>
      <c r="AZ313" s="576"/>
      <c r="BA313" s="576"/>
      <c r="BB313" s="576"/>
      <c r="BC313" s="576"/>
    </row>
    <row r="314" spans="1:55" x14ac:dyDescent="0.25">
      <c r="A314" s="1327"/>
      <c r="B314" s="1329"/>
      <c r="C314" s="1272"/>
      <c r="D314" s="761" t="s">
        <v>228</v>
      </c>
      <c r="E314" s="700"/>
      <c r="F314" s="768"/>
      <c r="G314" s="808"/>
      <c r="H314" s="605"/>
      <c r="I314" s="699"/>
      <c r="J314" s="700"/>
      <c r="K314" s="605"/>
      <c r="L314" s="605"/>
      <c r="M314" s="699"/>
      <c r="N314" s="1252"/>
      <c r="O314" s="1252"/>
      <c r="P314" s="1252"/>
      <c r="Q314" s="1252"/>
      <c r="R314" s="1252"/>
      <c r="S314" s="1252"/>
      <c r="T314" s="1252"/>
      <c r="U314" s="1252"/>
      <c r="V314" s="1252"/>
      <c r="W314" s="1252"/>
      <c r="X314" s="1252"/>
      <c r="Y314" s="1283"/>
      <c r="Z314" s="573"/>
      <c r="AA314" s="574"/>
      <c r="AB314" s="574"/>
      <c r="AC314" s="574"/>
      <c r="AD314" s="574"/>
      <c r="AE314" s="574"/>
      <c r="AF314" s="574"/>
      <c r="AG314" s="574"/>
      <c r="AH314" s="574"/>
      <c r="AI314" s="574"/>
      <c r="AJ314" s="575"/>
      <c r="AK314" s="575"/>
      <c r="AL314" s="575"/>
      <c r="AM314" s="573"/>
      <c r="AN314" s="573"/>
      <c r="AO314" s="573"/>
      <c r="AP314" s="573"/>
      <c r="AQ314" s="573"/>
      <c r="AR314" s="573"/>
      <c r="AS314" s="573"/>
      <c r="AT314" s="576"/>
      <c r="AU314" s="576"/>
      <c r="AV314" s="576"/>
      <c r="AW314" s="576"/>
      <c r="AX314" s="576"/>
      <c r="AY314" s="576"/>
      <c r="AZ314" s="576"/>
      <c r="BA314" s="576"/>
      <c r="BB314" s="576"/>
      <c r="BC314" s="576"/>
    </row>
    <row r="315" spans="1:55" ht="15.75" thickBot="1" x14ac:dyDescent="0.3">
      <c r="A315" s="1327"/>
      <c r="B315" s="1329"/>
      <c r="C315" s="1287"/>
      <c r="D315" s="755" t="s">
        <v>230</v>
      </c>
      <c r="E315" s="779"/>
      <c r="F315" s="920"/>
      <c r="G315" s="807"/>
      <c r="H315" s="604"/>
      <c r="I315" s="672"/>
      <c r="J315" s="779"/>
      <c r="K315" s="604"/>
      <c r="L315" s="604"/>
      <c r="M315" s="672"/>
      <c r="N315" s="1253"/>
      <c r="O315" s="1253"/>
      <c r="P315" s="1253"/>
      <c r="Q315" s="1253"/>
      <c r="R315" s="1253"/>
      <c r="S315" s="1253"/>
      <c r="T315" s="1253"/>
      <c r="U315" s="1253"/>
      <c r="V315" s="1253"/>
      <c r="W315" s="1253"/>
      <c r="X315" s="1253"/>
      <c r="Y315" s="1284"/>
      <c r="Z315" s="573"/>
      <c r="AA315" s="574"/>
      <c r="AB315" s="574"/>
      <c r="AC315" s="574"/>
      <c r="AD315" s="574"/>
      <c r="AE315" s="574"/>
      <c r="AF315" s="574"/>
      <c r="AG315" s="574"/>
      <c r="AH315" s="574"/>
      <c r="AI315" s="574"/>
      <c r="AJ315" s="575"/>
      <c r="AK315" s="575"/>
      <c r="AL315" s="575"/>
      <c r="AM315" s="573"/>
      <c r="AN315" s="573"/>
      <c r="AO315" s="573"/>
      <c r="AP315" s="573"/>
      <c r="AQ315" s="573"/>
      <c r="AR315" s="573"/>
      <c r="AS315" s="573"/>
      <c r="AT315" s="576"/>
      <c r="AU315" s="576"/>
      <c r="AV315" s="576"/>
      <c r="AW315" s="576"/>
      <c r="AX315" s="576"/>
      <c r="AY315" s="576"/>
      <c r="AZ315" s="576"/>
      <c r="BA315" s="576"/>
      <c r="BB315" s="576"/>
      <c r="BC315" s="576"/>
    </row>
    <row r="316" spans="1:55" x14ac:dyDescent="0.25">
      <c r="A316" s="1327"/>
      <c r="B316" s="1329"/>
      <c r="C316" s="1274" t="s">
        <v>236</v>
      </c>
      <c r="D316" s="754" t="s">
        <v>216</v>
      </c>
      <c r="E316" s="700">
        <v>18871</v>
      </c>
      <c r="F316" s="768">
        <v>18871.538</v>
      </c>
      <c r="G316" s="808"/>
      <c r="H316" s="605"/>
      <c r="I316" s="699"/>
      <c r="J316" s="700">
        <v>18871.538</v>
      </c>
      <c r="K316" s="643"/>
      <c r="L316" s="643"/>
      <c r="M316" s="699"/>
      <c r="N316" s="1270" t="s">
        <v>236</v>
      </c>
      <c r="O316" s="1270" t="s">
        <v>278</v>
      </c>
      <c r="P316" s="1270" t="s">
        <v>279</v>
      </c>
      <c r="Q316" s="1270" t="s">
        <v>280</v>
      </c>
      <c r="R316" s="1270" t="s">
        <v>221</v>
      </c>
      <c r="S316" s="1270">
        <v>166347</v>
      </c>
      <c r="T316" s="1270">
        <v>173754</v>
      </c>
      <c r="U316" s="1270" t="s">
        <v>326</v>
      </c>
      <c r="V316" s="1270" t="s">
        <v>223</v>
      </c>
      <c r="W316" s="1270" t="s">
        <v>224</v>
      </c>
      <c r="X316" s="1270" t="s">
        <v>225</v>
      </c>
      <c r="Y316" s="1259">
        <v>340101</v>
      </c>
      <c r="Z316" s="573"/>
      <c r="AA316" s="574"/>
      <c r="AB316" s="574"/>
      <c r="AC316" s="574"/>
      <c r="AD316" s="574"/>
      <c r="AE316" s="574"/>
      <c r="AF316" s="574"/>
      <c r="AG316" s="574"/>
      <c r="AH316" s="574"/>
      <c r="AI316" s="574"/>
      <c r="AJ316" s="575"/>
      <c r="AK316" s="575"/>
      <c r="AL316" s="575"/>
      <c r="AM316" s="573"/>
      <c r="AN316" s="573"/>
      <c r="AO316" s="573"/>
      <c r="AP316" s="573"/>
      <c r="AQ316" s="573"/>
      <c r="AR316" s="573"/>
      <c r="AS316" s="573"/>
      <c r="AT316" s="576"/>
      <c r="AU316" s="576"/>
      <c r="AV316" s="576"/>
      <c r="AW316" s="576"/>
      <c r="AX316" s="576"/>
      <c r="AY316" s="576"/>
      <c r="AZ316" s="576"/>
      <c r="BA316" s="576"/>
      <c r="BB316" s="576"/>
      <c r="BC316" s="576"/>
    </row>
    <row r="317" spans="1:55" x14ac:dyDescent="0.25">
      <c r="A317" s="1327"/>
      <c r="B317" s="1329"/>
      <c r="C317" s="1272"/>
      <c r="D317" s="755" t="s">
        <v>226</v>
      </c>
      <c r="E317" s="779">
        <v>562041</v>
      </c>
      <c r="F317" s="920">
        <v>562041.31603244902</v>
      </c>
      <c r="G317" s="807"/>
      <c r="H317" s="604"/>
      <c r="I317" s="699"/>
      <c r="J317" s="779">
        <v>562041.31603244913</v>
      </c>
      <c r="K317" s="604"/>
      <c r="L317" s="604"/>
      <c r="M317" s="699"/>
      <c r="N317" s="1252"/>
      <c r="O317" s="1252"/>
      <c r="P317" s="1252"/>
      <c r="Q317" s="1252"/>
      <c r="R317" s="1252"/>
      <c r="S317" s="1252"/>
      <c r="T317" s="1252"/>
      <c r="U317" s="1252"/>
      <c r="V317" s="1252"/>
      <c r="W317" s="1252"/>
      <c r="X317" s="1252"/>
      <c r="Y317" s="1283"/>
      <c r="Z317" s="573"/>
      <c r="AA317" s="574"/>
      <c r="AB317" s="574"/>
      <c r="AC317" s="574"/>
      <c r="AD317" s="574"/>
      <c r="AE317" s="574"/>
      <c r="AF317" s="574"/>
      <c r="AG317" s="574"/>
      <c r="AH317" s="574"/>
      <c r="AI317" s="574"/>
      <c r="AJ317" s="575"/>
      <c r="AK317" s="575"/>
      <c r="AL317" s="575"/>
      <c r="AM317" s="573"/>
      <c r="AN317" s="573"/>
      <c r="AO317" s="573"/>
      <c r="AP317" s="573"/>
      <c r="AQ317" s="573"/>
      <c r="AR317" s="573"/>
      <c r="AS317" s="573"/>
      <c r="AT317" s="576"/>
      <c r="AU317" s="576"/>
      <c r="AV317" s="576"/>
      <c r="AW317" s="576"/>
      <c r="AX317" s="576"/>
      <c r="AY317" s="576"/>
      <c r="AZ317" s="576"/>
      <c r="BA317" s="576"/>
      <c r="BB317" s="576"/>
      <c r="BC317" s="576"/>
    </row>
    <row r="318" spans="1:55" x14ac:dyDescent="0.25">
      <c r="A318" s="1327"/>
      <c r="B318" s="1329"/>
      <c r="C318" s="1272"/>
      <c r="D318" s="761" t="s">
        <v>228</v>
      </c>
      <c r="E318" s="700"/>
      <c r="F318" s="768"/>
      <c r="G318" s="808"/>
      <c r="H318" s="605"/>
      <c r="I318" s="699"/>
      <c r="J318" s="700"/>
      <c r="K318" s="605"/>
      <c r="L318" s="605"/>
      <c r="M318" s="699"/>
      <c r="N318" s="1252"/>
      <c r="O318" s="1252"/>
      <c r="P318" s="1252"/>
      <c r="Q318" s="1252"/>
      <c r="R318" s="1252"/>
      <c r="S318" s="1252"/>
      <c r="T318" s="1252"/>
      <c r="U318" s="1252"/>
      <c r="V318" s="1252"/>
      <c r="W318" s="1252"/>
      <c r="X318" s="1252"/>
      <c r="Y318" s="1283"/>
      <c r="Z318" s="573"/>
      <c r="AA318" s="574"/>
      <c r="AB318" s="574"/>
      <c r="AC318" s="574"/>
      <c r="AD318" s="574"/>
      <c r="AE318" s="574"/>
      <c r="AF318" s="574"/>
      <c r="AG318" s="574"/>
      <c r="AH318" s="574"/>
      <c r="AI318" s="574"/>
      <c r="AJ318" s="575"/>
      <c r="AK318" s="575"/>
      <c r="AL318" s="575"/>
      <c r="AM318" s="573"/>
      <c r="AN318" s="573"/>
      <c r="AO318" s="573"/>
      <c r="AP318" s="573"/>
      <c r="AQ318" s="573"/>
      <c r="AR318" s="573"/>
      <c r="AS318" s="573"/>
      <c r="AT318" s="576"/>
      <c r="AU318" s="576"/>
      <c r="AV318" s="576"/>
      <c r="AW318" s="576"/>
      <c r="AX318" s="576"/>
      <c r="AY318" s="576"/>
      <c r="AZ318" s="576"/>
      <c r="BA318" s="576"/>
      <c r="BB318" s="576"/>
      <c r="BC318" s="576"/>
    </row>
    <row r="319" spans="1:55" ht="15.75" thickBot="1" x14ac:dyDescent="0.3">
      <c r="A319" s="1327"/>
      <c r="B319" s="1329"/>
      <c r="C319" s="1287"/>
      <c r="D319" s="755" t="s">
        <v>230</v>
      </c>
      <c r="E319" s="779"/>
      <c r="F319" s="920"/>
      <c r="G319" s="807"/>
      <c r="H319" s="604"/>
      <c r="I319" s="672"/>
      <c r="J319" s="779"/>
      <c r="K319" s="604"/>
      <c r="L319" s="604"/>
      <c r="M319" s="672"/>
      <c r="N319" s="1253"/>
      <c r="O319" s="1253"/>
      <c r="P319" s="1253"/>
      <c r="Q319" s="1253"/>
      <c r="R319" s="1253"/>
      <c r="S319" s="1253"/>
      <c r="T319" s="1253"/>
      <c r="U319" s="1253"/>
      <c r="V319" s="1253"/>
      <c r="W319" s="1253"/>
      <c r="X319" s="1253"/>
      <c r="Y319" s="1284"/>
      <c r="Z319" s="573"/>
      <c r="AA319" s="574"/>
      <c r="AB319" s="574"/>
      <c r="AC319" s="574"/>
      <c r="AD319" s="574"/>
      <c r="AE319" s="574"/>
      <c r="AF319" s="574"/>
      <c r="AG319" s="574"/>
      <c r="AH319" s="574"/>
      <c r="AI319" s="574"/>
      <c r="AJ319" s="575"/>
      <c r="AK319" s="575"/>
      <c r="AL319" s="575"/>
      <c r="AM319" s="573"/>
      <c r="AN319" s="573"/>
      <c r="AO319" s="573"/>
      <c r="AP319" s="573"/>
      <c r="AQ319" s="573"/>
      <c r="AR319" s="573"/>
      <c r="AS319" s="573"/>
      <c r="AT319" s="576"/>
      <c r="AU319" s="576"/>
      <c r="AV319" s="576"/>
      <c r="AW319" s="576"/>
      <c r="AX319" s="576"/>
      <c r="AY319" s="576"/>
      <c r="AZ319" s="576"/>
      <c r="BA319" s="576"/>
      <c r="BB319" s="576"/>
      <c r="BC319" s="576"/>
    </row>
    <row r="320" spans="1:55" x14ac:dyDescent="0.25">
      <c r="A320" s="1327"/>
      <c r="B320" s="1329"/>
      <c r="C320" s="1274" t="s">
        <v>256</v>
      </c>
      <c r="D320" s="754" t="s">
        <v>216</v>
      </c>
      <c r="E320" s="700">
        <v>1923</v>
      </c>
      <c r="F320" s="768">
        <v>1923.5999999999997</v>
      </c>
      <c r="G320" s="808"/>
      <c r="H320" s="605"/>
      <c r="I320" s="699"/>
      <c r="J320" s="700">
        <v>1923.5999999999997</v>
      </c>
      <c r="K320" s="643"/>
      <c r="L320" s="643"/>
      <c r="M320" s="699"/>
      <c r="N320" s="1270" t="s">
        <v>256</v>
      </c>
      <c r="O320" s="1270" t="s">
        <v>278</v>
      </c>
      <c r="P320" s="1270" t="s">
        <v>279</v>
      </c>
      <c r="Q320" s="1270" t="s">
        <v>280</v>
      </c>
      <c r="R320" s="1270" t="s">
        <v>221</v>
      </c>
      <c r="S320" s="1270">
        <v>93152</v>
      </c>
      <c r="T320" s="1270">
        <v>94819</v>
      </c>
      <c r="U320" s="1270" t="s">
        <v>326</v>
      </c>
      <c r="V320" s="1270" t="s">
        <v>223</v>
      </c>
      <c r="W320" s="1270" t="s">
        <v>224</v>
      </c>
      <c r="X320" s="1270" t="s">
        <v>225</v>
      </c>
      <c r="Y320" s="1259">
        <v>187971</v>
      </c>
      <c r="Z320" s="573"/>
      <c r="AA320" s="574"/>
      <c r="AB320" s="574"/>
      <c r="AC320" s="574"/>
      <c r="AD320" s="574"/>
      <c r="AE320" s="574"/>
      <c r="AF320" s="574"/>
      <c r="AG320" s="574"/>
      <c r="AH320" s="574"/>
      <c r="AI320" s="574"/>
      <c r="AJ320" s="575"/>
      <c r="AK320" s="575"/>
      <c r="AL320" s="575"/>
      <c r="AM320" s="573"/>
      <c r="AN320" s="573"/>
      <c r="AO320" s="573"/>
      <c r="AP320" s="573"/>
      <c r="AQ320" s="573"/>
      <c r="AR320" s="573"/>
      <c r="AS320" s="573"/>
      <c r="AT320" s="576"/>
      <c r="AU320" s="576"/>
      <c r="AV320" s="576"/>
      <c r="AW320" s="576"/>
      <c r="AX320" s="576"/>
      <c r="AY320" s="576"/>
      <c r="AZ320" s="576"/>
      <c r="BA320" s="576"/>
      <c r="BB320" s="576"/>
      <c r="BC320" s="576"/>
    </row>
    <row r="321" spans="1:55" x14ac:dyDescent="0.25">
      <c r="A321" s="1327"/>
      <c r="B321" s="1329"/>
      <c r="C321" s="1272"/>
      <c r="D321" s="755" t="s">
        <v>226</v>
      </c>
      <c r="E321" s="779">
        <v>57289</v>
      </c>
      <c r="F321" s="920">
        <v>57289.590044013297</v>
      </c>
      <c r="G321" s="807"/>
      <c r="H321" s="604"/>
      <c r="I321" s="699"/>
      <c r="J321" s="779">
        <v>57289.590044013305</v>
      </c>
      <c r="K321" s="604"/>
      <c r="L321" s="604"/>
      <c r="M321" s="699"/>
      <c r="N321" s="1252"/>
      <c r="O321" s="1252"/>
      <c r="P321" s="1252"/>
      <c r="Q321" s="1252"/>
      <c r="R321" s="1252"/>
      <c r="S321" s="1252"/>
      <c r="T321" s="1252"/>
      <c r="U321" s="1252"/>
      <c r="V321" s="1252"/>
      <c r="W321" s="1252"/>
      <c r="X321" s="1252"/>
      <c r="Y321" s="1283"/>
      <c r="Z321" s="573"/>
      <c r="AA321" s="574"/>
      <c r="AB321" s="574"/>
      <c r="AC321" s="574"/>
      <c r="AD321" s="574"/>
      <c r="AE321" s="574"/>
      <c r="AF321" s="574"/>
      <c r="AG321" s="574"/>
      <c r="AH321" s="574"/>
      <c r="AI321" s="574"/>
      <c r="AJ321" s="575"/>
      <c r="AK321" s="575"/>
      <c r="AL321" s="575"/>
      <c r="AM321" s="573"/>
      <c r="AN321" s="573"/>
      <c r="AO321" s="573"/>
      <c r="AP321" s="573"/>
      <c r="AQ321" s="573"/>
      <c r="AR321" s="573"/>
      <c r="AS321" s="573"/>
      <c r="AT321" s="576"/>
      <c r="AU321" s="576"/>
      <c r="AV321" s="576"/>
      <c r="AW321" s="576"/>
      <c r="AX321" s="576"/>
      <c r="AY321" s="576"/>
      <c r="AZ321" s="576"/>
      <c r="BA321" s="576"/>
      <c r="BB321" s="576"/>
      <c r="BC321" s="576"/>
    </row>
    <row r="322" spans="1:55" x14ac:dyDescent="0.25">
      <c r="A322" s="1327"/>
      <c r="B322" s="1329"/>
      <c r="C322" s="1272"/>
      <c r="D322" s="761" t="s">
        <v>228</v>
      </c>
      <c r="E322" s="700"/>
      <c r="F322" s="768"/>
      <c r="G322" s="808"/>
      <c r="H322" s="605"/>
      <c r="I322" s="699"/>
      <c r="J322" s="700"/>
      <c r="K322" s="605"/>
      <c r="L322" s="605"/>
      <c r="M322" s="699"/>
      <c r="N322" s="1252"/>
      <c r="O322" s="1252"/>
      <c r="P322" s="1252"/>
      <c r="Q322" s="1252"/>
      <c r="R322" s="1252"/>
      <c r="S322" s="1252"/>
      <c r="T322" s="1252"/>
      <c r="U322" s="1252"/>
      <c r="V322" s="1252"/>
      <c r="W322" s="1252"/>
      <c r="X322" s="1252"/>
      <c r="Y322" s="1283"/>
      <c r="Z322" s="573"/>
      <c r="AA322" s="574"/>
      <c r="AB322" s="574"/>
      <c r="AC322" s="574"/>
      <c r="AD322" s="574"/>
      <c r="AE322" s="574"/>
      <c r="AF322" s="574"/>
      <c r="AG322" s="574"/>
      <c r="AH322" s="574"/>
      <c r="AI322" s="574"/>
      <c r="AJ322" s="575"/>
      <c r="AK322" s="575"/>
      <c r="AL322" s="575"/>
      <c r="AM322" s="573"/>
      <c r="AN322" s="573"/>
      <c r="AO322" s="573"/>
      <c r="AP322" s="573"/>
      <c r="AQ322" s="573"/>
      <c r="AR322" s="573"/>
      <c r="AS322" s="573"/>
      <c r="AT322" s="576"/>
      <c r="AU322" s="576"/>
      <c r="AV322" s="576"/>
      <c r="AW322" s="576"/>
      <c r="AX322" s="576"/>
      <c r="AY322" s="576"/>
      <c r="AZ322" s="576"/>
      <c r="BA322" s="576"/>
      <c r="BB322" s="576"/>
      <c r="BC322" s="576"/>
    </row>
    <row r="323" spans="1:55" ht="15.75" thickBot="1" x14ac:dyDescent="0.3">
      <c r="A323" s="1327"/>
      <c r="B323" s="1329"/>
      <c r="C323" s="1287"/>
      <c r="D323" s="755" t="s">
        <v>230</v>
      </c>
      <c r="E323" s="779"/>
      <c r="F323" s="920"/>
      <c r="G323" s="807"/>
      <c r="H323" s="604"/>
      <c r="I323" s="672"/>
      <c r="J323" s="779"/>
      <c r="K323" s="604"/>
      <c r="L323" s="604"/>
      <c r="M323" s="672"/>
      <c r="N323" s="1253"/>
      <c r="O323" s="1253"/>
      <c r="P323" s="1253"/>
      <c r="Q323" s="1253"/>
      <c r="R323" s="1253"/>
      <c r="S323" s="1253"/>
      <c r="T323" s="1253"/>
      <c r="U323" s="1253"/>
      <c r="V323" s="1253"/>
      <c r="W323" s="1253"/>
      <c r="X323" s="1253"/>
      <c r="Y323" s="1284"/>
      <c r="Z323" s="573"/>
      <c r="AA323" s="574"/>
      <c r="AB323" s="574"/>
      <c r="AC323" s="574"/>
      <c r="AD323" s="574"/>
      <c r="AE323" s="574"/>
      <c r="AF323" s="574"/>
      <c r="AG323" s="574"/>
      <c r="AH323" s="574"/>
      <c r="AI323" s="574"/>
      <c r="AJ323" s="575"/>
      <c r="AK323" s="575"/>
      <c r="AL323" s="575"/>
      <c r="AM323" s="573"/>
      <c r="AN323" s="573"/>
      <c r="AO323" s="573"/>
      <c r="AP323" s="573"/>
      <c r="AQ323" s="573"/>
      <c r="AR323" s="573"/>
      <c r="AS323" s="573"/>
      <c r="AT323" s="576"/>
      <c r="AU323" s="576"/>
      <c r="AV323" s="576"/>
      <c r="AW323" s="576"/>
      <c r="AX323" s="576"/>
      <c r="AY323" s="576"/>
      <c r="AZ323" s="576"/>
      <c r="BA323" s="576"/>
      <c r="BB323" s="576"/>
      <c r="BC323" s="576"/>
    </row>
    <row r="324" spans="1:55" x14ac:dyDescent="0.25">
      <c r="A324" s="1327"/>
      <c r="B324" s="1329"/>
      <c r="C324" s="1274" t="s">
        <v>232</v>
      </c>
      <c r="D324" s="754" t="s">
        <v>216</v>
      </c>
      <c r="E324" s="700">
        <v>89809</v>
      </c>
      <c r="F324" s="768">
        <v>89809.943999999989</v>
      </c>
      <c r="G324" s="808"/>
      <c r="H324" s="605"/>
      <c r="I324" s="699"/>
      <c r="J324" s="700">
        <v>89809.943999999989</v>
      </c>
      <c r="K324" s="643"/>
      <c r="L324" s="643"/>
      <c r="M324" s="699"/>
      <c r="N324" s="1270" t="s">
        <v>232</v>
      </c>
      <c r="O324" s="1270" t="s">
        <v>278</v>
      </c>
      <c r="P324" s="1270" t="s">
        <v>279</v>
      </c>
      <c r="Q324" s="1270" t="s">
        <v>280</v>
      </c>
      <c r="R324" s="1270" t="s">
        <v>221</v>
      </c>
      <c r="S324" s="1270">
        <v>356324</v>
      </c>
      <c r="T324" s="1270">
        <v>374723</v>
      </c>
      <c r="U324" s="1270" t="s">
        <v>326</v>
      </c>
      <c r="V324" s="1270" t="s">
        <v>223</v>
      </c>
      <c r="W324" s="1270" t="s">
        <v>224</v>
      </c>
      <c r="X324" s="1270" t="s">
        <v>225</v>
      </c>
      <c r="Y324" s="1259">
        <v>731047</v>
      </c>
      <c r="Z324" s="573"/>
      <c r="AA324" s="574"/>
      <c r="AB324" s="574"/>
      <c r="AC324" s="574"/>
      <c r="AD324" s="574"/>
      <c r="AE324" s="574"/>
      <c r="AF324" s="574"/>
      <c r="AG324" s="574"/>
      <c r="AH324" s="574"/>
      <c r="AI324" s="574"/>
      <c r="AJ324" s="575"/>
      <c r="AK324" s="575"/>
      <c r="AL324" s="575"/>
      <c r="AM324" s="573"/>
      <c r="AN324" s="573"/>
      <c r="AO324" s="573"/>
      <c r="AP324" s="573"/>
      <c r="AQ324" s="573"/>
      <c r="AR324" s="573"/>
      <c r="AS324" s="573"/>
      <c r="AT324" s="576"/>
      <c r="AU324" s="576"/>
      <c r="AV324" s="576"/>
      <c r="AW324" s="576"/>
      <c r="AX324" s="576"/>
      <c r="AY324" s="576"/>
      <c r="AZ324" s="576"/>
      <c r="BA324" s="576"/>
      <c r="BB324" s="576"/>
      <c r="BC324" s="576"/>
    </row>
    <row r="325" spans="1:55" x14ac:dyDescent="0.25">
      <c r="A325" s="1327"/>
      <c r="B325" s="1329"/>
      <c r="C325" s="1272"/>
      <c r="D325" s="755" t="s">
        <v>226</v>
      </c>
      <c r="E325" s="779">
        <v>2674763</v>
      </c>
      <c r="F325" s="920">
        <v>2674763.3986461801</v>
      </c>
      <c r="G325" s="807"/>
      <c r="H325" s="604"/>
      <c r="I325" s="699"/>
      <c r="J325" s="779">
        <v>2674763.3986461805</v>
      </c>
      <c r="K325" s="604"/>
      <c r="L325" s="604"/>
      <c r="M325" s="699"/>
      <c r="N325" s="1252"/>
      <c r="O325" s="1252"/>
      <c r="P325" s="1252"/>
      <c r="Q325" s="1252"/>
      <c r="R325" s="1252"/>
      <c r="S325" s="1252"/>
      <c r="T325" s="1252"/>
      <c r="U325" s="1252"/>
      <c r="V325" s="1252"/>
      <c r="W325" s="1252"/>
      <c r="X325" s="1252"/>
      <c r="Y325" s="1283"/>
      <c r="Z325" s="573"/>
      <c r="AA325" s="574"/>
      <c r="AB325" s="574"/>
      <c r="AC325" s="574"/>
      <c r="AD325" s="574"/>
      <c r="AE325" s="574"/>
      <c r="AF325" s="574"/>
      <c r="AG325" s="574"/>
      <c r="AH325" s="574"/>
      <c r="AI325" s="574"/>
      <c r="AJ325" s="575"/>
      <c r="AK325" s="575"/>
      <c r="AL325" s="575"/>
      <c r="AM325" s="573"/>
      <c r="AN325" s="573"/>
      <c r="AO325" s="573"/>
      <c r="AP325" s="573"/>
      <c r="AQ325" s="573"/>
      <c r="AR325" s="573"/>
      <c r="AS325" s="573"/>
      <c r="AT325" s="576"/>
      <c r="AU325" s="576"/>
      <c r="AV325" s="576"/>
      <c r="AW325" s="576"/>
      <c r="AX325" s="576"/>
      <c r="AY325" s="576"/>
      <c r="AZ325" s="576"/>
      <c r="BA325" s="576"/>
      <c r="BB325" s="576"/>
      <c r="BC325" s="576"/>
    </row>
    <row r="326" spans="1:55" x14ac:dyDescent="0.25">
      <c r="A326" s="1327"/>
      <c r="B326" s="1329"/>
      <c r="C326" s="1272"/>
      <c r="D326" s="761" t="s">
        <v>228</v>
      </c>
      <c r="E326" s="700"/>
      <c r="F326" s="768"/>
      <c r="G326" s="808"/>
      <c r="H326" s="605"/>
      <c r="I326" s="699"/>
      <c r="J326" s="700"/>
      <c r="K326" s="605"/>
      <c r="L326" s="605"/>
      <c r="M326" s="699"/>
      <c r="N326" s="1252"/>
      <c r="O326" s="1252"/>
      <c r="P326" s="1252"/>
      <c r="Q326" s="1252"/>
      <c r="R326" s="1252"/>
      <c r="S326" s="1252"/>
      <c r="T326" s="1252"/>
      <c r="U326" s="1252"/>
      <c r="V326" s="1252"/>
      <c r="W326" s="1252"/>
      <c r="X326" s="1252"/>
      <c r="Y326" s="1283"/>
      <c r="Z326" s="573"/>
      <c r="AA326" s="574"/>
      <c r="AB326" s="574"/>
      <c r="AC326" s="574"/>
      <c r="AD326" s="574"/>
      <c r="AE326" s="574"/>
      <c r="AF326" s="574"/>
      <c r="AG326" s="574"/>
      <c r="AH326" s="574"/>
      <c r="AI326" s="574"/>
      <c r="AJ326" s="575"/>
      <c r="AK326" s="575"/>
      <c r="AL326" s="575"/>
      <c r="AM326" s="573"/>
      <c r="AN326" s="573"/>
      <c r="AO326" s="573"/>
      <c r="AP326" s="573"/>
      <c r="AQ326" s="573"/>
      <c r="AR326" s="573"/>
      <c r="AS326" s="573"/>
      <c r="AT326" s="576"/>
      <c r="AU326" s="576"/>
      <c r="AV326" s="576"/>
      <c r="AW326" s="576"/>
      <c r="AX326" s="576"/>
      <c r="AY326" s="576"/>
      <c r="AZ326" s="576"/>
      <c r="BA326" s="576"/>
      <c r="BB326" s="576"/>
      <c r="BC326" s="576"/>
    </row>
    <row r="327" spans="1:55" ht="15.75" thickBot="1" x14ac:dyDescent="0.3">
      <c r="A327" s="1327"/>
      <c r="B327" s="1329"/>
      <c r="C327" s="1287"/>
      <c r="D327" s="755" t="s">
        <v>230</v>
      </c>
      <c r="E327" s="779"/>
      <c r="F327" s="920"/>
      <c r="G327" s="807"/>
      <c r="H327" s="604"/>
      <c r="I327" s="672"/>
      <c r="J327" s="779"/>
      <c r="K327" s="604"/>
      <c r="L327" s="604"/>
      <c r="M327" s="672"/>
      <c r="N327" s="1253"/>
      <c r="O327" s="1253"/>
      <c r="P327" s="1253"/>
      <c r="Q327" s="1253"/>
      <c r="R327" s="1253"/>
      <c r="S327" s="1253"/>
      <c r="T327" s="1253"/>
      <c r="U327" s="1253"/>
      <c r="V327" s="1253"/>
      <c r="W327" s="1253"/>
      <c r="X327" s="1253"/>
      <c r="Y327" s="1284"/>
      <c r="Z327" s="573"/>
      <c r="AA327" s="574"/>
      <c r="AB327" s="574"/>
      <c r="AC327" s="574"/>
      <c r="AD327" s="574"/>
      <c r="AE327" s="574"/>
      <c r="AF327" s="574"/>
      <c r="AG327" s="574"/>
      <c r="AH327" s="574"/>
      <c r="AI327" s="574"/>
      <c r="AJ327" s="575"/>
      <c r="AK327" s="575"/>
      <c r="AL327" s="575"/>
      <c r="AM327" s="573"/>
      <c r="AN327" s="573"/>
      <c r="AO327" s="573"/>
      <c r="AP327" s="573"/>
      <c r="AQ327" s="573"/>
      <c r="AR327" s="573"/>
      <c r="AS327" s="573"/>
      <c r="AT327" s="576"/>
      <c r="AU327" s="576"/>
      <c r="AV327" s="576"/>
      <c r="AW327" s="576"/>
      <c r="AX327" s="576"/>
      <c r="AY327" s="576"/>
      <c r="AZ327" s="576"/>
      <c r="BA327" s="576"/>
      <c r="BB327" s="576"/>
      <c r="BC327" s="576"/>
    </row>
    <row r="328" spans="1:55" x14ac:dyDescent="0.25">
      <c r="A328" s="1327"/>
      <c r="B328" s="1329"/>
      <c r="C328" s="1274" t="s">
        <v>245</v>
      </c>
      <c r="D328" s="754" t="s">
        <v>216</v>
      </c>
      <c r="E328" s="700">
        <v>119079</v>
      </c>
      <c r="F328" s="768">
        <v>119079.18399999999</v>
      </c>
      <c r="G328" s="808"/>
      <c r="H328" s="605"/>
      <c r="I328" s="699"/>
      <c r="J328" s="700">
        <v>119079.18399999999</v>
      </c>
      <c r="K328" s="643"/>
      <c r="L328" s="643"/>
      <c r="M328" s="699"/>
      <c r="N328" s="1270" t="s">
        <v>245</v>
      </c>
      <c r="O328" s="1270" t="s">
        <v>278</v>
      </c>
      <c r="P328" s="1270" t="s">
        <v>279</v>
      </c>
      <c r="Q328" s="1270" t="s">
        <v>280</v>
      </c>
      <c r="R328" s="1270" t="s">
        <v>221</v>
      </c>
      <c r="S328" s="1270">
        <v>589932</v>
      </c>
      <c r="T328" s="1270">
        <v>619048</v>
      </c>
      <c r="U328" s="1270" t="s">
        <v>326</v>
      </c>
      <c r="V328" s="1270" t="s">
        <v>223</v>
      </c>
      <c r="W328" s="1270" t="s">
        <v>224</v>
      </c>
      <c r="X328" s="1270" t="s">
        <v>225</v>
      </c>
      <c r="Y328" s="1259">
        <v>1208980</v>
      </c>
      <c r="Z328" s="573"/>
      <c r="AA328" s="574"/>
      <c r="AB328" s="574"/>
      <c r="AC328" s="574"/>
      <c r="AD328" s="574"/>
      <c r="AE328" s="574"/>
      <c r="AF328" s="574"/>
      <c r="AG328" s="574"/>
      <c r="AH328" s="574"/>
      <c r="AI328" s="574"/>
      <c r="AJ328" s="575"/>
      <c r="AK328" s="575"/>
      <c r="AL328" s="575"/>
      <c r="AM328" s="573"/>
      <c r="AN328" s="573"/>
      <c r="AO328" s="573"/>
      <c r="AP328" s="573"/>
      <c r="AQ328" s="573"/>
      <c r="AR328" s="573"/>
      <c r="AS328" s="573"/>
      <c r="AT328" s="576"/>
      <c r="AU328" s="576"/>
      <c r="AV328" s="576"/>
      <c r="AW328" s="576"/>
      <c r="AX328" s="576"/>
      <c r="AY328" s="576"/>
      <c r="AZ328" s="576"/>
      <c r="BA328" s="576"/>
      <c r="BB328" s="576"/>
      <c r="BC328" s="576"/>
    </row>
    <row r="329" spans="1:55" x14ac:dyDescent="0.25">
      <c r="A329" s="1327"/>
      <c r="B329" s="1329"/>
      <c r="C329" s="1272"/>
      <c r="D329" s="755" t="s">
        <v>226</v>
      </c>
      <c r="E329" s="779">
        <v>3546474</v>
      </c>
      <c r="F329" s="920">
        <v>3546474.1287874999</v>
      </c>
      <c r="G329" s="807"/>
      <c r="H329" s="604"/>
      <c r="I329" s="699"/>
      <c r="J329" s="779">
        <v>3546474.1287874971</v>
      </c>
      <c r="K329" s="604"/>
      <c r="L329" s="604"/>
      <c r="M329" s="699"/>
      <c r="N329" s="1252"/>
      <c r="O329" s="1252"/>
      <c r="P329" s="1252"/>
      <c r="Q329" s="1252"/>
      <c r="R329" s="1252"/>
      <c r="S329" s="1252"/>
      <c r="T329" s="1252"/>
      <c r="U329" s="1252"/>
      <c r="V329" s="1252"/>
      <c r="W329" s="1252"/>
      <c r="X329" s="1252"/>
      <c r="Y329" s="1283"/>
      <c r="Z329" s="573"/>
      <c r="AA329" s="574"/>
      <c r="AB329" s="574"/>
      <c r="AC329" s="574"/>
      <c r="AD329" s="574"/>
      <c r="AE329" s="574"/>
      <c r="AF329" s="574"/>
      <c r="AG329" s="574"/>
      <c r="AH329" s="574"/>
      <c r="AI329" s="574"/>
      <c r="AJ329" s="575"/>
      <c r="AK329" s="575"/>
      <c r="AL329" s="575"/>
      <c r="AM329" s="573"/>
      <c r="AN329" s="573"/>
      <c r="AO329" s="573"/>
      <c r="AP329" s="573"/>
      <c r="AQ329" s="573"/>
      <c r="AR329" s="573"/>
      <c r="AS329" s="573"/>
      <c r="AT329" s="576"/>
      <c r="AU329" s="576"/>
      <c r="AV329" s="576"/>
      <c r="AW329" s="576"/>
      <c r="AX329" s="576"/>
      <c r="AY329" s="576"/>
      <c r="AZ329" s="576"/>
      <c r="BA329" s="576"/>
      <c r="BB329" s="576"/>
      <c r="BC329" s="576"/>
    </row>
    <row r="330" spans="1:55" x14ac:dyDescent="0.25">
      <c r="A330" s="1327"/>
      <c r="B330" s="1329"/>
      <c r="C330" s="1272"/>
      <c r="D330" s="761" t="s">
        <v>228</v>
      </c>
      <c r="E330" s="700"/>
      <c r="F330" s="768"/>
      <c r="G330" s="808"/>
      <c r="H330" s="605"/>
      <c r="I330" s="699"/>
      <c r="J330" s="700"/>
      <c r="K330" s="605"/>
      <c r="L330" s="605"/>
      <c r="M330" s="699"/>
      <c r="N330" s="1252"/>
      <c r="O330" s="1252"/>
      <c r="P330" s="1252"/>
      <c r="Q330" s="1252"/>
      <c r="R330" s="1252"/>
      <c r="S330" s="1252"/>
      <c r="T330" s="1252"/>
      <c r="U330" s="1252"/>
      <c r="V330" s="1252"/>
      <c r="W330" s="1252"/>
      <c r="X330" s="1252"/>
      <c r="Y330" s="1283"/>
      <c r="Z330" s="573"/>
      <c r="AA330" s="574"/>
      <c r="AB330" s="574"/>
      <c r="AC330" s="574"/>
      <c r="AD330" s="574"/>
      <c r="AE330" s="574"/>
      <c r="AF330" s="574"/>
      <c r="AG330" s="574"/>
      <c r="AH330" s="574"/>
      <c r="AI330" s="574"/>
      <c r="AJ330" s="575"/>
      <c r="AK330" s="575"/>
      <c r="AL330" s="575"/>
      <c r="AM330" s="573"/>
      <c r="AN330" s="573"/>
      <c r="AO330" s="573"/>
      <c r="AP330" s="573"/>
      <c r="AQ330" s="573"/>
      <c r="AR330" s="573"/>
      <c r="AS330" s="573"/>
      <c r="AT330" s="576"/>
      <c r="AU330" s="576"/>
      <c r="AV330" s="576"/>
      <c r="AW330" s="576"/>
      <c r="AX330" s="576"/>
      <c r="AY330" s="576"/>
      <c r="AZ330" s="576"/>
      <c r="BA330" s="576"/>
      <c r="BB330" s="576"/>
      <c r="BC330" s="576"/>
    </row>
    <row r="331" spans="1:55" ht="15.75" thickBot="1" x14ac:dyDescent="0.3">
      <c r="A331" s="1327"/>
      <c r="B331" s="1329"/>
      <c r="C331" s="1287"/>
      <c r="D331" s="755" t="s">
        <v>230</v>
      </c>
      <c r="E331" s="779"/>
      <c r="F331" s="920"/>
      <c r="G331" s="807"/>
      <c r="H331" s="604"/>
      <c r="I331" s="672"/>
      <c r="J331" s="779"/>
      <c r="K331" s="604"/>
      <c r="L331" s="604"/>
      <c r="M331" s="672"/>
      <c r="N331" s="1253"/>
      <c r="O331" s="1253"/>
      <c r="P331" s="1253"/>
      <c r="Q331" s="1253"/>
      <c r="R331" s="1253"/>
      <c r="S331" s="1253"/>
      <c r="T331" s="1253"/>
      <c r="U331" s="1253"/>
      <c r="V331" s="1253"/>
      <c r="W331" s="1253"/>
      <c r="X331" s="1253"/>
      <c r="Y331" s="1284"/>
      <c r="Z331" s="573"/>
      <c r="AA331" s="574"/>
      <c r="AB331" s="574"/>
      <c r="AC331" s="574"/>
      <c r="AD331" s="574"/>
      <c r="AE331" s="574"/>
      <c r="AF331" s="574"/>
      <c r="AG331" s="574"/>
      <c r="AH331" s="574"/>
      <c r="AI331" s="574"/>
      <c r="AJ331" s="575"/>
      <c r="AK331" s="575"/>
      <c r="AL331" s="575"/>
      <c r="AM331" s="573"/>
      <c r="AN331" s="573"/>
      <c r="AO331" s="573"/>
      <c r="AP331" s="573"/>
      <c r="AQ331" s="573"/>
      <c r="AR331" s="573"/>
      <c r="AS331" s="573"/>
      <c r="AT331" s="576"/>
      <c r="AU331" s="576"/>
      <c r="AV331" s="576"/>
      <c r="AW331" s="576"/>
      <c r="AX331" s="576"/>
      <c r="AY331" s="576"/>
      <c r="AZ331" s="576"/>
      <c r="BA331" s="576"/>
      <c r="BB331" s="576"/>
      <c r="BC331" s="576"/>
    </row>
    <row r="332" spans="1:55" x14ac:dyDescent="0.25">
      <c r="A332" s="1327"/>
      <c r="B332" s="1329"/>
      <c r="C332" s="1274" t="s">
        <v>243</v>
      </c>
      <c r="D332" s="754" t="s">
        <v>216</v>
      </c>
      <c r="E332" s="700">
        <v>59959</v>
      </c>
      <c r="F332" s="768">
        <v>50959.495999999992</v>
      </c>
      <c r="G332" s="808"/>
      <c r="H332" s="605"/>
      <c r="I332" s="699"/>
      <c r="J332" s="700">
        <v>50959.495999999992</v>
      </c>
      <c r="K332" s="643"/>
      <c r="L332" s="643"/>
      <c r="M332" s="699"/>
      <c r="N332" s="1270" t="s">
        <v>243</v>
      </c>
      <c r="O332" s="1270" t="s">
        <v>278</v>
      </c>
      <c r="P332" s="1270" t="s">
        <v>279</v>
      </c>
      <c r="Q332" s="1270" t="s">
        <v>280</v>
      </c>
      <c r="R332" s="1270" t="s">
        <v>221</v>
      </c>
      <c r="S332" s="1270">
        <v>195255</v>
      </c>
      <c r="T332" s="1270">
        <v>218479</v>
      </c>
      <c r="U332" s="1270" t="s">
        <v>326</v>
      </c>
      <c r="V332" s="1270" t="s">
        <v>223</v>
      </c>
      <c r="W332" s="1270" t="s">
        <v>224</v>
      </c>
      <c r="X332" s="1270" t="s">
        <v>225</v>
      </c>
      <c r="Y332" s="1259">
        <v>413734</v>
      </c>
      <c r="Z332" s="573"/>
      <c r="AA332" s="574"/>
      <c r="AB332" s="574"/>
      <c r="AC332" s="574"/>
      <c r="AD332" s="574"/>
      <c r="AE332" s="574"/>
      <c r="AF332" s="574"/>
      <c r="AG332" s="574"/>
      <c r="AH332" s="574"/>
      <c r="AI332" s="574"/>
      <c r="AJ332" s="575"/>
      <c r="AK332" s="575"/>
      <c r="AL332" s="575"/>
      <c r="AM332" s="573"/>
      <c r="AN332" s="573"/>
      <c r="AO332" s="573"/>
      <c r="AP332" s="573"/>
      <c r="AQ332" s="573"/>
      <c r="AR332" s="573"/>
      <c r="AS332" s="573"/>
      <c r="AT332" s="576"/>
      <c r="AU332" s="576"/>
      <c r="AV332" s="576"/>
      <c r="AW332" s="576"/>
      <c r="AX332" s="576"/>
      <c r="AY332" s="576"/>
      <c r="AZ332" s="576"/>
      <c r="BA332" s="576"/>
      <c r="BB332" s="576"/>
      <c r="BC332" s="576"/>
    </row>
    <row r="333" spans="1:55" x14ac:dyDescent="0.25">
      <c r="A333" s="1327"/>
      <c r="B333" s="1329"/>
      <c r="C333" s="1272"/>
      <c r="D333" s="755" t="s">
        <v>226</v>
      </c>
      <c r="E333" s="779">
        <v>1517700</v>
      </c>
      <c r="F333" s="920">
        <v>1517700.47550922</v>
      </c>
      <c r="G333" s="807"/>
      <c r="H333" s="604"/>
      <c r="I333" s="699"/>
      <c r="J333" s="779">
        <v>1517700.4755092203</v>
      </c>
      <c r="K333" s="604"/>
      <c r="L333" s="604"/>
      <c r="M333" s="699"/>
      <c r="N333" s="1252"/>
      <c r="O333" s="1252"/>
      <c r="P333" s="1252"/>
      <c r="Q333" s="1252"/>
      <c r="R333" s="1252"/>
      <c r="S333" s="1252"/>
      <c r="T333" s="1252"/>
      <c r="U333" s="1252"/>
      <c r="V333" s="1252"/>
      <c r="W333" s="1252"/>
      <c r="X333" s="1252"/>
      <c r="Y333" s="1283"/>
      <c r="Z333" s="573"/>
      <c r="AA333" s="574"/>
      <c r="AB333" s="574"/>
      <c r="AC333" s="574"/>
      <c r="AD333" s="574"/>
      <c r="AE333" s="574"/>
      <c r="AF333" s="574"/>
      <c r="AG333" s="574"/>
      <c r="AH333" s="574"/>
      <c r="AI333" s="574"/>
      <c r="AJ333" s="575"/>
      <c r="AK333" s="575"/>
      <c r="AL333" s="575"/>
      <c r="AM333" s="573"/>
      <c r="AN333" s="573"/>
      <c r="AO333" s="573"/>
      <c r="AP333" s="573"/>
      <c r="AQ333" s="573"/>
      <c r="AR333" s="573"/>
      <c r="AS333" s="573"/>
      <c r="AT333" s="576"/>
      <c r="AU333" s="576"/>
      <c r="AV333" s="576"/>
      <c r="AW333" s="576"/>
      <c r="AX333" s="576"/>
      <c r="AY333" s="576"/>
      <c r="AZ333" s="576"/>
      <c r="BA333" s="576"/>
      <c r="BB333" s="576"/>
      <c r="BC333" s="576"/>
    </row>
    <row r="334" spans="1:55" x14ac:dyDescent="0.25">
      <c r="A334" s="1327"/>
      <c r="B334" s="1329"/>
      <c r="C334" s="1272"/>
      <c r="D334" s="761" t="s">
        <v>228</v>
      </c>
      <c r="E334" s="700"/>
      <c r="F334" s="768"/>
      <c r="G334" s="808"/>
      <c r="H334" s="605"/>
      <c r="I334" s="699"/>
      <c r="J334" s="700"/>
      <c r="K334" s="605"/>
      <c r="L334" s="605"/>
      <c r="M334" s="699"/>
      <c r="N334" s="1252"/>
      <c r="O334" s="1252"/>
      <c r="P334" s="1252"/>
      <c r="Q334" s="1252"/>
      <c r="R334" s="1252"/>
      <c r="S334" s="1252"/>
      <c r="T334" s="1252"/>
      <c r="U334" s="1252"/>
      <c r="V334" s="1252"/>
      <c r="W334" s="1252"/>
      <c r="X334" s="1252"/>
      <c r="Y334" s="1283"/>
      <c r="Z334" s="573"/>
      <c r="AA334" s="574"/>
      <c r="AB334" s="574"/>
      <c r="AC334" s="574"/>
      <c r="AD334" s="574"/>
      <c r="AE334" s="574"/>
      <c r="AF334" s="574"/>
      <c r="AG334" s="574"/>
      <c r="AH334" s="574"/>
      <c r="AI334" s="574"/>
      <c r="AJ334" s="575"/>
      <c r="AK334" s="575"/>
      <c r="AL334" s="575"/>
      <c r="AM334" s="573"/>
      <c r="AN334" s="573"/>
      <c r="AO334" s="573"/>
      <c r="AP334" s="573"/>
      <c r="AQ334" s="573"/>
      <c r="AR334" s="573"/>
      <c r="AS334" s="573"/>
      <c r="AT334" s="576"/>
      <c r="AU334" s="576"/>
      <c r="AV334" s="576"/>
      <c r="AW334" s="576"/>
      <c r="AX334" s="576"/>
      <c r="AY334" s="576"/>
      <c r="AZ334" s="576"/>
      <c r="BA334" s="576"/>
      <c r="BB334" s="576"/>
      <c r="BC334" s="576"/>
    </row>
    <row r="335" spans="1:55" ht="15.75" thickBot="1" x14ac:dyDescent="0.3">
      <c r="A335" s="1327"/>
      <c r="B335" s="1329"/>
      <c r="C335" s="1287"/>
      <c r="D335" s="755" t="s">
        <v>230</v>
      </c>
      <c r="E335" s="779"/>
      <c r="F335" s="920"/>
      <c r="G335" s="807"/>
      <c r="H335" s="604"/>
      <c r="I335" s="672"/>
      <c r="J335" s="779"/>
      <c r="K335" s="604"/>
      <c r="L335" s="604"/>
      <c r="M335" s="672"/>
      <c r="N335" s="1253"/>
      <c r="O335" s="1253"/>
      <c r="P335" s="1253"/>
      <c r="Q335" s="1253"/>
      <c r="R335" s="1253"/>
      <c r="S335" s="1253"/>
      <c r="T335" s="1253"/>
      <c r="U335" s="1253"/>
      <c r="V335" s="1253"/>
      <c r="W335" s="1253"/>
      <c r="X335" s="1253"/>
      <c r="Y335" s="1284"/>
      <c r="Z335" s="573"/>
      <c r="AA335" s="574"/>
      <c r="AB335" s="574"/>
      <c r="AC335" s="574"/>
      <c r="AD335" s="574"/>
      <c r="AE335" s="574"/>
      <c r="AF335" s="574"/>
      <c r="AG335" s="574"/>
      <c r="AH335" s="574"/>
      <c r="AI335" s="574"/>
      <c r="AJ335" s="575"/>
      <c r="AK335" s="575"/>
      <c r="AL335" s="575"/>
      <c r="AM335" s="573"/>
      <c r="AN335" s="573"/>
      <c r="AO335" s="573"/>
      <c r="AP335" s="573"/>
      <c r="AQ335" s="573"/>
      <c r="AR335" s="573"/>
      <c r="AS335" s="573"/>
      <c r="AT335" s="576"/>
      <c r="AU335" s="576"/>
      <c r="AV335" s="576"/>
      <c r="AW335" s="576"/>
      <c r="AX335" s="576"/>
      <c r="AY335" s="576"/>
      <c r="AZ335" s="576"/>
      <c r="BA335" s="576"/>
      <c r="BB335" s="576"/>
      <c r="BC335" s="576"/>
    </row>
    <row r="336" spans="1:55" x14ac:dyDescent="0.25">
      <c r="A336" s="1327"/>
      <c r="B336" s="1329"/>
      <c r="C336" s="1274" t="s">
        <v>242</v>
      </c>
      <c r="D336" s="754" t="s">
        <v>216</v>
      </c>
      <c r="E336" s="700">
        <v>31492</v>
      </c>
      <c r="F336" s="768">
        <v>31492.061999999998</v>
      </c>
      <c r="G336" s="808"/>
      <c r="H336" s="605"/>
      <c r="I336" s="699"/>
      <c r="J336" s="700">
        <v>31492.061999999998</v>
      </c>
      <c r="K336" s="643"/>
      <c r="L336" s="643"/>
      <c r="M336" s="699"/>
      <c r="N336" s="1270" t="s">
        <v>242</v>
      </c>
      <c r="O336" s="1270" t="s">
        <v>278</v>
      </c>
      <c r="P336" s="1270" t="s">
        <v>279</v>
      </c>
      <c r="Q336" s="1270" t="s">
        <v>280</v>
      </c>
      <c r="R336" s="1270" t="s">
        <v>221</v>
      </c>
      <c r="S336" s="1270">
        <v>422164</v>
      </c>
      <c r="T336" s="1270">
        <v>456270</v>
      </c>
      <c r="U336" s="1270" t="s">
        <v>326</v>
      </c>
      <c r="V336" s="1270" t="s">
        <v>223</v>
      </c>
      <c r="W336" s="1270" t="s">
        <v>224</v>
      </c>
      <c r="X336" s="1270" t="s">
        <v>225</v>
      </c>
      <c r="Y336" s="1259">
        <v>878434</v>
      </c>
      <c r="Z336" s="573"/>
      <c r="AA336" s="574"/>
      <c r="AB336" s="574"/>
      <c r="AC336" s="574"/>
      <c r="AD336" s="574"/>
      <c r="AE336" s="574"/>
      <c r="AF336" s="574"/>
      <c r="AG336" s="574"/>
      <c r="AH336" s="574"/>
      <c r="AI336" s="574"/>
      <c r="AJ336" s="575"/>
      <c r="AK336" s="575"/>
      <c r="AL336" s="575"/>
      <c r="AM336" s="573"/>
      <c r="AN336" s="573"/>
      <c r="AO336" s="573"/>
      <c r="AP336" s="573"/>
      <c r="AQ336" s="573"/>
      <c r="AR336" s="573"/>
      <c r="AS336" s="573"/>
      <c r="AT336" s="576"/>
      <c r="AU336" s="576"/>
      <c r="AV336" s="576"/>
      <c r="AW336" s="576"/>
      <c r="AX336" s="576"/>
      <c r="AY336" s="576"/>
      <c r="AZ336" s="576"/>
      <c r="BA336" s="576"/>
      <c r="BB336" s="576"/>
      <c r="BC336" s="576"/>
    </row>
    <row r="337" spans="1:55" x14ac:dyDescent="0.25">
      <c r="A337" s="1327"/>
      <c r="B337" s="1329"/>
      <c r="C337" s="1272"/>
      <c r="D337" s="755" t="s">
        <v>226</v>
      </c>
      <c r="E337" s="779">
        <v>937911</v>
      </c>
      <c r="F337" s="920">
        <v>937911.89520724199</v>
      </c>
      <c r="G337" s="807"/>
      <c r="H337" s="604"/>
      <c r="I337" s="699"/>
      <c r="J337" s="779">
        <v>937911.89520724164</v>
      </c>
      <c r="K337" s="604"/>
      <c r="L337" s="604"/>
      <c r="M337" s="699"/>
      <c r="N337" s="1252"/>
      <c r="O337" s="1252"/>
      <c r="P337" s="1252"/>
      <c r="Q337" s="1252"/>
      <c r="R337" s="1252"/>
      <c r="S337" s="1252"/>
      <c r="T337" s="1252"/>
      <c r="U337" s="1252"/>
      <c r="V337" s="1252"/>
      <c r="W337" s="1252"/>
      <c r="X337" s="1252"/>
      <c r="Y337" s="1283"/>
      <c r="Z337" s="573"/>
      <c r="AA337" s="574"/>
      <c r="AB337" s="574"/>
      <c r="AC337" s="574"/>
      <c r="AD337" s="574"/>
      <c r="AE337" s="574"/>
      <c r="AF337" s="574"/>
      <c r="AG337" s="574"/>
      <c r="AH337" s="574"/>
      <c r="AI337" s="574"/>
      <c r="AJ337" s="575"/>
      <c r="AK337" s="575"/>
      <c r="AL337" s="575"/>
      <c r="AM337" s="573"/>
      <c r="AN337" s="573"/>
      <c r="AO337" s="573"/>
      <c r="AP337" s="573"/>
      <c r="AQ337" s="573"/>
      <c r="AR337" s="573"/>
      <c r="AS337" s="573"/>
      <c r="AT337" s="576"/>
      <c r="AU337" s="576"/>
      <c r="AV337" s="576"/>
      <c r="AW337" s="576"/>
      <c r="AX337" s="576"/>
      <c r="AY337" s="576"/>
      <c r="AZ337" s="576"/>
      <c r="BA337" s="576"/>
      <c r="BB337" s="576"/>
      <c r="BC337" s="576"/>
    </row>
    <row r="338" spans="1:55" x14ac:dyDescent="0.25">
      <c r="A338" s="1327"/>
      <c r="B338" s="1329"/>
      <c r="C338" s="1272"/>
      <c r="D338" s="761" t="s">
        <v>228</v>
      </c>
      <c r="E338" s="700"/>
      <c r="F338" s="768"/>
      <c r="G338" s="808"/>
      <c r="H338" s="605"/>
      <c r="I338" s="699"/>
      <c r="J338" s="700"/>
      <c r="K338" s="605"/>
      <c r="L338" s="605"/>
      <c r="M338" s="699"/>
      <c r="N338" s="1252"/>
      <c r="O338" s="1252"/>
      <c r="P338" s="1252"/>
      <c r="Q338" s="1252"/>
      <c r="R338" s="1252"/>
      <c r="S338" s="1252"/>
      <c r="T338" s="1252"/>
      <c r="U338" s="1252"/>
      <c r="V338" s="1252"/>
      <c r="W338" s="1252"/>
      <c r="X338" s="1252"/>
      <c r="Y338" s="1283"/>
      <c r="Z338" s="573"/>
      <c r="AA338" s="574"/>
      <c r="AB338" s="574"/>
      <c r="AC338" s="574"/>
      <c r="AD338" s="574"/>
      <c r="AE338" s="574"/>
      <c r="AF338" s="574"/>
      <c r="AG338" s="574"/>
      <c r="AH338" s="574"/>
      <c r="AI338" s="574"/>
      <c r="AJ338" s="575"/>
      <c r="AK338" s="575"/>
      <c r="AL338" s="575"/>
      <c r="AM338" s="573"/>
      <c r="AN338" s="573"/>
      <c r="AO338" s="573"/>
      <c r="AP338" s="573"/>
      <c r="AQ338" s="573"/>
      <c r="AR338" s="573"/>
      <c r="AS338" s="573"/>
      <c r="AT338" s="576"/>
      <c r="AU338" s="576"/>
      <c r="AV338" s="576"/>
      <c r="AW338" s="576"/>
      <c r="AX338" s="576"/>
      <c r="AY338" s="576"/>
      <c r="AZ338" s="576"/>
      <c r="BA338" s="576"/>
      <c r="BB338" s="576"/>
      <c r="BC338" s="576"/>
    </row>
    <row r="339" spans="1:55" ht="15.75" thickBot="1" x14ac:dyDescent="0.3">
      <c r="A339" s="1327"/>
      <c r="B339" s="1329"/>
      <c r="C339" s="1287"/>
      <c r="D339" s="755" t="s">
        <v>230</v>
      </c>
      <c r="E339" s="779"/>
      <c r="F339" s="920"/>
      <c r="G339" s="807"/>
      <c r="H339" s="604"/>
      <c r="I339" s="672"/>
      <c r="J339" s="779"/>
      <c r="K339" s="604"/>
      <c r="L339" s="604"/>
      <c r="M339" s="672"/>
      <c r="N339" s="1253"/>
      <c r="O339" s="1253"/>
      <c r="P339" s="1253"/>
      <c r="Q339" s="1253"/>
      <c r="R339" s="1253"/>
      <c r="S339" s="1253"/>
      <c r="T339" s="1253"/>
      <c r="U339" s="1253"/>
      <c r="V339" s="1253"/>
      <c r="W339" s="1253"/>
      <c r="X339" s="1253"/>
      <c r="Y339" s="1284"/>
      <c r="Z339" s="573"/>
      <c r="AA339" s="574"/>
      <c r="AB339" s="574"/>
      <c r="AC339" s="574"/>
      <c r="AD339" s="574"/>
      <c r="AE339" s="574"/>
      <c r="AF339" s="574"/>
      <c r="AG339" s="574"/>
      <c r="AH339" s="574"/>
      <c r="AI339" s="574"/>
      <c r="AJ339" s="575"/>
      <c r="AK339" s="575"/>
      <c r="AL339" s="575"/>
      <c r="AM339" s="573"/>
      <c r="AN339" s="573"/>
      <c r="AO339" s="573"/>
      <c r="AP339" s="573"/>
      <c r="AQ339" s="573"/>
      <c r="AR339" s="573"/>
      <c r="AS339" s="573"/>
      <c r="AT339" s="576"/>
      <c r="AU339" s="576"/>
      <c r="AV339" s="576"/>
      <c r="AW339" s="576"/>
      <c r="AX339" s="576"/>
      <c r="AY339" s="576"/>
      <c r="AZ339" s="576"/>
      <c r="BA339" s="576"/>
      <c r="BB339" s="576"/>
      <c r="BC339" s="576"/>
    </row>
    <row r="340" spans="1:55" x14ac:dyDescent="0.25">
      <c r="A340" s="1327"/>
      <c r="B340" s="1329"/>
      <c r="C340" s="1274" t="s">
        <v>252</v>
      </c>
      <c r="D340" s="754" t="s">
        <v>216</v>
      </c>
      <c r="E340" s="700">
        <v>110142</v>
      </c>
      <c r="F340" s="768">
        <v>110142.523</v>
      </c>
      <c r="G340" s="808"/>
      <c r="H340" s="605"/>
      <c r="I340" s="699"/>
      <c r="J340" s="700">
        <v>110142.523</v>
      </c>
      <c r="K340" s="643"/>
      <c r="L340" s="643"/>
      <c r="M340" s="699"/>
      <c r="N340" s="1270" t="s">
        <v>252</v>
      </c>
      <c r="O340" s="1270" t="s">
        <v>278</v>
      </c>
      <c r="P340" s="1270" t="s">
        <v>279</v>
      </c>
      <c r="Q340" s="1270" t="s">
        <v>280</v>
      </c>
      <c r="R340" s="1270" t="s">
        <v>221</v>
      </c>
      <c r="S340" s="1270">
        <v>610983</v>
      </c>
      <c r="T340" s="1270">
        <v>671995</v>
      </c>
      <c r="U340" s="1270" t="s">
        <v>326</v>
      </c>
      <c r="V340" s="1270" t="s">
        <v>223</v>
      </c>
      <c r="W340" s="1270" t="s">
        <v>224</v>
      </c>
      <c r="X340" s="1270" t="s">
        <v>225</v>
      </c>
      <c r="Y340" s="1259">
        <v>1282978</v>
      </c>
      <c r="Z340" s="573"/>
      <c r="AA340" s="574"/>
      <c r="AB340" s="574"/>
      <c r="AC340" s="574"/>
      <c r="AD340" s="574"/>
      <c r="AE340" s="574"/>
      <c r="AF340" s="574"/>
      <c r="AG340" s="574"/>
      <c r="AH340" s="574"/>
      <c r="AI340" s="574"/>
      <c r="AJ340" s="575"/>
      <c r="AK340" s="575"/>
      <c r="AL340" s="575"/>
      <c r="AM340" s="573"/>
      <c r="AN340" s="573"/>
      <c r="AO340" s="573"/>
      <c r="AP340" s="573"/>
      <c r="AQ340" s="573"/>
      <c r="AR340" s="573"/>
      <c r="AS340" s="573"/>
      <c r="AT340" s="576"/>
      <c r="AU340" s="576"/>
      <c r="AV340" s="576"/>
      <c r="AW340" s="576"/>
      <c r="AX340" s="576"/>
      <c r="AY340" s="576"/>
      <c r="AZ340" s="576"/>
      <c r="BA340" s="576"/>
      <c r="BB340" s="576"/>
      <c r="BC340" s="576"/>
    </row>
    <row r="341" spans="1:55" x14ac:dyDescent="0.25">
      <c r="A341" s="1327"/>
      <c r="B341" s="1329"/>
      <c r="C341" s="1272"/>
      <c r="D341" s="755" t="s">
        <v>226</v>
      </c>
      <c r="E341" s="779">
        <v>3280318</v>
      </c>
      <c r="F341" s="920">
        <v>3280318.1477871202</v>
      </c>
      <c r="G341" s="807"/>
      <c r="H341" s="604"/>
      <c r="I341" s="699"/>
      <c r="J341" s="779">
        <v>3280318.1477871221</v>
      </c>
      <c r="K341" s="604"/>
      <c r="L341" s="604"/>
      <c r="M341" s="699"/>
      <c r="N341" s="1252"/>
      <c r="O341" s="1252"/>
      <c r="P341" s="1252"/>
      <c r="Q341" s="1252"/>
      <c r="R341" s="1252"/>
      <c r="S341" s="1252"/>
      <c r="T341" s="1252"/>
      <c r="U341" s="1252"/>
      <c r="V341" s="1252"/>
      <c r="W341" s="1252"/>
      <c r="X341" s="1252"/>
      <c r="Y341" s="1283"/>
      <c r="Z341" s="573"/>
      <c r="AA341" s="574"/>
      <c r="AB341" s="574"/>
      <c r="AC341" s="574"/>
      <c r="AD341" s="574"/>
      <c r="AE341" s="574"/>
      <c r="AF341" s="574"/>
      <c r="AG341" s="574"/>
      <c r="AH341" s="574"/>
      <c r="AI341" s="574"/>
      <c r="AJ341" s="575"/>
      <c r="AK341" s="575"/>
      <c r="AL341" s="575"/>
      <c r="AM341" s="573"/>
      <c r="AN341" s="573"/>
      <c r="AO341" s="573"/>
      <c r="AP341" s="573"/>
      <c r="AQ341" s="573"/>
      <c r="AR341" s="573"/>
      <c r="AS341" s="573"/>
      <c r="AT341" s="576"/>
      <c r="AU341" s="576"/>
      <c r="AV341" s="576"/>
      <c r="AW341" s="576"/>
      <c r="AX341" s="576"/>
      <c r="AY341" s="576"/>
      <c r="AZ341" s="576"/>
      <c r="BA341" s="576"/>
      <c r="BB341" s="576"/>
      <c r="BC341" s="576"/>
    </row>
    <row r="342" spans="1:55" x14ac:dyDescent="0.25">
      <c r="A342" s="1327"/>
      <c r="B342" s="1329"/>
      <c r="C342" s="1272"/>
      <c r="D342" s="761" t="s">
        <v>228</v>
      </c>
      <c r="E342" s="700">
        <v>110141</v>
      </c>
      <c r="F342" s="768">
        <v>110141.163</v>
      </c>
      <c r="G342" s="808"/>
      <c r="H342" s="605"/>
      <c r="I342" s="699"/>
      <c r="J342" s="700">
        <v>110141.163</v>
      </c>
      <c r="K342" s="605"/>
      <c r="L342" s="605"/>
      <c r="M342" s="699"/>
      <c r="N342" s="1252"/>
      <c r="O342" s="1252"/>
      <c r="P342" s="1252"/>
      <c r="Q342" s="1252"/>
      <c r="R342" s="1252"/>
      <c r="S342" s="1252"/>
      <c r="T342" s="1252"/>
      <c r="U342" s="1252"/>
      <c r="V342" s="1252"/>
      <c r="W342" s="1252"/>
      <c r="X342" s="1252"/>
      <c r="Y342" s="1283"/>
      <c r="Z342" s="573"/>
      <c r="AA342" s="574"/>
      <c r="AB342" s="574"/>
      <c r="AC342" s="574"/>
      <c r="AD342" s="574"/>
      <c r="AE342" s="574"/>
      <c r="AF342" s="574"/>
      <c r="AG342" s="574"/>
      <c r="AH342" s="574"/>
      <c r="AI342" s="574"/>
      <c r="AJ342" s="575"/>
      <c r="AK342" s="575"/>
      <c r="AL342" s="575"/>
      <c r="AM342" s="573"/>
      <c r="AN342" s="573"/>
      <c r="AO342" s="573"/>
      <c r="AP342" s="573"/>
      <c r="AQ342" s="573"/>
      <c r="AR342" s="573"/>
      <c r="AS342" s="573"/>
      <c r="AT342" s="576"/>
      <c r="AU342" s="576"/>
      <c r="AV342" s="576"/>
      <c r="AW342" s="576"/>
      <c r="AX342" s="576"/>
      <c r="AY342" s="576"/>
      <c r="AZ342" s="576"/>
      <c r="BA342" s="576"/>
      <c r="BB342" s="576"/>
      <c r="BC342" s="576"/>
    </row>
    <row r="343" spans="1:55" ht="15.75" thickBot="1" x14ac:dyDescent="0.3">
      <c r="A343" s="1327"/>
      <c r="B343" s="1329"/>
      <c r="C343" s="1287"/>
      <c r="D343" s="755" t="s">
        <v>230</v>
      </c>
      <c r="E343" s="779">
        <v>41916578</v>
      </c>
      <c r="F343" s="920">
        <v>41916578.493360803</v>
      </c>
      <c r="G343" s="807"/>
      <c r="H343" s="604"/>
      <c r="I343" s="672"/>
      <c r="J343" s="779">
        <v>41916578.493360825</v>
      </c>
      <c r="K343" s="604"/>
      <c r="L343" s="604"/>
      <c r="M343" s="672"/>
      <c r="N343" s="1253"/>
      <c r="O343" s="1253"/>
      <c r="P343" s="1253"/>
      <c r="Q343" s="1253"/>
      <c r="R343" s="1253"/>
      <c r="S343" s="1253"/>
      <c r="T343" s="1253"/>
      <c r="U343" s="1253"/>
      <c r="V343" s="1253"/>
      <c r="W343" s="1253"/>
      <c r="X343" s="1253"/>
      <c r="Y343" s="1284"/>
      <c r="Z343" s="573"/>
      <c r="AA343" s="574"/>
      <c r="AB343" s="574"/>
      <c r="AC343" s="574"/>
      <c r="AD343" s="574"/>
      <c r="AE343" s="574"/>
      <c r="AF343" s="574"/>
      <c r="AG343" s="574"/>
      <c r="AH343" s="574"/>
      <c r="AI343" s="574"/>
      <c r="AJ343" s="575"/>
      <c r="AK343" s="575"/>
      <c r="AL343" s="575"/>
      <c r="AM343" s="573"/>
      <c r="AN343" s="573"/>
      <c r="AO343" s="573"/>
      <c r="AP343" s="573"/>
      <c r="AQ343" s="573"/>
      <c r="AR343" s="573"/>
      <c r="AS343" s="573"/>
      <c r="AT343" s="576"/>
      <c r="AU343" s="576"/>
      <c r="AV343" s="576"/>
      <c r="AW343" s="576"/>
      <c r="AX343" s="576"/>
      <c r="AY343" s="576"/>
      <c r="AZ343" s="576"/>
      <c r="BA343" s="576"/>
      <c r="BB343" s="576"/>
      <c r="BC343" s="576"/>
    </row>
    <row r="344" spans="1:55" x14ac:dyDescent="0.25">
      <c r="A344" s="1327"/>
      <c r="B344" s="1329"/>
      <c r="C344" s="1274" t="s">
        <v>286</v>
      </c>
      <c r="D344" s="754" t="s">
        <v>216</v>
      </c>
      <c r="E344" s="700">
        <v>34002</v>
      </c>
      <c r="F344" s="768">
        <v>34002.023999999998</v>
      </c>
      <c r="G344" s="808"/>
      <c r="H344" s="605"/>
      <c r="I344" s="699"/>
      <c r="J344" s="700">
        <v>34002.023999999998</v>
      </c>
      <c r="K344" s="643"/>
      <c r="L344" s="643"/>
      <c r="M344" s="699"/>
      <c r="N344" s="1270" t="s">
        <v>231</v>
      </c>
      <c r="O344" s="1270" t="s">
        <v>278</v>
      </c>
      <c r="P344" s="1270" t="s">
        <v>279</v>
      </c>
      <c r="Q344" s="1270" t="s">
        <v>280</v>
      </c>
      <c r="R344" s="1270" t="s">
        <v>221</v>
      </c>
      <c r="S344" s="1270">
        <v>134370</v>
      </c>
      <c r="T344" s="1270">
        <v>132736</v>
      </c>
      <c r="U344" s="1270" t="s">
        <v>326</v>
      </c>
      <c r="V344" s="1270" t="s">
        <v>223</v>
      </c>
      <c r="W344" s="1270" t="s">
        <v>224</v>
      </c>
      <c r="X344" s="1270" t="s">
        <v>225</v>
      </c>
      <c r="Y344" s="1259">
        <v>267106</v>
      </c>
      <c r="Z344" s="573"/>
      <c r="AA344" s="574"/>
      <c r="AB344" s="574"/>
      <c r="AC344" s="574"/>
      <c r="AD344" s="574"/>
      <c r="AE344" s="574"/>
      <c r="AF344" s="574"/>
      <c r="AG344" s="574"/>
      <c r="AH344" s="574"/>
      <c r="AI344" s="574"/>
      <c r="AJ344" s="575"/>
      <c r="AK344" s="575"/>
      <c r="AL344" s="575"/>
      <c r="AM344" s="573"/>
      <c r="AN344" s="573"/>
      <c r="AO344" s="573"/>
      <c r="AP344" s="573"/>
      <c r="AQ344" s="573"/>
      <c r="AR344" s="573"/>
      <c r="AS344" s="573"/>
      <c r="AT344" s="576"/>
      <c r="AU344" s="576"/>
      <c r="AV344" s="576"/>
      <c r="AW344" s="576"/>
      <c r="AX344" s="576"/>
      <c r="AY344" s="576"/>
      <c r="AZ344" s="576"/>
      <c r="BA344" s="576"/>
      <c r="BB344" s="576"/>
      <c r="BC344" s="576"/>
    </row>
    <row r="345" spans="1:55" x14ac:dyDescent="0.25">
      <c r="A345" s="1327"/>
      <c r="B345" s="1329"/>
      <c r="C345" s="1272"/>
      <c r="D345" s="755" t="s">
        <v>226</v>
      </c>
      <c r="E345" s="779">
        <v>1012664</v>
      </c>
      <c r="F345" s="920">
        <v>1012664.80329939</v>
      </c>
      <c r="G345" s="807"/>
      <c r="H345" s="604"/>
      <c r="I345" s="699"/>
      <c r="J345" s="779">
        <v>1012664.8032993875</v>
      </c>
      <c r="K345" s="604"/>
      <c r="L345" s="604"/>
      <c r="M345" s="699"/>
      <c r="N345" s="1252"/>
      <c r="O345" s="1252"/>
      <c r="P345" s="1252"/>
      <c r="Q345" s="1252"/>
      <c r="R345" s="1252"/>
      <c r="S345" s="1252"/>
      <c r="T345" s="1252"/>
      <c r="U345" s="1252"/>
      <c r="V345" s="1252"/>
      <c r="W345" s="1252"/>
      <c r="X345" s="1252"/>
      <c r="Y345" s="1283"/>
      <c r="Z345" s="573"/>
      <c r="AA345" s="574"/>
      <c r="AB345" s="574"/>
      <c r="AC345" s="574"/>
      <c r="AD345" s="574"/>
      <c r="AE345" s="574"/>
      <c r="AF345" s="574"/>
      <c r="AG345" s="574"/>
      <c r="AH345" s="574"/>
      <c r="AI345" s="574"/>
      <c r="AJ345" s="575"/>
      <c r="AK345" s="575"/>
      <c r="AL345" s="575"/>
      <c r="AM345" s="573"/>
      <c r="AN345" s="573"/>
      <c r="AO345" s="573"/>
      <c r="AP345" s="573"/>
      <c r="AQ345" s="573"/>
      <c r="AR345" s="573"/>
      <c r="AS345" s="573"/>
      <c r="AT345" s="576"/>
      <c r="AU345" s="576"/>
      <c r="AV345" s="576"/>
      <c r="AW345" s="576"/>
      <c r="AX345" s="576"/>
      <c r="AY345" s="576"/>
      <c r="AZ345" s="576"/>
      <c r="BA345" s="576"/>
      <c r="BB345" s="576"/>
      <c r="BC345" s="576"/>
    </row>
    <row r="346" spans="1:55" x14ac:dyDescent="0.25">
      <c r="A346" s="1327"/>
      <c r="B346" s="1329"/>
      <c r="C346" s="1272"/>
      <c r="D346" s="761" t="s">
        <v>228</v>
      </c>
      <c r="E346" s="700"/>
      <c r="F346" s="768"/>
      <c r="G346" s="808"/>
      <c r="H346" s="605"/>
      <c r="I346" s="699"/>
      <c r="J346" s="700"/>
      <c r="K346" s="605"/>
      <c r="L346" s="605"/>
      <c r="M346" s="699"/>
      <c r="N346" s="1252"/>
      <c r="O346" s="1252"/>
      <c r="P346" s="1252"/>
      <c r="Q346" s="1252"/>
      <c r="R346" s="1252"/>
      <c r="S346" s="1252"/>
      <c r="T346" s="1252"/>
      <c r="U346" s="1252"/>
      <c r="V346" s="1252"/>
      <c r="W346" s="1252"/>
      <c r="X346" s="1252"/>
      <c r="Y346" s="1283"/>
      <c r="Z346" s="573"/>
      <c r="AA346" s="574"/>
      <c r="AB346" s="574"/>
      <c r="AC346" s="574"/>
      <c r="AD346" s="574"/>
      <c r="AE346" s="574"/>
      <c r="AF346" s="574"/>
      <c r="AG346" s="574"/>
      <c r="AH346" s="574"/>
      <c r="AI346" s="574"/>
      <c r="AJ346" s="575"/>
      <c r="AK346" s="575"/>
      <c r="AL346" s="575"/>
      <c r="AM346" s="573"/>
      <c r="AN346" s="573"/>
      <c r="AO346" s="573"/>
      <c r="AP346" s="573"/>
      <c r="AQ346" s="573"/>
      <c r="AR346" s="573"/>
      <c r="AS346" s="573"/>
      <c r="AT346" s="576"/>
      <c r="AU346" s="576"/>
      <c r="AV346" s="576"/>
      <c r="AW346" s="576"/>
      <c r="AX346" s="576"/>
      <c r="AY346" s="576"/>
      <c r="AZ346" s="576"/>
      <c r="BA346" s="576"/>
      <c r="BB346" s="576"/>
      <c r="BC346" s="576"/>
    </row>
    <row r="347" spans="1:55" ht="15.75" thickBot="1" x14ac:dyDescent="0.3">
      <c r="A347" s="1327"/>
      <c r="B347" s="1329"/>
      <c r="C347" s="1287"/>
      <c r="D347" s="755" t="s">
        <v>230</v>
      </c>
      <c r="E347" s="779"/>
      <c r="F347" s="920"/>
      <c r="G347" s="807"/>
      <c r="H347" s="604"/>
      <c r="I347" s="672"/>
      <c r="J347" s="779"/>
      <c r="K347" s="604"/>
      <c r="L347" s="604"/>
      <c r="M347" s="672"/>
      <c r="N347" s="1253"/>
      <c r="O347" s="1253"/>
      <c r="P347" s="1253"/>
      <c r="Q347" s="1253"/>
      <c r="R347" s="1253"/>
      <c r="S347" s="1253"/>
      <c r="T347" s="1253"/>
      <c r="U347" s="1253"/>
      <c r="V347" s="1253"/>
      <c r="W347" s="1253"/>
      <c r="X347" s="1253"/>
      <c r="Y347" s="1284"/>
      <c r="Z347" s="573"/>
      <c r="AA347" s="574"/>
      <c r="AB347" s="574"/>
      <c r="AC347" s="574"/>
      <c r="AD347" s="574"/>
      <c r="AE347" s="574"/>
      <c r="AF347" s="574"/>
      <c r="AG347" s="574"/>
      <c r="AH347" s="574"/>
      <c r="AI347" s="574"/>
      <c r="AJ347" s="575"/>
      <c r="AK347" s="575"/>
      <c r="AL347" s="575"/>
      <c r="AM347" s="573"/>
      <c r="AN347" s="573"/>
      <c r="AO347" s="573"/>
      <c r="AP347" s="573"/>
      <c r="AQ347" s="573"/>
      <c r="AR347" s="573"/>
      <c r="AS347" s="573"/>
      <c r="AT347" s="576"/>
      <c r="AU347" s="576"/>
      <c r="AV347" s="576"/>
      <c r="AW347" s="576"/>
      <c r="AX347" s="576"/>
      <c r="AY347" s="576"/>
      <c r="AZ347" s="576"/>
      <c r="BA347" s="576"/>
      <c r="BB347" s="576"/>
      <c r="BC347" s="576"/>
    </row>
    <row r="348" spans="1:55" x14ac:dyDescent="0.25">
      <c r="A348" s="1327"/>
      <c r="B348" s="1329"/>
      <c r="C348" s="1274" t="s">
        <v>253</v>
      </c>
      <c r="D348" s="754" t="s">
        <v>216</v>
      </c>
      <c r="E348" s="700">
        <v>156204.77599999998</v>
      </c>
      <c r="F348" s="768">
        <v>156204.77599999998</v>
      </c>
      <c r="G348" s="808"/>
      <c r="H348" s="605"/>
      <c r="I348" s="699"/>
      <c r="J348" s="700">
        <v>156204.77599999998</v>
      </c>
      <c r="K348" s="643"/>
      <c r="L348" s="643"/>
      <c r="M348" s="699"/>
      <c r="N348" s="1270" t="s">
        <v>253</v>
      </c>
      <c r="O348" s="1270" t="s">
        <v>278</v>
      </c>
      <c r="P348" s="1270" t="s">
        <v>279</v>
      </c>
      <c r="Q348" s="1270" t="s">
        <v>280</v>
      </c>
      <c r="R348" s="1270" t="s">
        <v>221</v>
      </c>
      <c r="S348" s="1270">
        <v>66663</v>
      </c>
      <c r="T348" s="1270">
        <v>73810</v>
      </c>
      <c r="U348" s="1270" t="s">
        <v>326</v>
      </c>
      <c r="V348" s="1270" t="s">
        <v>223</v>
      </c>
      <c r="W348" s="1270" t="s">
        <v>224</v>
      </c>
      <c r="X348" s="1270" t="s">
        <v>225</v>
      </c>
      <c r="Y348" s="1259">
        <v>140473</v>
      </c>
      <c r="Z348" s="573"/>
      <c r="AA348" s="574"/>
      <c r="AB348" s="574"/>
      <c r="AC348" s="574"/>
      <c r="AD348" s="574"/>
      <c r="AE348" s="574"/>
      <c r="AF348" s="574"/>
      <c r="AG348" s="574"/>
      <c r="AH348" s="574"/>
      <c r="AI348" s="574"/>
      <c r="AJ348" s="575"/>
      <c r="AK348" s="575"/>
      <c r="AL348" s="575"/>
      <c r="AM348" s="573"/>
      <c r="AN348" s="573"/>
      <c r="AO348" s="573"/>
      <c r="AP348" s="573"/>
      <c r="AQ348" s="573"/>
      <c r="AR348" s="573"/>
      <c r="AS348" s="573"/>
      <c r="AT348" s="576"/>
      <c r="AU348" s="576"/>
      <c r="AV348" s="576"/>
      <c r="AW348" s="576"/>
      <c r="AX348" s="576"/>
      <c r="AY348" s="576"/>
      <c r="AZ348" s="576"/>
      <c r="BA348" s="576"/>
      <c r="BB348" s="576"/>
      <c r="BC348" s="576"/>
    </row>
    <row r="349" spans="1:55" x14ac:dyDescent="0.25">
      <c r="A349" s="1327"/>
      <c r="B349" s="1329"/>
      <c r="C349" s="1272"/>
      <c r="D349" s="755" t="s">
        <v>226</v>
      </c>
      <c r="E349" s="779">
        <v>4652166</v>
      </c>
      <c r="F349" s="920">
        <v>4652166.5522753801</v>
      </c>
      <c r="G349" s="807"/>
      <c r="H349" s="604"/>
      <c r="I349" s="699"/>
      <c r="J349" s="779">
        <v>4652166.5522753848</v>
      </c>
      <c r="K349" s="604"/>
      <c r="L349" s="604"/>
      <c r="M349" s="699"/>
      <c r="N349" s="1252"/>
      <c r="O349" s="1252"/>
      <c r="P349" s="1252"/>
      <c r="Q349" s="1252"/>
      <c r="R349" s="1252"/>
      <c r="S349" s="1252"/>
      <c r="T349" s="1252"/>
      <c r="U349" s="1252"/>
      <c r="V349" s="1252"/>
      <c r="W349" s="1252"/>
      <c r="X349" s="1252"/>
      <c r="Y349" s="1283"/>
      <c r="Z349" s="573"/>
      <c r="AA349" s="574"/>
      <c r="AB349" s="574"/>
      <c r="AC349" s="574"/>
      <c r="AD349" s="574"/>
      <c r="AE349" s="574"/>
      <c r="AF349" s="574"/>
      <c r="AG349" s="574"/>
      <c r="AH349" s="574"/>
      <c r="AI349" s="574"/>
      <c r="AJ349" s="575"/>
      <c r="AK349" s="575"/>
      <c r="AL349" s="575"/>
      <c r="AM349" s="573"/>
      <c r="AN349" s="573"/>
      <c r="AO349" s="573"/>
      <c r="AP349" s="573"/>
      <c r="AQ349" s="573"/>
      <c r="AR349" s="573"/>
      <c r="AS349" s="573"/>
      <c r="AT349" s="576"/>
      <c r="AU349" s="576"/>
      <c r="AV349" s="576"/>
      <c r="AW349" s="576"/>
      <c r="AX349" s="576"/>
      <c r="AY349" s="576"/>
      <c r="AZ349" s="576"/>
      <c r="BA349" s="576"/>
      <c r="BB349" s="576"/>
      <c r="BC349" s="576"/>
    </row>
    <row r="350" spans="1:55" x14ac:dyDescent="0.25">
      <c r="A350" s="1327"/>
      <c r="B350" s="1329"/>
      <c r="C350" s="1272"/>
      <c r="D350" s="761" t="s">
        <v>228</v>
      </c>
      <c r="E350" s="700"/>
      <c r="F350" s="768"/>
      <c r="G350" s="808"/>
      <c r="H350" s="605"/>
      <c r="I350" s="699"/>
      <c r="J350" s="700"/>
      <c r="K350" s="605"/>
      <c r="L350" s="605"/>
      <c r="M350" s="699"/>
      <c r="N350" s="1252"/>
      <c r="O350" s="1252"/>
      <c r="P350" s="1252"/>
      <c r="Q350" s="1252"/>
      <c r="R350" s="1252"/>
      <c r="S350" s="1252"/>
      <c r="T350" s="1252"/>
      <c r="U350" s="1252"/>
      <c r="V350" s="1252"/>
      <c r="W350" s="1252"/>
      <c r="X350" s="1252"/>
      <c r="Y350" s="1283"/>
      <c r="Z350" s="573"/>
      <c r="AA350" s="574"/>
      <c r="AB350" s="574"/>
      <c r="AC350" s="574"/>
      <c r="AD350" s="574"/>
      <c r="AE350" s="574"/>
      <c r="AF350" s="574"/>
      <c r="AG350" s="574"/>
      <c r="AH350" s="574"/>
      <c r="AI350" s="574"/>
      <c r="AJ350" s="575"/>
      <c r="AK350" s="575"/>
      <c r="AL350" s="575"/>
      <c r="AM350" s="573"/>
      <c r="AN350" s="573"/>
      <c r="AO350" s="573"/>
      <c r="AP350" s="573"/>
      <c r="AQ350" s="573"/>
      <c r="AR350" s="573"/>
      <c r="AS350" s="573"/>
      <c r="AT350" s="576"/>
      <c r="AU350" s="576"/>
      <c r="AV350" s="576"/>
      <c r="AW350" s="576"/>
      <c r="AX350" s="576"/>
      <c r="AY350" s="576"/>
      <c r="AZ350" s="576"/>
      <c r="BA350" s="576"/>
      <c r="BB350" s="576"/>
      <c r="BC350" s="576"/>
    </row>
    <row r="351" spans="1:55" ht="15.75" thickBot="1" x14ac:dyDescent="0.3">
      <c r="A351" s="1327"/>
      <c r="B351" s="1329"/>
      <c r="C351" s="1287"/>
      <c r="D351" s="755" t="s">
        <v>230</v>
      </c>
      <c r="E351" s="779"/>
      <c r="F351" s="920"/>
      <c r="G351" s="807"/>
      <c r="H351" s="604"/>
      <c r="I351" s="672"/>
      <c r="J351" s="779"/>
      <c r="K351" s="604"/>
      <c r="L351" s="604"/>
      <c r="M351" s="672"/>
      <c r="N351" s="1253"/>
      <c r="O351" s="1253"/>
      <c r="P351" s="1253"/>
      <c r="Q351" s="1253"/>
      <c r="R351" s="1253"/>
      <c r="S351" s="1253"/>
      <c r="T351" s="1253"/>
      <c r="U351" s="1253"/>
      <c r="V351" s="1253"/>
      <c r="W351" s="1253"/>
      <c r="X351" s="1253"/>
      <c r="Y351" s="1284"/>
      <c r="Z351" s="573"/>
      <c r="AA351" s="574"/>
      <c r="AB351" s="574"/>
      <c r="AC351" s="574"/>
      <c r="AD351" s="574"/>
      <c r="AE351" s="574"/>
      <c r="AF351" s="574"/>
      <c r="AG351" s="574"/>
      <c r="AH351" s="574"/>
      <c r="AI351" s="574"/>
      <c r="AJ351" s="575"/>
      <c r="AK351" s="575"/>
      <c r="AL351" s="575"/>
      <c r="AM351" s="573"/>
      <c r="AN351" s="573"/>
      <c r="AO351" s="573"/>
      <c r="AP351" s="573"/>
      <c r="AQ351" s="573"/>
      <c r="AR351" s="573"/>
      <c r="AS351" s="573"/>
      <c r="AT351" s="576"/>
      <c r="AU351" s="576"/>
      <c r="AV351" s="576"/>
      <c r="AW351" s="576"/>
      <c r="AX351" s="576"/>
      <c r="AY351" s="576"/>
      <c r="AZ351" s="576"/>
      <c r="BA351" s="576"/>
      <c r="BB351" s="576"/>
      <c r="BC351" s="576"/>
    </row>
    <row r="352" spans="1:55" x14ac:dyDescent="0.25">
      <c r="A352" s="1327"/>
      <c r="B352" s="1329"/>
      <c r="C352" s="1274" t="s">
        <v>350</v>
      </c>
      <c r="D352" s="754" t="s">
        <v>216</v>
      </c>
      <c r="E352" s="700">
        <v>2251</v>
      </c>
      <c r="F352" s="768">
        <v>2251.1999999999998</v>
      </c>
      <c r="G352" s="808"/>
      <c r="H352" s="605"/>
      <c r="I352" s="699"/>
      <c r="J352" s="700">
        <v>2251.1999999999998</v>
      </c>
      <c r="K352" s="643"/>
      <c r="L352" s="643"/>
      <c r="M352" s="699"/>
      <c r="N352" s="1270" t="s">
        <v>350</v>
      </c>
      <c r="O352" s="1270" t="s">
        <v>278</v>
      </c>
      <c r="P352" s="1270" t="s">
        <v>279</v>
      </c>
      <c r="Q352" s="1270" t="s">
        <v>280</v>
      </c>
      <c r="R352" s="1270" t="s">
        <v>221</v>
      </c>
      <c r="S352" s="1270">
        <v>47476</v>
      </c>
      <c r="T352" s="1270">
        <v>46240</v>
      </c>
      <c r="U352" s="1270" t="s">
        <v>326</v>
      </c>
      <c r="V352" s="1270" t="s">
        <v>223</v>
      </c>
      <c r="W352" s="1270" t="s">
        <v>224</v>
      </c>
      <c r="X352" s="1270" t="s">
        <v>225</v>
      </c>
      <c r="Y352" s="1259">
        <v>93716</v>
      </c>
      <c r="Z352" s="573"/>
      <c r="AA352" s="574"/>
      <c r="AB352" s="574"/>
      <c r="AC352" s="574"/>
      <c r="AD352" s="574"/>
      <c r="AE352" s="574"/>
      <c r="AF352" s="574"/>
      <c r="AG352" s="574"/>
      <c r="AH352" s="574"/>
      <c r="AI352" s="574"/>
      <c r="AJ352" s="575"/>
      <c r="AK352" s="575"/>
      <c r="AL352" s="575"/>
      <c r="AM352" s="573"/>
      <c r="AN352" s="573"/>
      <c r="AO352" s="573"/>
      <c r="AP352" s="573"/>
      <c r="AQ352" s="573"/>
      <c r="AR352" s="573"/>
      <c r="AS352" s="573"/>
      <c r="AT352" s="576"/>
      <c r="AU352" s="576"/>
      <c r="AV352" s="576"/>
      <c r="AW352" s="576"/>
      <c r="AX352" s="576"/>
      <c r="AY352" s="576"/>
      <c r="AZ352" s="576"/>
      <c r="BA352" s="576"/>
      <c r="BB352" s="576"/>
      <c r="BC352" s="576"/>
    </row>
    <row r="353" spans="1:55" x14ac:dyDescent="0.25">
      <c r="A353" s="1327"/>
      <c r="B353" s="1329"/>
      <c r="C353" s="1272"/>
      <c r="D353" s="755" t="s">
        <v>226</v>
      </c>
      <c r="E353" s="779">
        <v>67046</v>
      </c>
      <c r="F353" s="920">
        <v>67046.332453255702</v>
      </c>
      <c r="G353" s="807"/>
      <c r="H353" s="604"/>
      <c r="I353" s="699"/>
      <c r="J353" s="779">
        <v>67046.332453255745</v>
      </c>
      <c r="K353" s="604"/>
      <c r="L353" s="604"/>
      <c r="M353" s="699"/>
      <c r="N353" s="1252"/>
      <c r="O353" s="1252"/>
      <c r="P353" s="1252"/>
      <c r="Q353" s="1252"/>
      <c r="R353" s="1252"/>
      <c r="S353" s="1252"/>
      <c r="T353" s="1252"/>
      <c r="U353" s="1252"/>
      <c r="V353" s="1252"/>
      <c r="W353" s="1252"/>
      <c r="X353" s="1252"/>
      <c r="Y353" s="1283"/>
      <c r="Z353" s="573"/>
      <c r="AA353" s="574"/>
      <c r="AB353" s="574"/>
      <c r="AC353" s="574"/>
      <c r="AD353" s="574"/>
      <c r="AE353" s="574"/>
      <c r="AF353" s="574"/>
      <c r="AG353" s="574"/>
      <c r="AH353" s="574"/>
      <c r="AI353" s="574"/>
      <c r="AJ353" s="575"/>
      <c r="AK353" s="575"/>
      <c r="AL353" s="575"/>
      <c r="AM353" s="573"/>
      <c r="AN353" s="573"/>
      <c r="AO353" s="573"/>
      <c r="AP353" s="573"/>
      <c r="AQ353" s="573"/>
      <c r="AR353" s="573"/>
      <c r="AS353" s="573"/>
      <c r="AT353" s="576"/>
      <c r="AU353" s="576"/>
      <c r="AV353" s="576"/>
      <c r="AW353" s="576"/>
      <c r="AX353" s="576"/>
      <c r="AY353" s="576"/>
      <c r="AZ353" s="576"/>
      <c r="BA353" s="576"/>
      <c r="BB353" s="576"/>
      <c r="BC353" s="576"/>
    </row>
    <row r="354" spans="1:55" x14ac:dyDescent="0.25">
      <c r="A354" s="1327"/>
      <c r="B354" s="1329"/>
      <c r="C354" s="1272"/>
      <c r="D354" s="761" t="s">
        <v>228</v>
      </c>
      <c r="E354" s="700"/>
      <c r="F354" s="768"/>
      <c r="G354" s="808"/>
      <c r="H354" s="605"/>
      <c r="I354" s="699"/>
      <c r="J354" s="700"/>
      <c r="K354" s="605"/>
      <c r="L354" s="605"/>
      <c r="M354" s="699"/>
      <c r="N354" s="1252"/>
      <c r="O354" s="1252"/>
      <c r="P354" s="1252"/>
      <c r="Q354" s="1252"/>
      <c r="R354" s="1252"/>
      <c r="S354" s="1252"/>
      <c r="T354" s="1252"/>
      <c r="U354" s="1252"/>
      <c r="V354" s="1252"/>
      <c r="W354" s="1252"/>
      <c r="X354" s="1252"/>
      <c r="Y354" s="1283"/>
      <c r="Z354" s="573"/>
      <c r="AA354" s="574"/>
      <c r="AB354" s="574"/>
      <c r="AC354" s="574"/>
      <c r="AD354" s="574"/>
      <c r="AE354" s="574"/>
      <c r="AF354" s="574"/>
      <c r="AG354" s="574"/>
      <c r="AH354" s="574"/>
      <c r="AI354" s="574"/>
      <c r="AJ354" s="575"/>
      <c r="AK354" s="575"/>
      <c r="AL354" s="575"/>
      <c r="AM354" s="573"/>
      <c r="AN354" s="573"/>
      <c r="AO354" s="573"/>
      <c r="AP354" s="573"/>
      <c r="AQ354" s="573"/>
      <c r="AR354" s="573"/>
      <c r="AS354" s="573"/>
      <c r="AT354" s="576"/>
      <c r="AU354" s="576"/>
      <c r="AV354" s="576"/>
      <c r="AW354" s="576"/>
      <c r="AX354" s="576"/>
      <c r="AY354" s="576"/>
      <c r="AZ354" s="576"/>
      <c r="BA354" s="576"/>
      <c r="BB354" s="576"/>
      <c r="BC354" s="576"/>
    </row>
    <row r="355" spans="1:55" ht="15.75" thickBot="1" x14ac:dyDescent="0.3">
      <c r="A355" s="1327"/>
      <c r="B355" s="1329"/>
      <c r="C355" s="1287"/>
      <c r="D355" s="755" t="s">
        <v>230</v>
      </c>
      <c r="E355" s="779"/>
      <c r="F355" s="920"/>
      <c r="G355" s="807"/>
      <c r="H355" s="604"/>
      <c r="I355" s="672"/>
      <c r="J355" s="779"/>
      <c r="K355" s="604"/>
      <c r="L355" s="604"/>
      <c r="M355" s="672"/>
      <c r="N355" s="1253"/>
      <c r="O355" s="1253"/>
      <c r="P355" s="1253"/>
      <c r="Q355" s="1253"/>
      <c r="R355" s="1253"/>
      <c r="S355" s="1253"/>
      <c r="T355" s="1253"/>
      <c r="U355" s="1253"/>
      <c r="V355" s="1253"/>
      <c r="W355" s="1253"/>
      <c r="X355" s="1253"/>
      <c r="Y355" s="1284"/>
      <c r="Z355" s="573"/>
      <c r="AA355" s="574"/>
      <c r="AB355" s="574"/>
      <c r="AC355" s="574"/>
      <c r="AD355" s="574"/>
      <c r="AE355" s="574"/>
      <c r="AF355" s="574"/>
      <c r="AG355" s="574"/>
      <c r="AH355" s="574"/>
      <c r="AI355" s="574"/>
      <c r="AJ355" s="575"/>
      <c r="AK355" s="575"/>
      <c r="AL355" s="575"/>
      <c r="AM355" s="573"/>
      <c r="AN355" s="573"/>
      <c r="AO355" s="573"/>
      <c r="AP355" s="573"/>
      <c r="AQ355" s="573"/>
      <c r="AR355" s="573"/>
      <c r="AS355" s="573"/>
      <c r="AT355" s="576"/>
      <c r="AU355" s="576"/>
      <c r="AV355" s="576"/>
      <c r="AW355" s="576"/>
      <c r="AX355" s="576"/>
      <c r="AY355" s="576"/>
      <c r="AZ355" s="576"/>
      <c r="BA355" s="576"/>
      <c r="BB355" s="576"/>
      <c r="BC355" s="576"/>
    </row>
    <row r="356" spans="1:55" x14ac:dyDescent="0.25">
      <c r="A356" s="1327"/>
      <c r="B356" s="1329"/>
      <c r="C356" s="1274" t="s">
        <v>281</v>
      </c>
      <c r="D356" s="754" t="s">
        <v>216</v>
      </c>
      <c r="E356" s="700">
        <v>12012</v>
      </c>
      <c r="F356" s="768">
        <v>12012</v>
      </c>
      <c r="G356" s="808"/>
      <c r="H356" s="605"/>
      <c r="I356" s="699"/>
      <c r="J356" s="700">
        <v>12012</v>
      </c>
      <c r="K356" s="643"/>
      <c r="L356" s="643"/>
      <c r="M356" s="699"/>
      <c r="N356" s="1270" t="s">
        <v>281</v>
      </c>
      <c r="O356" s="1270" t="s">
        <v>278</v>
      </c>
      <c r="P356" s="1270" t="s">
        <v>279</v>
      </c>
      <c r="Q356" s="1270" t="s">
        <v>280</v>
      </c>
      <c r="R356" s="1270" t="s">
        <v>221</v>
      </c>
      <c r="S356" s="1270">
        <v>53702</v>
      </c>
      <c r="T356" s="1270">
        <v>55552</v>
      </c>
      <c r="U356" s="1270" t="s">
        <v>326</v>
      </c>
      <c r="V356" s="1270" t="s">
        <v>223</v>
      </c>
      <c r="W356" s="1270" t="s">
        <v>224</v>
      </c>
      <c r="X356" s="1270" t="s">
        <v>225</v>
      </c>
      <c r="Y356" s="1259">
        <v>109254</v>
      </c>
      <c r="Z356" s="573"/>
      <c r="AA356" s="574"/>
      <c r="AB356" s="574"/>
      <c r="AC356" s="574"/>
      <c r="AD356" s="574"/>
      <c r="AE356" s="574"/>
      <c r="AF356" s="574"/>
      <c r="AG356" s="574"/>
      <c r="AH356" s="574"/>
      <c r="AI356" s="574"/>
      <c r="AJ356" s="575"/>
      <c r="AK356" s="575"/>
      <c r="AL356" s="575"/>
      <c r="AM356" s="573"/>
      <c r="AN356" s="573"/>
      <c r="AO356" s="573"/>
      <c r="AP356" s="573"/>
      <c r="AQ356" s="573"/>
      <c r="AR356" s="573"/>
      <c r="AS356" s="573"/>
      <c r="AT356" s="576"/>
      <c r="AU356" s="576"/>
      <c r="AV356" s="576"/>
      <c r="AW356" s="576"/>
      <c r="AX356" s="576"/>
      <c r="AY356" s="576"/>
      <c r="AZ356" s="576"/>
      <c r="BA356" s="576"/>
      <c r="BB356" s="576"/>
      <c r="BC356" s="576"/>
    </row>
    <row r="357" spans="1:55" x14ac:dyDescent="0.25">
      <c r="A357" s="1327"/>
      <c r="B357" s="1329"/>
      <c r="C357" s="1272"/>
      <c r="D357" s="755" t="s">
        <v>226</v>
      </c>
      <c r="E357" s="779">
        <v>357747</v>
      </c>
      <c r="F357" s="920">
        <v>357747.22167222301</v>
      </c>
      <c r="G357" s="807"/>
      <c r="H357" s="604"/>
      <c r="I357" s="699"/>
      <c r="J357" s="779">
        <v>357747.22167222289</v>
      </c>
      <c r="K357" s="604"/>
      <c r="L357" s="604"/>
      <c r="M357" s="699"/>
      <c r="N357" s="1252"/>
      <c r="O357" s="1252"/>
      <c r="P357" s="1252"/>
      <c r="Q357" s="1252"/>
      <c r="R357" s="1252"/>
      <c r="S357" s="1252"/>
      <c r="T357" s="1252"/>
      <c r="U357" s="1252"/>
      <c r="V357" s="1252"/>
      <c r="W357" s="1252"/>
      <c r="X357" s="1252"/>
      <c r="Y357" s="1283"/>
      <c r="Z357" s="573"/>
      <c r="AA357" s="574"/>
      <c r="AB357" s="574"/>
      <c r="AC357" s="574"/>
      <c r="AD357" s="574"/>
      <c r="AE357" s="574"/>
      <c r="AF357" s="574"/>
      <c r="AG357" s="574"/>
      <c r="AH357" s="574"/>
      <c r="AI357" s="574"/>
      <c r="AJ357" s="575"/>
      <c r="AK357" s="575"/>
      <c r="AL357" s="575"/>
      <c r="AM357" s="573"/>
      <c r="AN357" s="573"/>
      <c r="AO357" s="573"/>
      <c r="AP357" s="573"/>
      <c r="AQ357" s="573"/>
      <c r="AR357" s="573"/>
      <c r="AS357" s="573"/>
      <c r="AT357" s="576"/>
      <c r="AU357" s="576"/>
      <c r="AV357" s="576"/>
      <c r="AW357" s="576"/>
      <c r="AX357" s="576"/>
      <c r="AY357" s="576"/>
      <c r="AZ357" s="576"/>
      <c r="BA357" s="576"/>
      <c r="BB357" s="576"/>
      <c r="BC357" s="576"/>
    </row>
    <row r="358" spans="1:55" x14ac:dyDescent="0.25">
      <c r="A358" s="1327"/>
      <c r="B358" s="1329"/>
      <c r="C358" s="1272"/>
      <c r="D358" s="761" t="s">
        <v>228</v>
      </c>
      <c r="E358" s="700"/>
      <c r="F358" s="768"/>
      <c r="G358" s="808"/>
      <c r="H358" s="605"/>
      <c r="I358" s="699"/>
      <c r="J358" s="700"/>
      <c r="K358" s="605"/>
      <c r="L358" s="605"/>
      <c r="M358" s="699"/>
      <c r="N358" s="1252"/>
      <c r="O358" s="1252"/>
      <c r="P358" s="1252"/>
      <c r="Q358" s="1252"/>
      <c r="R358" s="1252"/>
      <c r="S358" s="1252"/>
      <c r="T358" s="1252"/>
      <c r="U358" s="1252"/>
      <c r="V358" s="1252"/>
      <c r="W358" s="1252"/>
      <c r="X358" s="1252"/>
      <c r="Y358" s="1283"/>
      <c r="Z358" s="573"/>
      <c r="AA358" s="574"/>
      <c r="AB358" s="574"/>
      <c r="AC358" s="574"/>
      <c r="AD358" s="574"/>
      <c r="AE358" s="574"/>
      <c r="AF358" s="574"/>
      <c r="AG358" s="574"/>
      <c r="AH358" s="574"/>
      <c r="AI358" s="574"/>
      <c r="AJ358" s="575"/>
      <c r="AK358" s="575"/>
      <c r="AL358" s="575"/>
      <c r="AM358" s="573"/>
      <c r="AN358" s="573"/>
      <c r="AO358" s="573"/>
      <c r="AP358" s="573"/>
      <c r="AQ358" s="573"/>
      <c r="AR358" s="573"/>
      <c r="AS358" s="573"/>
      <c r="AT358" s="576"/>
      <c r="AU358" s="576"/>
      <c r="AV358" s="576"/>
      <c r="AW358" s="576"/>
      <c r="AX358" s="576"/>
      <c r="AY358" s="576"/>
      <c r="AZ358" s="576"/>
      <c r="BA358" s="576"/>
      <c r="BB358" s="576"/>
      <c r="BC358" s="576"/>
    </row>
    <row r="359" spans="1:55" ht="15.75" thickBot="1" x14ac:dyDescent="0.3">
      <c r="A359" s="1327"/>
      <c r="B359" s="1329"/>
      <c r="C359" s="1287"/>
      <c r="D359" s="755" t="s">
        <v>230</v>
      </c>
      <c r="E359" s="779"/>
      <c r="F359" s="920"/>
      <c r="G359" s="807"/>
      <c r="H359" s="604"/>
      <c r="I359" s="672"/>
      <c r="J359" s="779"/>
      <c r="K359" s="604"/>
      <c r="L359" s="604"/>
      <c r="M359" s="672"/>
      <c r="N359" s="1253"/>
      <c r="O359" s="1253"/>
      <c r="P359" s="1253"/>
      <c r="Q359" s="1253"/>
      <c r="R359" s="1253"/>
      <c r="S359" s="1253"/>
      <c r="T359" s="1253"/>
      <c r="U359" s="1253"/>
      <c r="V359" s="1253"/>
      <c r="W359" s="1253"/>
      <c r="X359" s="1253"/>
      <c r="Y359" s="1284"/>
      <c r="Z359" s="573"/>
      <c r="AA359" s="574"/>
      <c r="AB359" s="574"/>
      <c r="AC359" s="574"/>
      <c r="AD359" s="574"/>
      <c r="AE359" s="574"/>
      <c r="AF359" s="574"/>
      <c r="AG359" s="574"/>
      <c r="AH359" s="574"/>
      <c r="AI359" s="574"/>
      <c r="AJ359" s="575"/>
      <c r="AK359" s="575"/>
      <c r="AL359" s="575"/>
      <c r="AM359" s="573"/>
      <c r="AN359" s="573"/>
      <c r="AO359" s="573"/>
      <c r="AP359" s="573"/>
      <c r="AQ359" s="573"/>
      <c r="AR359" s="573"/>
      <c r="AS359" s="573"/>
      <c r="AT359" s="576"/>
      <c r="AU359" s="576"/>
      <c r="AV359" s="576"/>
      <c r="AW359" s="576"/>
      <c r="AX359" s="576"/>
      <c r="AY359" s="576"/>
      <c r="AZ359" s="576"/>
      <c r="BA359" s="576"/>
      <c r="BB359" s="576"/>
      <c r="BC359" s="576"/>
    </row>
    <row r="360" spans="1:55" x14ac:dyDescent="0.25">
      <c r="A360" s="1327"/>
      <c r="B360" s="1329"/>
      <c r="C360" s="1274" t="s">
        <v>239</v>
      </c>
      <c r="D360" s="754" t="s">
        <v>216</v>
      </c>
      <c r="E360" s="700">
        <v>38118</v>
      </c>
      <c r="F360" s="768">
        <v>38118.737999999998</v>
      </c>
      <c r="G360" s="808"/>
      <c r="H360" s="605"/>
      <c r="I360" s="699"/>
      <c r="J360" s="700">
        <v>38118.737999999998</v>
      </c>
      <c r="K360" s="643"/>
      <c r="L360" s="643"/>
      <c r="M360" s="699"/>
      <c r="N360" s="1270" t="s">
        <v>239</v>
      </c>
      <c r="O360" s="1270" t="s">
        <v>278</v>
      </c>
      <c r="P360" s="1270" t="s">
        <v>279</v>
      </c>
      <c r="Q360" s="1270" t="s">
        <v>280</v>
      </c>
      <c r="R360" s="1270" t="s">
        <v>221</v>
      </c>
      <c r="S360" s="1270">
        <v>110484</v>
      </c>
      <c r="T360" s="1270">
        <v>111422</v>
      </c>
      <c r="U360" s="1270" t="s">
        <v>326</v>
      </c>
      <c r="V360" s="1270" t="s">
        <v>223</v>
      </c>
      <c r="W360" s="1270" t="s">
        <v>224</v>
      </c>
      <c r="X360" s="1270" t="s">
        <v>225</v>
      </c>
      <c r="Y360" s="1259">
        <v>221906</v>
      </c>
      <c r="Z360" s="573"/>
      <c r="AA360" s="574"/>
      <c r="AB360" s="574"/>
      <c r="AC360" s="574"/>
      <c r="AD360" s="574"/>
      <c r="AE360" s="574"/>
      <c r="AF360" s="574"/>
      <c r="AG360" s="574"/>
      <c r="AH360" s="574"/>
      <c r="AI360" s="574"/>
      <c r="AJ360" s="575"/>
      <c r="AK360" s="575"/>
      <c r="AL360" s="575"/>
      <c r="AM360" s="573"/>
      <c r="AN360" s="573"/>
      <c r="AO360" s="573"/>
      <c r="AP360" s="573"/>
      <c r="AQ360" s="573"/>
      <c r="AR360" s="573"/>
      <c r="AS360" s="573"/>
      <c r="AT360" s="576"/>
      <c r="AU360" s="576"/>
      <c r="AV360" s="576"/>
      <c r="AW360" s="576"/>
      <c r="AX360" s="576"/>
      <c r="AY360" s="576"/>
      <c r="AZ360" s="576"/>
      <c r="BA360" s="576"/>
      <c r="BB360" s="576"/>
      <c r="BC360" s="576"/>
    </row>
    <row r="361" spans="1:55" x14ac:dyDescent="0.25">
      <c r="A361" s="1327"/>
      <c r="B361" s="1329"/>
      <c r="C361" s="1272"/>
      <c r="D361" s="755" t="s">
        <v>226</v>
      </c>
      <c r="E361" s="779">
        <v>1135270</v>
      </c>
      <c r="F361" s="920">
        <v>1135270.7803156299</v>
      </c>
      <c r="G361" s="807"/>
      <c r="H361" s="604"/>
      <c r="I361" s="699"/>
      <c r="J361" s="779">
        <v>1135270.7803156332</v>
      </c>
      <c r="K361" s="604"/>
      <c r="L361" s="604"/>
      <c r="M361" s="699"/>
      <c r="N361" s="1252"/>
      <c r="O361" s="1252"/>
      <c r="P361" s="1252"/>
      <c r="Q361" s="1252"/>
      <c r="R361" s="1252"/>
      <c r="S361" s="1252"/>
      <c r="T361" s="1252"/>
      <c r="U361" s="1252"/>
      <c r="V361" s="1252"/>
      <c r="W361" s="1252"/>
      <c r="X361" s="1252"/>
      <c r="Y361" s="1283"/>
      <c r="Z361" s="573"/>
      <c r="AA361" s="574"/>
      <c r="AB361" s="574"/>
      <c r="AC361" s="574"/>
      <c r="AD361" s="574"/>
      <c r="AE361" s="574"/>
      <c r="AF361" s="574"/>
      <c r="AG361" s="574"/>
      <c r="AH361" s="574"/>
      <c r="AI361" s="574"/>
      <c r="AJ361" s="575"/>
      <c r="AK361" s="575"/>
      <c r="AL361" s="575"/>
      <c r="AM361" s="573"/>
      <c r="AN361" s="573"/>
      <c r="AO361" s="573"/>
      <c r="AP361" s="573"/>
      <c r="AQ361" s="573"/>
      <c r="AR361" s="573"/>
      <c r="AS361" s="573"/>
      <c r="AT361" s="576"/>
      <c r="AU361" s="576"/>
      <c r="AV361" s="576"/>
      <c r="AW361" s="576"/>
      <c r="AX361" s="576"/>
      <c r="AY361" s="576"/>
      <c r="AZ361" s="576"/>
      <c r="BA361" s="576"/>
      <c r="BB361" s="576"/>
      <c r="BC361" s="576"/>
    </row>
    <row r="362" spans="1:55" x14ac:dyDescent="0.25">
      <c r="A362" s="1327"/>
      <c r="B362" s="1329"/>
      <c r="C362" s="1272"/>
      <c r="D362" s="761" t="s">
        <v>228</v>
      </c>
      <c r="E362" s="700"/>
      <c r="F362" s="768"/>
      <c r="G362" s="808"/>
      <c r="H362" s="605"/>
      <c r="I362" s="699"/>
      <c r="J362" s="700"/>
      <c r="K362" s="605"/>
      <c r="L362" s="605"/>
      <c r="M362" s="699"/>
      <c r="N362" s="1252"/>
      <c r="O362" s="1252"/>
      <c r="P362" s="1252"/>
      <c r="Q362" s="1252"/>
      <c r="R362" s="1252"/>
      <c r="S362" s="1252"/>
      <c r="T362" s="1252"/>
      <c r="U362" s="1252"/>
      <c r="V362" s="1252"/>
      <c r="W362" s="1252"/>
      <c r="X362" s="1252"/>
      <c r="Y362" s="1283"/>
      <c r="Z362" s="573"/>
      <c r="AA362" s="574"/>
      <c r="AB362" s="574"/>
      <c r="AC362" s="574"/>
      <c r="AD362" s="574"/>
      <c r="AE362" s="574"/>
      <c r="AF362" s="574"/>
      <c r="AG362" s="574"/>
      <c r="AH362" s="574"/>
      <c r="AI362" s="574"/>
      <c r="AJ362" s="575"/>
      <c r="AK362" s="575"/>
      <c r="AL362" s="575"/>
      <c r="AM362" s="573"/>
      <c r="AN362" s="573"/>
      <c r="AO362" s="573"/>
      <c r="AP362" s="573"/>
      <c r="AQ362" s="573"/>
      <c r="AR362" s="573"/>
      <c r="AS362" s="573"/>
      <c r="AT362" s="576"/>
      <c r="AU362" s="576"/>
      <c r="AV362" s="576"/>
      <c r="AW362" s="576"/>
      <c r="AX362" s="576"/>
      <c r="AY362" s="576"/>
      <c r="AZ362" s="576"/>
      <c r="BA362" s="576"/>
      <c r="BB362" s="576"/>
      <c r="BC362" s="576"/>
    </row>
    <row r="363" spans="1:55" ht="15.75" thickBot="1" x14ac:dyDescent="0.3">
      <c r="A363" s="1327"/>
      <c r="B363" s="1329"/>
      <c r="C363" s="1287"/>
      <c r="D363" s="755" t="s">
        <v>230</v>
      </c>
      <c r="E363" s="779"/>
      <c r="F363" s="920"/>
      <c r="G363" s="807"/>
      <c r="H363" s="604"/>
      <c r="I363" s="672"/>
      <c r="J363" s="779"/>
      <c r="K363" s="604"/>
      <c r="L363" s="604"/>
      <c r="M363" s="672"/>
      <c r="N363" s="1253"/>
      <c r="O363" s="1253"/>
      <c r="P363" s="1253"/>
      <c r="Q363" s="1253"/>
      <c r="R363" s="1253"/>
      <c r="S363" s="1253"/>
      <c r="T363" s="1253"/>
      <c r="U363" s="1253"/>
      <c r="V363" s="1253"/>
      <c r="W363" s="1253"/>
      <c r="X363" s="1253"/>
      <c r="Y363" s="1284"/>
      <c r="Z363" s="573"/>
      <c r="AA363" s="574"/>
      <c r="AB363" s="574"/>
      <c r="AC363" s="574"/>
      <c r="AD363" s="574"/>
      <c r="AE363" s="574"/>
      <c r="AF363" s="574"/>
      <c r="AG363" s="574"/>
      <c r="AH363" s="574"/>
      <c r="AI363" s="574"/>
      <c r="AJ363" s="575"/>
      <c r="AK363" s="575"/>
      <c r="AL363" s="575"/>
      <c r="AM363" s="573"/>
      <c r="AN363" s="573"/>
      <c r="AO363" s="573"/>
      <c r="AP363" s="573"/>
      <c r="AQ363" s="573"/>
      <c r="AR363" s="573"/>
      <c r="AS363" s="573"/>
      <c r="AT363" s="576"/>
      <c r="AU363" s="576"/>
      <c r="AV363" s="576"/>
      <c r="AW363" s="576"/>
      <c r="AX363" s="576"/>
      <c r="AY363" s="576"/>
      <c r="AZ363" s="576"/>
      <c r="BA363" s="576"/>
      <c r="BB363" s="576"/>
      <c r="BC363" s="576"/>
    </row>
    <row r="364" spans="1:55" x14ac:dyDescent="0.25">
      <c r="A364" s="1327"/>
      <c r="B364" s="1329"/>
      <c r="C364" s="1274" t="s">
        <v>234</v>
      </c>
      <c r="D364" s="754" t="s">
        <v>216</v>
      </c>
      <c r="E364" s="700">
        <v>41845</v>
      </c>
      <c r="F364" s="768">
        <v>41846.727999999996</v>
      </c>
      <c r="G364" s="808"/>
      <c r="H364" s="605"/>
      <c r="I364" s="699"/>
      <c r="J364" s="700">
        <v>41846.727999999996</v>
      </c>
      <c r="K364" s="643"/>
      <c r="L364" s="643"/>
      <c r="M364" s="699"/>
      <c r="N364" s="1270" t="s">
        <v>234</v>
      </c>
      <c r="O364" s="1270" t="s">
        <v>278</v>
      </c>
      <c r="P364" s="1270" t="s">
        <v>279</v>
      </c>
      <c r="Q364" s="1270" t="s">
        <v>280</v>
      </c>
      <c r="R364" s="1270" t="s">
        <v>221</v>
      </c>
      <c r="S364" s="1270">
        <v>12045</v>
      </c>
      <c r="T364" s="1270">
        <v>10393</v>
      </c>
      <c r="U364" s="1270" t="s">
        <v>326</v>
      </c>
      <c r="V364" s="1270" t="s">
        <v>223</v>
      </c>
      <c r="W364" s="1270" t="s">
        <v>224</v>
      </c>
      <c r="X364" s="1270" t="s">
        <v>225</v>
      </c>
      <c r="Y364" s="1259">
        <v>22438</v>
      </c>
      <c r="Z364" s="573"/>
      <c r="AA364" s="574"/>
      <c r="AB364" s="574"/>
      <c r="AC364" s="574"/>
      <c r="AD364" s="574"/>
      <c r="AE364" s="574"/>
      <c r="AF364" s="574"/>
      <c r="AG364" s="574"/>
      <c r="AH364" s="574"/>
      <c r="AI364" s="574"/>
      <c r="AJ364" s="575"/>
      <c r="AK364" s="575"/>
      <c r="AL364" s="575"/>
      <c r="AM364" s="573"/>
      <c r="AN364" s="573"/>
      <c r="AO364" s="573"/>
      <c r="AP364" s="573"/>
      <c r="AQ364" s="573"/>
      <c r="AR364" s="573"/>
      <c r="AS364" s="573"/>
      <c r="AT364" s="576"/>
      <c r="AU364" s="576"/>
      <c r="AV364" s="576"/>
      <c r="AW364" s="576"/>
      <c r="AX364" s="576"/>
      <c r="AY364" s="576"/>
      <c r="AZ364" s="576"/>
      <c r="BA364" s="576"/>
      <c r="BB364" s="576"/>
      <c r="BC364" s="576"/>
    </row>
    <row r="365" spans="1:55" x14ac:dyDescent="0.25">
      <c r="A365" s="1327"/>
      <c r="B365" s="1329"/>
      <c r="C365" s="1272"/>
      <c r="D365" s="755" t="s">
        <v>226</v>
      </c>
      <c r="E365" s="779">
        <v>1246299</v>
      </c>
      <c r="F365" s="921">
        <v>1246299.5902491901</v>
      </c>
      <c r="G365" s="779"/>
      <c r="H365" s="779"/>
      <c r="I365" s="699"/>
      <c r="J365" s="779">
        <v>1246299.5902491855</v>
      </c>
      <c r="K365" s="604"/>
      <c r="L365" s="604"/>
      <c r="M365" s="699"/>
      <c r="N365" s="1252"/>
      <c r="O365" s="1252"/>
      <c r="P365" s="1252"/>
      <c r="Q365" s="1252"/>
      <c r="R365" s="1252"/>
      <c r="S365" s="1252"/>
      <c r="T365" s="1252"/>
      <c r="U365" s="1252"/>
      <c r="V365" s="1252"/>
      <c r="W365" s="1252"/>
      <c r="X365" s="1252"/>
      <c r="Y365" s="1283"/>
      <c r="Z365" s="573"/>
      <c r="AA365" s="574"/>
      <c r="AB365" s="574"/>
      <c r="AC365" s="574"/>
      <c r="AD365" s="574"/>
      <c r="AE365" s="574"/>
      <c r="AF365" s="574"/>
      <c r="AG365" s="574"/>
      <c r="AH365" s="574"/>
      <c r="AI365" s="574"/>
      <c r="AJ365" s="575"/>
      <c r="AK365" s="575"/>
      <c r="AL365" s="575"/>
      <c r="AM365" s="573"/>
      <c r="AN365" s="573"/>
      <c r="AO365" s="573"/>
      <c r="AP365" s="573"/>
      <c r="AQ365" s="573"/>
      <c r="AR365" s="573"/>
      <c r="AS365" s="573"/>
      <c r="AT365" s="576"/>
      <c r="AU365" s="576"/>
      <c r="AV365" s="576"/>
      <c r="AW365" s="576"/>
      <c r="AX365" s="576"/>
      <c r="AY365" s="576"/>
      <c r="AZ365" s="576"/>
      <c r="BA365" s="576"/>
      <c r="BB365" s="576"/>
      <c r="BC365" s="576"/>
    </row>
    <row r="366" spans="1:55" x14ac:dyDescent="0.25">
      <c r="A366" s="1327"/>
      <c r="B366" s="1329"/>
      <c r="C366" s="1272"/>
      <c r="D366" s="761" t="s">
        <v>228</v>
      </c>
      <c r="E366" s="700"/>
      <c r="F366" s="700"/>
      <c r="G366" s="700"/>
      <c r="H366" s="700"/>
      <c r="I366" s="699"/>
      <c r="J366" s="700"/>
      <c r="K366" s="605"/>
      <c r="L366" s="605"/>
      <c r="M366" s="699"/>
      <c r="N366" s="1252"/>
      <c r="O366" s="1252"/>
      <c r="P366" s="1252"/>
      <c r="Q366" s="1252"/>
      <c r="R366" s="1252"/>
      <c r="S366" s="1252"/>
      <c r="T366" s="1252"/>
      <c r="U366" s="1252"/>
      <c r="V366" s="1252"/>
      <c r="W366" s="1252"/>
      <c r="X366" s="1252"/>
      <c r="Y366" s="1283"/>
      <c r="Z366" s="573"/>
      <c r="AA366" s="574"/>
      <c r="AB366" s="574"/>
      <c r="AC366" s="574"/>
      <c r="AD366" s="574"/>
      <c r="AE366" s="574"/>
      <c r="AF366" s="574"/>
      <c r="AG366" s="574"/>
      <c r="AH366" s="574"/>
      <c r="AI366" s="574"/>
      <c r="AJ366" s="575"/>
      <c r="AK366" s="575"/>
      <c r="AL366" s="575"/>
      <c r="AM366" s="573"/>
      <c r="AN366" s="573"/>
      <c r="AO366" s="573"/>
      <c r="AP366" s="573"/>
      <c r="AQ366" s="573"/>
      <c r="AR366" s="573"/>
      <c r="AS366" s="573"/>
      <c r="AT366" s="576"/>
      <c r="AU366" s="576"/>
      <c r="AV366" s="576"/>
      <c r="AW366" s="576"/>
      <c r="AX366" s="576"/>
      <c r="AY366" s="576"/>
      <c r="AZ366" s="576"/>
      <c r="BA366" s="576"/>
      <c r="BB366" s="576"/>
      <c r="BC366" s="576"/>
    </row>
    <row r="367" spans="1:55" ht="15.75" thickBot="1" x14ac:dyDescent="0.3">
      <c r="A367" s="1327"/>
      <c r="B367" s="1329"/>
      <c r="C367" s="1287"/>
      <c r="D367" s="755" t="s">
        <v>230</v>
      </c>
      <c r="E367" s="779"/>
      <c r="F367" s="779"/>
      <c r="G367" s="779"/>
      <c r="H367" s="779"/>
      <c r="I367" s="672"/>
      <c r="J367" s="779"/>
      <c r="K367" s="604"/>
      <c r="L367" s="604"/>
      <c r="M367" s="672"/>
      <c r="N367" s="1253"/>
      <c r="O367" s="1253"/>
      <c r="P367" s="1253"/>
      <c r="Q367" s="1253"/>
      <c r="R367" s="1253"/>
      <c r="S367" s="1253"/>
      <c r="T367" s="1253"/>
      <c r="U367" s="1253"/>
      <c r="V367" s="1253"/>
      <c r="W367" s="1253"/>
      <c r="X367" s="1253"/>
      <c r="Y367" s="1284"/>
      <c r="Z367" s="573"/>
      <c r="AA367" s="574"/>
      <c r="AB367" s="574"/>
      <c r="AC367" s="574"/>
      <c r="AD367" s="574"/>
      <c r="AE367" s="574"/>
      <c r="AF367" s="574"/>
      <c r="AG367" s="574"/>
      <c r="AH367" s="574"/>
      <c r="AI367" s="574"/>
      <c r="AJ367" s="575"/>
      <c r="AK367" s="575"/>
      <c r="AL367" s="575"/>
      <c r="AM367" s="573"/>
      <c r="AN367" s="573"/>
      <c r="AO367" s="573"/>
      <c r="AP367" s="573"/>
      <c r="AQ367" s="573"/>
      <c r="AR367" s="573"/>
      <c r="AS367" s="573"/>
      <c r="AT367" s="576"/>
      <c r="AU367" s="576"/>
      <c r="AV367" s="576"/>
      <c r="AW367" s="576"/>
      <c r="AX367" s="576"/>
      <c r="AY367" s="576"/>
      <c r="AZ367" s="576"/>
      <c r="BA367" s="576"/>
      <c r="BB367" s="576"/>
      <c r="BC367" s="576"/>
    </row>
    <row r="368" spans="1:55" x14ac:dyDescent="0.25">
      <c r="A368" s="1327"/>
      <c r="B368" s="1329"/>
      <c r="C368" s="1274" t="s">
        <v>248</v>
      </c>
      <c r="D368" s="754" t="s">
        <v>216</v>
      </c>
      <c r="E368" s="700">
        <v>8837</v>
      </c>
      <c r="F368" s="700">
        <v>8836.7999999999993</v>
      </c>
      <c r="G368" s="700"/>
      <c r="H368" s="700"/>
      <c r="I368" s="699"/>
      <c r="J368" s="700">
        <v>8836.7999999999993</v>
      </c>
      <c r="K368" s="643"/>
      <c r="L368" s="643"/>
      <c r="M368" s="699"/>
      <c r="N368" s="1270" t="s">
        <v>248</v>
      </c>
      <c r="O368" s="1270" t="s">
        <v>278</v>
      </c>
      <c r="P368" s="1270" t="s">
        <v>279</v>
      </c>
      <c r="Q368" s="1270" t="s">
        <v>280</v>
      </c>
      <c r="R368" s="1270" t="s">
        <v>221</v>
      </c>
      <c r="S368" s="1270">
        <v>171622</v>
      </c>
      <c r="T368" s="1270">
        <v>179322</v>
      </c>
      <c r="U368" s="1270" t="s">
        <v>326</v>
      </c>
      <c r="V368" s="1270" t="s">
        <v>223</v>
      </c>
      <c r="W368" s="1270" t="s">
        <v>224</v>
      </c>
      <c r="X368" s="1270" t="s">
        <v>225</v>
      </c>
      <c r="Y368" s="1259">
        <v>350944</v>
      </c>
      <c r="Z368" s="573"/>
      <c r="AA368" s="574"/>
      <c r="AB368" s="574"/>
      <c r="AC368" s="574"/>
      <c r="AD368" s="574"/>
      <c r="AE368" s="574"/>
      <c r="AF368" s="574"/>
      <c r="AG368" s="574"/>
      <c r="AH368" s="574"/>
      <c r="AI368" s="574"/>
      <c r="AJ368" s="575"/>
      <c r="AK368" s="575"/>
      <c r="AL368" s="575"/>
      <c r="AM368" s="573"/>
      <c r="AN368" s="573"/>
      <c r="AO368" s="573"/>
      <c r="AP368" s="573"/>
      <c r="AQ368" s="573"/>
      <c r="AR368" s="573"/>
      <c r="AS368" s="573"/>
      <c r="AT368" s="576"/>
      <c r="AU368" s="576"/>
      <c r="AV368" s="576"/>
      <c r="AW368" s="576"/>
      <c r="AX368" s="576"/>
      <c r="AY368" s="576"/>
      <c r="AZ368" s="576"/>
      <c r="BA368" s="576"/>
      <c r="BB368" s="576"/>
      <c r="BC368" s="576"/>
    </row>
    <row r="369" spans="1:55" x14ac:dyDescent="0.25">
      <c r="A369" s="1327"/>
      <c r="B369" s="1329"/>
      <c r="C369" s="1272"/>
      <c r="D369" s="755" t="s">
        <v>226</v>
      </c>
      <c r="E369" s="779">
        <v>263181</v>
      </c>
      <c r="F369" s="779">
        <v>263181.872167258</v>
      </c>
      <c r="G369" s="779"/>
      <c r="H369" s="779"/>
      <c r="I369" s="699"/>
      <c r="J369" s="779">
        <v>263181.87216725765</v>
      </c>
      <c r="K369" s="604"/>
      <c r="L369" s="604"/>
      <c r="M369" s="699"/>
      <c r="N369" s="1252"/>
      <c r="O369" s="1252"/>
      <c r="P369" s="1252"/>
      <c r="Q369" s="1252"/>
      <c r="R369" s="1252"/>
      <c r="S369" s="1252"/>
      <c r="T369" s="1252"/>
      <c r="U369" s="1252"/>
      <c r="V369" s="1252"/>
      <c r="W369" s="1252"/>
      <c r="X369" s="1252"/>
      <c r="Y369" s="1283"/>
      <c r="Z369" s="573"/>
      <c r="AA369" s="574"/>
      <c r="AB369" s="574"/>
      <c r="AC369" s="574"/>
      <c r="AD369" s="574"/>
      <c r="AE369" s="574"/>
      <c r="AF369" s="574"/>
      <c r="AG369" s="574"/>
      <c r="AH369" s="574"/>
      <c r="AI369" s="574"/>
      <c r="AJ369" s="575"/>
      <c r="AK369" s="575"/>
      <c r="AL369" s="575"/>
      <c r="AM369" s="573"/>
      <c r="AN369" s="573"/>
      <c r="AO369" s="573"/>
      <c r="AP369" s="573"/>
      <c r="AQ369" s="573"/>
      <c r="AR369" s="573"/>
      <c r="AS369" s="573"/>
      <c r="AT369" s="576"/>
      <c r="AU369" s="576"/>
      <c r="AV369" s="576"/>
      <c r="AW369" s="576"/>
      <c r="AX369" s="576"/>
      <c r="AY369" s="576"/>
      <c r="AZ369" s="576"/>
      <c r="BA369" s="576"/>
      <c r="BB369" s="576"/>
      <c r="BC369" s="576"/>
    </row>
    <row r="370" spans="1:55" x14ac:dyDescent="0.25">
      <c r="A370" s="1327"/>
      <c r="B370" s="1329"/>
      <c r="C370" s="1272"/>
      <c r="D370" s="761" t="s">
        <v>228</v>
      </c>
      <c r="E370" s="700"/>
      <c r="F370" s="700"/>
      <c r="G370" s="700"/>
      <c r="H370" s="700"/>
      <c r="I370" s="699"/>
      <c r="J370" s="700"/>
      <c r="K370" s="605"/>
      <c r="L370" s="605"/>
      <c r="M370" s="699"/>
      <c r="N370" s="1252"/>
      <c r="O370" s="1252"/>
      <c r="P370" s="1252"/>
      <c r="Q370" s="1252"/>
      <c r="R370" s="1252"/>
      <c r="S370" s="1252"/>
      <c r="T370" s="1252"/>
      <c r="U370" s="1252"/>
      <c r="V370" s="1252"/>
      <c r="W370" s="1252"/>
      <c r="X370" s="1252"/>
      <c r="Y370" s="1283"/>
      <c r="Z370" s="573"/>
      <c r="AA370" s="574"/>
      <c r="AB370" s="574"/>
      <c r="AC370" s="574"/>
      <c r="AD370" s="574"/>
      <c r="AE370" s="574"/>
      <c r="AF370" s="574"/>
      <c r="AG370" s="574"/>
      <c r="AH370" s="574"/>
      <c r="AI370" s="574"/>
      <c r="AJ370" s="575"/>
      <c r="AK370" s="575"/>
      <c r="AL370" s="575"/>
      <c r="AM370" s="573"/>
      <c r="AN370" s="573"/>
      <c r="AO370" s="573"/>
      <c r="AP370" s="573"/>
      <c r="AQ370" s="573"/>
      <c r="AR370" s="573"/>
      <c r="AS370" s="573"/>
      <c r="AT370" s="576"/>
      <c r="AU370" s="576"/>
      <c r="AV370" s="576"/>
      <c r="AW370" s="576"/>
      <c r="AX370" s="576"/>
      <c r="AY370" s="576"/>
      <c r="AZ370" s="576"/>
      <c r="BA370" s="576"/>
      <c r="BB370" s="576"/>
      <c r="BC370" s="576"/>
    </row>
    <row r="371" spans="1:55" ht="15.75" thickBot="1" x14ac:dyDescent="0.3">
      <c r="A371" s="1327"/>
      <c r="B371" s="1329"/>
      <c r="C371" s="1287"/>
      <c r="D371" s="755" t="s">
        <v>230</v>
      </c>
      <c r="E371" s="779"/>
      <c r="F371" s="779"/>
      <c r="G371" s="779"/>
      <c r="H371" s="779"/>
      <c r="I371" s="672"/>
      <c r="J371" s="779"/>
      <c r="K371" s="604"/>
      <c r="L371" s="604"/>
      <c r="M371" s="672"/>
      <c r="N371" s="1253"/>
      <c r="O371" s="1253"/>
      <c r="P371" s="1253"/>
      <c r="Q371" s="1253"/>
      <c r="R371" s="1253"/>
      <c r="S371" s="1253"/>
      <c r="T371" s="1253"/>
      <c r="U371" s="1253"/>
      <c r="V371" s="1253"/>
      <c r="W371" s="1253"/>
      <c r="X371" s="1253"/>
      <c r="Y371" s="1284"/>
      <c r="Z371" s="573"/>
      <c r="AA371" s="574"/>
      <c r="AB371" s="574"/>
      <c r="AC371" s="574"/>
      <c r="AD371" s="574"/>
      <c r="AE371" s="574"/>
      <c r="AF371" s="574"/>
      <c r="AG371" s="574"/>
      <c r="AH371" s="574"/>
      <c r="AI371" s="574"/>
      <c r="AJ371" s="575"/>
      <c r="AK371" s="575"/>
      <c r="AL371" s="575"/>
      <c r="AM371" s="573"/>
      <c r="AN371" s="573"/>
      <c r="AO371" s="573"/>
      <c r="AP371" s="573"/>
      <c r="AQ371" s="573"/>
      <c r="AR371" s="573"/>
      <c r="AS371" s="573"/>
      <c r="AT371" s="576"/>
      <c r="AU371" s="576"/>
      <c r="AV371" s="576"/>
      <c r="AW371" s="576"/>
      <c r="AX371" s="576"/>
      <c r="AY371" s="576"/>
      <c r="AZ371" s="576"/>
      <c r="BA371" s="576"/>
      <c r="BB371" s="576"/>
      <c r="BC371" s="576"/>
    </row>
    <row r="372" spans="1:55" x14ac:dyDescent="0.25">
      <c r="A372" s="1327"/>
      <c r="B372" s="1329"/>
      <c r="C372" s="1274" t="s">
        <v>351</v>
      </c>
      <c r="D372" s="754" t="s">
        <v>216</v>
      </c>
      <c r="E372" s="700">
        <v>338427</v>
      </c>
      <c r="F372" s="700">
        <v>338487.1</v>
      </c>
      <c r="G372" s="700"/>
      <c r="H372" s="700"/>
      <c r="I372" s="699"/>
      <c r="J372" s="700">
        <v>338487.1</v>
      </c>
      <c r="K372" s="643"/>
      <c r="L372" s="643"/>
      <c r="M372" s="699"/>
      <c r="N372" s="1270" t="s">
        <v>241</v>
      </c>
      <c r="O372" s="1270" t="s">
        <v>278</v>
      </c>
      <c r="P372" s="1270" t="s">
        <v>279</v>
      </c>
      <c r="Q372" s="1270" t="s">
        <v>280</v>
      </c>
      <c r="R372" s="1270" t="s">
        <v>221</v>
      </c>
      <c r="S372" s="1270">
        <v>358148</v>
      </c>
      <c r="T372" s="1270">
        <v>375711</v>
      </c>
      <c r="U372" s="1270" t="s">
        <v>326</v>
      </c>
      <c r="V372" s="1270" t="s">
        <v>223</v>
      </c>
      <c r="W372" s="1270" t="s">
        <v>224</v>
      </c>
      <c r="X372" s="1270" t="s">
        <v>225</v>
      </c>
      <c r="Y372" s="1259">
        <v>733859</v>
      </c>
      <c r="Z372" s="573"/>
      <c r="AA372" s="574"/>
      <c r="AB372" s="574"/>
      <c r="AC372" s="574"/>
      <c r="AD372" s="574"/>
      <c r="AE372" s="574"/>
      <c r="AF372" s="574"/>
      <c r="AG372" s="574"/>
      <c r="AH372" s="574"/>
      <c r="AI372" s="574"/>
      <c r="AJ372" s="575"/>
      <c r="AK372" s="575"/>
      <c r="AL372" s="575"/>
      <c r="AM372" s="573"/>
      <c r="AN372" s="573"/>
      <c r="AO372" s="573"/>
      <c r="AP372" s="573"/>
      <c r="AQ372" s="573"/>
      <c r="AR372" s="573"/>
      <c r="AS372" s="573"/>
      <c r="AT372" s="576"/>
      <c r="AU372" s="576"/>
      <c r="AV372" s="576"/>
      <c r="AW372" s="576"/>
      <c r="AX372" s="576"/>
      <c r="AY372" s="576"/>
      <c r="AZ372" s="576"/>
      <c r="BA372" s="576"/>
      <c r="BB372" s="576"/>
      <c r="BC372" s="576"/>
    </row>
    <row r="373" spans="1:55" x14ac:dyDescent="0.25">
      <c r="A373" s="1327"/>
      <c r="B373" s="1329"/>
      <c r="C373" s="1272"/>
      <c r="D373" s="755" t="s">
        <v>226</v>
      </c>
      <c r="E373" s="779">
        <v>10080987.312428227</v>
      </c>
      <c r="F373" s="779">
        <v>10080987.312428201</v>
      </c>
      <c r="G373" s="779"/>
      <c r="H373" s="779"/>
      <c r="I373" s="699"/>
      <c r="J373" s="779">
        <v>10080987.312428227</v>
      </c>
      <c r="K373" s="604"/>
      <c r="L373" s="604"/>
      <c r="M373" s="699"/>
      <c r="N373" s="1252"/>
      <c r="O373" s="1252"/>
      <c r="P373" s="1252"/>
      <c r="Q373" s="1252"/>
      <c r="R373" s="1252"/>
      <c r="S373" s="1252"/>
      <c r="T373" s="1252"/>
      <c r="U373" s="1252"/>
      <c r="V373" s="1252"/>
      <c r="W373" s="1252"/>
      <c r="X373" s="1252"/>
      <c r="Y373" s="1283"/>
      <c r="Z373" s="573"/>
      <c r="AA373" s="574"/>
      <c r="AB373" s="574"/>
      <c r="AC373" s="574"/>
      <c r="AD373" s="574"/>
      <c r="AE373" s="574"/>
      <c r="AF373" s="574"/>
      <c r="AG373" s="574"/>
      <c r="AH373" s="574"/>
      <c r="AI373" s="574"/>
      <c r="AJ373" s="575"/>
      <c r="AK373" s="575"/>
      <c r="AL373" s="575"/>
      <c r="AM373" s="573"/>
      <c r="AN373" s="573"/>
      <c r="AO373" s="573"/>
      <c r="AP373" s="573"/>
      <c r="AQ373" s="573"/>
      <c r="AR373" s="573"/>
      <c r="AS373" s="573"/>
      <c r="AT373" s="576"/>
      <c r="AU373" s="576"/>
      <c r="AV373" s="576"/>
      <c r="AW373" s="576"/>
      <c r="AX373" s="576"/>
      <c r="AY373" s="576"/>
      <c r="AZ373" s="576"/>
      <c r="BA373" s="576"/>
      <c r="BB373" s="576"/>
      <c r="BC373" s="576"/>
    </row>
    <row r="374" spans="1:55" x14ac:dyDescent="0.25">
      <c r="A374" s="1327"/>
      <c r="B374" s="1329"/>
      <c r="C374" s="1272"/>
      <c r="D374" s="761" t="s">
        <v>228</v>
      </c>
      <c r="E374" s="700">
        <v>89427</v>
      </c>
      <c r="F374" s="700">
        <v>89427.1</v>
      </c>
      <c r="G374" s="700"/>
      <c r="H374" s="700"/>
      <c r="I374" s="699"/>
      <c r="J374" s="700">
        <v>89427.1</v>
      </c>
      <c r="K374" s="605"/>
      <c r="L374" s="605"/>
      <c r="M374" s="699"/>
      <c r="N374" s="1252"/>
      <c r="O374" s="1252"/>
      <c r="P374" s="1252"/>
      <c r="Q374" s="1252"/>
      <c r="R374" s="1252"/>
      <c r="S374" s="1252"/>
      <c r="T374" s="1252"/>
      <c r="U374" s="1252"/>
      <c r="V374" s="1252"/>
      <c r="W374" s="1252"/>
      <c r="X374" s="1252"/>
      <c r="Y374" s="1283"/>
      <c r="Z374" s="573"/>
      <c r="AA374" s="574"/>
      <c r="AB374" s="574"/>
      <c r="AC374" s="574"/>
      <c r="AD374" s="574"/>
      <c r="AE374" s="574"/>
      <c r="AF374" s="574"/>
      <c r="AG374" s="574"/>
      <c r="AH374" s="574"/>
      <c r="AI374" s="574"/>
      <c r="AJ374" s="575"/>
      <c r="AK374" s="575"/>
      <c r="AL374" s="575"/>
      <c r="AM374" s="573"/>
      <c r="AN374" s="573"/>
      <c r="AO374" s="573"/>
      <c r="AP374" s="573"/>
      <c r="AQ374" s="573"/>
      <c r="AR374" s="573"/>
      <c r="AS374" s="573"/>
      <c r="AT374" s="576"/>
      <c r="AU374" s="576"/>
      <c r="AV374" s="576"/>
      <c r="AW374" s="576"/>
      <c r="AX374" s="576"/>
      <c r="AY374" s="576"/>
      <c r="AZ374" s="576"/>
      <c r="BA374" s="576"/>
      <c r="BB374" s="576"/>
      <c r="BC374" s="576"/>
    </row>
    <row r="375" spans="1:55" ht="15.75" thickBot="1" x14ac:dyDescent="0.3">
      <c r="A375" s="1327"/>
      <c r="B375" s="1329"/>
      <c r="C375" s="1287"/>
      <c r="D375" s="755" t="s">
        <v>230</v>
      </c>
      <c r="E375" s="779">
        <v>34033398</v>
      </c>
      <c r="F375" s="779">
        <v>34033398.1817827</v>
      </c>
      <c r="G375" s="779"/>
      <c r="H375" s="779"/>
      <c r="I375" s="672"/>
      <c r="J375" s="779">
        <v>34033398.181782663</v>
      </c>
      <c r="K375" s="604"/>
      <c r="L375" s="604"/>
      <c r="M375" s="672"/>
      <c r="N375" s="1253"/>
      <c r="O375" s="1253"/>
      <c r="P375" s="1253"/>
      <c r="Q375" s="1253"/>
      <c r="R375" s="1253"/>
      <c r="S375" s="1253"/>
      <c r="T375" s="1253"/>
      <c r="U375" s="1253"/>
      <c r="V375" s="1253"/>
      <c r="W375" s="1253"/>
      <c r="X375" s="1253"/>
      <c r="Y375" s="1284"/>
      <c r="Z375" s="573"/>
      <c r="AA375" s="574"/>
      <c r="AB375" s="574"/>
      <c r="AC375" s="574"/>
      <c r="AD375" s="574"/>
      <c r="AE375" s="574"/>
      <c r="AF375" s="574"/>
      <c r="AG375" s="574"/>
      <c r="AH375" s="574"/>
      <c r="AI375" s="574"/>
      <c r="AJ375" s="575"/>
      <c r="AK375" s="575"/>
      <c r="AL375" s="575"/>
      <c r="AM375" s="573"/>
      <c r="AN375" s="573"/>
      <c r="AO375" s="573"/>
      <c r="AP375" s="573"/>
      <c r="AQ375" s="573"/>
      <c r="AR375" s="573"/>
      <c r="AS375" s="573"/>
      <c r="AT375" s="576"/>
      <c r="AU375" s="576"/>
      <c r="AV375" s="576"/>
      <c r="AW375" s="576"/>
      <c r="AX375" s="576"/>
      <c r="AY375" s="576"/>
      <c r="AZ375" s="576"/>
      <c r="BA375" s="576"/>
      <c r="BB375" s="576"/>
      <c r="BC375" s="576"/>
    </row>
    <row r="376" spans="1:55" x14ac:dyDescent="0.25">
      <c r="A376" s="1327"/>
      <c r="B376" s="1329"/>
      <c r="C376" s="1274" t="s">
        <v>352</v>
      </c>
      <c r="D376" s="754" t="s">
        <v>216</v>
      </c>
      <c r="E376" s="700">
        <v>9420750</v>
      </c>
      <c r="F376" s="700">
        <v>8633750.6466663703</v>
      </c>
      <c r="G376" s="700"/>
      <c r="H376" s="700"/>
      <c r="I376" s="700"/>
      <c r="J376" s="700">
        <v>226970.43599999999</v>
      </c>
      <c r="K376" s="619"/>
      <c r="L376" s="619"/>
      <c r="M376" s="672"/>
      <c r="N376" s="1270" t="s">
        <v>325</v>
      </c>
      <c r="O376" s="1270" t="s">
        <v>278</v>
      </c>
      <c r="P376" s="1270" t="s">
        <v>279</v>
      </c>
      <c r="Q376" s="1270" t="s">
        <v>280</v>
      </c>
      <c r="R376" s="1270" t="s">
        <v>221</v>
      </c>
      <c r="S376" s="1270">
        <v>3912913</v>
      </c>
      <c r="T376" s="1270">
        <v>4167821</v>
      </c>
      <c r="U376" s="1270" t="s">
        <v>326</v>
      </c>
      <c r="V376" s="1270" t="s">
        <v>223</v>
      </c>
      <c r="W376" s="1270" t="s">
        <v>224</v>
      </c>
      <c r="X376" s="1270" t="s">
        <v>225</v>
      </c>
      <c r="Y376" s="1259">
        <v>8080734</v>
      </c>
      <c r="Z376" s="573"/>
      <c r="AA376" s="574"/>
      <c r="AB376" s="574"/>
      <c r="AC376" s="574"/>
      <c r="AD376" s="574"/>
      <c r="AE376" s="574"/>
      <c r="AF376" s="574"/>
      <c r="AG376" s="574"/>
      <c r="AH376" s="574"/>
      <c r="AI376" s="574"/>
      <c r="AJ376" s="575"/>
      <c r="AK376" s="585"/>
      <c r="AL376" s="585"/>
      <c r="AM376" s="586"/>
      <c r="AN376" s="586"/>
      <c r="AO376" s="586"/>
      <c r="AP376" s="586"/>
      <c r="AQ376" s="586"/>
      <c r="AR376" s="586"/>
      <c r="AS376" s="586"/>
      <c r="AT376" s="576"/>
      <c r="AU376" s="576"/>
      <c r="AV376" s="576"/>
      <c r="AW376" s="576"/>
      <c r="AX376" s="576"/>
      <c r="AY376" s="576"/>
      <c r="AZ376" s="576"/>
      <c r="BA376" s="576"/>
      <c r="BB376" s="576"/>
      <c r="BC376" s="576"/>
    </row>
    <row r="377" spans="1:55" x14ac:dyDescent="0.25">
      <c r="A377" s="1327"/>
      <c r="B377" s="1329"/>
      <c r="C377" s="1272"/>
      <c r="D377" s="755" t="s">
        <v>226</v>
      </c>
      <c r="E377" s="779">
        <v>845508653</v>
      </c>
      <c r="F377" s="779">
        <v>843753905.38199699</v>
      </c>
      <c r="G377" s="779"/>
      <c r="H377" s="779"/>
      <c r="I377" s="672"/>
      <c r="J377" s="779">
        <v>6759743.8295648582</v>
      </c>
      <c r="K377" s="604"/>
      <c r="L377" s="604"/>
      <c r="M377" s="689"/>
      <c r="N377" s="1252"/>
      <c r="O377" s="1252"/>
      <c r="P377" s="1252"/>
      <c r="Q377" s="1252"/>
      <c r="R377" s="1252"/>
      <c r="S377" s="1252"/>
      <c r="T377" s="1252"/>
      <c r="U377" s="1252"/>
      <c r="V377" s="1252"/>
      <c r="W377" s="1252"/>
      <c r="X377" s="1252"/>
      <c r="Y377" s="1283"/>
      <c r="Z377" s="573"/>
      <c r="AA377" s="574"/>
      <c r="AB377" s="574"/>
      <c r="AC377" s="574"/>
      <c r="AD377" s="574"/>
      <c r="AE377" s="574"/>
      <c r="AF377" s="574"/>
      <c r="AG377" s="574"/>
      <c r="AH377" s="574"/>
      <c r="AI377" s="574"/>
      <c r="AJ377" s="575"/>
      <c r="AK377" s="585"/>
      <c r="AL377" s="585"/>
      <c r="AM377" s="586"/>
      <c r="AN377" s="586"/>
      <c r="AO377" s="586"/>
      <c r="AP377" s="586"/>
      <c r="AQ377" s="586"/>
      <c r="AR377" s="586"/>
      <c r="AS377" s="586"/>
      <c r="AT377" s="576"/>
      <c r="AU377" s="576"/>
      <c r="AV377" s="576"/>
      <c r="AW377" s="576"/>
      <c r="AX377" s="576"/>
      <c r="AY377" s="576"/>
      <c r="AZ377" s="576"/>
      <c r="BA377" s="576"/>
      <c r="BB377" s="576"/>
      <c r="BC377" s="576"/>
    </row>
    <row r="378" spans="1:55" x14ac:dyDescent="0.25">
      <c r="A378" s="1327"/>
      <c r="B378" s="1329"/>
      <c r="C378" s="1272"/>
      <c r="D378" s="761" t="s">
        <v>228</v>
      </c>
      <c r="E378" s="700">
        <v>85012</v>
      </c>
      <c r="F378" s="700">
        <v>85011.001000000004</v>
      </c>
      <c r="G378" s="700"/>
      <c r="H378" s="700"/>
      <c r="I378" s="672"/>
      <c r="J378" s="700">
        <v>0</v>
      </c>
      <c r="K378" s="605"/>
      <c r="L378" s="605"/>
      <c r="M378" s="710"/>
      <c r="N378" s="1252"/>
      <c r="O378" s="1252"/>
      <c r="P378" s="1252"/>
      <c r="Q378" s="1252"/>
      <c r="R378" s="1252"/>
      <c r="S378" s="1252"/>
      <c r="T378" s="1252"/>
      <c r="U378" s="1252"/>
      <c r="V378" s="1252"/>
      <c r="W378" s="1252"/>
      <c r="X378" s="1252"/>
      <c r="Y378" s="1283"/>
      <c r="Z378" s="573"/>
      <c r="AA378" s="574"/>
      <c r="AB378" s="574"/>
      <c r="AC378" s="574"/>
      <c r="AD378" s="574"/>
      <c r="AE378" s="574"/>
      <c r="AF378" s="574"/>
      <c r="AG378" s="574"/>
      <c r="AH378" s="574"/>
      <c r="AI378" s="574"/>
      <c r="AJ378" s="575"/>
      <c r="AK378" s="585"/>
      <c r="AL378" s="585"/>
      <c r="AM378" s="586"/>
      <c r="AN378" s="586"/>
      <c r="AO378" s="586"/>
      <c r="AP378" s="586"/>
      <c r="AQ378" s="586"/>
      <c r="AR378" s="586"/>
      <c r="AS378" s="586"/>
      <c r="AT378" s="576"/>
      <c r="AU378" s="576"/>
      <c r="AV378" s="576"/>
      <c r="AW378" s="576"/>
      <c r="AX378" s="576"/>
      <c r="AY378" s="576"/>
      <c r="AZ378" s="576"/>
      <c r="BA378" s="576"/>
      <c r="BB378" s="576"/>
      <c r="BC378" s="576"/>
    </row>
    <row r="379" spans="1:55" ht="15.75" thickBot="1" x14ac:dyDescent="0.3">
      <c r="A379" s="1327"/>
      <c r="B379" s="1329"/>
      <c r="C379" s="1287"/>
      <c r="D379" s="755" t="s">
        <v>230</v>
      </c>
      <c r="E379" s="779">
        <v>28362501</v>
      </c>
      <c r="F379" s="779">
        <v>28362500</v>
      </c>
      <c r="G379" s="779"/>
      <c r="H379" s="779"/>
      <c r="I379" s="672"/>
      <c r="J379" s="779">
        <v>0</v>
      </c>
      <c r="K379" s="604"/>
      <c r="L379" s="604"/>
      <c r="M379" s="672"/>
      <c r="N379" s="1253"/>
      <c r="O379" s="1253"/>
      <c r="P379" s="1253"/>
      <c r="Q379" s="1253"/>
      <c r="R379" s="1253"/>
      <c r="S379" s="1253"/>
      <c r="T379" s="1253"/>
      <c r="U379" s="1253"/>
      <c r="V379" s="1253"/>
      <c r="W379" s="1253"/>
      <c r="X379" s="1253"/>
      <c r="Y379" s="1284"/>
      <c r="Z379" s="573"/>
      <c r="AA379" s="574"/>
      <c r="AB379" s="574"/>
      <c r="AC379" s="574"/>
      <c r="AD379" s="574"/>
      <c r="AE379" s="574"/>
      <c r="AF379" s="574"/>
      <c r="AG379" s="574"/>
      <c r="AH379" s="574"/>
      <c r="AI379" s="574"/>
      <c r="AJ379" s="575"/>
      <c r="AK379" s="585"/>
      <c r="AL379" s="585"/>
      <c r="AM379" s="586"/>
      <c r="AN379" s="586"/>
      <c r="AO379" s="586"/>
      <c r="AP379" s="586"/>
      <c r="AQ379" s="586"/>
      <c r="AR379" s="586"/>
      <c r="AS379" s="586"/>
      <c r="AT379" s="576"/>
      <c r="AU379" s="576"/>
      <c r="AV379" s="576"/>
      <c r="AW379" s="576"/>
      <c r="AX379" s="576"/>
      <c r="AY379" s="576"/>
      <c r="AZ379" s="576"/>
      <c r="BA379" s="576"/>
      <c r="BB379" s="576"/>
      <c r="BC379" s="576"/>
    </row>
    <row r="380" spans="1:55" x14ac:dyDescent="0.25">
      <c r="A380" s="1327"/>
      <c r="B380" s="1329"/>
      <c r="C380" s="1326" t="s">
        <v>274</v>
      </c>
      <c r="D380" s="754" t="s">
        <v>216</v>
      </c>
      <c r="E380" s="692">
        <v>10819940.776000001</v>
      </c>
      <c r="F380" s="692">
        <v>10720000</v>
      </c>
      <c r="G380" s="692"/>
      <c r="H380" s="692"/>
      <c r="I380" s="701"/>
      <c r="J380" s="692">
        <v>1617228.9989999996</v>
      </c>
      <c r="K380" s="623"/>
      <c r="L380" s="623"/>
      <c r="M380" s="672"/>
      <c r="N380" s="1317"/>
      <c r="O380" s="1307"/>
      <c r="P380" s="1307"/>
      <c r="Q380" s="1307"/>
      <c r="R380" s="1307"/>
      <c r="S380" s="1307"/>
      <c r="T380" s="1307"/>
      <c r="U380" s="1307"/>
      <c r="V380" s="1307"/>
      <c r="W380" s="1307"/>
      <c r="X380" s="1307"/>
      <c r="Y380" s="1308"/>
      <c r="Z380" s="573">
        <v>8246534</v>
      </c>
      <c r="AA380" s="848">
        <v>8073277</v>
      </c>
      <c r="AB380" s="574"/>
      <c r="AC380" s="574"/>
      <c r="AD380" s="574"/>
      <c r="AE380" s="574"/>
      <c r="AF380" s="574"/>
      <c r="AG380" s="574"/>
      <c r="AH380" s="574"/>
      <c r="AI380" s="574"/>
      <c r="AJ380" s="575"/>
      <c r="AK380" s="585"/>
      <c r="AL380" s="585"/>
      <c r="AM380" s="586"/>
      <c r="AN380" s="586"/>
      <c r="AO380" s="586"/>
      <c r="AP380" s="586"/>
      <c r="AQ380" s="586"/>
      <c r="AR380" s="586"/>
      <c r="AS380" s="586"/>
      <c r="AT380" s="576"/>
      <c r="AU380" s="576"/>
      <c r="AV380" s="576"/>
      <c r="AW380" s="576"/>
      <c r="AX380" s="576"/>
      <c r="AY380" s="576"/>
      <c r="AZ380" s="576"/>
      <c r="BA380" s="576"/>
      <c r="BB380" s="576"/>
      <c r="BC380" s="576"/>
    </row>
    <row r="381" spans="1:55" x14ac:dyDescent="0.25">
      <c r="A381" s="1327"/>
      <c r="B381" s="1329"/>
      <c r="C381" s="1272"/>
      <c r="D381" s="755" t="s">
        <v>226</v>
      </c>
      <c r="E381" s="692">
        <v>886914000.06185412</v>
      </c>
      <c r="F381" s="692">
        <v>886913999.99999988</v>
      </c>
      <c r="G381" s="780"/>
      <c r="H381" s="780"/>
      <c r="I381" s="676"/>
      <c r="J381" s="692">
        <v>48165100</v>
      </c>
      <c r="K381" s="624"/>
      <c r="L381" s="624"/>
      <c r="M381" s="689"/>
      <c r="N381" s="1246"/>
      <c r="O381" s="1309"/>
      <c r="P381" s="1309"/>
      <c r="Q381" s="1309"/>
      <c r="R381" s="1309"/>
      <c r="S381" s="1309"/>
      <c r="T381" s="1309"/>
      <c r="U381" s="1309"/>
      <c r="V381" s="1309"/>
      <c r="W381" s="1309"/>
      <c r="X381" s="1309"/>
      <c r="Y381" s="1310"/>
      <c r="Z381" s="573"/>
      <c r="AA381" s="848">
        <v>173257</v>
      </c>
      <c r="AB381" s="574"/>
      <c r="AC381" s="574"/>
      <c r="AD381" s="574"/>
      <c r="AE381" s="574"/>
      <c r="AF381" s="574"/>
      <c r="AG381" s="574"/>
      <c r="AH381" s="574"/>
      <c r="AI381" s="574"/>
      <c r="AJ381" s="575"/>
      <c r="AK381" s="585"/>
      <c r="AL381" s="585"/>
      <c r="AM381" s="586"/>
      <c r="AN381" s="586"/>
      <c r="AO381" s="586"/>
      <c r="AP381" s="586"/>
      <c r="AQ381" s="586"/>
      <c r="AR381" s="586"/>
      <c r="AS381" s="586"/>
      <c r="AT381" s="576"/>
      <c r="AU381" s="576"/>
      <c r="AV381" s="576"/>
      <c r="AW381" s="576"/>
      <c r="AX381" s="576"/>
      <c r="AY381" s="576"/>
      <c r="AZ381" s="576"/>
      <c r="BA381" s="576"/>
      <c r="BB381" s="576"/>
      <c r="BC381" s="576"/>
    </row>
    <row r="382" spans="1:55" x14ac:dyDescent="0.25">
      <c r="A382" s="1327"/>
      <c r="B382" s="1329"/>
      <c r="C382" s="1272"/>
      <c r="D382" s="761" t="s">
        <v>228</v>
      </c>
      <c r="E382" s="692">
        <v>402895</v>
      </c>
      <c r="F382" s="692">
        <v>402895</v>
      </c>
      <c r="G382" s="692"/>
      <c r="H382" s="692"/>
      <c r="I382" s="676"/>
      <c r="J382" s="692">
        <v>317883.99899999995</v>
      </c>
      <c r="K382" s="623"/>
      <c r="L382" s="623"/>
      <c r="M382" s="710"/>
      <c r="N382" s="1246"/>
      <c r="O382" s="1309"/>
      <c r="P382" s="1309"/>
      <c r="Q382" s="1309"/>
      <c r="R382" s="1309"/>
      <c r="S382" s="1309"/>
      <c r="T382" s="1309"/>
      <c r="U382" s="1309"/>
      <c r="V382" s="1309"/>
      <c r="W382" s="1309"/>
      <c r="X382" s="1309"/>
      <c r="Y382" s="1310"/>
      <c r="Z382" s="573"/>
      <c r="AA382" s="574">
        <v>173257</v>
      </c>
      <c r="AB382" s="574"/>
      <c r="AC382" s="574"/>
      <c r="AD382" s="574"/>
      <c r="AE382" s="574"/>
      <c r="AF382" s="574"/>
      <c r="AG382" s="574"/>
      <c r="AH382" s="574"/>
      <c r="AI382" s="574"/>
      <c r="AJ382" s="575"/>
      <c r="AK382" s="585"/>
      <c r="AL382" s="585"/>
      <c r="AM382" s="586"/>
      <c r="AN382" s="586"/>
      <c r="AO382" s="586"/>
      <c r="AP382" s="586"/>
      <c r="AQ382" s="586"/>
      <c r="AR382" s="586"/>
      <c r="AS382" s="586"/>
      <c r="AT382" s="576"/>
      <c r="AU382" s="576"/>
      <c r="AV382" s="576"/>
      <c r="AW382" s="576"/>
      <c r="AX382" s="576"/>
      <c r="AY382" s="576"/>
      <c r="AZ382" s="576"/>
      <c r="BA382" s="576"/>
      <c r="BB382" s="576"/>
      <c r="BC382" s="576"/>
    </row>
    <row r="383" spans="1:55" ht="15.75" thickBot="1" x14ac:dyDescent="0.3">
      <c r="A383" s="1328"/>
      <c r="B383" s="1330"/>
      <c r="C383" s="1273"/>
      <c r="D383" s="755" t="s">
        <v>230</v>
      </c>
      <c r="E383" s="810">
        <v>149340064</v>
      </c>
      <c r="F383" s="810">
        <v>149340064</v>
      </c>
      <c r="G383" s="625"/>
      <c r="H383" s="625"/>
      <c r="I383" s="677"/>
      <c r="J383" s="692">
        <v>120977564</v>
      </c>
      <c r="K383" s="625"/>
      <c r="L383" s="625"/>
      <c r="M383" s="712"/>
      <c r="N383" s="1302"/>
      <c r="O383" s="1311"/>
      <c r="P383" s="1311"/>
      <c r="Q383" s="1311"/>
      <c r="R383" s="1311"/>
      <c r="S383" s="1311"/>
      <c r="T383" s="1311"/>
      <c r="U383" s="1311"/>
      <c r="V383" s="1311"/>
      <c r="W383" s="1311"/>
      <c r="X383" s="1311"/>
      <c r="Y383" s="1312"/>
      <c r="Z383" s="573"/>
      <c r="AA383" s="574"/>
      <c r="AB383" s="574"/>
      <c r="AC383" s="574"/>
      <c r="AD383" s="574"/>
      <c r="AE383" s="574"/>
      <c r="AF383" s="574"/>
      <c r="AG383" s="574"/>
      <c r="AH383" s="574"/>
      <c r="AI383" s="574"/>
      <c r="AJ383" s="575"/>
      <c r="AK383" s="585"/>
      <c r="AL383" s="585"/>
      <c r="AM383" s="586"/>
      <c r="AN383" s="586"/>
      <c r="AO383" s="586"/>
      <c r="AP383" s="586"/>
      <c r="AQ383" s="586"/>
      <c r="AR383" s="586"/>
      <c r="AS383" s="586"/>
      <c r="AT383" s="576"/>
      <c r="AU383" s="576"/>
      <c r="AV383" s="576"/>
      <c r="AW383" s="576"/>
      <c r="AX383" s="576"/>
      <c r="AY383" s="576"/>
      <c r="AZ383" s="576"/>
      <c r="BA383" s="576"/>
      <c r="BB383" s="576"/>
      <c r="BC383" s="576"/>
    </row>
    <row r="384" spans="1:55" ht="33.75" x14ac:dyDescent="0.25">
      <c r="A384" s="1254">
        <v>12</v>
      </c>
      <c r="B384" s="1256" t="s">
        <v>134</v>
      </c>
      <c r="C384" s="1256" t="s">
        <v>353</v>
      </c>
      <c r="D384" s="754" t="s">
        <v>216</v>
      </c>
      <c r="E384" s="787">
        <v>1</v>
      </c>
      <c r="F384" s="787">
        <v>1</v>
      </c>
      <c r="G384" s="741"/>
      <c r="H384" s="741"/>
      <c r="I384" s="741"/>
      <c r="J384" s="787">
        <v>1</v>
      </c>
      <c r="K384" s="644"/>
      <c r="L384" s="644"/>
      <c r="M384" s="694"/>
      <c r="N384" s="1256" t="s">
        <v>217</v>
      </c>
      <c r="O384" s="1256" t="s">
        <v>89</v>
      </c>
      <c r="P384" s="1256" t="s">
        <v>89</v>
      </c>
      <c r="Q384" s="1256" t="s">
        <v>89</v>
      </c>
      <c r="R384" s="1299" t="s">
        <v>221</v>
      </c>
      <c r="S384" s="1300">
        <v>8185614</v>
      </c>
      <c r="T384" s="1301"/>
      <c r="U384" s="1292" t="s">
        <v>222</v>
      </c>
      <c r="V384" s="1292" t="s">
        <v>223</v>
      </c>
      <c r="W384" s="1292" t="s">
        <v>224</v>
      </c>
      <c r="X384" s="1292" t="s">
        <v>225</v>
      </c>
      <c r="Y384" s="1294">
        <v>8185614</v>
      </c>
      <c r="Z384" s="573"/>
      <c r="AA384" s="574">
        <v>12</v>
      </c>
      <c r="AB384" s="574" t="s">
        <v>365</v>
      </c>
      <c r="AC384" s="574"/>
      <c r="AD384" s="574"/>
      <c r="AE384" s="574"/>
      <c r="AF384" s="574" t="s">
        <v>366</v>
      </c>
      <c r="AG384" s="574"/>
      <c r="AH384" s="574"/>
      <c r="AI384" s="574"/>
      <c r="AJ384" s="575"/>
      <c r="AK384" s="575"/>
      <c r="AL384" s="575"/>
      <c r="AM384" s="573"/>
      <c r="AN384" s="573"/>
      <c r="AO384" s="573"/>
      <c r="AP384" s="573"/>
      <c r="AQ384" s="573"/>
      <c r="AR384" s="573"/>
      <c r="AS384" s="573"/>
      <c r="AT384" s="576"/>
      <c r="AU384" s="576"/>
      <c r="AV384" s="576"/>
      <c r="AW384" s="576"/>
      <c r="AX384" s="576"/>
      <c r="AY384" s="576"/>
      <c r="AZ384" s="576"/>
      <c r="BA384" s="576"/>
      <c r="BB384" s="576"/>
      <c r="BC384" s="576"/>
    </row>
    <row r="385" spans="1:55" ht="45" x14ac:dyDescent="0.25">
      <c r="A385" s="1297"/>
      <c r="B385" s="1252"/>
      <c r="C385" s="1252"/>
      <c r="D385" s="755" t="s">
        <v>226</v>
      </c>
      <c r="E385" s="783">
        <v>105215000</v>
      </c>
      <c r="F385" s="783">
        <v>105215000</v>
      </c>
      <c r="G385" s="730"/>
      <c r="H385" s="730"/>
      <c r="I385" s="730"/>
      <c r="J385" s="859">
        <v>808500</v>
      </c>
      <c r="K385" s="812"/>
      <c r="L385" s="731"/>
      <c r="M385" s="732"/>
      <c r="N385" s="1252"/>
      <c r="O385" s="1252"/>
      <c r="P385" s="1252"/>
      <c r="Q385" s="1252"/>
      <c r="R385" s="1252"/>
      <c r="S385" s="1246"/>
      <c r="T385" s="1247"/>
      <c r="U385" s="1252"/>
      <c r="V385" s="1252"/>
      <c r="W385" s="1252"/>
      <c r="X385" s="1252"/>
      <c r="Y385" s="1283"/>
      <c r="Z385" s="733"/>
      <c r="AA385" s="734">
        <v>13</v>
      </c>
      <c r="AB385" s="734" t="s">
        <v>367</v>
      </c>
      <c r="AC385" s="734"/>
      <c r="AD385" s="734"/>
      <c r="AE385" s="734"/>
      <c r="AF385" s="734" t="s">
        <v>368</v>
      </c>
      <c r="AG385" s="734"/>
      <c r="AH385" s="734"/>
      <c r="AI385" s="734"/>
      <c r="AJ385" s="735"/>
      <c r="AK385" s="735"/>
      <c r="AL385" s="735"/>
      <c r="AM385" s="733"/>
      <c r="AN385" s="733"/>
      <c r="AO385" s="733"/>
      <c r="AP385" s="733"/>
      <c r="AQ385" s="733"/>
      <c r="AR385" s="733"/>
      <c r="AS385" s="733"/>
      <c r="AT385" s="736"/>
      <c r="AU385" s="736"/>
      <c r="AV385" s="736"/>
      <c r="AW385" s="736"/>
      <c r="AX385" s="736"/>
      <c r="AY385" s="736"/>
      <c r="AZ385" s="736"/>
      <c r="BA385" s="736"/>
      <c r="BB385" s="736"/>
      <c r="BC385" s="736"/>
    </row>
    <row r="386" spans="1:55" ht="101.25" x14ac:dyDescent="0.25">
      <c r="A386" s="1297"/>
      <c r="B386" s="1252"/>
      <c r="C386" s="1252"/>
      <c r="D386" s="761" t="s">
        <v>228</v>
      </c>
      <c r="E386" s="788">
        <v>0</v>
      </c>
      <c r="F386" s="788">
        <v>0</v>
      </c>
      <c r="G386" s="742"/>
      <c r="H386" s="742"/>
      <c r="I386" s="742"/>
      <c r="J386" s="860">
        <v>0</v>
      </c>
      <c r="K386" s="645"/>
      <c r="L386" s="645"/>
      <c r="M386" s="713"/>
      <c r="N386" s="1252"/>
      <c r="O386" s="1252"/>
      <c r="P386" s="1252"/>
      <c r="Q386" s="1252"/>
      <c r="R386" s="1252"/>
      <c r="S386" s="1246"/>
      <c r="T386" s="1247"/>
      <c r="U386" s="1252"/>
      <c r="V386" s="1252"/>
      <c r="W386" s="1252"/>
      <c r="X386" s="1252"/>
      <c r="Y386" s="1283"/>
      <c r="Z386" s="573"/>
      <c r="AA386" s="574">
        <v>14</v>
      </c>
      <c r="AB386" s="574" t="s">
        <v>369</v>
      </c>
      <c r="AC386" s="574"/>
      <c r="AD386" s="574"/>
      <c r="AE386" s="574"/>
      <c r="AF386" s="574" t="s">
        <v>370</v>
      </c>
      <c r="AG386" s="574"/>
      <c r="AH386" s="574"/>
      <c r="AI386" s="574"/>
      <c r="AJ386" s="575"/>
      <c r="AK386" s="575"/>
      <c r="AL386" s="575"/>
      <c r="AM386" s="573"/>
      <c r="AN386" s="573"/>
      <c r="AO386" s="573"/>
      <c r="AP386" s="573"/>
      <c r="AQ386" s="573"/>
      <c r="AR386" s="573"/>
      <c r="AS386" s="573"/>
      <c r="AT386" s="576"/>
      <c r="AU386" s="576"/>
      <c r="AV386" s="576"/>
      <c r="AW386" s="576"/>
      <c r="AX386" s="576"/>
      <c r="AY386" s="576"/>
      <c r="AZ386" s="576"/>
      <c r="BA386" s="576"/>
      <c r="BB386" s="576"/>
      <c r="BC386" s="576"/>
    </row>
    <row r="387" spans="1:55" ht="15.75" thickBot="1" x14ac:dyDescent="0.3">
      <c r="A387" s="1297"/>
      <c r="B387" s="1252"/>
      <c r="C387" s="1253"/>
      <c r="D387" s="755" t="s">
        <v>230</v>
      </c>
      <c r="E387" s="783">
        <v>32019467</v>
      </c>
      <c r="F387" s="783">
        <v>32019467</v>
      </c>
      <c r="G387" s="730"/>
      <c r="H387" s="730"/>
      <c r="I387" s="730"/>
      <c r="J387" s="859">
        <v>23949067</v>
      </c>
      <c r="K387" s="812"/>
      <c r="L387" s="731"/>
      <c r="M387" s="732"/>
      <c r="N387" s="1252"/>
      <c r="O387" s="1252"/>
      <c r="P387" s="1252"/>
      <c r="Q387" s="1252"/>
      <c r="R387" s="1252"/>
      <c r="S387" s="1246"/>
      <c r="T387" s="1247"/>
      <c r="U387" s="1252"/>
      <c r="V387" s="1252"/>
      <c r="W387" s="1252"/>
      <c r="X387" s="1252"/>
      <c r="Y387" s="1283"/>
      <c r="Z387" s="733"/>
      <c r="AA387" s="734"/>
      <c r="AB387" s="734"/>
      <c r="AC387" s="734"/>
      <c r="AD387" s="734"/>
      <c r="AE387" s="734"/>
      <c r="AF387" s="734"/>
      <c r="AG387" s="734"/>
      <c r="AH387" s="734"/>
      <c r="AI387" s="734"/>
      <c r="AJ387" s="735"/>
      <c r="AK387" s="735"/>
      <c r="AL387" s="735"/>
      <c r="AM387" s="733"/>
      <c r="AN387" s="733"/>
      <c r="AO387" s="733"/>
      <c r="AP387" s="733"/>
      <c r="AQ387" s="733"/>
      <c r="AR387" s="733"/>
      <c r="AS387" s="733"/>
      <c r="AT387" s="736"/>
      <c r="AU387" s="736"/>
      <c r="AV387" s="736"/>
      <c r="AW387" s="736"/>
      <c r="AX387" s="736"/>
      <c r="AY387" s="736"/>
      <c r="AZ387" s="736"/>
      <c r="BA387" s="736"/>
      <c r="BB387" s="736"/>
      <c r="BC387" s="736"/>
    </row>
    <row r="388" spans="1:55" x14ac:dyDescent="0.25">
      <c r="A388" s="1297"/>
      <c r="B388" s="1252"/>
      <c r="C388" s="1296" t="s">
        <v>274</v>
      </c>
      <c r="D388" s="754" t="s">
        <v>216</v>
      </c>
      <c r="E388" s="785">
        <v>1</v>
      </c>
      <c r="F388" s="748">
        <v>1</v>
      </c>
      <c r="G388" s="748"/>
      <c r="H388" s="748"/>
      <c r="I388" s="719"/>
      <c r="J388" s="748">
        <v>1</v>
      </c>
      <c r="K388" s="642"/>
      <c r="L388" s="642"/>
      <c r="M388" s="708"/>
      <c r="N388" s="1252"/>
      <c r="O388" s="1252"/>
      <c r="P388" s="1252"/>
      <c r="Q388" s="1252"/>
      <c r="R388" s="1252"/>
      <c r="S388" s="1246"/>
      <c r="T388" s="1247"/>
      <c r="U388" s="1252"/>
      <c r="V388" s="1252"/>
      <c r="W388" s="1252"/>
      <c r="X388" s="1252"/>
      <c r="Y388" s="1283"/>
      <c r="Z388" s="573"/>
      <c r="AA388" s="574"/>
      <c r="AB388" s="574"/>
      <c r="AC388" s="574"/>
      <c r="AD388" s="574"/>
      <c r="AE388" s="574"/>
      <c r="AF388" s="574"/>
      <c r="AG388" s="574"/>
      <c r="AH388" s="574"/>
      <c r="AI388" s="574"/>
      <c r="AJ388" s="575"/>
      <c r="AK388" s="585"/>
      <c r="AL388" s="585"/>
      <c r="AM388" s="586"/>
      <c r="AN388" s="586"/>
      <c r="AO388" s="586"/>
      <c r="AP388" s="586"/>
      <c r="AQ388" s="586"/>
      <c r="AR388" s="586"/>
      <c r="AS388" s="586"/>
      <c r="AT388" s="586"/>
      <c r="AU388" s="586"/>
      <c r="AV388" s="586"/>
      <c r="AW388" s="586"/>
      <c r="AX388" s="586"/>
      <c r="AY388" s="586"/>
      <c r="AZ388" s="586"/>
      <c r="BA388" s="586"/>
      <c r="BB388" s="586"/>
      <c r="BC388" s="586"/>
    </row>
    <row r="389" spans="1:55" x14ac:dyDescent="0.25">
      <c r="A389" s="1297"/>
      <c r="B389" s="1252"/>
      <c r="C389" s="1252"/>
      <c r="D389" s="755" t="s">
        <v>226</v>
      </c>
      <c r="E389" s="811">
        <v>105215000</v>
      </c>
      <c r="F389" s="696">
        <v>105215000</v>
      </c>
      <c r="G389" s="696"/>
      <c r="H389" s="696"/>
      <c r="I389" s="696"/>
      <c r="J389" s="813">
        <v>808500</v>
      </c>
      <c r="K389" s="606"/>
      <c r="L389" s="606"/>
      <c r="M389" s="708"/>
      <c r="N389" s="1252"/>
      <c r="O389" s="1252"/>
      <c r="P389" s="1252"/>
      <c r="Q389" s="1252"/>
      <c r="R389" s="1252"/>
      <c r="S389" s="1246"/>
      <c r="T389" s="1247"/>
      <c r="U389" s="1252"/>
      <c r="V389" s="1252"/>
      <c r="W389" s="1252"/>
      <c r="X389" s="1252"/>
      <c r="Y389" s="1283"/>
      <c r="Z389" s="573"/>
      <c r="AA389" s="574"/>
      <c r="AB389" s="574"/>
      <c r="AC389" s="574"/>
      <c r="AD389" s="574"/>
      <c r="AE389" s="574"/>
      <c r="AF389" s="574"/>
      <c r="AG389" s="574"/>
      <c r="AH389" s="574"/>
      <c r="AI389" s="574"/>
      <c r="AJ389" s="575"/>
      <c r="AK389" s="585"/>
      <c r="AL389" s="585"/>
      <c r="AM389" s="586"/>
      <c r="AN389" s="586"/>
      <c r="AO389" s="586"/>
      <c r="AP389" s="586"/>
      <c r="AQ389" s="586"/>
      <c r="AR389" s="586"/>
      <c r="AS389" s="586"/>
      <c r="AT389" s="586"/>
      <c r="AU389" s="586"/>
      <c r="AV389" s="586"/>
      <c r="AW389" s="586"/>
      <c r="AX389" s="586"/>
      <c r="AY389" s="586"/>
      <c r="AZ389" s="586"/>
      <c r="BA389" s="586"/>
      <c r="BB389" s="586"/>
      <c r="BC389" s="586"/>
    </row>
    <row r="390" spans="1:55" x14ac:dyDescent="0.25">
      <c r="A390" s="1297"/>
      <c r="B390" s="1252"/>
      <c r="C390" s="1252"/>
      <c r="D390" s="761" t="s">
        <v>228</v>
      </c>
      <c r="E390" s="785">
        <v>0</v>
      </c>
      <c r="F390" s="697">
        <v>0</v>
      </c>
      <c r="G390" s="697"/>
      <c r="H390" s="697"/>
      <c r="I390" s="697"/>
      <c r="J390" s="748">
        <v>0</v>
      </c>
      <c r="K390" s="642"/>
      <c r="L390" s="642"/>
      <c r="M390" s="708"/>
      <c r="N390" s="1252"/>
      <c r="O390" s="1252"/>
      <c r="P390" s="1252"/>
      <c r="Q390" s="1252"/>
      <c r="R390" s="1252"/>
      <c r="S390" s="1246"/>
      <c r="T390" s="1247"/>
      <c r="U390" s="1252"/>
      <c r="V390" s="1252"/>
      <c r="W390" s="1252"/>
      <c r="X390" s="1252"/>
      <c r="Y390" s="1283"/>
      <c r="Z390" s="573"/>
      <c r="AA390" s="574"/>
      <c r="AB390" s="574"/>
      <c r="AC390" s="574"/>
      <c r="AD390" s="574"/>
      <c r="AE390" s="574"/>
      <c r="AF390" s="574"/>
      <c r="AG390" s="574"/>
      <c r="AH390" s="574"/>
      <c r="AI390" s="574"/>
      <c r="AJ390" s="575"/>
      <c r="AK390" s="585"/>
      <c r="AL390" s="585"/>
      <c r="AM390" s="586"/>
      <c r="AN390" s="586"/>
      <c r="AO390" s="586"/>
      <c r="AP390" s="586"/>
      <c r="AQ390" s="586"/>
      <c r="AR390" s="586"/>
      <c r="AS390" s="586"/>
      <c r="AT390" s="586"/>
      <c r="AU390" s="586"/>
      <c r="AV390" s="586"/>
      <c r="AW390" s="586"/>
      <c r="AX390" s="586"/>
      <c r="AY390" s="586"/>
      <c r="AZ390" s="586"/>
      <c r="BA390" s="586"/>
      <c r="BB390" s="586"/>
      <c r="BC390" s="586"/>
    </row>
    <row r="391" spans="1:55" ht="15.75" thickBot="1" x14ac:dyDescent="0.3">
      <c r="A391" s="1298"/>
      <c r="B391" s="1293"/>
      <c r="C391" s="1293"/>
      <c r="D391" s="755" t="s">
        <v>230</v>
      </c>
      <c r="E391" s="811">
        <v>32019467</v>
      </c>
      <c r="F391" s="698">
        <v>32019467</v>
      </c>
      <c r="G391" s="698"/>
      <c r="H391" s="698"/>
      <c r="I391" s="698"/>
      <c r="J391" s="813">
        <v>23949067</v>
      </c>
      <c r="K391" s="609"/>
      <c r="L391" s="609"/>
      <c r="M391" s="709"/>
      <c r="N391" s="1293"/>
      <c r="O391" s="1293"/>
      <c r="P391" s="1293"/>
      <c r="Q391" s="1293"/>
      <c r="R391" s="1293"/>
      <c r="S391" s="1302"/>
      <c r="T391" s="1303"/>
      <c r="U391" s="1293"/>
      <c r="V391" s="1293"/>
      <c r="W391" s="1293"/>
      <c r="X391" s="1293"/>
      <c r="Y391" s="1295"/>
      <c r="Z391" s="573"/>
      <c r="AA391" s="574"/>
      <c r="AB391" s="574"/>
      <c r="AC391" s="574"/>
      <c r="AD391" s="574"/>
      <c r="AE391" s="574"/>
      <c r="AF391" s="574"/>
      <c r="AG391" s="574"/>
      <c r="AH391" s="574"/>
      <c r="AI391" s="574"/>
      <c r="AJ391" s="575"/>
      <c r="AK391" s="585"/>
      <c r="AL391" s="585"/>
      <c r="AM391" s="586"/>
      <c r="AN391" s="586"/>
      <c r="AO391" s="586"/>
      <c r="AP391" s="586"/>
      <c r="AQ391" s="586"/>
      <c r="AR391" s="586"/>
      <c r="AS391" s="586"/>
      <c r="AT391" s="586"/>
      <c r="AU391" s="586"/>
      <c r="AV391" s="586"/>
      <c r="AW391" s="586"/>
      <c r="AX391" s="586"/>
      <c r="AY391" s="586"/>
      <c r="AZ391" s="586"/>
      <c r="BA391" s="586"/>
      <c r="BB391" s="586"/>
      <c r="BC391" s="586"/>
    </row>
    <row r="392" spans="1:55" ht="33.75" x14ac:dyDescent="0.25">
      <c r="A392" s="1331">
        <v>13</v>
      </c>
      <c r="B392" s="1256" t="s">
        <v>137</v>
      </c>
      <c r="C392" s="1256" t="s">
        <v>379</v>
      </c>
      <c r="D392" s="754" t="s">
        <v>216</v>
      </c>
      <c r="E392" s="789">
        <v>1</v>
      </c>
      <c r="F392" s="789">
        <v>1</v>
      </c>
      <c r="G392" s="743"/>
      <c r="H392" s="743"/>
      <c r="I392" s="743"/>
      <c r="J392" s="789">
        <v>1</v>
      </c>
      <c r="K392" s="646"/>
      <c r="L392" s="646"/>
      <c r="M392" s="694"/>
      <c r="N392" s="1256" t="s">
        <v>217</v>
      </c>
      <c r="O392" s="1256" t="s">
        <v>89</v>
      </c>
      <c r="P392" s="1256" t="s">
        <v>89</v>
      </c>
      <c r="Q392" s="1256" t="s">
        <v>89</v>
      </c>
      <c r="R392" s="1299" t="s">
        <v>221</v>
      </c>
      <c r="S392" s="1300">
        <v>8185614</v>
      </c>
      <c r="T392" s="1301"/>
      <c r="U392" s="1292" t="s">
        <v>222</v>
      </c>
      <c r="V392" s="1292" t="s">
        <v>223</v>
      </c>
      <c r="W392" s="1292" t="s">
        <v>224</v>
      </c>
      <c r="X392" s="1292" t="s">
        <v>225</v>
      </c>
      <c r="Y392" s="1294">
        <v>8185614</v>
      </c>
      <c r="Z392" s="573"/>
      <c r="AA392" s="574">
        <v>12</v>
      </c>
      <c r="AB392" s="574" t="s">
        <v>365</v>
      </c>
      <c r="AC392" s="574"/>
      <c r="AD392" s="574"/>
      <c r="AE392" s="574"/>
      <c r="AF392" s="574" t="s">
        <v>366</v>
      </c>
      <c r="AG392" s="574"/>
      <c r="AH392" s="574"/>
      <c r="AI392" s="574"/>
      <c r="AJ392" s="575"/>
      <c r="AK392" s="575"/>
      <c r="AL392" s="575"/>
      <c r="AM392" s="573"/>
      <c r="AN392" s="573"/>
      <c r="AO392" s="573"/>
      <c r="AP392" s="573"/>
      <c r="AQ392" s="573"/>
      <c r="AR392" s="573"/>
      <c r="AS392" s="573"/>
      <c r="AT392" s="576"/>
      <c r="AU392" s="576"/>
      <c r="AV392" s="576"/>
      <c r="AW392" s="576"/>
      <c r="AX392" s="576"/>
      <c r="AY392" s="576"/>
      <c r="AZ392" s="576"/>
      <c r="BA392" s="576"/>
      <c r="BB392" s="576"/>
      <c r="BC392" s="576"/>
    </row>
    <row r="393" spans="1:55" ht="45" x14ac:dyDescent="0.25">
      <c r="A393" s="1332"/>
      <c r="B393" s="1252"/>
      <c r="C393" s="1252"/>
      <c r="D393" s="755" t="s">
        <v>226</v>
      </c>
      <c r="E393" s="783">
        <v>755575000</v>
      </c>
      <c r="F393" s="783">
        <v>755575000</v>
      </c>
      <c r="G393" s="730"/>
      <c r="H393" s="730"/>
      <c r="I393" s="730"/>
      <c r="J393" s="859">
        <v>216740200</v>
      </c>
      <c r="K393" s="814"/>
      <c r="L393" s="744"/>
      <c r="M393" s="732"/>
      <c r="N393" s="1252"/>
      <c r="O393" s="1252"/>
      <c r="P393" s="1252"/>
      <c r="Q393" s="1252"/>
      <c r="R393" s="1252"/>
      <c r="S393" s="1246"/>
      <c r="T393" s="1247"/>
      <c r="U393" s="1252"/>
      <c r="V393" s="1252"/>
      <c r="W393" s="1252"/>
      <c r="X393" s="1252"/>
      <c r="Y393" s="1283"/>
      <c r="Z393" s="733"/>
      <c r="AA393" s="734">
        <v>13</v>
      </c>
      <c r="AB393" s="734" t="s">
        <v>367</v>
      </c>
      <c r="AC393" s="734"/>
      <c r="AD393" s="734"/>
      <c r="AE393" s="734"/>
      <c r="AF393" s="734" t="s">
        <v>368</v>
      </c>
      <c r="AG393" s="734"/>
      <c r="AH393" s="734"/>
      <c r="AI393" s="734"/>
      <c r="AJ393" s="735"/>
      <c r="AK393" s="735"/>
      <c r="AL393" s="735"/>
      <c r="AM393" s="733"/>
      <c r="AN393" s="733"/>
      <c r="AO393" s="733"/>
      <c r="AP393" s="733"/>
      <c r="AQ393" s="733"/>
      <c r="AR393" s="733"/>
      <c r="AS393" s="733"/>
      <c r="AT393" s="736"/>
      <c r="AU393" s="736"/>
      <c r="AV393" s="736"/>
      <c r="AW393" s="736"/>
      <c r="AX393" s="736"/>
      <c r="AY393" s="736"/>
      <c r="AZ393" s="736"/>
      <c r="BA393" s="736"/>
      <c r="BB393" s="736"/>
      <c r="BC393" s="736"/>
    </row>
    <row r="394" spans="1:55" ht="101.25" x14ac:dyDescent="0.25">
      <c r="A394" s="1332"/>
      <c r="B394" s="1252"/>
      <c r="C394" s="1252"/>
      <c r="D394" s="761" t="s">
        <v>228</v>
      </c>
      <c r="E394" s="790">
        <v>0</v>
      </c>
      <c r="F394" s="790">
        <v>0</v>
      </c>
      <c r="G394" s="745"/>
      <c r="H394" s="745"/>
      <c r="I394" s="745"/>
      <c r="J394" s="790">
        <v>0</v>
      </c>
      <c r="K394" s="815"/>
      <c r="L394" s="647"/>
      <c r="M394" s="703"/>
      <c r="N394" s="1252"/>
      <c r="O394" s="1252"/>
      <c r="P394" s="1252"/>
      <c r="Q394" s="1252"/>
      <c r="R394" s="1252"/>
      <c r="S394" s="1246"/>
      <c r="T394" s="1247"/>
      <c r="U394" s="1252"/>
      <c r="V394" s="1252"/>
      <c r="W394" s="1252"/>
      <c r="X394" s="1252"/>
      <c r="Y394" s="1283"/>
      <c r="Z394" s="573"/>
      <c r="AA394" s="574">
        <v>14</v>
      </c>
      <c r="AB394" s="574" t="s">
        <v>369</v>
      </c>
      <c r="AC394" s="574"/>
      <c r="AD394" s="574"/>
      <c r="AE394" s="574"/>
      <c r="AF394" s="574" t="s">
        <v>370</v>
      </c>
      <c r="AG394" s="574"/>
      <c r="AH394" s="574"/>
      <c r="AI394" s="574"/>
      <c r="AJ394" s="575"/>
      <c r="AK394" s="575"/>
      <c r="AL394" s="575"/>
      <c r="AM394" s="573"/>
      <c r="AN394" s="573"/>
      <c r="AO394" s="573"/>
      <c r="AP394" s="573"/>
      <c r="AQ394" s="573"/>
      <c r="AR394" s="573"/>
      <c r="AS394" s="573"/>
      <c r="AT394" s="576"/>
      <c r="AU394" s="576"/>
      <c r="AV394" s="576"/>
      <c r="AW394" s="576"/>
      <c r="AX394" s="576"/>
      <c r="AY394" s="576"/>
      <c r="AZ394" s="576"/>
      <c r="BA394" s="576"/>
      <c r="BB394" s="576"/>
      <c r="BC394" s="576"/>
    </row>
    <row r="395" spans="1:55" ht="15.75" thickBot="1" x14ac:dyDescent="0.3">
      <c r="A395" s="1332"/>
      <c r="B395" s="1252"/>
      <c r="C395" s="1253"/>
      <c r="D395" s="755" t="s">
        <v>230</v>
      </c>
      <c r="E395" s="783">
        <v>174886616</v>
      </c>
      <c r="F395" s="783">
        <v>174886616</v>
      </c>
      <c r="G395" s="730"/>
      <c r="H395" s="730"/>
      <c r="I395" s="730"/>
      <c r="J395" s="859">
        <v>117255766</v>
      </c>
      <c r="K395" s="812"/>
      <c r="L395" s="731"/>
      <c r="M395" s="732"/>
      <c r="N395" s="1252"/>
      <c r="O395" s="1252"/>
      <c r="P395" s="1252"/>
      <c r="Q395" s="1252"/>
      <c r="R395" s="1252"/>
      <c r="S395" s="1246"/>
      <c r="T395" s="1247"/>
      <c r="U395" s="1252"/>
      <c r="V395" s="1252"/>
      <c r="W395" s="1252"/>
      <c r="X395" s="1252"/>
      <c r="Y395" s="1283"/>
      <c r="Z395" s="733"/>
      <c r="AA395" s="734"/>
      <c r="AB395" s="734"/>
      <c r="AC395" s="734"/>
      <c r="AD395" s="734"/>
      <c r="AE395" s="734"/>
      <c r="AF395" s="734"/>
      <c r="AG395" s="734"/>
      <c r="AH395" s="734"/>
      <c r="AI395" s="734"/>
      <c r="AJ395" s="735"/>
      <c r="AK395" s="735"/>
      <c r="AL395" s="735"/>
      <c r="AM395" s="733"/>
      <c r="AN395" s="733"/>
      <c r="AO395" s="733"/>
      <c r="AP395" s="733"/>
      <c r="AQ395" s="733"/>
      <c r="AR395" s="733"/>
      <c r="AS395" s="733"/>
      <c r="AT395" s="736"/>
      <c r="AU395" s="736"/>
      <c r="AV395" s="736"/>
      <c r="AW395" s="736"/>
      <c r="AX395" s="736"/>
      <c r="AY395" s="736"/>
      <c r="AZ395" s="736"/>
      <c r="BA395" s="736"/>
      <c r="BB395" s="736"/>
      <c r="BC395" s="736"/>
    </row>
    <row r="396" spans="1:55" x14ac:dyDescent="0.25">
      <c r="A396" s="1332"/>
      <c r="B396" s="1252"/>
      <c r="C396" s="1296" t="s">
        <v>274</v>
      </c>
      <c r="D396" s="754" t="s">
        <v>216</v>
      </c>
      <c r="E396" s="785">
        <v>1</v>
      </c>
      <c r="F396" s="748">
        <v>1</v>
      </c>
      <c r="G396" s="739"/>
      <c r="H396" s="739"/>
      <c r="I396" s="719"/>
      <c r="J396" s="748">
        <v>1</v>
      </c>
      <c r="K396" s="642"/>
      <c r="L396" s="642"/>
      <c r="M396" s="708"/>
      <c r="N396" s="1252"/>
      <c r="O396" s="1252"/>
      <c r="P396" s="1252"/>
      <c r="Q396" s="1252"/>
      <c r="R396" s="1252"/>
      <c r="S396" s="1246"/>
      <c r="T396" s="1247"/>
      <c r="U396" s="1252"/>
      <c r="V396" s="1252"/>
      <c r="W396" s="1252"/>
      <c r="X396" s="1252"/>
      <c r="Y396" s="1283"/>
      <c r="Z396" s="573"/>
      <c r="AA396" s="574"/>
      <c r="AB396" s="574"/>
      <c r="AC396" s="574"/>
      <c r="AD396" s="574"/>
      <c r="AE396" s="574"/>
      <c r="AF396" s="574"/>
      <c r="AG396" s="574"/>
      <c r="AH396" s="574"/>
      <c r="AI396" s="574"/>
      <c r="AJ396" s="575"/>
      <c r="AK396" s="585"/>
      <c r="AL396" s="585"/>
      <c r="AM396" s="586"/>
      <c r="AN396" s="586"/>
      <c r="AO396" s="586"/>
      <c r="AP396" s="586"/>
      <c r="AQ396" s="586"/>
      <c r="AR396" s="586"/>
      <c r="AS396" s="586"/>
      <c r="AT396" s="586"/>
      <c r="AU396" s="586"/>
      <c r="AV396" s="586"/>
      <c r="AW396" s="586"/>
      <c r="AX396" s="586"/>
      <c r="AY396" s="586"/>
      <c r="AZ396" s="586"/>
      <c r="BA396" s="586"/>
      <c r="BB396" s="586"/>
      <c r="BC396" s="586"/>
    </row>
    <row r="397" spans="1:55" x14ac:dyDescent="0.25">
      <c r="A397" s="1332"/>
      <c r="B397" s="1252"/>
      <c r="C397" s="1252"/>
      <c r="D397" s="755" t="s">
        <v>226</v>
      </c>
      <c r="E397" s="669">
        <v>755575000</v>
      </c>
      <c r="F397" s="696">
        <v>755575000</v>
      </c>
      <c r="G397" s="606"/>
      <c r="H397" s="606"/>
      <c r="I397" s="696"/>
      <c r="J397" s="813">
        <v>216740200</v>
      </c>
      <c r="K397" s="606"/>
      <c r="L397" s="606"/>
      <c r="M397" s="708"/>
      <c r="N397" s="1252"/>
      <c r="O397" s="1252"/>
      <c r="P397" s="1252"/>
      <c r="Q397" s="1252"/>
      <c r="R397" s="1252"/>
      <c r="S397" s="1246"/>
      <c r="T397" s="1247"/>
      <c r="U397" s="1252"/>
      <c r="V397" s="1252"/>
      <c r="W397" s="1252"/>
      <c r="X397" s="1252"/>
      <c r="Y397" s="1283"/>
      <c r="Z397" s="573"/>
      <c r="AA397" s="574"/>
      <c r="AB397" s="574"/>
      <c r="AC397" s="574"/>
      <c r="AD397" s="574"/>
      <c r="AE397" s="574"/>
      <c r="AF397" s="574"/>
      <c r="AG397" s="574"/>
      <c r="AH397" s="574"/>
      <c r="AI397" s="574"/>
      <c r="AJ397" s="575"/>
      <c r="AK397" s="585"/>
      <c r="AL397" s="585"/>
      <c r="AM397" s="586"/>
      <c r="AN397" s="586"/>
      <c r="AO397" s="586"/>
      <c r="AP397" s="586"/>
      <c r="AQ397" s="586"/>
      <c r="AR397" s="586"/>
      <c r="AS397" s="586"/>
      <c r="AT397" s="586"/>
      <c r="AU397" s="586"/>
      <c r="AV397" s="586"/>
      <c r="AW397" s="586"/>
      <c r="AX397" s="586"/>
      <c r="AY397" s="586"/>
      <c r="AZ397" s="586"/>
      <c r="BA397" s="586"/>
      <c r="BB397" s="586"/>
      <c r="BC397" s="586"/>
    </row>
    <row r="398" spans="1:55" x14ac:dyDescent="0.25">
      <c r="A398" s="1332"/>
      <c r="B398" s="1252"/>
      <c r="C398" s="1252"/>
      <c r="D398" s="761" t="s">
        <v>228</v>
      </c>
      <c r="E398" s="786">
        <v>0</v>
      </c>
      <c r="F398" s="697">
        <v>0</v>
      </c>
      <c r="G398" s="642"/>
      <c r="H398" s="642"/>
      <c r="I398" s="697"/>
      <c r="J398" s="748">
        <v>0</v>
      </c>
      <c r="K398" s="642"/>
      <c r="L398" s="642"/>
      <c r="M398" s="708"/>
      <c r="N398" s="1252"/>
      <c r="O398" s="1252"/>
      <c r="P398" s="1252"/>
      <c r="Q398" s="1252"/>
      <c r="R398" s="1252"/>
      <c r="S398" s="1246"/>
      <c r="T398" s="1247"/>
      <c r="U398" s="1252"/>
      <c r="V398" s="1252"/>
      <c r="W398" s="1252"/>
      <c r="X398" s="1252"/>
      <c r="Y398" s="1283"/>
      <c r="Z398" s="573"/>
      <c r="AA398" s="574"/>
      <c r="AB398" s="574"/>
      <c r="AC398" s="574"/>
      <c r="AD398" s="574"/>
      <c r="AE398" s="574"/>
      <c r="AF398" s="574"/>
      <c r="AG398" s="574"/>
      <c r="AH398" s="574"/>
      <c r="AI398" s="574"/>
      <c r="AJ398" s="575"/>
      <c r="AK398" s="585"/>
      <c r="AL398" s="585"/>
      <c r="AM398" s="586"/>
      <c r="AN398" s="586"/>
      <c r="AO398" s="586"/>
      <c r="AP398" s="586"/>
      <c r="AQ398" s="586"/>
      <c r="AR398" s="586"/>
      <c r="AS398" s="586"/>
      <c r="AT398" s="586"/>
      <c r="AU398" s="586"/>
      <c r="AV398" s="586"/>
      <c r="AW398" s="586"/>
      <c r="AX398" s="586"/>
      <c r="AY398" s="586"/>
      <c r="AZ398" s="586"/>
      <c r="BA398" s="586"/>
      <c r="BB398" s="586"/>
      <c r="BC398" s="586"/>
    </row>
    <row r="399" spans="1:55" ht="15.75" thickBot="1" x14ac:dyDescent="0.3">
      <c r="A399" s="1333"/>
      <c r="B399" s="1293"/>
      <c r="C399" s="1293"/>
      <c r="D399" s="755" t="s">
        <v>230</v>
      </c>
      <c r="E399" s="704">
        <v>174886616</v>
      </c>
      <c r="F399" s="698">
        <v>174886616</v>
      </c>
      <c r="G399" s="609"/>
      <c r="H399" s="609"/>
      <c r="I399" s="698"/>
      <c r="J399" s="813">
        <v>117255766</v>
      </c>
      <c r="K399" s="609"/>
      <c r="L399" s="609"/>
      <c r="M399" s="709"/>
      <c r="N399" s="1293"/>
      <c r="O399" s="1293"/>
      <c r="P399" s="1293"/>
      <c r="Q399" s="1293"/>
      <c r="R399" s="1293"/>
      <c r="S399" s="1302"/>
      <c r="T399" s="1303"/>
      <c r="U399" s="1293"/>
      <c r="V399" s="1293"/>
      <c r="W399" s="1293"/>
      <c r="X399" s="1293"/>
      <c r="Y399" s="1295"/>
      <c r="Z399" s="573"/>
      <c r="AA399" s="574"/>
      <c r="AB399" s="574"/>
      <c r="AC399" s="574"/>
      <c r="AD399" s="574"/>
      <c r="AE399" s="574"/>
      <c r="AF399" s="574"/>
      <c r="AG399" s="574"/>
      <c r="AH399" s="574"/>
      <c r="AI399" s="574"/>
      <c r="AJ399" s="575"/>
      <c r="AK399" s="585"/>
      <c r="AL399" s="585"/>
      <c r="AM399" s="586"/>
      <c r="AN399" s="586"/>
      <c r="AO399" s="586"/>
      <c r="AP399" s="586"/>
      <c r="AQ399" s="586"/>
      <c r="AR399" s="586"/>
      <c r="AS399" s="586"/>
      <c r="AT399" s="586"/>
      <c r="AU399" s="586"/>
      <c r="AV399" s="586"/>
      <c r="AW399" s="586"/>
      <c r="AX399" s="586"/>
      <c r="AY399" s="586"/>
      <c r="AZ399" s="586"/>
      <c r="BA399" s="586"/>
      <c r="BB399" s="586"/>
      <c r="BC399" s="586"/>
    </row>
    <row r="400" spans="1:55" ht="33.75" x14ac:dyDescent="0.25">
      <c r="A400" s="1331">
        <v>14</v>
      </c>
      <c r="B400" s="1256" t="s">
        <v>141</v>
      </c>
      <c r="C400" s="1256" t="s">
        <v>354</v>
      </c>
      <c r="D400" s="754" t="s">
        <v>216</v>
      </c>
      <c r="E400" s="782">
        <v>0.25</v>
      </c>
      <c r="F400" s="782">
        <v>0.25</v>
      </c>
      <c r="G400" s="729"/>
      <c r="H400" s="729"/>
      <c r="I400" s="729"/>
      <c r="J400" s="782">
        <v>4.9700000000000001E-2</v>
      </c>
      <c r="K400" s="639"/>
      <c r="L400" s="639"/>
      <c r="M400" s="694"/>
      <c r="N400" s="1256" t="s">
        <v>217</v>
      </c>
      <c r="O400" s="1256" t="s">
        <v>89</v>
      </c>
      <c r="P400" s="1256" t="s">
        <v>89</v>
      </c>
      <c r="Q400" s="1256" t="s">
        <v>89</v>
      </c>
      <c r="R400" s="1299" t="s">
        <v>221</v>
      </c>
      <c r="S400" s="1300">
        <v>8185614</v>
      </c>
      <c r="T400" s="1301"/>
      <c r="U400" s="1292" t="s">
        <v>222</v>
      </c>
      <c r="V400" s="1292" t="s">
        <v>223</v>
      </c>
      <c r="W400" s="1292" t="s">
        <v>224</v>
      </c>
      <c r="X400" s="1292" t="s">
        <v>225</v>
      </c>
      <c r="Y400" s="1294">
        <v>8185614</v>
      </c>
      <c r="Z400" s="573"/>
      <c r="AA400" s="574">
        <v>12</v>
      </c>
      <c r="AB400" s="574" t="s">
        <v>365</v>
      </c>
      <c r="AC400" s="574"/>
      <c r="AD400" s="574"/>
      <c r="AE400" s="574"/>
      <c r="AF400" s="574" t="s">
        <v>366</v>
      </c>
      <c r="AG400" s="574"/>
      <c r="AH400" s="574"/>
      <c r="AI400" s="574"/>
      <c r="AJ400" s="575"/>
      <c r="AK400" s="575"/>
      <c r="AL400" s="575"/>
      <c r="AM400" s="573"/>
      <c r="AN400" s="573"/>
      <c r="AO400" s="573"/>
      <c r="AP400" s="573"/>
      <c r="AQ400" s="573"/>
      <c r="AR400" s="573"/>
      <c r="AS400" s="573"/>
      <c r="AT400" s="576"/>
      <c r="AU400" s="576"/>
      <c r="AV400" s="576"/>
      <c r="AW400" s="576"/>
      <c r="AX400" s="576"/>
      <c r="AY400" s="576"/>
      <c r="AZ400" s="576"/>
      <c r="BA400" s="576"/>
      <c r="BB400" s="576"/>
      <c r="BC400" s="576"/>
    </row>
    <row r="401" spans="1:55" ht="45" x14ac:dyDescent="0.25">
      <c r="A401" s="1332"/>
      <c r="B401" s="1252"/>
      <c r="C401" s="1252"/>
      <c r="D401" s="755" t="s">
        <v>226</v>
      </c>
      <c r="E401" s="783">
        <v>698933000</v>
      </c>
      <c r="F401" s="783">
        <v>698933000</v>
      </c>
      <c r="G401" s="730"/>
      <c r="H401" s="730"/>
      <c r="I401" s="730"/>
      <c r="J401" s="859">
        <v>149416300</v>
      </c>
      <c r="K401" s="812"/>
      <c r="L401" s="731"/>
      <c r="M401" s="732"/>
      <c r="N401" s="1252"/>
      <c r="O401" s="1252"/>
      <c r="P401" s="1252"/>
      <c r="Q401" s="1252"/>
      <c r="R401" s="1252"/>
      <c r="S401" s="1246"/>
      <c r="T401" s="1247"/>
      <c r="U401" s="1252"/>
      <c r="V401" s="1252"/>
      <c r="W401" s="1252"/>
      <c r="X401" s="1252"/>
      <c r="Y401" s="1283"/>
      <c r="Z401" s="733"/>
      <c r="AA401" s="734">
        <v>13</v>
      </c>
      <c r="AB401" s="734" t="s">
        <v>367</v>
      </c>
      <c r="AC401" s="734"/>
      <c r="AD401" s="734"/>
      <c r="AE401" s="734"/>
      <c r="AF401" s="734" t="s">
        <v>368</v>
      </c>
      <c r="AG401" s="734"/>
      <c r="AH401" s="734"/>
      <c r="AI401" s="734"/>
      <c r="AJ401" s="735"/>
      <c r="AK401" s="735"/>
      <c r="AL401" s="735"/>
      <c r="AM401" s="733"/>
      <c r="AN401" s="733"/>
      <c r="AO401" s="733"/>
      <c r="AP401" s="733"/>
      <c r="AQ401" s="733"/>
      <c r="AR401" s="733"/>
      <c r="AS401" s="733"/>
      <c r="AT401" s="736"/>
      <c r="AU401" s="736"/>
      <c r="AV401" s="736"/>
      <c r="AW401" s="736"/>
      <c r="AX401" s="736"/>
      <c r="AY401" s="736"/>
      <c r="AZ401" s="736"/>
      <c r="BA401" s="736"/>
      <c r="BB401" s="736"/>
      <c r="BC401" s="736"/>
    </row>
    <row r="402" spans="1:55" ht="101.25" x14ac:dyDescent="0.25">
      <c r="A402" s="1332"/>
      <c r="B402" s="1252"/>
      <c r="C402" s="1252"/>
      <c r="D402" s="761" t="s">
        <v>228</v>
      </c>
      <c r="E402" s="784">
        <v>0</v>
      </c>
      <c r="F402" s="783">
        <v>0</v>
      </c>
      <c r="G402" s="737"/>
      <c r="H402" s="737"/>
      <c r="I402" s="737"/>
      <c r="J402" s="784">
        <v>0</v>
      </c>
      <c r="K402" s="816"/>
      <c r="L402" s="640"/>
      <c r="M402" s="672"/>
      <c r="N402" s="1252"/>
      <c r="O402" s="1252"/>
      <c r="P402" s="1252"/>
      <c r="Q402" s="1252"/>
      <c r="R402" s="1252"/>
      <c r="S402" s="1246"/>
      <c r="T402" s="1247"/>
      <c r="U402" s="1252"/>
      <c r="V402" s="1252"/>
      <c r="W402" s="1252"/>
      <c r="X402" s="1252"/>
      <c r="Y402" s="1283"/>
      <c r="Z402" s="573"/>
      <c r="AA402" s="574">
        <v>14</v>
      </c>
      <c r="AB402" s="574" t="s">
        <v>369</v>
      </c>
      <c r="AC402" s="574"/>
      <c r="AD402" s="574"/>
      <c r="AE402" s="574"/>
      <c r="AF402" s="574" t="s">
        <v>370</v>
      </c>
      <c r="AG402" s="574"/>
      <c r="AH402" s="574"/>
      <c r="AI402" s="574"/>
      <c r="AJ402" s="575"/>
      <c r="AK402" s="575"/>
      <c r="AL402" s="575"/>
      <c r="AM402" s="573"/>
      <c r="AN402" s="573"/>
      <c r="AO402" s="573"/>
      <c r="AP402" s="573"/>
      <c r="AQ402" s="573"/>
      <c r="AR402" s="573"/>
      <c r="AS402" s="573"/>
      <c r="AT402" s="576"/>
      <c r="AU402" s="576"/>
      <c r="AV402" s="576"/>
      <c r="AW402" s="576"/>
      <c r="AX402" s="576"/>
      <c r="AY402" s="576"/>
      <c r="AZ402" s="576"/>
      <c r="BA402" s="576"/>
      <c r="BB402" s="576"/>
      <c r="BC402" s="576"/>
    </row>
    <row r="403" spans="1:55" ht="15.75" thickBot="1" x14ac:dyDescent="0.3">
      <c r="A403" s="1332"/>
      <c r="B403" s="1252"/>
      <c r="C403" s="1253"/>
      <c r="D403" s="755" t="s">
        <v>230</v>
      </c>
      <c r="E403" s="783">
        <v>131010413</v>
      </c>
      <c r="F403" s="783">
        <v>131010413</v>
      </c>
      <c r="G403" s="730"/>
      <c r="H403" s="730"/>
      <c r="I403" s="730"/>
      <c r="J403" s="861">
        <v>108224696</v>
      </c>
      <c r="K403" s="731"/>
      <c r="L403" s="731"/>
      <c r="M403" s="732"/>
      <c r="N403" s="1252"/>
      <c r="O403" s="1252"/>
      <c r="P403" s="1252"/>
      <c r="Q403" s="1252"/>
      <c r="R403" s="1252"/>
      <c r="S403" s="1246"/>
      <c r="T403" s="1247"/>
      <c r="U403" s="1252"/>
      <c r="V403" s="1252"/>
      <c r="W403" s="1252"/>
      <c r="X403" s="1252"/>
      <c r="Y403" s="1283"/>
      <c r="Z403" s="733"/>
      <c r="AA403" s="734"/>
      <c r="AB403" s="734"/>
      <c r="AC403" s="734"/>
      <c r="AD403" s="734"/>
      <c r="AE403" s="734"/>
      <c r="AF403" s="734"/>
      <c r="AG403" s="734"/>
      <c r="AH403" s="734"/>
      <c r="AI403" s="734"/>
      <c r="AJ403" s="735"/>
      <c r="AK403" s="735"/>
      <c r="AL403" s="735"/>
      <c r="AM403" s="733"/>
      <c r="AN403" s="733"/>
      <c r="AO403" s="733"/>
      <c r="AP403" s="733"/>
      <c r="AQ403" s="733"/>
      <c r="AR403" s="733"/>
      <c r="AS403" s="733"/>
      <c r="AT403" s="736"/>
      <c r="AU403" s="736"/>
      <c r="AV403" s="736"/>
      <c r="AW403" s="736"/>
      <c r="AX403" s="736"/>
      <c r="AY403" s="736"/>
      <c r="AZ403" s="736"/>
      <c r="BA403" s="736"/>
      <c r="BB403" s="736"/>
      <c r="BC403" s="736"/>
    </row>
    <row r="404" spans="1:55" x14ac:dyDescent="0.25">
      <c r="A404" s="1332"/>
      <c r="B404" s="1252"/>
      <c r="C404" s="1296" t="s">
        <v>274</v>
      </c>
      <c r="D404" s="754" t="s">
        <v>216</v>
      </c>
      <c r="E404" s="785">
        <v>0.25</v>
      </c>
      <c r="F404" s="748">
        <v>0.25</v>
      </c>
      <c r="G404" s="739"/>
      <c r="H404" s="739"/>
      <c r="I404" s="719"/>
      <c r="J404" s="697">
        <v>4.9700000000000001E-2</v>
      </c>
      <c r="K404" s="642"/>
      <c r="L404" s="642"/>
      <c r="M404" s="708"/>
      <c r="N404" s="1252"/>
      <c r="O404" s="1252"/>
      <c r="P404" s="1252"/>
      <c r="Q404" s="1252"/>
      <c r="R404" s="1252"/>
      <c r="S404" s="1246"/>
      <c r="T404" s="1247"/>
      <c r="U404" s="1252"/>
      <c r="V404" s="1252"/>
      <c r="W404" s="1252"/>
      <c r="X404" s="1252"/>
      <c r="Y404" s="1283"/>
      <c r="Z404" s="573"/>
      <c r="AA404" s="574"/>
      <c r="AB404" s="574"/>
      <c r="AC404" s="574"/>
      <c r="AD404" s="574"/>
      <c r="AE404" s="574"/>
      <c r="AF404" s="574"/>
      <c r="AG404" s="574"/>
      <c r="AH404" s="574"/>
      <c r="AI404" s="574"/>
      <c r="AJ404" s="575"/>
      <c r="AK404" s="585"/>
      <c r="AL404" s="585"/>
      <c r="AM404" s="586"/>
      <c r="AN404" s="586"/>
      <c r="AO404" s="586"/>
      <c r="AP404" s="586"/>
      <c r="AQ404" s="586"/>
      <c r="AR404" s="586"/>
      <c r="AS404" s="586"/>
      <c r="AT404" s="586"/>
      <c r="AU404" s="586"/>
      <c r="AV404" s="586"/>
      <c r="AW404" s="586"/>
      <c r="AX404" s="586"/>
      <c r="AY404" s="586"/>
      <c r="AZ404" s="586"/>
      <c r="BA404" s="586"/>
      <c r="BB404" s="586"/>
      <c r="BC404" s="586"/>
    </row>
    <row r="405" spans="1:55" x14ac:dyDescent="0.25">
      <c r="A405" s="1332"/>
      <c r="B405" s="1252"/>
      <c r="C405" s="1252"/>
      <c r="D405" s="755" t="s">
        <v>226</v>
      </c>
      <c r="E405" s="669">
        <v>698933000</v>
      </c>
      <c r="F405" s="813">
        <v>698933000</v>
      </c>
      <c r="G405" s="606"/>
      <c r="H405" s="606"/>
      <c r="I405" s="696"/>
      <c r="J405" s="862">
        <v>149416300</v>
      </c>
      <c r="K405" s="606"/>
      <c r="L405" s="606"/>
      <c r="M405" s="708"/>
      <c r="N405" s="1252"/>
      <c r="O405" s="1252"/>
      <c r="P405" s="1252"/>
      <c r="Q405" s="1252"/>
      <c r="R405" s="1252"/>
      <c r="S405" s="1246"/>
      <c r="T405" s="1247"/>
      <c r="U405" s="1252"/>
      <c r="V405" s="1252"/>
      <c r="W405" s="1252"/>
      <c r="X405" s="1252"/>
      <c r="Y405" s="1283"/>
      <c r="Z405" s="573"/>
      <c r="AA405" s="574"/>
      <c r="AB405" s="574"/>
      <c r="AC405" s="574"/>
      <c r="AD405" s="574"/>
      <c r="AE405" s="574"/>
      <c r="AF405" s="574"/>
      <c r="AG405" s="574"/>
      <c r="AH405" s="574"/>
      <c r="AI405" s="574"/>
      <c r="AJ405" s="575"/>
      <c r="AK405" s="585"/>
      <c r="AL405" s="585"/>
      <c r="AM405" s="586"/>
      <c r="AN405" s="586"/>
      <c r="AO405" s="586"/>
      <c r="AP405" s="586"/>
      <c r="AQ405" s="586"/>
      <c r="AR405" s="586"/>
      <c r="AS405" s="586"/>
      <c r="AT405" s="586"/>
      <c r="AU405" s="586"/>
      <c r="AV405" s="586"/>
      <c r="AW405" s="586"/>
      <c r="AX405" s="586"/>
      <c r="AY405" s="586"/>
      <c r="AZ405" s="586"/>
      <c r="BA405" s="586"/>
      <c r="BB405" s="586"/>
      <c r="BC405" s="586"/>
    </row>
    <row r="406" spans="1:55" x14ac:dyDescent="0.25">
      <c r="A406" s="1332"/>
      <c r="B406" s="1252"/>
      <c r="C406" s="1252"/>
      <c r="D406" s="761" t="s">
        <v>228</v>
      </c>
      <c r="E406" s="786">
        <v>0</v>
      </c>
      <c r="F406" s="748">
        <v>0</v>
      </c>
      <c r="G406" s="642"/>
      <c r="H406" s="642"/>
      <c r="I406" s="697"/>
      <c r="J406" s="697">
        <v>0</v>
      </c>
      <c r="K406" s="642"/>
      <c r="L406" s="642"/>
      <c r="M406" s="708"/>
      <c r="N406" s="1252"/>
      <c r="O406" s="1252"/>
      <c r="P406" s="1252"/>
      <c r="Q406" s="1252"/>
      <c r="R406" s="1252"/>
      <c r="S406" s="1246"/>
      <c r="T406" s="1247"/>
      <c r="U406" s="1252"/>
      <c r="V406" s="1252"/>
      <c r="W406" s="1252"/>
      <c r="X406" s="1252"/>
      <c r="Y406" s="1283"/>
      <c r="Z406" s="573"/>
      <c r="AA406" s="574"/>
      <c r="AB406" s="574"/>
      <c r="AC406" s="574"/>
      <c r="AD406" s="574"/>
      <c r="AE406" s="574"/>
      <c r="AF406" s="574"/>
      <c r="AG406" s="574"/>
      <c r="AH406" s="574"/>
      <c r="AI406" s="574"/>
      <c r="AJ406" s="575"/>
      <c r="AK406" s="585"/>
      <c r="AL406" s="585"/>
      <c r="AM406" s="586"/>
      <c r="AN406" s="586"/>
      <c r="AO406" s="586"/>
      <c r="AP406" s="586"/>
      <c r="AQ406" s="586"/>
      <c r="AR406" s="586"/>
      <c r="AS406" s="586"/>
      <c r="AT406" s="586"/>
      <c r="AU406" s="586"/>
      <c r="AV406" s="586"/>
      <c r="AW406" s="586"/>
      <c r="AX406" s="586"/>
      <c r="AY406" s="586"/>
      <c r="AZ406" s="586"/>
      <c r="BA406" s="586"/>
      <c r="BB406" s="586"/>
      <c r="BC406" s="586"/>
    </row>
    <row r="407" spans="1:55" ht="15.75" thickBot="1" x14ac:dyDescent="0.3">
      <c r="A407" s="1333"/>
      <c r="B407" s="1293"/>
      <c r="C407" s="1293"/>
      <c r="D407" s="755" t="s">
        <v>230</v>
      </c>
      <c r="E407" s="704">
        <v>131010413</v>
      </c>
      <c r="F407" s="813">
        <v>131010413</v>
      </c>
      <c r="G407" s="609"/>
      <c r="H407" s="609"/>
      <c r="I407" s="698"/>
      <c r="J407" s="862">
        <v>108224696</v>
      </c>
      <c r="K407" s="609"/>
      <c r="L407" s="609"/>
      <c r="M407" s="709"/>
      <c r="N407" s="1293"/>
      <c r="O407" s="1293"/>
      <c r="P407" s="1293"/>
      <c r="Q407" s="1293"/>
      <c r="R407" s="1293"/>
      <c r="S407" s="1302"/>
      <c r="T407" s="1303"/>
      <c r="U407" s="1293"/>
      <c r="V407" s="1293"/>
      <c r="W407" s="1293"/>
      <c r="X407" s="1293"/>
      <c r="Y407" s="1295"/>
      <c r="Z407" s="573"/>
      <c r="AA407" s="574"/>
      <c r="AB407" s="574"/>
      <c r="AC407" s="574"/>
      <c r="AD407" s="574"/>
      <c r="AE407" s="574"/>
      <c r="AF407" s="574"/>
      <c r="AG407" s="574"/>
      <c r="AH407" s="574"/>
      <c r="AI407" s="574"/>
      <c r="AJ407" s="575"/>
      <c r="AK407" s="585"/>
      <c r="AL407" s="585"/>
      <c r="AM407" s="586"/>
      <c r="AN407" s="586"/>
      <c r="AO407" s="586"/>
      <c r="AP407" s="586"/>
      <c r="AQ407" s="586"/>
      <c r="AR407" s="586"/>
      <c r="AS407" s="586"/>
      <c r="AT407" s="586"/>
      <c r="AU407" s="586"/>
      <c r="AV407" s="586"/>
      <c r="AW407" s="586"/>
      <c r="AX407" s="586"/>
      <c r="AY407" s="586"/>
      <c r="AZ407" s="586"/>
      <c r="BA407" s="586"/>
      <c r="BB407" s="586"/>
      <c r="BC407" s="586"/>
    </row>
    <row r="408" spans="1:55" ht="33.75" x14ac:dyDescent="0.25">
      <c r="A408" s="1331">
        <v>15</v>
      </c>
      <c r="B408" s="1256" t="s">
        <v>147</v>
      </c>
      <c r="C408" s="1256" t="s">
        <v>355</v>
      </c>
      <c r="D408" s="754" t="s">
        <v>216</v>
      </c>
      <c r="E408" s="782">
        <v>0.9</v>
      </c>
      <c r="F408" s="782">
        <v>0.9</v>
      </c>
      <c r="G408" s="729"/>
      <c r="H408" s="729"/>
      <c r="I408" s="729"/>
      <c r="J408" s="782">
        <v>0.309</v>
      </c>
      <c r="K408" s="639"/>
      <c r="L408" s="639"/>
      <c r="M408" s="694"/>
      <c r="N408" s="1256" t="s">
        <v>217</v>
      </c>
      <c r="O408" s="1256" t="s">
        <v>89</v>
      </c>
      <c r="P408" s="1256" t="s">
        <v>89</v>
      </c>
      <c r="Q408" s="1256" t="s">
        <v>89</v>
      </c>
      <c r="R408" s="1299" t="s">
        <v>221</v>
      </c>
      <c r="S408" s="1300">
        <v>8185614</v>
      </c>
      <c r="T408" s="1301"/>
      <c r="U408" s="1292" t="s">
        <v>222</v>
      </c>
      <c r="V408" s="1292" t="s">
        <v>223</v>
      </c>
      <c r="W408" s="1292" t="s">
        <v>224</v>
      </c>
      <c r="X408" s="1292" t="s">
        <v>225</v>
      </c>
      <c r="Y408" s="1294">
        <v>8185614</v>
      </c>
      <c r="Z408" s="573"/>
      <c r="AA408" s="574">
        <v>12</v>
      </c>
      <c r="AB408" s="574" t="s">
        <v>365</v>
      </c>
      <c r="AC408" s="574"/>
      <c r="AD408" s="574"/>
      <c r="AE408" s="574"/>
      <c r="AF408" s="574" t="s">
        <v>366</v>
      </c>
      <c r="AG408" s="574"/>
      <c r="AH408" s="574"/>
      <c r="AI408" s="574"/>
      <c r="AJ408" s="575"/>
      <c r="AK408" s="575"/>
      <c r="AL408" s="575"/>
      <c r="AM408" s="573"/>
      <c r="AN408" s="573"/>
      <c r="AO408" s="573"/>
      <c r="AP408" s="573"/>
      <c r="AQ408" s="573"/>
      <c r="AR408" s="573"/>
      <c r="AS408" s="573"/>
      <c r="AT408" s="576"/>
      <c r="AU408" s="576"/>
      <c r="AV408" s="576"/>
      <c r="AW408" s="576"/>
      <c r="AX408" s="576"/>
      <c r="AY408" s="576"/>
      <c r="AZ408" s="576"/>
      <c r="BA408" s="576"/>
      <c r="BB408" s="576"/>
      <c r="BC408" s="576"/>
    </row>
    <row r="409" spans="1:55" ht="45" x14ac:dyDescent="0.25">
      <c r="A409" s="1332"/>
      <c r="B409" s="1252"/>
      <c r="C409" s="1252"/>
      <c r="D409" s="755" t="s">
        <v>226</v>
      </c>
      <c r="E409" s="783">
        <v>215000000</v>
      </c>
      <c r="F409" s="783">
        <v>215000000</v>
      </c>
      <c r="G409" s="730"/>
      <c r="H409" s="730"/>
      <c r="I409" s="730"/>
      <c r="J409" s="859">
        <v>0</v>
      </c>
      <c r="K409" s="812"/>
      <c r="L409" s="731"/>
      <c r="M409" s="732"/>
      <c r="N409" s="1252"/>
      <c r="O409" s="1252"/>
      <c r="P409" s="1252"/>
      <c r="Q409" s="1252"/>
      <c r="R409" s="1252"/>
      <c r="S409" s="1246"/>
      <c r="T409" s="1247"/>
      <c r="U409" s="1252"/>
      <c r="V409" s="1252"/>
      <c r="W409" s="1252"/>
      <c r="X409" s="1252"/>
      <c r="Y409" s="1283"/>
      <c r="Z409" s="733"/>
      <c r="AA409" s="734">
        <v>13</v>
      </c>
      <c r="AB409" s="734" t="s">
        <v>367</v>
      </c>
      <c r="AC409" s="734"/>
      <c r="AD409" s="734"/>
      <c r="AE409" s="734"/>
      <c r="AF409" s="734" t="s">
        <v>368</v>
      </c>
      <c r="AG409" s="734"/>
      <c r="AH409" s="734"/>
      <c r="AI409" s="734"/>
      <c r="AJ409" s="735"/>
      <c r="AK409" s="735"/>
      <c r="AL409" s="735"/>
      <c r="AM409" s="733"/>
      <c r="AN409" s="733"/>
      <c r="AO409" s="733"/>
      <c r="AP409" s="733"/>
      <c r="AQ409" s="733"/>
      <c r="AR409" s="733"/>
      <c r="AS409" s="733"/>
      <c r="AT409" s="736"/>
      <c r="AU409" s="736"/>
      <c r="AV409" s="736"/>
      <c r="AW409" s="736"/>
      <c r="AX409" s="736"/>
      <c r="AY409" s="736"/>
      <c r="AZ409" s="736"/>
      <c r="BA409" s="736"/>
      <c r="BB409" s="736"/>
      <c r="BC409" s="736"/>
    </row>
    <row r="410" spans="1:55" ht="101.25" x14ac:dyDescent="0.25">
      <c r="A410" s="1332"/>
      <c r="B410" s="1252"/>
      <c r="C410" s="1252"/>
      <c r="D410" s="761" t="s">
        <v>228</v>
      </c>
      <c r="E410" s="784">
        <v>0.39099999999999996</v>
      </c>
      <c r="F410" s="784">
        <v>0.39099999999999996</v>
      </c>
      <c r="G410" s="737"/>
      <c r="H410" s="737"/>
      <c r="I410" s="737"/>
      <c r="J410" s="863">
        <v>0</v>
      </c>
      <c r="K410" s="640"/>
      <c r="L410" s="640"/>
      <c r="M410" s="703"/>
      <c r="N410" s="1252"/>
      <c r="O410" s="1252"/>
      <c r="P410" s="1252"/>
      <c r="Q410" s="1252"/>
      <c r="R410" s="1252"/>
      <c r="S410" s="1246"/>
      <c r="T410" s="1247"/>
      <c r="U410" s="1252"/>
      <c r="V410" s="1252"/>
      <c r="W410" s="1252"/>
      <c r="X410" s="1252"/>
      <c r="Y410" s="1283"/>
      <c r="Z410" s="573"/>
      <c r="AA410" s="574">
        <v>14</v>
      </c>
      <c r="AB410" s="574" t="s">
        <v>369</v>
      </c>
      <c r="AC410" s="574"/>
      <c r="AD410" s="574"/>
      <c r="AE410" s="574"/>
      <c r="AF410" s="574" t="s">
        <v>370</v>
      </c>
      <c r="AG410" s="574"/>
      <c r="AH410" s="574"/>
      <c r="AI410" s="574"/>
      <c r="AJ410" s="575"/>
      <c r="AK410" s="575"/>
      <c r="AL410" s="575"/>
      <c r="AM410" s="573"/>
      <c r="AN410" s="573"/>
      <c r="AO410" s="573"/>
      <c r="AP410" s="573"/>
      <c r="AQ410" s="573"/>
      <c r="AR410" s="573"/>
      <c r="AS410" s="573"/>
      <c r="AT410" s="576"/>
      <c r="AU410" s="576"/>
      <c r="AV410" s="576"/>
      <c r="AW410" s="576"/>
      <c r="AX410" s="576"/>
      <c r="AY410" s="576"/>
      <c r="AZ410" s="576"/>
      <c r="BA410" s="576"/>
      <c r="BB410" s="576"/>
      <c r="BC410" s="576"/>
    </row>
    <row r="411" spans="1:55" ht="15.75" thickBot="1" x14ac:dyDescent="0.3">
      <c r="A411" s="1332"/>
      <c r="B411" s="1252"/>
      <c r="C411" s="1253"/>
      <c r="D411" s="755" t="s">
        <v>230</v>
      </c>
      <c r="E411" s="783">
        <v>10625000</v>
      </c>
      <c r="F411" s="783">
        <v>10625000</v>
      </c>
      <c r="G411" s="730"/>
      <c r="H411" s="730"/>
      <c r="I411" s="730"/>
      <c r="J411" s="859">
        <v>3437500</v>
      </c>
      <c r="K411" s="812"/>
      <c r="L411" s="731"/>
      <c r="M411" s="732"/>
      <c r="N411" s="1252"/>
      <c r="O411" s="1252"/>
      <c r="P411" s="1252"/>
      <c r="Q411" s="1252"/>
      <c r="R411" s="1252"/>
      <c r="S411" s="1246"/>
      <c r="T411" s="1247"/>
      <c r="U411" s="1252"/>
      <c r="V411" s="1252"/>
      <c r="W411" s="1252"/>
      <c r="X411" s="1252"/>
      <c r="Y411" s="1283"/>
      <c r="Z411" s="733"/>
      <c r="AA411" s="734"/>
      <c r="AB411" s="734"/>
      <c r="AC411" s="734"/>
      <c r="AD411" s="734"/>
      <c r="AE411" s="734"/>
      <c r="AF411" s="734"/>
      <c r="AG411" s="734"/>
      <c r="AH411" s="734"/>
      <c r="AI411" s="734"/>
      <c r="AJ411" s="735"/>
      <c r="AK411" s="735"/>
      <c r="AL411" s="735"/>
      <c r="AM411" s="733"/>
      <c r="AN411" s="733"/>
      <c r="AO411" s="733"/>
      <c r="AP411" s="733"/>
      <c r="AQ411" s="733"/>
      <c r="AR411" s="733"/>
      <c r="AS411" s="733"/>
      <c r="AT411" s="736"/>
      <c r="AU411" s="736"/>
      <c r="AV411" s="736"/>
      <c r="AW411" s="736"/>
      <c r="AX411" s="736"/>
      <c r="AY411" s="736"/>
      <c r="AZ411" s="736"/>
      <c r="BA411" s="736"/>
      <c r="BB411" s="736"/>
      <c r="BC411" s="736"/>
    </row>
    <row r="412" spans="1:55" x14ac:dyDescent="0.25">
      <c r="A412" s="1332"/>
      <c r="B412" s="1252"/>
      <c r="C412" s="1296" t="s">
        <v>274</v>
      </c>
      <c r="D412" s="754" t="s">
        <v>216</v>
      </c>
      <c r="E412" s="785">
        <v>0.9</v>
      </c>
      <c r="F412" s="748">
        <v>0.9</v>
      </c>
      <c r="G412" s="739"/>
      <c r="H412" s="739"/>
      <c r="I412" s="719"/>
      <c r="J412" s="748">
        <v>0.309</v>
      </c>
      <c r="K412" s="642"/>
      <c r="L412" s="642"/>
      <c r="M412" s="708"/>
      <c r="N412" s="1252"/>
      <c r="O412" s="1252"/>
      <c r="P412" s="1252"/>
      <c r="Q412" s="1252"/>
      <c r="R412" s="1252"/>
      <c r="S412" s="1246"/>
      <c r="T412" s="1247"/>
      <c r="U412" s="1252"/>
      <c r="V412" s="1252"/>
      <c r="W412" s="1252"/>
      <c r="X412" s="1252"/>
      <c r="Y412" s="1283"/>
      <c r="Z412" s="573"/>
      <c r="AA412" s="574"/>
      <c r="AB412" s="574"/>
      <c r="AC412" s="574"/>
      <c r="AD412" s="574"/>
      <c r="AE412" s="574"/>
      <c r="AF412" s="574"/>
      <c r="AG412" s="574"/>
      <c r="AH412" s="574"/>
      <c r="AI412" s="574"/>
      <c r="AJ412" s="575"/>
      <c r="AK412" s="585"/>
      <c r="AL412" s="585"/>
      <c r="AM412" s="586"/>
      <c r="AN412" s="586"/>
      <c r="AO412" s="586"/>
      <c r="AP412" s="586"/>
      <c r="AQ412" s="586"/>
      <c r="AR412" s="586"/>
      <c r="AS412" s="586"/>
      <c r="AT412" s="586"/>
      <c r="AU412" s="586"/>
      <c r="AV412" s="586"/>
      <c r="AW412" s="586"/>
      <c r="AX412" s="586"/>
      <c r="AY412" s="586"/>
      <c r="AZ412" s="586"/>
      <c r="BA412" s="586"/>
      <c r="BB412" s="586"/>
      <c r="BC412" s="586"/>
    </row>
    <row r="413" spans="1:55" x14ac:dyDescent="0.25">
      <c r="A413" s="1332"/>
      <c r="B413" s="1252"/>
      <c r="C413" s="1252"/>
      <c r="D413" s="755" t="s">
        <v>226</v>
      </c>
      <c r="E413" s="669">
        <v>215000000</v>
      </c>
      <c r="F413" s="696">
        <v>215000000</v>
      </c>
      <c r="G413" s="606"/>
      <c r="H413" s="606"/>
      <c r="I413" s="696"/>
      <c r="J413" s="696">
        <v>0</v>
      </c>
      <c r="K413" s="606"/>
      <c r="L413" s="606"/>
      <c r="M413" s="708"/>
      <c r="N413" s="1252"/>
      <c r="O413" s="1252"/>
      <c r="P413" s="1252"/>
      <c r="Q413" s="1252"/>
      <c r="R413" s="1252"/>
      <c r="S413" s="1246"/>
      <c r="T413" s="1247"/>
      <c r="U413" s="1252"/>
      <c r="V413" s="1252"/>
      <c r="W413" s="1252"/>
      <c r="X413" s="1252"/>
      <c r="Y413" s="1283"/>
      <c r="Z413" s="573"/>
      <c r="AA413" s="574"/>
      <c r="AB413" s="574"/>
      <c r="AC413" s="574"/>
      <c r="AD413" s="574"/>
      <c r="AE413" s="574"/>
      <c r="AF413" s="574"/>
      <c r="AG413" s="574"/>
      <c r="AH413" s="574"/>
      <c r="AI413" s="574"/>
      <c r="AJ413" s="575"/>
      <c r="AK413" s="585"/>
      <c r="AL413" s="585"/>
      <c r="AM413" s="586"/>
      <c r="AN413" s="586"/>
      <c r="AO413" s="586"/>
      <c r="AP413" s="586"/>
      <c r="AQ413" s="586"/>
      <c r="AR413" s="586"/>
      <c r="AS413" s="586"/>
      <c r="AT413" s="586"/>
      <c r="AU413" s="586"/>
      <c r="AV413" s="586"/>
      <c r="AW413" s="586"/>
      <c r="AX413" s="586"/>
      <c r="AY413" s="586"/>
      <c r="AZ413" s="586"/>
      <c r="BA413" s="586"/>
      <c r="BB413" s="586"/>
      <c r="BC413" s="586"/>
    </row>
    <row r="414" spans="1:55" x14ac:dyDescent="0.25">
      <c r="A414" s="1332"/>
      <c r="B414" s="1252"/>
      <c r="C414" s="1252"/>
      <c r="D414" s="761" t="s">
        <v>228</v>
      </c>
      <c r="E414" s="786">
        <v>0.39099999999999996</v>
      </c>
      <c r="F414" s="697">
        <v>0.39099999999999996</v>
      </c>
      <c r="G414" s="642"/>
      <c r="H414" s="642"/>
      <c r="I414" s="697"/>
      <c r="J414" s="697">
        <v>0</v>
      </c>
      <c r="K414" s="642"/>
      <c r="L414" s="642"/>
      <c r="M414" s="708"/>
      <c r="N414" s="1252"/>
      <c r="O414" s="1252"/>
      <c r="P414" s="1252"/>
      <c r="Q414" s="1252"/>
      <c r="R414" s="1252"/>
      <c r="S414" s="1246"/>
      <c r="T414" s="1247"/>
      <c r="U414" s="1252"/>
      <c r="V414" s="1252"/>
      <c r="W414" s="1252"/>
      <c r="X414" s="1252"/>
      <c r="Y414" s="1283"/>
      <c r="Z414" s="573"/>
      <c r="AA414" s="574"/>
      <c r="AB414" s="574"/>
      <c r="AC414" s="574"/>
      <c r="AD414" s="574"/>
      <c r="AE414" s="574"/>
      <c r="AF414" s="574"/>
      <c r="AG414" s="574"/>
      <c r="AH414" s="574"/>
      <c r="AI414" s="574"/>
      <c r="AJ414" s="575"/>
      <c r="AK414" s="585"/>
      <c r="AL414" s="585"/>
      <c r="AM414" s="586"/>
      <c r="AN414" s="586"/>
      <c r="AO414" s="586"/>
      <c r="AP414" s="586"/>
      <c r="AQ414" s="586"/>
      <c r="AR414" s="586"/>
      <c r="AS414" s="586"/>
      <c r="AT414" s="586"/>
      <c r="AU414" s="586"/>
      <c r="AV414" s="586"/>
      <c r="AW414" s="586"/>
      <c r="AX414" s="586"/>
      <c r="AY414" s="586"/>
      <c r="AZ414" s="586"/>
      <c r="BA414" s="586"/>
      <c r="BB414" s="586"/>
      <c r="BC414" s="586"/>
    </row>
    <row r="415" spans="1:55" ht="15.75" thickBot="1" x14ac:dyDescent="0.3">
      <c r="A415" s="1333"/>
      <c r="B415" s="1293"/>
      <c r="C415" s="1293"/>
      <c r="D415" s="755" t="s">
        <v>230</v>
      </c>
      <c r="E415" s="704">
        <v>10625000</v>
      </c>
      <c r="F415" s="698">
        <v>10625000</v>
      </c>
      <c r="G415" s="609"/>
      <c r="H415" s="609"/>
      <c r="I415" s="698"/>
      <c r="J415" s="821">
        <v>3437500</v>
      </c>
      <c r="K415" s="609"/>
      <c r="L415" s="609"/>
      <c r="M415" s="709"/>
      <c r="N415" s="1293"/>
      <c r="O415" s="1293"/>
      <c r="P415" s="1293"/>
      <c r="Q415" s="1293"/>
      <c r="R415" s="1293"/>
      <c r="S415" s="1302"/>
      <c r="T415" s="1303"/>
      <c r="U415" s="1293"/>
      <c r="V415" s="1293"/>
      <c r="W415" s="1293"/>
      <c r="X415" s="1293"/>
      <c r="Y415" s="1295"/>
      <c r="Z415" s="573"/>
      <c r="AA415" s="574"/>
      <c r="AB415" s="574"/>
      <c r="AC415" s="574"/>
      <c r="AD415" s="574"/>
      <c r="AE415" s="574"/>
      <c r="AF415" s="574"/>
      <c r="AG415" s="574"/>
      <c r="AH415" s="574"/>
      <c r="AI415" s="574"/>
      <c r="AJ415" s="575"/>
      <c r="AK415" s="585"/>
      <c r="AL415" s="585"/>
      <c r="AM415" s="586"/>
      <c r="AN415" s="586"/>
      <c r="AO415" s="586"/>
      <c r="AP415" s="586"/>
      <c r="AQ415" s="586"/>
      <c r="AR415" s="586"/>
      <c r="AS415" s="586"/>
      <c r="AT415" s="586"/>
      <c r="AU415" s="586"/>
      <c r="AV415" s="586"/>
      <c r="AW415" s="586"/>
      <c r="AX415" s="586"/>
      <c r="AY415" s="586"/>
      <c r="AZ415" s="586"/>
      <c r="BA415" s="586"/>
      <c r="BB415" s="586"/>
      <c r="BC415" s="586"/>
    </row>
    <row r="416" spans="1:55" ht="33.75" x14ac:dyDescent="0.25">
      <c r="A416" s="1254">
        <v>16</v>
      </c>
      <c r="B416" s="1256" t="s">
        <v>149</v>
      </c>
      <c r="C416" s="1256" t="s">
        <v>380</v>
      </c>
      <c r="D416" s="754" t="s">
        <v>216</v>
      </c>
      <c r="E416" s="767">
        <v>8000</v>
      </c>
      <c r="F416" s="767">
        <v>8000</v>
      </c>
      <c r="G416" s="716"/>
      <c r="H416" s="716"/>
      <c r="I416" s="817"/>
      <c r="J416" s="768">
        <v>2162.659379760782</v>
      </c>
      <c r="K416" s="819"/>
      <c r="L416" s="602"/>
      <c r="M416" s="671"/>
      <c r="N416" s="1256" t="s">
        <v>217</v>
      </c>
      <c r="O416" s="1256" t="s">
        <v>89</v>
      </c>
      <c r="P416" s="1256" t="s">
        <v>89</v>
      </c>
      <c r="Q416" s="1256" t="s">
        <v>89</v>
      </c>
      <c r="R416" s="1299" t="s">
        <v>221</v>
      </c>
      <c r="S416" s="1300">
        <v>8185614</v>
      </c>
      <c r="T416" s="1301"/>
      <c r="U416" s="1292" t="s">
        <v>222</v>
      </c>
      <c r="V416" s="1292" t="s">
        <v>223</v>
      </c>
      <c r="W416" s="1292" t="s">
        <v>224</v>
      </c>
      <c r="X416" s="1292" t="s">
        <v>225</v>
      </c>
      <c r="Y416" s="1294">
        <v>8185614</v>
      </c>
      <c r="Z416" s="573"/>
      <c r="AA416" s="574">
        <v>12</v>
      </c>
      <c r="AB416" s="574" t="s">
        <v>365</v>
      </c>
      <c r="AC416" s="574"/>
      <c r="AD416" s="574"/>
      <c r="AE416" s="574"/>
      <c r="AF416" s="574" t="s">
        <v>366</v>
      </c>
      <c r="AG416" s="574"/>
      <c r="AH416" s="574"/>
      <c r="AI416" s="574"/>
      <c r="AJ416" s="575"/>
      <c r="AK416" s="575"/>
      <c r="AL416" s="575"/>
      <c r="AM416" s="573"/>
      <c r="AN416" s="573"/>
      <c r="AO416" s="573"/>
      <c r="AP416" s="573"/>
      <c r="AQ416" s="573"/>
      <c r="AR416" s="573"/>
      <c r="AS416" s="573"/>
      <c r="AT416" s="576"/>
      <c r="AU416" s="576"/>
      <c r="AV416" s="576"/>
      <c r="AW416" s="576"/>
      <c r="AX416" s="576"/>
      <c r="AY416" s="576"/>
      <c r="AZ416" s="576"/>
      <c r="BA416" s="576"/>
      <c r="BB416" s="576"/>
      <c r="BC416" s="576"/>
    </row>
    <row r="417" spans="1:55" ht="45" x14ac:dyDescent="0.25">
      <c r="A417" s="1255"/>
      <c r="B417" s="1236"/>
      <c r="C417" s="1264"/>
      <c r="D417" s="755" t="s">
        <v>226</v>
      </c>
      <c r="E417" s="768">
        <v>504665000</v>
      </c>
      <c r="F417" s="768">
        <v>504665000</v>
      </c>
      <c r="G417" s="717"/>
      <c r="H417" s="717"/>
      <c r="I417" s="818"/>
      <c r="J417" s="768">
        <v>977957.00000000023</v>
      </c>
      <c r="K417" s="820"/>
      <c r="L417" s="603"/>
      <c r="M417" s="672"/>
      <c r="N417" s="1252"/>
      <c r="O417" s="1252"/>
      <c r="P417" s="1252"/>
      <c r="Q417" s="1252"/>
      <c r="R417" s="1252"/>
      <c r="S417" s="1246"/>
      <c r="T417" s="1247"/>
      <c r="U417" s="1252"/>
      <c r="V417" s="1252"/>
      <c r="W417" s="1252"/>
      <c r="X417" s="1252"/>
      <c r="Y417" s="1283"/>
      <c r="Z417" s="573"/>
      <c r="AA417" s="574">
        <v>13</v>
      </c>
      <c r="AB417" s="574" t="s">
        <v>367</v>
      </c>
      <c r="AC417" s="574"/>
      <c r="AD417" s="574"/>
      <c r="AE417" s="574"/>
      <c r="AF417" s="574" t="s">
        <v>368</v>
      </c>
      <c r="AG417" s="574"/>
      <c r="AH417" s="574"/>
      <c r="AI417" s="574"/>
      <c r="AJ417" s="575"/>
      <c r="AK417" s="575"/>
      <c r="AL417" s="575"/>
      <c r="AM417" s="573"/>
      <c r="AN417" s="573"/>
      <c r="AO417" s="573"/>
      <c r="AP417" s="573"/>
      <c r="AQ417" s="573"/>
      <c r="AR417" s="573"/>
      <c r="AS417" s="573"/>
      <c r="AT417" s="576"/>
      <c r="AU417" s="576"/>
      <c r="AV417" s="576"/>
      <c r="AW417" s="576"/>
      <c r="AX417" s="576"/>
      <c r="AY417" s="576"/>
      <c r="AZ417" s="576"/>
      <c r="BA417" s="576"/>
      <c r="BB417" s="576"/>
      <c r="BC417" s="576"/>
    </row>
    <row r="418" spans="1:55" ht="101.25" x14ac:dyDescent="0.25">
      <c r="A418" s="1255"/>
      <c r="B418" s="1236"/>
      <c r="C418" s="1264"/>
      <c r="D418" s="761" t="s">
        <v>228</v>
      </c>
      <c r="E418" s="768">
        <v>841</v>
      </c>
      <c r="F418" s="768">
        <v>841</v>
      </c>
      <c r="G418" s="717"/>
      <c r="H418" s="717"/>
      <c r="I418" s="818"/>
      <c r="J418" s="768">
        <v>410.40799623921805</v>
      </c>
      <c r="K418" s="808"/>
      <c r="L418" s="605"/>
      <c r="M418" s="672"/>
      <c r="N418" s="1252"/>
      <c r="O418" s="1252"/>
      <c r="P418" s="1252"/>
      <c r="Q418" s="1252"/>
      <c r="R418" s="1252"/>
      <c r="S418" s="1246"/>
      <c r="T418" s="1247"/>
      <c r="U418" s="1252"/>
      <c r="V418" s="1252"/>
      <c r="W418" s="1252"/>
      <c r="X418" s="1252"/>
      <c r="Y418" s="1283"/>
      <c r="Z418" s="573"/>
      <c r="AA418" s="574">
        <v>14</v>
      </c>
      <c r="AB418" s="574" t="s">
        <v>369</v>
      </c>
      <c r="AC418" s="574"/>
      <c r="AD418" s="574"/>
      <c r="AE418" s="574"/>
      <c r="AF418" s="574" t="s">
        <v>370</v>
      </c>
      <c r="AG418" s="574"/>
      <c r="AH418" s="574"/>
      <c r="AI418" s="574"/>
      <c r="AJ418" s="575"/>
      <c r="AK418" s="575"/>
      <c r="AL418" s="575"/>
      <c r="AM418" s="573"/>
      <c r="AN418" s="573"/>
      <c r="AO418" s="573"/>
      <c r="AP418" s="573"/>
      <c r="AQ418" s="573"/>
      <c r="AR418" s="573"/>
      <c r="AS418" s="573"/>
      <c r="AT418" s="576"/>
      <c r="AU418" s="576"/>
      <c r="AV418" s="576"/>
      <c r="AW418" s="576"/>
      <c r="AX418" s="576"/>
      <c r="AY418" s="576"/>
      <c r="AZ418" s="576"/>
      <c r="BA418" s="576"/>
      <c r="BB418" s="576"/>
      <c r="BC418" s="576"/>
    </row>
    <row r="419" spans="1:55" ht="15.75" thickBot="1" x14ac:dyDescent="0.3">
      <c r="A419" s="1255"/>
      <c r="B419" s="1236"/>
      <c r="C419" s="1265"/>
      <c r="D419" s="755" t="s">
        <v>230</v>
      </c>
      <c r="E419" s="768">
        <v>158306452</v>
      </c>
      <c r="F419" s="768">
        <v>158306452</v>
      </c>
      <c r="G419" s="717"/>
      <c r="H419" s="717"/>
      <c r="I419" s="818"/>
      <c r="J419" s="768">
        <v>77219319.99999997</v>
      </c>
      <c r="K419" s="820"/>
      <c r="L419" s="603"/>
      <c r="M419" s="672"/>
      <c r="N419" s="1253"/>
      <c r="O419" s="1253"/>
      <c r="P419" s="1253"/>
      <c r="Q419" s="1253"/>
      <c r="R419" s="1253"/>
      <c r="S419" s="1248"/>
      <c r="T419" s="1249"/>
      <c r="U419" s="1253"/>
      <c r="V419" s="1253"/>
      <c r="W419" s="1253"/>
      <c r="X419" s="1253"/>
      <c r="Y419" s="1284"/>
      <c r="Z419" s="573"/>
      <c r="AA419" s="574"/>
      <c r="AB419" s="574"/>
      <c r="AC419" s="574"/>
      <c r="AD419" s="574"/>
      <c r="AE419" s="574"/>
      <c r="AF419" s="574"/>
      <c r="AG419" s="574"/>
      <c r="AH419" s="574"/>
      <c r="AI419" s="574"/>
      <c r="AJ419" s="575"/>
      <c r="AK419" s="575"/>
      <c r="AL419" s="575"/>
      <c r="AM419" s="573"/>
      <c r="AN419" s="573"/>
      <c r="AO419" s="573"/>
      <c r="AP419" s="573"/>
      <c r="AQ419" s="573"/>
      <c r="AR419" s="573"/>
      <c r="AS419" s="573"/>
      <c r="AT419" s="576"/>
      <c r="AU419" s="576"/>
      <c r="AV419" s="576"/>
      <c r="AW419" s="576"/>
      <c r="AX419" s="576"/>
      <c r="AY419" s="576"/>
      <c r="AZ419" s="576"/>
      <c r="BA419" s="576"/>
      <c r="BB419" s="576"/>
      <c r="BC419" s="576"/>
    </row>
    <row r="420" spans="1:55" ht="33.75" x14ac:dyDescent="0.25">
      <c r="A420" s="1331">
        <v>17</v>
      </c>
      <c r="B420" s="1256" t="s">
        <v>157</v>
      </c>
      <c r="C420" s="1256" t="s">
        <v>356</v>
      </c>
      <c r="D420" s="754" t="s">
        <v>216</v>
      </c>
      <c r="E420" s="782">
        <v>0.85</v>
      </c>
      <c r="F420" s="782">
        <v>0.85</v>
      </c>
      <c r="G420" s="729"/>
      <c r="H420" s="729"/>
      <c r="I420" s="729"/>
      <c r="J420" s="782">
        <v>0.4</v>
      </c>
      <c r="K420" s="639"/>
      <c r="L420" s="639"/>
      <c r="M420" s="694"/>
      <c r="N420" s="1256" t="s">
        <v>217</v>
      </c>
      <c r="O420" s="1256" t="s">
        <v>89</v>
      </c>
      <c r="P420" s="1256" t="s">
        <v>89</v>
      </c>
      <c r="Q420" s="1256" t="s">
        <v>89</v>
      </c>
      <c r="R420" s="1299" t="s">
        <v>221</v>
      </c>
      <c r="S420" s="1300">
        <v>8185614</v>
      </c>
      <c r="T420" s="1301"/>
      <c r="U420" s="1292" t="s">
        <v>222</v>
      </c>
      <c r="V420" s="1292" t="s">
        <v>223</v>
      </c>
      <c r="W420" s="1292" t="s">
        <v>224</v>
      </c>
      <c r="X420" s="1292" t="s">
        <v>225</v>
      </c>
      <c r="Y420" s="1294">
        <v>8185614</v>
      </c>
      <c r="Z420" s="573"/>
      <c r="AA420" s="574">
        <v>12</v>
      </c>
      <c r="AB420" s="574" t="s">
        <v>365</v>
      </c>
      <c r="AC420" s="574"/>
      <c r="AD420" s="574"/>
      <c r="AE420" s="574"/>
      <c r="AF420" s="574" t="s">
        <v>366</v>
      </c>
      <c r="AG420" s="574"/>
      <c r="AH420" s="574"/>
      <c r="AI420" s="574"/>
      <c r="AJ420" s="575"/>
      <c r="AK420" s="575"/>
      <c r="AL420" s="575"/>
      <c r="AM420" s="573"/>
      <c r="AN420" s="573"/>
      <c r="AO420" s="573"/>
      <c r="AP420" s="573"/>
      <c r="AQ420" s="573"/>
      <c r="AR420" s="573"/>
      <c r="AS420" s="573"/>
      <c r="AT420" s="576"/>
      <c r="AU420" s="576"/>
      <c r="AV420" s="576"/>
      <c r="AW420" s="576"/>
      <c r="AX420" s="576"/>
      <c r="AY420" s="576"/>
      <c r="AZ420" s="576"/>
      <c r="BA420" s="576"/>
      <c r="BB420" s="576"/>
      <c r="BC420" s="576"/>
    </row>
    <row r="421" spans="1:55" ht="45" x14ac:dyDescent="0.25">
      <c r="A421" s="1332"/>
      <c r="B421" s="1252"/>
      <c r="C421" s="1252"/>
      <c r="D421" s="755" t="s">
        <v>226</v>
      </c>
      <c r="E421" s="783">
        <v>252560000</v>
      </c>
      <c r="F421" s="783">
        <v>252560000</v>
      </c>
      <c r="G421" s="730"/>
      <c r="H421" s="730"/>
      <c r="I421" s="730"/>
      <c r="J421" s="859">
        <v>0</v>
      </c>
      <c r="K421" s="814"/>
      <c r="L421" s="744"/>
      <c r="M421" s="732"/>
      <c r="N421" s="1252"/>
      <c r="O421" s="1252"/>
      <c r="P421" s="1252"/>
      <c r="Q421" s="1252"/>
      <c r="R421" s="1252"/>
      <c r="S421" s="1246"/>
      <c r="T421" s="1247"/>
      <c r="U421" s="1252"/>
      <c r="V421" s="1252"/>
      <c r="W421" s="1252"/>
      <c r="X421" s="1252"/>
      <c r="Y421" s="1283"/>
      <c r="Z421" s="733"/>
      <c r="AA421" s="734">
        <v>13</v>
      </c>
      <c r="AB421" s="734" t="s">
        <v>367</v>
      </c>
      <c r="AC421" s="734"/>
      <c r="AD421" s="734"/>
      <c r="AE421" s="734"/>
      <c r="AF421" s="734" t="s">
        <v>368</v>
      </c>
      <c r="AG421" s="734"/>
      <c r="AH421" s="734"/>
      <c r="AI421" s="734"/>
      <c r="AJ421" s="735"/>
      <c r="AK421" s="735"/>
      <c r="AL421" s="735"/>
      <c r="AM421" s="733"/>
      <c r="AN421" s="733"/>
      <c r="AO421" s="733"/>
      <c r="AP421" s="733"/>
      <c r="AQ421" s="733"/>
      <c r="AR421" s="733"/>
      <c r="AS421" s="733"/>
      <c r="AT421" s="736"/>
      <c r="AU421" s="736"/>
      <c r="AV421" s="736"/>
      <c r="AW421" s="736"/>
      <c r="AX421" s="736"/>
      <c r="AY421" s="736"/>
      <c r="AZ421" s="736"/>
      <c r="BA421" s="736"/>
      <c r="BB421" s="736"/>
      <c r="BC421" s="736"/>
    </row>
    <row r="422" spans="1:55" ht="101.25" x14ac:dyDescent="0.25">
      <c r="A422" s="1332"/>
      <c r="B422" s="1252"/>
      <c r="C422" s="1252"/>
      <c r="D422" s="761" t="s">
        <v>228</v>
      </c>
      <c r="E422" s="784">
        <v>0</v>
      </c>
      <c r="F422" s="784">
        <v>0</v>
      </c>
      <c r="G422" s="737"/>
      <c r="H422" s="737"/>
      <c r="I422" s="737"/>
      <c r="J422" s="784">
        <v>0</v>
      </c>
      <c r="K422" s="822"/>
      <c r="L422" s="648"/>
      <c r="M422" s="703"/>
      <c r="N422" s="1252"/>
      <c r="O422" s="1252"/>
      <c r="P422" s="1252"/>
      <c r="Q422" s="1252"/>
      <c r="R422" s="1252"/>
      <c r="S422" s="1246"/>
      <c r="T422" s="1247"/>
      <c r="U422" s="1252"/>
      <c r="V422" s="1252"/>
      <c r="W422" s="1252"/>
      <c r="X422" s="1252"/>
      <c r="Y422" s="1283"/>
      <c r="Z422" s="573"/>
      <c r="AA422" s="574">
        <v>14</v>
      </c>
      <c r="AB422" s="574" t="s">
        <v>369</v>
      </c>
      <c r="AC422" s="574"/>
      <c r="AD422" s="574"/>
      <c r="AE422" s="574"/>
      <c r="AF422" s="574" t="s">
        <v>370</v>
      </c>
      <c r="AG422" s="574"/>
      <c r="AH422" s="574"/>
      <c r="AI422" s="574"/>
      <c r="AJ422" s="575"/>
      <c r="AK422" s="575"/>
      <c r="AL422" s="575"/>
      <c r="AM422" s="573"/>
      <c r="AN422" s="573"/>
      <c r="AO422" s="573"/>
      <c r="AP422" s="573"/>
      <c r="AQ422" s="573"/>
      <c r="AR422" s="573"/>
      <c r="AS422" s="573"/>
      <c r="AT422" s="576"/>
      <c r="AU422" s="576"/>
      <c r="AV422" s="576"/>
      <c r="AW422" s="576"/>
      <c r="AX422" s="576"/>
      <c r="AY422" s="576"/>
      <c r="AZ422" s="576"/>
      <c r="BA422" s="576"/>
      <c r="BB422" s="576"/>
      <c r="BC422" s="576"/>
    </row>
    <row r="423" spans="1:55" ht="15.75" thickBot="1" x14ac:dyDescent="0.3">
      <c r="A423" s="1332"/>
      <c r="B423" s="1252"/>
      <c r="C423" s="1253"/>
      <c r="D423" s="755" t="s">
        <v>230</v>
      </c>
      <c r="E423" s="783">
        <v>0</v>
      </c>
      <c r="F423" s="783">
        <v>0</v>
      </c>
      <c r="G423" s="730"/>
      <c r="H423" s="730"/>
      <c r="I423" s="730"/>
      <c r="J423" s="861">
        <v>0</v>
      </c>
      <c r="K423" s="731"/>
      <c r="L423" s="731"/>
      <c r="M423" s="732"/>
      <c r="N423" s="1252"/>
      <c r="O423" s="1252"/>
      <c r="P423" s="1252"/>
      <c r="Q423" s="1252"/>
      <c r="R423" s="1252"/>
      <c r="S423" s="1246"/>
      <c r="T423" s="1247"/>
      <c r="U423" s="1252"/>
      <c r="V423" s="1252"/>
      <c r="W423" s="1252"/>
      <c r="X423" s="1252"/>
      <c r="Y423" s="1283"/>
      <c r="Z423" s="733"/>
      <c r="AA423" s="734"/>
      <c r="AB423" s="734"/>
      <c r="AC423" s="734"/>
      <c r="AD423" s="734"/>
      <c r="AE423" s="734"/>
      <c r="AF423" s="734"/>
      <c r="AG423" s="734"/>
      <c r="AH423" s="734"/>
      <c r="AI423" s="734"/>
      <c r="AJ423" s="735"/>
      <c r="AK423" s="735"/>
      <c r="AL423" s="735"/>
      <c r="AM423" s="733"/>
      <c r="AN423" s="733"/>
      <c r="AO423" s="733"/>
      <c r="AP423" s="733"/>
      <c r="AQ423" s="733"/>
      <c r="AR423" s="733"/>
      <c r="AS423" s="733"/>
      <c r="AT423" s="736"/>
      <c r="AU423" s="736"/>
      <c r="AV423" s="736"/>
      <c r="AW423" s="736"/>
      <c r="AX423" s="736"/>
      <c r="AY423" s="736"/>
      <c r="AZ423" s="736"/>
      <c r="BA423" s="736"/>
      <c r="BB423" s="736"/>
      <c r="BC423" s="736"/>
    </row>
    <row r="424" spans="1:55" x14ac:dyDescent="0.25">
      <c r="A424" s="1332"/>
      <c r="B424" s="1252"/>
      <c r="C424" s="1296" t="s">
        <v>274</v>
      </c>
      <c r="D424" s="754" t="s">
        <v>216</v>
      </c>
      <c r="E424" s="785">
        <v>0.85</v>
      </c>
      <c r="F424" s="748">
        <v>0.85</v>
      </c>
      <c r="G424" s="739"/>
      <c r="H424" s="739"/>
      <c r="I424" s="719"/>
      <c r="J424" s="697">
        <v>0.4</v>
      </c>
      <c r="K424" s="642"/>
      <c r="L424" s="642"/>
      <c r="M424" s="708"/>
      <c r="N424" s="1252"/>
      <c r="O424" s="1252"/>
      <c r="P424" s="1252"/>
      <c r="Q424" s="1252"/>
      <c r="R424" s="1252"/>
      <c r="S424" s="1246"/>
      <c r="T424" s="1247"/>
      <c r="U424" s="1252"/>
      <c r="V424" s="1252"/>
      <c r="W424" s="1252"/>
      <c r="X424" s="1252"/>
      <c r="Y424" s="1283"/>
      <c r="Z424" s="573"/>
      <c r="AA424" s="574"/>
      <c r="AB424" s="574"/>
      <c r="AC424" s="574"/>
      <c r="AD424" s="574"/>
      <c r="AE424" s="574"/>
      <c r="AF424" s="574"/>
      <c r="AG424" s="574"/>
      <c r="AH424" s="574"/>
      <c r="AI424" s="574"/>
      <c r="AJ424" s="575"/>
      <c r="AK424" s="585"/>
      <c r="AL424" s="585"/>
      <c r="AM424" s="586"/>
      <c r="AN424" s="586"/>
      <c r="AO424" s="586"/>
      <c r="AP424" s="586"/>
      <c r="AQ424" s="586"/>
      <c r="AR424" s="586"/>
      <c r="AS424" s="586"/>
      <c r="AT424" s="586"/>
      <c r="AU424" s="586"/>
      <c r="AV424" s="586"/>
      <c r="AW424" s="586"/>
      <c r="AX424" s="586"/>
      <c r="AY424" s="586"/>
      <c r="AZ424" s="586"/>
      <c r="BA424" s="586"/>
      <c r="BB424" s="586"/>
      <c r="BC424" s="586"/>
    </row>
    <row r="425" spans="1:55" x14ac:dyDescent="0.25">
      <c r="A425" s="1332"/>
      <c r="B425" s="1252"/>
      <c r="C425" s="1252"/>
      <c r="D425" s="755" t="s">
        <v>226</v>
      </c>
      <c r="E425" s="669">
        <v>252560000</v>
      </c>
      <c r="F425" s="813">
        <v>252560000</v>
      </c>
      <c r="G425" s="606"/>
      <c r="H425" s="606"/>
      <c r="I425" s="696"/>
      <c r="J425" s="862">
        <v>0</v>
      </c>
      <c r="K425" s="606"/>
      <c r="L425" s="606"/>
      <c r="M425" s="708"/>
      <c r="N425" s="1252"/>
      <c r="O425" s="1252"/>
      <c r="P425" s="1252"/>
      <c r="Q425" s="1252"/>
      <c r="R425" s="1252"/>
      <c r="S425" s="1246"/>
      <c r="T425" s="1247"/>
      <c r="U425" s="1252"/>
      <c r="V425" s="1252"/>
      <c r="W425" s="1252"/>
      <c r="X425" s="1252"/>
      <c r="Y425" s="1283"/>
      <c r="Z425" s="573"/>
      <c r="AA425" s="574"/>
      <c r="AB425" s="574"/>
      <c r="AC425" s="574"/>
      <c r="AD425" s="574"/>
      <c r="AE425" s="574"/>
      <c r="AF425" s="574"/>
      <c r="AG425" s="574"/>
      <c r="AH425" s="574"/>
      <c r="AI425" s="574"/>
      <c r="AJ425" s="575"/>
      <c r="AK425" s="585"/>
      <c r="AL425" s="585"/>
      <c r="AM425" s="586"/>
      <c r="AN425" s="586"/>
      <c r="AO425" s="586"/>
      <c r="AP425" s="586"/>
      <c r="AQ425" s="586"/>
      <c r="AR425" s="586"/>
      <c r="AS425" s="586"/>
      <c r="AT425" s="586"/>
      <c r="AU425" s="586"/>
      <c r="AV425" s="586"/>
      <c r="AW425" s="586"/>
      <c r="AX425" s="586"/>
      <c r="AY425" s="586"/>
      <c r="AZ425" s="586"/>
      <c r="BA425" s="586"/>
      <c r="BB425" s="586"/>
      <c r="BC425" s="586"/>
    </row>
    <row r="426" spans="1:55" x14ac:dyDescent="0.25">
      <c r="A426" s="1332"/>
      <c r="B426" s="1252"/>
      <c r="C426" s="1252"/>
      <c r="D426" s="761" t="s">
        <v>228</v>
      </c>
      <c r="E426" s="786">
        <v>0</v>
      </c>
      <c r="F426" s="748">
        <v>0</v>
      </c>
      <c r="G426" s="642"/>
      <c r="H426" s="642"/>
      <c r="I426" s="697"/>
      <c r="J426" s="697">
        <v>0</v>
      </c>
      <c r="K426" s="642"/>
      <c r="L426" s="642"/>
      <c r="M426" s="708"/>
      <c r="N426" s="1252"/>
      <c r="O426" s="1252"/>
      <c r="P426" s="1252"/>
      <c r="Q426" s="1252"/>
      <c r="R426" s="1252"/>
      <c r="S426" s="1246"/>
      <c r="T426" s="1247"/>
      <c r="U426" s="1252"/>
      <c r="V426" s="1252"/>
      <c r="W426" s="1252"/>
      <c r="X426" s="1252"/>
      <c r="Y426" s="1283"/>
      <c r="Z426" s="573"/>
      <c r="AA426" s="574"/>
      <c r="AB426" s="574"/>
      <c r="AC426" s="574"/>
      <c r="AD426" s="574"/>
      <c r="AE426" s="574"/>
      <c r="AF426" s="574"/>
      <c r="AG426" s="574"/>
      <c r="AH426" s="574"/>
      <c r="AI426" s="574"/>
      <c r="AJ426" s="575"/>
      <c r="AK426" s="585"/>
      <c r="AL426" s="585"/>
      <c r="AM426" s="586"/>
      <c r="AN426" s="586"/>
      <c r="AO426" s="586"/>
      <c r="AP426" s="586"/>
      <c r="AQ426" s="586"/>
      <c r="AR426" s="586"/>
      <c r="AS426" s="586"/>
      <c r="AT426" s="586"/>
      <c r="AU426" s="586"/>
      <c r="AV426" s="586"/>
      <c r="AW426" s="586"/>
      <c r="AX426" s="586"/>
      <c r="AY426" s="586"/>
      <c r="AZ426" s="586"/>
      <c r="BA426" s="586"/>
      <c r="BB426" s="586"/>
      <c r="BC426" s="586"/>
    </row>
    <row r="427" spans="1:55" ht="15.75" thickBot="1" x14ac:dyDescent="0.3">
      <c r="A427" s="1333"/>
      <c r="B427" s="1293"/>
      <c r="C427" s="1293"/>
      <c r="D427" s="755" t="s">
        <v>230</v>
      </c>
      <c r="E427" s="704">
        <v>0</v>
      </c>
      <c r="F427" s="813">
        <v>0</v>
      </c>
      <c r="G427" s="609"/>
      <c r="H427" s="609"/>
      <c r="I427" s="698"/>
      <c r="J427" s="862">
        <v>0</v>
      </c>
      <c r="K427" s="609"/>
      <c r="L427" s="609"/>
      <c r="M427" s="709"/>
      <c r="N427" s="1293"/>
      <c r="O427" s="1293"/>
      <c r="P427" s="1293"/>
      <c r="Q427" s="1293"/>
      <c r="R427" s="1293"/>
      <c r="S427" s="1302"/>
      <c r="T427" s="1303"/>
      <c r="U427" s="1293"/>
      <c r="V427" s="1293"/>
      <c r="W427" s="1293"/>
      <c r="X427" s="1293"/>
      <c r="Y427" s="1295"/>
      <c r="Z427" s="573"/>
      <c r="AA427" s="574"/>
      <c r="AB427" s="574"/>
      <c r="AC427" s="574"/>
      <c r="AD427" s="574"/>
      <c r="AE427" s="574"/>
      <c r="AF427" s="574"/>
      <c r="AG427" s="574"/>
      <c r="AH427" s="574"/>
      <c r="AI427" s="574"/>
      <c r="AJ427" s="575"/>
      <c r="AK427" s="585"/>
      <c r="AL427" s="585"/>
      <c r="AM427" s="586"/>
      <c r="AN427" s="586"/>
      <c r="AO427" s="586"/>
      <c r="AP427" s="586"/>
      <c r="AQ427" s="586"/>
      <c r="AR427" s="586"/>
      <c r="AS427" s="586"/>
      <c r="AT427" s="586"/>
      <c r="AU427" s="586"/>
      <c r="AV427" s="586"/>
      <c r="AW427" s="586"/>
      <c r="AX427" s="586"/>
      <c r="AY427" s="586"/>
      <c r="AZ427" s="586"/>
      <c r="BA427" s="586"/>
      <c r="BB427" s="586"/>
      <c r="BC427" s="586"/>
    </row>
    <row r="428" spans="1:55" ht="33.75" x14ac:dyDescent="0.25">
      <c r="A428" s="1331">
        <v>18</v>
      </c>
      <c r="B428" s="1256" t="s">
        <v>166</v>
      </c>
      <c r="C428" s="1256" t="s">
        <v>357</v>
      </c>
      <c r="D428" s="754" t="s">
        <v>216</v>
      </c>
      <c r="E428" s="782">
        <v>1</v>
      </c>
      <c r="F428" s="782">
        <v>1</v>
      </c>
      <c r="G428" s="729"/>
      <c r="H428" s="729"/>
      <c r="I428" s="729"/>
      <c r="J428" s="782">
        <v>0.14099999999999999</v>
      </c>
      <c r="K428" s="639"/>
      <c r="L428" s="639"/>
      <c r="M428" s="694"/>
      <c r="N428" s="1256" t="s">
        <v>217</v>
      </c>
      <c r="O428" s="1256" t="s">
        <v>89</v>
      </c>
      <c r="P428" s="1256" t="s">
        <v>89</v>
      </c>
      <c r="Q428" s="1256" t="s">
        <v>89</v>
      </c>
      <c r="R428" s="1299" t="s">
        <v>221</v>
      </c>
      <c r="S428" s="1300">
        <v>8185614</v>
      </c>
      <c r="T428" s="1301"/>
      <c r="U428" s="1292" t="s">
        <v>222</v>
      </c>
      <c r="V428" s="1292" t="s">
        <v>223</v>
      </c>
      <c r="W428" s="1292" t="s">
        <v>224</v>
      </c>
      <c r="X428" s="1292" t="s">
        <v>225</v>
      </c>
      <c r="Y428" s="1294">
        <v>8185614</v>
      </c>
      <c r="Z428" s="573"/>
      <c r="AA428" s="574">
        <v>12</v>
      </c>
      <c r="AB428" s="574" t="s">
        <v>365</v>
      </c>
      <c r="AC428" s="574"/>
      <c r="AD428" s="574"/>
      <c r="AE428" s="574"/>
      <c r="AF428" s="574" t="s">
        <v>366</v>
      </c>
      <c r="AG428" s="574"/>
      <c r="AH428" s="574"/>
      <c r="AI428" s="574"/>
      <c r="AJ428" s="575"/>
      <c r="AK428" s="575"/>
      <c r="AL428" s="575"/>
      <c r="AM428" s="573"/>
      <c r="AN428" s="573"/>
      <c r="AO428" s="573"/>
      <c r="AP428" s="573"/>
      <c r="AQ428" s="573"/>
      <c r="AR428" s="573"/>
      <c r="AS428" s="573"/>
      <c r="AT428" s="576"/>
      <c r="AU428" s="576"/>
      <c r="AV428" s="576"/>
      <c r="AW428" s="576"/>
      <c r="AX428" s="576"/>
      <c r="AY428" s="576"/>
      <c r="AZ428" s="576"/>
      <c r="BA428" s="576"/>
      <c r="BB428" s="576"/>
      <c r="BC428" s="576"/>
    </row>
    <row r="429" spans="1:55" ht="45" x14ac:dyDescent="0.25">
      <c r="A429" s="1332"/>
      <c r="B429" s="1252"/>
      <c r="C429" s="1252"/>
      <c r="D429" s="755" t="s">
        <v>226</v>
      </c>
      <c r="E429" s="783">
        <v>301696000</v>
      </c>
      <c r="F429" s="783">
        <v>301696000</v>
      </c>
      <c r="G429" s="730"/>
      <c r="H429" s="730"/>
      <c r="I429" s="730"/>
      <c r="J429" s="859">
        <v>109331000</v>
      </c>
      <c r="K429" s="814"/>
      <c r="L429" s="744"/>
      <c r="M429" s="732"/>
      <c r="N429" s="1252"/>
      <c r="O429" s="1252"/>
      <c r="P429" s="1252"/>
      <c r="Q429" s="1252"/>
      <c r="R429" s="1252"/>
      <c r="S429" s="1246"/>
      <c r="T429" s="1247"/>
      <c r="U429" s="1252"/>
      <c r="V429" s="1252"/>
      <c r="W429" s="1252"/>
      <c r="X429" s="1252"/>
      <c r="Y429" s="1283"/>
      <c r="Z429" s="733"/>
      <c r="AA429" s="734">
        <v>13</v>
      </c>
      <c r="AB429" s="734" t="s">
        <v>367</v>
      </c>
      <c r="AC429" s="734"/>
      <c r="AD429" s="734"/>
      <c r="AE429" s="734"/>
      <c r="AF429" s="734" t="s">
        <v>368</v>
      </c>
      <c r="AG429" s="734"/>
      <c r="AH429" s="734"/>
      <c r="AI429" s="734"/>
      <c r="AJ429" s="735"/>
      <c r="AK429" s="735"/>
      <c r="AL429" s="735"/>
      <c r="AM429" s="733"/>
      <c r="AN429" s="733"/>
      <c r="AO429" s="733"/>
      <c r="AP429" s="733"/>
      <c r="AQ429" s="733"/>
      <c r="AR429" s="733"/>
      <c r="AS429" s="733"/>
      <c r="AT429" s="736"/>
      <c r="AU429" s="736"/>
      <c r="AV429" s="736"/>
      <c r="AW429" s="736"/>
      <c r="AX429" s="736"/>
      <c r="AY429" s="736"/>
      <c r="AZ429" s="736"/>
      <c r="BA429" s="736"/>
      <c r="BB429" s="736"/>
      <c r="BC429" s="736"/>
    </row>
    <row r="430" spans="1:55" ht="101.25" x14ac:dyDescent="0.25">
      <c r="A430" s="1332"/>
      <c r="B430" s="1252"/>
      <c r="C430" s="1252"/>
      <c r="D430" s="761" t="s">
        <v>228</v>
      </c>
      <c r="E430" s="784">
        <v>0</v>
      </c>
      <c r="F430" s="784">
        <v>0</v>
      </c>
      <c r="G430" s="737"/>
      <c r="H430" s="737"/>
      <c r="I430" s="737"/>
      <c r="J430" s="784">
        <v>0</v>
      </c>
      <c r="K430" s="816"/>
      <c r="L430" s="640"/>
      <c r="M430" s="703"/>
      <c r="N430" s="1252"/>
      <c r="O430" s="1252"/>
      <c r="P430" s="1252"/>
      <c r="Q430" s="1252"/>
      <c r="R430" s="1252"/>
      <c r="S430" s="1246"/>
      <c r="T430" s="1247"/>
      <c r="U430" s="1252"/>
      <c r="V430" s="1252"/>
      <c r="W430" s="1252"/>
      <c r="X430" s="1252"/>
      <c r="Y430" s="1283"/>
      <c r="Z430" s="573"/>
      <c r="AA430" s="574">
        <v>14</v>
      </c>
      <c r="AB430" s="574" t="s">
        <v>369</v>
      </c>
      <c r="AC430" s="574"/>
      <c r="AD430" s="574"/>
      <c r="AE430" s="574"/>
      <c r="AF430" s="574" t="s">
        <v>370</v>
      </c>
      <c r="AG430" s="574"/>
      <c r="AH430" s="574"/>
      <c r="AI430" s="574"/>
      <c r="AJ430" s="575"/>
      <c r="AK430" s="575"/>
      <c r="AL430" s="575"/>
      <c r="AM430" s="573"/>
      <c r="AN430" s="573"/>
      <c r="AO430" s="573"/>
      <c r="AP430" s="573"/>
      <c r="AQ430" s="573"/>
      <c r="AR430" s="573"/>
      <c r="AS430" s="573"/>
      <c r="AT430" s="576"/>
      <c r="AU430" s="576"/>
      <c r="AV430" s="576"/>
      <c r="AW430" s="576"/>
      <c r="AX430" s="576"/>
      <c r="AY430" s="576"/>
      <c r="AZ430" s="576"/>
      <c r="BA430" s="576"/>
      <c r="BB430" s="576"/>
      <c r="BC430" s="576"/>
    </row>
    <row r="431" spans="1:55" ht="15.75" thickBot="1" x14ac:dyDescent="0.3">
      <c r="A431" s="1332"/>
      <c r="B431" s="1252"/>
      <c r="C431" s="1253"/>
      <c r="D431" s="755" t="s">
        <v>230</v>
      </c>
      <c r="E431" s="783">
        <v>84087000</v>
      </c>
      <c r="F431" s="783">
        <v>84087000</v>
      </c>
      <c r="G431" s="730"/>
      <c r="H431" s="730"/>
      <c r="I431" s="730"/>
      <c r="J431" s="861">
        <v>56182434</v>
      </c>
      <c r="K431" s="731"/>
      <c r="L431" s="731"/>
      <c r="M431" s="732"/>
      <c r="N431" s="1252"/>
      <c r="O431" s="1252"/>
      <c r="P431" s="1252"/>
      <c r="Q431" s="1252"/>
      <c r="R431" s="1252"/>
      <c r="S431" s="1246"/>
      <c r="T431" s="1247"/>
      <c r="U431" s="1252"/>
      <c r="V431" s="1252"/>
      <c r="W431" s="1252"/>
      <c r="X431" s="1252"/>
      <c r="Y431" s="1283"/>
      <c r="Z431" s="733"/>
      <c r="AA431" s="734"/>
      <c r="AB431" s="734"/>
      <c r="AC431" s="734"/>
      <c r="AD431" s="734"/>
      <c r="AE431" s="734"/>
      <c r="AF431" s="734"/>
      <c r="AG431" s="734"/>
      <c r="AH431" s="734"/>
      <c r="AI431" s="734"/>
      <c r="AJ431" s="735"/>
      <c r="AK431" s="735"/>
      <c r="AL431" s="735"/>
      <c r="AM431" s="733"/>
      <c r="AN431" s="733"/>
      <c r="AO431" s="733"/>
      <c r="AP431" s="733"/>
      <c r="AQ431" s="733"/>
      <c r="AR431" s="733"/>
      <c r="AS431" s="733"/>
      <c r="AT431" s="736"/>
      <c r="AU431" s="736"/>
      <c r="AV431" s="736"/>
      <c r="AW431" s="736"/>
      <c r="AX431" s="736"/>
      <c r="AY431" s="736"/>
      <c r="AZ431" s="736"/>
      <c r="BA431" s="736"/>
      <c r="BB431" s="736"/>
      <c r="BC431" s="736"/>
    </row>
    <row r="432" spans="1:55" x14ac:dyDescent="0.25">
      <c r="A432" s="1332"/>
      <c r="B432" s="1252"/>
      <c r="C432" s="1296" t="s">
        <v>274</v>
      </c>
      <c r="D432" s="754" t="s">
        <v>216</v>
      </c>
      <c r="E432" s="785">
        <v>1</v>
      </c>
      <c r="F432" s="748">
        <v>1</v>
      </c>
      <c r="G432" s="739"/>
      <c r="H432" s="739"/>
      <c r="I432" s="719"/>
      <c r="J432" s="697">
        <v>0.14099999999999999</v>
      </c>
      <c r="K432" s="642"/>
      <c r="L432" s="642"/>
      <c r="M432" s="708"/>
      <c r="N432" s="1252"/>
      <c r="O432" s="1252"/>
      <c r="P432" s="1252"/>
      <c r="Q432" s="1252"/>
      <c r="R432" s="1252"/>
      <c r="S432" s="1246"/>
      <c r="T432" s="1247"/>
      <c r="U432" s="1252"/>
      <c r="V432" s="1252"/>
      <c r="W432" s="1252"/>
      <c r="X432" s="1252"/>
      <c r="Y432" s="1283"/>
      <c r="Z432" s="573"/>
      <c r="AA432" s="574"/>
      <c r="AB432" s="574"/>
      <c r="AC432" s="574"/>
      <c r="AD432" s="574"/>
      <c r="AE432" s="574"/>
      <c r="AF432" s="574"/>
      <c r="AG432" s="574"/>
      <c r="AH432" s="574"/>
      <c r="AI432" s="574"/>
      <c r="AJ432" s="575"/>
      <c r="AK432" s="585"/>
      <c r="AL432" s="585"/>
      <c r="AM432" s="586"/>
      <c r="AN432" s="586"/>
      <c r="AO432" s="586"/>
      <c r="AP432" s="586"/>
      <c r="AQ432" s="586"/>
      <c r="AR432" s="586"/>
      <c r="AS432" s="586"/>
      <c r="AT432" s="586"/>
      <c r="AU432" s="586"/>
      <c r="AV432" s="586"/>
      <c r="AW432" s="586"/>
      <c r="AX432" s="586"/>
      <c r="AY432" s="586"/>
      <c r="AZ432" s="586"/>
      <c r="BA432" s="586"/>
      <c r="BB432" s="586"/>
      <c r="BC432" s="586"/>
    </row>
    <row r="433" spans="1:55" x14ac:dyDescent="0.25">
      <c r="A433" s="1332"/>
      <c r="B433" s="1252"/>
      <c r="C433" s="1252"/>
      <c r="D433" s="755" t="s">
        <v>226</v>
      </c>
      <c r="E433" s="811">
        <v>301696000</v>
      </c>
      <c r="F433" s="813">
        <v>301696000</v>
      </c>
      <c r="G433" s="606"/>
      <c r="H433" s="606"/>
      <c r="I433" s="696"/>
      <c r="J433" s="862">
        <v>109331000</v>
      </c>
      <c r="K433" s="606"/>
      <c r="L433" s="606"/>
      <c r="M433" s="708"/>
      <c r="N433" s="1252"/>
      <c r="O433" s="1252"/>
      <c r="P433" s="1252"/>
      <c r="Q433" s="1252"/>
      <c r="R433" s="1252"/>
      <c r="S433" s="1246"/>
      <c r="T433" s="1247"/>
      <c r="U433" s="1252"/>
      <c r="V433" s="1252"/>
      <c r="W433" s="1252"/>
      <c r="X433" s="1252"/>
      <c r="Y433" s="1283"/>
      <c r="Z433" s="573"/>
      <c r="AA433" s="574"/>
      <c r="AB433" s="574"/>
      <c r="AC433" s="574"/>
      <c r="AD433" s="574"/>
      <c r="AE433" s="574"/>
      <c r="AF433" s="574"/>
      <c r="AG433" s="574"/>
      <c r="AH433" s="574"/>
      <c r="AI433" s="574"/>
      <c r="AJ433" s="575"/>
      <c r="AK433" s="585"/>
      <c r="AL433" s="585"/>
      <c r="AM433" s="586"/>
      <c r="AN433" s="586"/>
      <c r="AO433" s="586"/>
      <c r="AP433" s="586"/>
      <c r="AQ433" s="586"/>
      <c r="AR433" s="586"/>
      <c r="AS433" s="586"/>
      <c r="AT433" s="586"/>
      <c r="AU433" s="586"/>
      <c r="AV433" s="586"/>
      <c r="AW433" s="586"/>
      <c r="AX433" s="586"/>
      <c r="AY433" s="586"/>
      <c r="AZ433" s="586"/>
      <c r="BA433" s="586"/>
      <c r="BB433" s="586"/>
      <c r="BC433" s="586"/>
    </row>
    <row r="434" spans="1:55" x14ac:dyDescent="0.25">
      <c r="A434" s="1332"/>
      <c r="B434" s="1252"/>
      <c r="C434" s="1252"/>
      <c r="D434" s="761" t="s">
        <v>228</v>
      </c>
      <c r="E434" s="785">
        <v>0</v>
      </c>
      <c r="F434" s="748">
        <v>0</v>
      </c>
      <c r="G434" s="642"/>
      <c r="H434" s="642"/>
      <c r="I434" s="697"/>
      <c r="J434" s="697">
        <v>0</v>
      </c>
      <c r="K434" s="642"/>
      <c r="L434" s="642"/>
      <c r="M434" s="708"/>
      <c r="N434" s="1252"/>
      <c r="O434" s="1252"/>
      <c r="P434" s="1252"/>
      <c r="Q434" s="1252"/>
      <c r="R434" s="1252"/>
      <c r="S434" s="1246"/>
      <c r="T434" s="1247"/>
      <c r="U434" s="1252"/>
      <c r="V434" s="1252"/>
      <c r="W434" s="1252"/>
      <c r="X434" s="1252"/>
      <c r="Y434" s="1283"/>
      <c r="Z434" s="573"/>
      <c r="AA434" s="574"/>
      <c r="AB434" s="574"/>
      <c r="AC434" s="574"/>
      <c r="AD434" s="574"/>
      <c r="AE434" s="574"/>
      <c r="AF434" s="574"/>
      <c r="AG434" s="574"/>
      <c r="AH434" s="574"/>
      <c r="AI434" s="574"/>
      <c r="AJ434" s="575"/>
      <c r="AK434" s="585"/>
      <c r="AL434" s="585"/>
      <c r="AM434" s="586"/>
      <c r="AN434" s="586"/>
      <c r="AO434" s="586"/>
      <c r="AP434" s="586"/>
      <c r="AQ434" s="586"/>
      <c r="AR434" s="586"/>
      <c r="AS434" s="586"/>
      <c r="AT434" s="586"/>
      <c r="AU434" s="586"/>
      <c r="AV434" s="586"/>
      <c r="AW434" s="586"/>
      <c r="AX434" s="586"/>
      <c r="AY434" s="586"/>
      <c r="AZ434" s="586"/>
      <c r="BA434" s="586"/>
      <c r="BB434" s="586"/>
      <c r="BC434" s="586"/>
    </row>
    <row r="435" spans="1:55" ht="15.75" thickBot="1" x14ac:dyDescent="0.3">
      <c r="A435" s="1333"/>
      <c r="B435" s="1293"/>
      <c r="C435" s="1293"/>
      <c r="D435" s="755" t="s">
        <v>230</v>
      </c>
      <c r="E435" s="811">
        <v>84087000</v>
      </c>
      <c r="F435" s="813">
        <v>84087000</v>
      </c>
      <c r="G435" s="609"/>
      <c r="H435" s="609"/>
      <c r="I435" s="698"/>
      <c r="J435" s="862">
        <v>56182434</v>
      </c>
      <c r="K435" s="609"/>
      <c r="L435" s="609"/>
      <c r="M435" s="709"/>
      <c r="N435" s="1293"/>
      <c r="O435" s="1293"/>
      <c r="P435" s="1293"/>
      <c r="Q435" s="1293"/>
      <c r="R435" s="1293"/>
      <c r="S435" s="1302"/>
      <c r="T435" s="1303"/>
      <c r="U435" s="1293"/>
      <c r="V435" s="1293"/>
      <c r="W435" s="1293"/>
      <c r="X435" s="1293"/>
      <c r="Y435" s="1295"/>
      <c r="Z435" s="573"/>
      <c r="AA435" s="574"/>
      <c r="AB435" s="574"/>
      <c r="AC435" s="574"/>
      <c r="AD435" s="574"/>
      <c r="AE435" s="574"/>
      <c r="AF435" s="574"/>
      <c r="AG435" s="574"/>
      <c r="AH435" s="574"/>
      <c r="AI435" s="574"/>
      <c r="AJ435" s="575"/>
      <c r="AK435" s="585"/>
      <c r="AL435" s="585"/>
      <c r="AM435" s="586"/>
      <c r="AN435" s="586"/>
      <c r="AO435" s="586"/>
      <c r="AP435" s="586"/>
      <c r="AQ435" s="586"/>
      <c r="AR435" s="586"/>
      <c r="AS435" s="586"/>
      <c r="AT435" s="586"/>
      <c r="AU435" s="586"/>
      <c r="AV435" s="586"/>
      <c r="AW435" s="586"/>
      <c r="AX435" s="586"/>
      <c r="AY435" s="586"/>
      <c r="AZ435" s="586"/>
      <c r="BA435" s="586"/>
      <c r="BB435" s="586"/>
      <c r="BC435" s="586"/>
    </row>
    <row r="436" spans="1:55" ht="33.75" x14ac:dyDescent="0.25">
      <c r="A436" s="1331">
        <v>19</v>
      </c>
      <c r="B436" s="1256" t="s">
        <v>358</v>
      </c>
      <c r="C436" s="1256" t="s">
        <v>359</v>
      </c>
      <c r="D436" s="754" t="s">
        <v>216</v>
      </c>
      <c r="E436" s="791">
        <v>244300</v>
      </c>
      <c r="F436" s="791">
        <v>244300</v>
      </c>
      <c r="G436" s="746"/>
      <c r="H436" s="746"/>
      <c r="I436" s="746"/>
      <c r="J436" s="864">
        <v>76875.990000000005</v>
      </c>
      <c r="K436" s="650"/>
      <c r="L436" s="649"/>
      <c r="M436" s="714"/>
      <c r="N436" s="1256" t="s">
        <v>217</v>
      </c>
      <c r="O436" s="1256" t="s">
        <v>89</v>
      </c>
      <c r="P436" s="1256" t="s">
        <v>89</v>
      </c>
      <c r="Q436" s="1256" t="s">
        <v>89</v>
      </c>
      <c r="R436" s="1299" t="s">
        <v>221</v>
      </c>
      <c r="S436" s="1300">
        <v>8185614</v>
      </c>
      <c r="T436" s="1301"/>
      <c r="U436" s="1292" t="s">
        <v>222</v>
      </c>
      <c r="V436" s="1292" t="s">
        <v>223</v>
      </c>
      <c r="W436" s="1292" t="s">
        <v>224</v>
      </c>
      <c r="X436" s="1292" t="s">
        <v>225</v>
      </c>
      <c r="Y436" s="1294">
        <v>8185614</v>
      </c>
      <c r="Z436" s="573"/>
      <c r="AA436" s="574">
        <v>12</v>
      </c>
      <c r="AB436" s="574" t="s">
        <v>365</v>
      </c>
      <c r="AC436" s="574"/>
      <c r="AD436" s="574"/>
      <c r="AE436" s="574"/>
      <c r="AF436" s="574" t="s">
        <v>366</v>
      </c>
      <c r="AG436" s="574"/>
      <c r="AH436" s="574"/>
      <c r="AI436" s="574"/>
      <c r="AJ436" s="575"/>
      <c r="AK436" s="575"/>
      <c r="AL436" s="575"/>
      <c r="AM436" s="573"/>
      <c r="AN436" s="573"/>
      <c r="AO436" s="573"/>
      <c r="AP436" s="573"/>
      <c r="AQ436" s="573"/>
      <c r="AR436" s="573"/>
      <c r="AS436" s="573"/>
      <c r="AT436" s="576"/>
      <c r="AU436" s="576"/>
      <c r="AV436" s="576"/>
      <c r="AW436" s="576"/>
      <c r="AX436" s="576"/>
      <c r="AY436" s="576"/>
      <c r="AZ436" s="576"/>
      <c r="BA436" s="576"/>
      <c r="BB436" s="576"/>
      <c r="BC436" s="576"/>
    </row>
    <row r="437" spans="1:55" ht="45" x14ac:dyDescent="0.25">
      <c r="A437" s="1332"/>
      <c r="B437" s="1252"/>
      <c r="C437" s="1252"/>
      <c r="D437" s="755" t="s">
        <v>226</v>
      </c>
      <c r="E437" s="792">
        <v>200512000</v>
      </c>
      <c r="F437" s="792">
        <v>200512000</v>
      </c>
      <c r="G437" s="747"/>
      <c r="H437" s="747"/>
      <c r="I437" s="747"/>
      <c r="J437" s="865">
        <v>102170000</v>
      </c>
      <c r="K437" s="823"/>
      <c r="L437" s="611"/>
      <c r="M437" s="689"/>
      <c r="N437" s="1252"/>
      <c r="O437" s="1252"/>
      <c r="P437" s="1252"/>
      <c r="Q437" s="1252"/>
      <c r="R437" s="1252"/>
      <c r="S437" s="1246"/>
      <c r="T437" s="1247"/>
      <c r="U437" s="1252"/>
      <c r="V437" s="1252"/>
      <c r="W437" s="1252"/>
      <c r="X437" s="1252"/>
      <c r="Y437" s="1283"/>
      <c r="Z437" s="573"/>
      <c r="AA437" s="574">
        <v>13</v>
      </c>
      <c r="AB437" s="574" t="s">
        <v>367</v>
      </c>
      <c r="AC437" s="574"/>
      <c r="AD437" s="574"/>
      <c r="AE437" s="574"/>
      <c r="AF437" s="574" t="s">
        <v>368</v>
      </c>
      <c r="AG437" s="574"/>
      <c r="AH437" s="574"/>
      <c r="AI437" s="574"/>
      <c r="AJ437" s="575"/>
      <c r="AK437" s="575"/>
      <c r="AL437" s="575"/>
      <c r="AM437" s="573"/>
      <c r="AN437" s="573"/>
      <c r="AO437" s="573"/>
      <c r="AP437" s="573"/>
      <c r="AQ437" s="573"/>
      <c r="AR437" s="573"/>
      <c r="AS437" s="573"/>
      <c r="AT437" s="576"/>
      <c r="AU437" s="576"/>
      <c r="AV437" s="576"/>
      <c r="AW437" s="576"/>
      <c r="AX437" s="576"/>
      <c r="AY437" s="576"/>
      <c r="AZ437" s="576"/>
      <c r="BA437" s="576"/>
      <c r="BB437" s="576"/>
      <c r="BC437" s="576"/>
    </row>
    <row r="438" spans="1:55" ht="101.25" x14ac:dyDescent="0.25">
      <c r="A438" s="1332"/>
      <c r="B438" s="1252"/>
      <c r="C438" s="1252"/>
      <c r="D438" s="761" t="s">
        <v>228</v>
      </c>
      <c r="E438" s="792">
        <v>0</v>
      </c>
      <c r="F438" s="792">
        <v>0</v>
      </c>
      <c r="G438" s="747"/>
      <c r="H438" s="747"/>
      <c r="I438" s="747"/>
      <c r="J438" s="865">
        <v>0</v>
      </c>
      <c r="K438" s="824"/>
      <c r="L438" s="651"/>
      <c r="M438" s="710"/>
      <c r="N438" s="1252"/>
      <c r="O438" s="1252"/>
      <c r="P438" s="1252"/>
      <c r="Q438" s="1252"/>
      <c r="R438" s="1252"/>
      <c r="S438" s="1246"/>
      <c r="T438" s="1247"/>
      <c r="U438" s="1252"/>
      <c r="V438" s="1252"/>
      <c r="W438" s="1252"/>
      <c r="X438" s="1252"/>
      <c r="Y438" s="1283"/>
      <c r="Z438" s="573"/>
      <c r="AA438" s="574">
        <v>14</v>
      </c>
      <c r="AB438" s="574" t="s">
        <v>369</v>
      </c>
      <c r="AC438" s="574"/>
      <c r="AD438" s="574"/>
      <c r="AE438" s="574"/>
      <c r="AF438" s="574" t="s">
        <v>370</v>
      </c>
      <c r="AG438" s="574"/>
      <c r="AH438" s="574"/>
      <c r="AI438" s="574"/>
      <c r="AJ438" s="575"/>
      <c r="AK438" s="575"/>
      <c r="AL438" s="575"/>
      <c r="AM438" s="573"/>
      <c r="AN438" s="573"/>
      <c r="AO438" s="573"/>
      <c r="AP438" s="573"/>
      <c r="AQ438" s="573"/>
      <c r="AR438" s="573"/>
      <c r="AS438" s="573"/>
      <c r="AT438" s="576"/>
      <c r="AU438" s="576"/>
      <c r="AV438" s="576"/>
      <c r="AW438" s="576"/>
      <c r="AX438" s="576"/>
      <c r="AY438" s="576"/>
      <c r="AZ438" s="576"/>
      <c r="BA438" s="576"/>
      <c r="BB438" s="576"/>
      <c r="BC438" s="576"/>
    </row>
    <row r="439" spans="1:55" ht="15.75" thickBot="1" x14ac:dyDescent="0.3">
      <c r="A439" s="1332"/>
      <c r="B439" s="1252"/>
      <c r="C439" s="1253"/>
      <c r="D439" s="755" t="s">
        <v>230</v>
      </c>
      <c r="E439" s="792">
        <v>27215067</v>
      </c>
      <c r="F439" s="792">
        <v>27215067</v>
      </c>
      <c r="G439" s="747"/>
      <c r="H439" s="747"/>
      <c r="I439" s="747"/>
      <c r="J439" s="866">
        <v>27215067</v>
      </c>
      <c r="K439" s="603"/>
      <c r="L439" s="603"/>
      <c r="M439" s="672"/>
      <c r="N439" s="1252"/>
      <c r="O439" s="1252"/>
      <c r="P439" s="1252"/>
      <c r="Q439" s="1252"/>
      <c r="R439" s="1252"/>
      <c r="S439" s="1246"/>
      <c r="T439" s="1247"/>
      <c r="U439" s="1252"/>
      <c r="V439" s="1252"/>
      <c r="W439" s="1252"/>
      <c r="X439" s="1252"/>
      <c r="Y439" s="1283"/>
      <c r="Z439" s="573"/>
      <c r="AA439" s="574"/>
      <c r="AB439" s="574"/>
      <c r="AC439" s="574"/>
      <c r="AD439" s="574"/>
      <c r="AE439" s="574"/>
      <c r="AF439" s="574"/>
      <c r="AG439" s="574"/>
      <c r="AH439" s="574"/>
      <c r="AI439" s="574"/>
      <c r="AJ439" s="575"/>
      <c r="AK439" s="575"/>
      <c r="AL439" s="575"/>
      <c r="AM439" s="573"/>
      <c r="AN439" s="573"/>
      <c r="AO439" s="573"/>
      <c r="AP439" s="573"/>
      <c r="AQ439" s="573"/>
      <c r="AR439" s="573"/>
      <c r="AS439" s="573"/>
      <c r="AT439" s="576"/>
      <c r="AU439" s="576"/>
      <c r="AV439" s="576"/>
      <c r="AW439" s="576"/>
      <c r="AX439" s="576"/>
      <c r="AY439" s="576"/>
      <c r="AZ439" s="576"/>
      <c r="BA439" s="576"/>
      <c r="BB439" s="576"/>
      <c r="BC439" s="576"/>
    </row>
    <row r="440" spans="1:55" x14ac:dyDescent="0.25">
      <c r="A440" s="1332"/>
      <c r="B440" s="1252"/>
      <c r="C440" s="1296" t="s">
        <v>274</v>
      </c>
      <c r="D440" s="754" t="s">
        <v>216</v>
      </c>
      <c r="E440" s="769">
        <v>244300</v>
      </c>
      <c r="F440" s="825">
        <v>244300</v>
      </c>
      <c r="G440" s="718"/>
      <c r="H440" s="718"/>
      <c r="I440" s="719"/>
      <c r="J440" s="668">
        <v>76875.990000000005</v>
      </c>
      <c r="K440" s="583"/>
      <c r="L440" s="583"/>
      <c r="M440" s="708"/>
      <c r="N440" s="1252"/>
      <c r="O440" s="1252"/>
      <c r="P440" s="1252"/>
      <c r="Q440" s="1252"/>
      <c r="R440" s="1252"/>
      <c r="S440" s="1246"/>
      <c r="T440" s="1247"/>
      <c r="U440" s="1252"/>
      <c r="V440" s="1252"/>
      <c r="W440" s="1252"/>
      <c r="X440" s="1252"/>
      <c r="Y440" s="1283"/>
      <c r="Z440" s="573"/>
      <c r="AA440" s="574"/>
      <c r="AB440" s="574"/>
      <c r="AC440" s="574"/>
      <c r="AD440" s="574"/>
      <c r="AE440" s="574"/>
      <c r="AF440" s="574"/>
      <c r="AG440" s="574"/>
      <c r="AH440" s="574"/>
      <c r="AI440" s="574"/>
      <c r="AJ440" s="575"/>
      <c r="AK440" s="585"/>
      <c r="AL440" s="585"/>
      <c r="AM440" s="586"/>
      <c r="AN440" s="586"/>
      <c r="AO440" s="586"/>
      <c r="AP440" s="586"/>
      <c r="AQ440" s="586"/>
      <c r="AR440" s="586"/>
      <c r="AS440" s="586"/>
      <c r="AT440" s="586"/>
      <c r="AU440" s="586"/>
      <c r="AV440" s="586"/>
      <c r="AW440" s="586"/>
      <c r="AX440" s="586"/>
      <c r="AY440" s="586"/>
      <c r="AZ440" s="586"/>
      <c r="BA440" s="586"/>
      <c r="BB440" s="586"/>
      <c r="BC440" s="586"/>
    </row>
    <row r="441" spans="1:55" x14ac:dyDescent="0.25">
      <c r="A441" s="1332"/>
      <c r="B441" s="1252"/>
      <c r="C441" s="1252"/>
      <c r="D441" s="755" t="s">
        <v>226</v>
      </c>
      <c r="E441" s="669">
        <v>200512000</v>
      </c>
      <c r="F441" s="826">
        <v>200512000</v>
      </c>
      <c r="G441" s="587"/>
      <c r="H441" s="587"/>
      <c r="I441" s="673"/>
      <c r="J441" s="668">
        <v>102170000</v>
      </c>
      <c r="K441" s="587"/>
      <c r="L441" s="587"/>
      <c r="M441" s="708"/>
      <c r="N441" s="1252"/>
      <c r="O441" s="1252"/>
      <c r="P441" s="1252"/>
      <c r="Q441" s="1252"/>
      <c r="R441" s="1252"/>
      <c r="S441" s="1246"/>
      <c r="T441" s="1247"/>
      <c r="U441" s="1252"/>
      <c r="V441" s="1252"/>
      <c r="W441" s="1252"/>
      <c r="X441" s="1252"/>
      <c r="Y441" s="1283"/>
      <c r="Z441" s="573"/>
      <c r="AA441" s="574"/>
      <c r="AB441" s="574"/>
      <c r="AC441" s="574"/>
      <c r="AD441" s="574"/>
      <c r="AE441" s="574"/>
      <c r="AF441" s="574"/>
      <c r="AG441" s="574"/>
      <c r="AH441" s="574"/>
      <c r="AI441" s="574"/>
      <c r="AJ441" s="575"/>
      <c r="AK441" s="585"/>
      <c r="AL441" s="585"/>
      <c r="AM441" s="586"/>
      <c r="AN441" s="586"/>
      <c r="AO441" s="586"/>
      <c r="AP441" s="586"/>
      <c r="AQ441" s="586"/>
      <c r="AR441" s="586"/>
      <c r="AS441" s="586"/>
      <c r="AT441" s="586"/>
      <c r="AU441" s="586"/>
      <c r="AV441" s="586"/>
      <c r="AW441" s="586"/>
      <c r="AX441" s="586"/>
      <c r="AY441" s="586"/>
      <c r="AZ441" s="586"/>
      <c r="BA441" s="586"/>
      <c r="BB441" s="586"/>
      <c r="BC441" s="586"/>
    </row>
    <row r="442" spans="1:55" x14ac:dyDescent="0.25">
      <c r="A442" s="1332"/>
      <c r="B442" s="1252"/>
      <c r="C442" s="1252"/>
      <c r="D442" s="761" t="s">
        <v>228</v>
      </c>
      <c r="E442" s="668">
        <v>0</v>
      </c>
      <c r="F442" s="827">
        <v>0</v>
      </c>
      <c r="G442" s="583"/>
      <c r="H442" s="583"/>
      <c r="I442" s="674"/>
      <c r="J442" s="668">
        <v>0</v>
      </c>
      <c r="K442" s="583"/>
      <c r="L442" s="583"/>
      <c r="M442" s="708"/>
      <c r="N442" s="1252"/>
      <c r="O442" s="1252"/>
      <c r="P442" s="1252"/>
      <c r="Q442" s="1252"/>
      <c r="R442" s="1252"/>
      <c r="S442" s="1246"/>
      <c r="T442" s="1247"/>
      <c r="U442" s="1252"/>
      <c r="V442" s="1252"/>
      <c r="W442" s="1252"/>
      <c r="X442" s="1252"/>
      <c r="Y442" s="1283"/>
      <c r="Z442" s="573"/>
      <c r="AA442" s="574"/>
      <c r="AB442" s="574"/>
      <c r="AC442" s="574"/>
      <c r="AD442" s="574"/>
      <c r="AE442" s="574"/>
      <c r="AF442" s="574"/>
      <c r="AG442" s="574"/>
      <c r="AH442" s="574"/>
      <c r="AI442" s="574"/>
      <c r="AJ442" s="575"/>
      <c r="AK442" s="585"/>
      <c r="AL442" s="585"/>
      <c r="AM442" s="586"/>
      <c r="AN442" s="586"/>
      <c r="AO442" s="586"/>
      <c r="AP442" s="586"/>
      <c r="AQ442" s="586"/>
      <c r="AR442" s="586"/>
      <c r="AS442" s="586"/>
      <c r="AT442" s="586"/>
      <c r="AU442" s="586"/>
      <c r="AV442" s="586"/>
      <c r="AW442" s="586"/>
      <c r="AX442" s="586"/>
      <c r="AY442" s="586"/>
      <c r="AZ442" s="586"/>
      <c r="BA442" s="586"/>
      <c r="BB442" s="586"/>
      <c r="BC442" s="586"/>
    </row>
    <row r="443" spans="1:55" ht="15.75" thickBot="1" x14ac:dyDescent="0.3">
      <c r="A443" s="1333"/>
      <c r="B443" s="1293"/>
      <c r="C443" s="1293"/>
      <c r="D443" s="755" t="s">
        <v>230</v>
      </c>
      <c r="E443" s="704">
        <v>27215067</v>
      </c>
      <c r="F443" s="826">
        <v>27215067</v>
      </c>
      <c r="G443" s="608"/>
      <c r="H443" s="608"/>
      <c r="I443" s="675"/>
      <c r="J443" s="668">
        <v>27215067</v>
      </c>
      <c r="K443" s="608"/>
      <c r="L443" s="608"/>
      <c r="M443" s="709"/>
      <c r="N443" s="1293"/>
      <c r="O443" s="1293"/>
      <c r="P443" s="1293"/>
      <c r="Q443" s="1293"/>
      <c r="R443" s="1293"/>
      <c r="S443" s="1302"/>
      <c r="T443" s="1303"/>
      <c r="U443" s="1293"/>
      <c r="V443" s="1293"/>
      <c r="W443" s="1293"/>
      <c r="X443" s="1293"/>
      <c r="Y443" s="1295"/>
      <c r="Z443" s="573"/>
      <c r="AA443" s="574"/>
      <c r="AB443" s="574"/>
      <c r="AC443" s="574"/>
      <c r="AD443" s="574"/>
      <c r="AE443" s="574"/>
      <c r="AF443" s="574"/>
      <c r="AG443" s="574"/>
      <c r="AH443" s="574"/>
      <c r="AI443" s="574"/>
      <c r="AJ443" s="575"/>
      <c r="AK443" s="585"/>
      <c r="AL443" s="585"/>
      <c r="AM443" s="586"/>
      <c r="AN443" s="586"/>
      <c r="AO443" s="586"/>
      <c r="AP443" s="586"/>
      <c r="AQ443" s="586"/>
      <c r="AR443" s="586"/>
      <c r="AS443" s="586"/>
      <c r="AT443" s="586"/>
      <c r="AU443" s="586"/>
      <c r="AV443" s="586"/>
      <c r="AW443" s="586"/>
      <c r="AX443" s="586"/>
      <c r="AY443" s="586"/>
      <c r="AZ443" s="586"/>
      <c r="BA443" s="586"/>
      <c r="BB443" s="586"/>
      <c r="BC443" s="586"/>
    </row>
    <row r="444" spans="1:55" ht="33.75" x14ac:dyDescent="0.25">
      <c r="A444" s="1331">
        <v>20</v>
      </c>
      <c r="B444" s="1352" t="s">
        <v>360</v>
      </c>
      <c r="C444" s="1256" t="s">
        <v>361</v>
      </c>
      <c r="D444" s="754" t="s">
        <v>216</v>
      </c>
      <c r="E444" s="767">
        <v>75</v>
      </c>
      <c r="F444" s="767">
        <v>75</v>
      </c>
      <c r="G444" s="716"/>
      <c r="H444" s="716"/>
      <c r="I444" s="716"/>
      <c r="J444" s="867">
        <v>0.5625</v>
      </c>
      <c r="K444" s="639"/>
      <c r="L444" s="644"/>
      <c r="M444" s="671"/>
      <c r="N444" s="1256" t="s">
        <v>217</v>
      </c>
      <c r="O444" s="1256" t="s">
        <v>89</v>
      </c>
      <c r="P444" s="1256" t="s">
        <v>89</v>
      </c>
      <c r="Q444" s="1256" t="s">
        <v>89</v>
      </c>
      <c r="R444" s="1292" t="s">
        <v>221</v>
      </c>
      <c r="S444" s="1300">
        <v>8185614</v>
      </c>
      <c r="T444" s="1301"/>
      <c r="U444" s="1292" t="s">
        <v>222</v>
      </c>
      <c r="V444" s="1292" t="s">
        <v>223</v>
      </c>
      <c r="W444" s="1292" t="s">
        <v>224</v>
      </c>
      <c r="X444" s="1292" t="s">
        <v>225</v>
      </c>
      <c r="Y444" s="1294">
        <v>8185614</v>
      </c>
      <c r="Z444" s="573"/>
      <c r="AA444" s="574">
        <v>12</v>
      </c>
      <c r="AB444" s="574" t="s">
        <v>365</v>
      </c>
      <c r="AC444" s="574"/>
      <c r="AD444" s="574"/>
      <c r="AE444" s="574"/>
      <c r="AF444" s="574" t="s">
        <v>366</v>
      </c>
      <c r="AG444" s="574"/>
      <c r="AH444" s="574"/>
      <c r="AI444" s="574"/>
      <c r="AJ444" s="575"/>
      <c r="AK444" s="585"/>
      <c r="AL444" s="585"/>
      <c r="AM444" s="586"/>
      <c r="AN444" s="586"/>
      <c r="AO444" s="586"/>
      <c r="AP444" s="586"/>
      <c r="AQ444" s="586"/>
      <c r="AR444" s="586"/>
      <c r="AS444" s="586"/>
      <c r="AT444" s="576"/>
      <c r="AU444" s="576"/>
      <c r="AV444" s="576"/>
      <c r="AW444" s="576"/>
      <c r="AX444" s="576"/>
      <c r="AY444" s="576"/>
      <c r="AZ444" s="576"/>
      <c r="BA444" s="576"/>
      <c r="BB444" s="576"/>
      <c r="BC444" s="576"/>
    </row>
    <row r="445" spans="1:55" ht="45" x14ac:dyDescent="0.25">
      <c r="A445" s="1332"/>
      <c r="B445" s="1272"/>
      <c r="C445" s="1252"/>
      <c r="D445" s="755" t="s">
        <v>226</v>
      </c>
      <c r="E445" s="768">
        <v>32835000</v>
      </c>
      <c r="F445" s="768">
        <v>32835000</v>
      </c>
      <c r="G445" s="717"/>
      <c r="H445" s="717"/>
      <c r="I445" s="717"/>
      <c r="J445" s="859">
        <v>32733000</v>
      </c>
      <c r="K445" s="807"/>
      <c r="L445" s="604"/>
      <c r="M445" s="702"/>
      <c r="N445" s="1252"/>
      <c r="O445" s="1252"/>
      <c r="P445" s="1252"/>
      <c r="Q445" s="1252"/>
      <c r="R445" s="1252"/>
      <c r="S445" s="1246"/>
      <c r="T445" s="1247"/>
      <c r="U445" s="1252"/>
      <c r="V445" s="1252"/>
      <c r="W445" s="1252"/>
      <c r="X445" s="1252"/>
      <c r="Y445" s="1283"/>
      <c r="Z445" s="573"/>
      <c r="AA445" s="574">
        <v>13</v>
      </c>
      <c r="AB445" s="574" t="s">
        <v>367</v>
      </c>
      <c r="AC445" s="574"/>
      <c r="AD445" s="574"/>
      <c r="AE445" s="574"/>
      <c r="AF445" s="574" t="s">
        <v>368</v>
      </c>
      <c r="AG445" s="574"/>
      <c r="AH445" s="574"/>
      <c r="AI445" s="574"/>
      <c r="AJ445" s="575"/>
      <c r="AK445" s="585"/>
      <c r="AL445" s="585"/>
      <c r="AM445" s="586"/>
      <c r="AN445" s="586"/>
      <c r="AO445" s="586"/>
      <c r="AP445" s="586"/>
      <c r="AQ445" s="586"/>
      <c r="AR445" s="586"/>
      <c r="AS445" s="586"/>
      <c r="AT445" s="576"/>
      <c r="AU445" s="576"/>
      <c r="AV445" s="576"/>
      <c r="AW445" s="576"/>
      <c r="AX445" s="576"/>
      <c r="AY445" s="576"/>
      <c r="AZ445" s="576"/>
      <c r="BA445" s="576"/>
      <c r="BB445" s="576"/>
      <c r="BC445" s="576"/>
    </row>
    <row r="446" spans="1:55" ht="101.25" x14ac:dyDescent="0.25">
      <c r="A446" s="1332"/>
      <c r="B446" s="1272"/>
      <c r="C446" s="1252"/>
      <c r="D446" s="761" t="s">
        <v>228</v>
      </c>
      <c r="E446" s="768">
        <v>0</v>
      </c>
      <c r="F446" s="768">
        <v>0</v>
      </c>
      <c r="G446" s="717"/>
      <c r="H446" s="717"/>
      <c r="I446" s="717"/>
      <c r="J446" s="806">
        <v>0</v>
      </c>
      <c r="K446" s="808"/>
      <c r="L446" s="605"/>
      <c r="M446" s="672"/>
      <c r="N446" s="1252"/>
      <c r="O446" s="1252"/>
      <c r="P446" s="1252"/>
      <c r="Q446" s="1252"/>
      <c r="R446" s="1252"/>
      <c r="S446" s="1246"/>
      <c r="T446" s="1247"/>
      <c r="U446" s="1252"/>
      <c r="V446" s="1252"/>
      <c r="W446" s="1252"/>
      <c r="X446" s="1252"/>
      <c r="Y446" s="1283"/>
      <c r="Z446" s="573"/>
      <c r="AA446" s="574">
        <v>14</v>
      </c>
      <c r="AB446" s="574" t="s">
        <v>369</v>
      </c>
      <c r="AC446" s="574"/>
      <c r="AD446" s="574"/>
      <c r="AE446" s="574"/>
      <c r="AF446" s="574" t="s">
        <v>370</v>
      </c>
      <c r="AG446" s="574"/>
      <c r="AH446" s="574"/>
      <c r="AI446" s="574"/>
      <c r="AJ446" s="575"/>
      <c r="AK446" s="585"/>
      <c r="AL446" s="585"/>
      <c r="AM446" s="586"/>
      <c r="AN446" s="586"/>
      <c r="AO446" s="586"/>
      <c r="AP446" s="586"/>
      <c r="AQ446" s="586"/>
      <c r="AR446" s="586"/>
      <c r="AS446" s="586"/>
      <c r="AT446" s="576"/>
      <c r="AU446" s="576"/>
      <c r="AV446" s="576"/>
      <c r="AW446" s="576"/>
      <c r="AX446" s="576"/>
      <c r="AY446" s="576"/>
      <c r="AZ446" s="576"/>
      <c r="BA446" s="576"/>
      <c r="BB446" s="576"/>
      <c r="BC446" s="576"/>
    </row>
    <row r="447" spans="1:55" ht="15.75" thickBot="1" x14ac:dyDescent="0.3">
      <c r="A447" s="1332"/>
      <c r="B447" s="1272"/>
      <c r="C447" s="1253"/>
      <c r="D447" s="755" t="s">
        <v>230</v>
      </c>
      <c r="E447" s="768">
        <v>8660000</v>
      </c>
      <c r="F447" s="768">
        <v>8660000</v>
      </c>
      <c r="G447" s="717"/>
      <c r="H447" s="717"/>
      <c r="I447" s="717"/>
      <c r="J447" s="859">
        <v>6928000</v>
      </c>
      <c r="K447" s="807"/>
      <c r="L447" s="604"/>
      <c r="M447" s="710"/>
      <c r="N447" s="1252"/>
      <c r="O447" s="1252"/>
      <c r="P447" s="1252"/>
      <c r="Q447" s="1252"/>
      <c r="R447" s="1252"/>
      <c r="S447" s="1246"/>
      <c r="T447" s="1247"/>
      <c r="U447" s="1252"/>
      <c r="V447" s="1252"/>
      <c r="W447" s="1252"/>
      <c r="X447" s="1252"/>
      <c r="Y447" s="1283"/>
      <c r="Z447" s="573"/>
      <c r="AA447" s="574"/>
      <c r="AB447" s="574"/>
      <c r="AC447" s="574"/>
      <c r="AD447" s="574"/>
      <c r="AE447" s="574"/>
      <c r="AF447" s="574"/>
      <c r="AG447" s="574"/>
      <c r="AH447" s="574"/>
      <c r="AI447" s="574"/>
      <c r="AJ447" s="575"/>
      <c r="AK447" s="585"/>
      <c r="AL447" s="585"/>
      <c r="AM447" s="586"/>
      <c r="AN447" s="586"/>
      <c r="AO447" s="586"/>
      <c r="AP447" s="586"/>
      <c r="AQ447" s="586"/>
      <c r="AR447" s="586"/>
      <c r="AS447" s="586"/>
      <c r="AT447" s="576"/>
      <c r="AU447" s="576"/>
      <c r="AV447" s="576"/>
      <c r="AW447" s="576"/>
      <c r="AX447" s="576"/>
      <c r="AY447" s="576"/>
      <c r="AZ447" s="576"/>
      <c r="BA447" s="576"/>
      <c r="BB447" s="576"/>
      <c r="BC447" s="576"/>
    </row>
    <row r="448" spans="1:55" x14ac:dyDescent="0.25">
      <c r="A448" s="1332"/>
      <c r="B448" s="1272"/>
      <c r="C448" s="1296" t="s">
        <v>274</v>
      </c>
      <c r="D448" s="754" t="s">
        <v>216</v>
      </c>
      <c r="E448" s="769">
        <v>75</v>
      </c>
      <c r="F448" s="785">
        <v>75</v>
      </c>
      <c r="G448" s="738"/>
      <c r="H448" s="738"/>
      <c r="I448" s="748"/>
      <c r="J448" s="785">
        <v>0.5625</v>
      </c>
      <c r="K448" s="641"/>
      <c r="L448" s="641"/>
      <c r="M448" s="708"/>
      <c r="N448" s="1252"/>
      <c r="O448" s="1252"/>
      <c r="P448" s="1252"/>
      <c r="Q448" s="1252"/>
      <c r="R448" s="1252"/>
      <c r="S448" s="1246"/>
      <c r="T448" s="1247"/>
      <c r="U448" s="1252"/>
      <c r="V448" s="1252"/>
      <c r="W448" s="1252"/>
      <c r="X448" s="1252"/>
      <c r="Y448" s="1283"/>
      <c r="Z448" s="573"/>
      <c r="AA448" s="574"/>
      <c r="AB448" s="574"/>
      <c r="AC448" s="574"/>
      <c r="AD448" s="574"/>
      <c r="AE448" s="574"/>
      <c r="AF448" s="574"/>
      <c r="AG448" s="574"/>
      <c r="AH448" s="574"/>
      <c r="AI448" s="574"/>
      <c r="AJ448" s="575"/>
      <c r="AK448" s="585"/>
      <c r="AL448" s="585"/>
      <c r="AM448" s="586"/>
      <c r="AN448" s="586"/>
      <c r="AO448" s="586"/>
      <c r="AP448" s="586"/>
      <c r="AQ448" s="586"/>
      <c r="AR448" s="586"/>
      <c r="AS448" s="586"/>
      <c r="AT448" s="586"/>
      <c r="AU448" s="586"/>
      <c r="AV448" s="586"/>
      <c r="AW448" s="586"/>
      <c r="AX448" s="586"/>
      <c r="AY448" s="586"/>
      <c r="AZ448" s="586"/>
      <c r="BA448" s="586"/>
      <c r="BB448" s="586"/>
      <c r="BC448" s="586"/>
    </row>
    <row r="449" spans="1:55" x14ac:dyDescent="0.25">
      <c r="A449" s="1332"/>
      <c r="B449" s="1272"/>
      <c r="C449" s="1252"/>
      <c r="D449" s="755" t="s">
        <v>226</v>
      </c>
      <c r="E449" s="669">
        <v>32835000</v>
      </c>
      <c r="F449" s="669">
        <v>32835000</v>
      </c>
      <c r="G449" s="587"/>
      <c r="H449" s="587"/>
      <c r="I449" s="673"/>
      <c r="J449" s="811">
        <v>32733000</v>
      </c>
      <c r="K449" s="587"/>
      <c r="L449" s="587"/>
      <c r="M449" s="708"/>
      <c r="N449" s="1252"/>
      <c r="O449" s="1252"/>
      <c r="P449" s="1252"/>
      <c r="Q449" s="1252"/>
      <c r="R449" s="1252"/>
      <c r="S449" s="1246"/>
      <c r="T449" s="1247"/>
      <c r="U449" s="1252"/>
      <c r="V449" s="1252"/>
      <c r="W449" s="1252"/>
      <c r="X449" s="1252"/>
      <c r="Y449" s="1283"/>
      <c r="Z449" s="573"/>
      <c r="AA449" s="574"/>
      <c r="AB449" s="574"/>
      <c r="AC449" s="574"/>
      <c r="AD449" s="574"/>
      <c r="AE449" s="574"/>
      <c r="AF449" s="574"/>
      <c r="AG449" s="574"/>
      <c r="AH449" s="574"/>
      <c r="AI449" s="574"/>
      <c r="AJ449" s="575"/>
      <c r="AK449" s="585"/>
      <c r="AL449" s="585"/>
      <c r="AM449" s="586"/>
      <c r="AN449" s="586"/>
      <c r="AO449" s="586"/>
      <c r="AP449" s="586"/>
      <c r="AQ449" s="586"/>
      <c r="AR449" s="586"/>
      <c r="AS449" s="586"/>
      <c r="AT449" s="586"/>
      <c r="AU449" s="586"/>
      <c r="AV449" s="586"/>
      <c r="AW449" s="586"/>
      <c r="AX449" s="586"/>
      <c r="AY449" s="586"/>
      <c r="AZ449" s="586"/>
      <c r="BA449" s="586"/>
      <c r="BB449" s="586"/>
      <c r="BC449" s="586"/>
    </row>
    <row r="450" spans="1:55" x14ac:dyDescent="0.25">
      <c r="A450" s="1332"/>
      <c r="B450" s="1272"/>
      <c r="C450" s="1252"/>
      <c r="D450" s="761" t="s">
        <v>228</v>
      </c>
      <c r="E450" s="668">
        <v>0</v>
      </c>
      <c r="F450" s="668">
        <v>0</v>
      </c>
      <c r="G450" s="583"/>
      <c r="H450" s="583"/>
      <c r="I450" s="674"/>
      <c r="J450" s="785">
        <v>0</v>
      </c>
      <c r="K450" s="583"/>
      <c r="L450" s="583"/>
      <c r="M450" s="708"/>
      <c r="N450" s="1252"/>
      <c r="O450" s="1252"/>
      <c r="P450" s="1252"/>
      <c r="Q450" s="1252"/>
      <c r="R450" s="1252"/>
      <c r="S450" s="1246"/>
      <c r="T450" s="1247"/>
      <c r="U450" s="1252"/>
      <c r="V450" s="1252"/>
      <c r="W450" s="1252"/>
      <c r="X450" s="1252"/>
      <c r="Y450" s="1283"/>
      <c r="Z450" s="573"/>
      <c r="AA450" s="574"/>
      <c r="AB450" s="574"/>
      <c r="AC450" s="574"/>
      <c r="AD450" s="574"/>
      <c r="AE450" s="574"/>
      <c r="AF450" s="574"/>
      <c r="AG450" s="574"/>
      <c r="AH450" s="574"/>
      <c r="AI450" s="574"/>
      <c r="AJ450" s="575"/>
      <c r="AK450" s="585"/>
      <c r="AL450" s="585"/>
      <c r="AM450" s="586"/>
      <c r="AN450" s="586"/>
      <c r="AO450" s="586"/>
      <c r="AP450" s="586"/>
      <c r="AQ450" s="586"/>
      <c r="AR450" s="586"/>
      <c r="AS450" s="586"/>
      <c r="AT450" s="586"/>
      <c r="AU450" s="586"/>
      <c r="AV450" s="586"/>
      <c r="AW450" s="586"/>
      <c r="AX450" s="586"/>
      <c r="AY450" s="586"/>
      <c r="AZ450" s="586"/>
      <c r="BA450" s="586"/>
      <c r="BB450" s="586"/>
      <c r="BC450" s="586"/>
    </row>
    <row r="451" spans="1:55" ht="15.75" thickBot="1" x14ac:dyDescent="0.3">
      <c r="A451" s="1333"/>
      <c r="B451" s="1273"/>
      <c r="C451" s="1293"/>
      <c r="D451" s="755" t="s">
        <v>230</v>
      </c>
      <c r="E451" s="704">
        <v>8660000</v>
      </c>
      <c r="F451" s="704">
        <v>8660000</v>
      </c>
      <c r="G451" s="608"/>
      <c r="H451" s="608"/>
      <c r="I451" s="675"/>
      <c r="J451" s="811">
        <v>6928000</v>
      </c>
      <c r="K451" s="608"/>
      <c r="L451" s="608"/>
      <c r="M451" s="709"/>
      <c r="N451" s="1293"/>
      <c r="O451" s="1293"/>
      <c r="P451" s="1293"/>
      <c r="Q451" s="1293"/>
      <c r="R451" s="1293"/>
      <c r="S451" s="1302"/>
      <c r="T451" s="1303"/>
      <c r="U451" s="1293"/>
      <c r="V451" s="1293"/>
      <c r="W451" s="1293"/>
      <c r="X451" s="1293"/>
      <c r="Y451" s="1295"/>
      <c r="Z451" s="573"/>
      <c r="AA451" s="574"/>
      <c r="AB451" s="574"/>
      <c r="AC451" s="574"/>
      <c r="AD451" s="574"/>
      <c r="AE451" s="574"/>
      <c r="AF451" s="574"/>
      <c r="AG451" s="574"/>
      <c r="AH451" s="574"/>
      <c r="AI451" s="574"/>
      <c r="AJ451" s="575"/>
      <c r="AK451" s="585"/>
      <c r="AL451" s="585"/>
      <c r="AM451" s="586"/>
      <c r="AN451" s="586"/>
      <c r="AO451" s="586"/>
      <c r="AP451" s="586"/>
      <c r="AQ451" s="586"/>
      <c r="AR451" s="586"/>
      <c r="AS451" s="586"/>
      <c r="AT451" s="586"/>
      <c r="AU451" s="586"/>
      <c r="AV451" s="586"/>
      <c r="AW451" s="586"/>
      <c r="AX451" s="586"/>
      <c r="AY451" s="586"/>
      <c r="AZ451" s="586"/>
      <c r="BA451" s="586"/>
      <c r="BB451" s="586"/>
      <c r="BC451" s="586"/>
    </row>
    <row r="452" spans="1:55" ht="36" x14ac:dyDescent="0.25">
      <c r="A452" s="1340" t="s">
        <v>362</v>
      </c>
      <c r="B452" s="1341"/>
      <c r="C452" s="1342"/>
      <c r="D452" s="762" t="s">
        <v>466</v>
      </c>
      <c r="E452" s="571">
        <v>10091605000.061855</v>
      </c>
      <c r="F452" s="794">
        <v>10091605000</v>
      </c>
      <c r="G452" s="795"/>
      <c r="H452" s="795"/>
      <c r="I452" s="795"/>
      <c r="J452" s="795">
        <v>1051758057</v>
      </c>
      <c r="K452" s="795"/>
      <c r="L452" s="795"/>
      <c r="M452" s="794"/>
      <c r="N452" s="796"/>
      <c r="O452" s="796"/>
      <c r="P452" s="796"/>
      <c r="Q452" s="796"/>
      <c r="R452" s="797"/>
      <c r="S452" s="797"/>
      <c r="T452" s="797"/>
      <c r="U452" s="797"/>
      <c r="V452" s="797"/>
      <c r="W452" s="797"/>
      <c r="X452" s="797"/>
      <c r="Y452" s="798"/>
      <c r="Z452" s="586"/>
      <c r="AA452" s="652"/>
      <c r="AB452" s="652"/>
      <c r="AC452" s="652"/>
      <c r="AD452" s="652"/>
      <c r="AE452" s="652"/>
      <c r="AF452" s="652"/>
      <c r="AG452" s="652"/>
      <c r="AH452" s="652"/>
      <c r="AI452" s="652"/>
      <c r="AJ452" s="585"/>
      <c r="AK452" s="585"/>
      <c r="AL452" s="585"/>
      <c r="AM452" s="586"/>
      <c r="AN452" s="586"/>
      <c r="AO452" s="586"/>
      <c r="AP452" s="586"/>
      <c r="AQ452" s="586"/>
      <c r="AR452" s="586"/>
      <c r="AS452" s="586"/>
      <c r="AT452" s="576"/>
      <c r="AU452" s="576"/>
      <c r="AV452" s="576"/>
      <c r="AW452" s="576"/>
      <c r="AX452" s="576"/>
      <c r="AY452" s="576"/>
      <c r="AZ452" s="576"/>
      <c r="BA452" s="576"/>
      <c r="BB452" s="576"/>
      <c r="BC452" s="576"/>
    </row>
    <row r="453" spans="1:55" ht="36" x14ac:dyDescent="0.25">
      <c r="A453" s="1343"/>
      <c r="B453" s="1344"/>
      <c r="C453" s="1345"/>
      <c r="D453" s="763" t="s">
        <v>467</v>
      </c>
      <c r="E453" s="802">
        <v>2539609219</v>
      </c>
      <c r="F453" s="802">
        <v>2539609219</v>
      </c>
      <c r="G453" s="763"/>
      <c r="H453" s="763"/>
      <c r="I453" s="763"/>
      <c r="J453" s="926">
        <v>1435891770</v>
      </c>
      <c r="K453" s="763"/>
      <c r="L453" s="763"/>
      <c r="M453" s="763"/>
      <c r="N453" s="763"/>
      <c r="O453" s="763"/>
      <c r="P453" s="763"/>
      <c r="Q453" s="763"/>
      <c r="R453" s="763"/>
      <c r="S453" s="763"/>
      <c r="T453" s="763"/>
      <c r="U453" s="763"/>
      <c r="V453" s="763"/>
      <c r="W453" s="763"/>
      <c r="X453" s="763"/>
      <c r="Y453" s="763"/>
      <c r="Z453" s="586"/>
      <c r="AA453" s="652"/>
      <c r="AB453" s="652"/>
      <c r="AC453" s="652"/>
      <c r="AD453" s="652"/>
      <c r="AE453" s="652"/>
      <c r="AF453" s="652"/>
      <c r="AG453" s="652"/>
      <c r="AH453" s="652"/>
      <c r="AI453" s="652"/>
      <c r="AJ453" s="585"/>
      <c r="AK453" s="585"/>
      <c r="AL453" s="585"/>
      <c r="AM453" s="586"/>
      <c r="AN453" s="586"/>
      <c r="AO453" s="586"/>
      <c r="AP453" s="586"/>
      <c r="AQ453" s="586"/>
      <c r="AR453" s="586"/>
      <c r="AS453" s="586"/>
      <c r="AT453" s="576"/>
      <c r="AU453" s="576"/>
      <c r="AV453" s="576"/>
      <c r="AW453" s="576"/>
      <c r="AX453" s="576"/>
      <c r="AY453" s="576"/>
      <c r="AZ453" s="576"/>
      <c r="BA453" s="576"/>
      <c r="BB453" s="576"/>
      <c r="BC453" s="576"/>
    </row>
    <row r="454" spans="1:55" ht="36.75" thickBot="1" x14ac:dyDescent="0.3">
      <c r="A454" s="1346"/>
      <c r="B454" s="1347"/>
      <c r="C454" s="1348"/>
      <c r="D454" s="764" t="s">
        <v>468</v>
      </c>
      <c r="E454" s="799">
        <v>12631214219.061855</v>
      </c>
      <c r="F454" s="799">
        <v>12631214219</v>
      </c>
      <c r="G454" s="800"/>
      <c r="H454" s="800"/>
      <c r="I454" s="800"/>
      <c r="J454" s="800">
        <v>2487649827</v>
      </c>
      <c r="K454" s="800"/>
      <c r="L454" s="800"/>
      <c r="M454" s="799"/>
      <c r="N454" s="801"/>
      <c r="O454" s="801"/>
      <c r="P454" s="801"/>
      <c r="Q454" s="801"/>
      <c r="R454" s="801"/>
      <c r="S454" s="801"/>
      <c r="T454" s="801"/>
      <c r="U454" s="801"/>
      <c r="V454" s="1349"/>
      <c r="W454" s="1350"/>
      <c r="X454" s="1350"/>
      <c r="Y454" s="1351"/>
      <c r="Z454" s="586"/>
      <c r="AA454" s="652"/>
      <c r="AB454" s="652"/>
      <c r="AC454" s="652"/>
      <c r="AD454" s="652"/>
      <c r="AE454" s="652"/>
      <c r="AF454" s="652"/>
      <c r="AG454" s="652"/>
      <c r="AH454" s="652"/>
      <c r="AI454" s="652"/>
      <c r="AJ454" s="585"/>
      <c r="AK454" s="585"/>
      <c r="AL454" s="585"/>
      <c r="AM454" s="586"/>
      <c r="AN454" s="586"/>
      <c r="AO454" s="586"/>
      <c r="AP454" s="586"/>
      <c r="AQ454" s="586"/>
      <c r="AR454" s="586"/>
      <c r="AS454" s="586"/>
      <c r="AT454" s="576"/>
      <c r="AU454" s="576"/>
      <c r="AV454" s="576"/>
      <c r="AW454" s="576"/>
      <c r="AX454" s="576"/>
      <c r="AY454" s="576"/>
      <c r="AZ454" s="576"/>
      <c r="BA454" s="576"/>
      <c r="BB454" s="576"/>
      <c r="BC454" s="576"/>
    </row>
    <row r="455" spans="1:55" x14ac:dyDescent="0.25">
      <c r="A455" s="653"/>
      <c r="B455" s="653"/>
      <c r="C455" s="653"/>
      <c r="D455" s="653"/>
      <c r="E455" s="793"/>
      <c r="F455" s="793"/>
      <c r="G455" s="653"/>
      <c r="H455" s="654"/>
      <c r="I455" s="705"/>
      <c r="J455" s="922"/>
      <c r="K455" s="653"/>
      <c r="L455" s="654"/>
      <c r="M455" s="705"/>
      <c r="N455" s="653"/>
      <c r="O455" s="653"/>
      <c r="P455" s="653"/>
      <c r="Q455" s="653"/>
      <c r="R455" s="653"/>
      <c r="S455" s="653"/>
      <c r="T455" s="653"/>
      <c r="U455" s="653"/>
      <c r="V455" s="653"/>
      <c r="W455" s="653"/>
      <c r="X455" s="653"/>
      <c r="Y455" s="653"/>
      <c r="Z455" s="653"/>
      <c r="AA455" s="653"/>
      <c r="AB455" s="653"/>
      <c r="AC455" s="653"/>
      <c r="AD455" s="653"/>
      <c r="AE455" s="653"/>
      <c r="AF455" s="653"/>
      <c r="AG455" s="653"/>
      <c r="AH455" s="653"/>
      <c r="AI455" s="653"/>
      <c r="AJ455" s="653"/>
      <c r="AK455" s="653"/>
      <c r="AL455" s="653"/>
      <c r="AM455" s="653"/>
      <c r="AN455" s="653"/>
      <c r="AO455" s="653"/>
      <c r="AP455" s="653"/>
      <c r="AQ455" s="653"/>
      <c r="AR455" s="653"/>
      <c r="AS455" s="653"/>
      <c r="AT455" s="653"/>
      <c r="AU455" s="653"/>
      <c r="AV455" s="653"/>
      <c r="AW455" s="653"/>
      <c r="AX455" s="653"/>
      <c r="AY455" s="653"/>
      <c r="AZ455" s="653"/>
      <c r="BA455" s="653"/>
      <c r="BB455" s="653"/>
      <c r="BC455" s="653"/>
    </row>
    <row r="456" spans="1:55" x14ac:dyDescent="0.25">
      <c r="A456" s="572"/>
      <c r="B456" s="572"/>
      <c r="C456" s="572"/>
      <c r="D456" s="572"/>
      <c r="E456" s="572"/>
      <c r="F456" s="572"/>
      <c r="G456" s="572"/>
      <c r="H456" s="572"/>
      <c r="I456" s="572"/>
      <c r="J456" s="923"/>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2"/>
      <c r="AL456" s="572"/>
      <c r="AM456" s="572"/>
      <c r="AN456" s="572"/>
      <c r="AO456" s="572"/>
      <c r="AP456" s="572"/>
      <c r="AQ456" s="572"/>
      <c r="AR456" s="572"/>
      <c r="AS456" s="572"/>
      <c r="AT456" s="572"/>
      <c r="AU456" s="572"/>
      <c r="AV456" s="572"/>
      <c r="AW456" s="572"/>
      <c r="AX456" s="572"/>
      <c r="AY456" s="572"/>
      <c r="AZ456" s="572"/>
      <c r="BA456" s="572"/>
      <c r="BB456" s="572"/>
      <c r="BC456" s="572"/>
    </row>
    <row r="457" spans="1:55" ht="18" x14ac:dyDescent="0.25">
      <c r="A457" s="751" t="s">
        <v>425</v>
      </c>
      <c r="B457" s="750"/>
      <c r="C457" s="750"/>
      <c r="D457" s="750"/>
      <c r="E457" s="750"/>
      <c r="F457" s="750"/>
      <c r="G457" s="750"/>
      <c r="H457" s="750"/>
      <c r="I457" s="750"/>
      <c r="J457" s="924"/>
      <c r="K457" s="750"/>
      <c r="L457" s="750"/>
      <c r="M457" s="750"/>
      <c r="N457" s="750"/>
      <c r="O457" s="750"/>
      <c r="P457" s="750"/>
      <c r="Q457" s="803"/>
      <c r="R457" s="803"/>
      <c r="S457" s="803"/>
      <c r="T457" s="803"/>
      <c r="U457" s="803"/>
      <c r="V457" s="804"/>
      <c r="W457" s="804"/>
      <c r="X457" s="804"/>
      <c r="Y457" s="804"/>
      <c r="Z457" s="756"/>
      <c r="AA457" s="756"/>
      <c r="AB457" s="756"/>
      <c r="AC457" s="756"/>
      <c r="AD457" s="756"/>
      <c r="AE457" s="756"/>
      <c r="AF457" s="756"/>
      <c r="AG457" s="756"/>
      <c r="AH457" s="756"/>
      <c r="AI457" s="756"/>
      <c r="AJ457" s="756"/>
      <c r="AK457" s="756"/>
      <c r="AL457" s="756"/>
      <c r="AM457" s="756"/>
      <c r="AN457" s="756"/>
      <c r="AO457" s="756"/>
      <c r="AP457" s="756"/>
      <c r="AQ457" s="756"/>
      <c r="AR457" s="756"/>
      <c r="AS457" s="756"/>
      <c r="AT457" s="756"/>
      <c r="AU457" s="756"/>
      <c r="AV457" s="756"/>
      <c r="AW457" s="756"/>
      <c r="AX457" s="756"/>
      <c r="AY457" s="756"/>
      <c r="AZ457" s="756"/>
      <c r="BA457" s="756"/>
      <c r="BB457" s="756"/>
      <c r="BC457" s="756"/>
    </row>
    <row r="458" spans="1:55" ht="18" x14ac:dyDescent="0.25">
      <c r="A458" s="752" t="s">
        <v>426</v>
      </c>
      <c r="B458" s="1359" t="s">
        <v>427</v>
      </c>
      <c r="C458" s="1359"/>
      <c r="D458" s="1359"/>
      <c r="E458" s="1359"/>
      <c r="F458" s="1360" t="s">
        <v>428</v>
      </c>
      <c r="G458" s="1360"/>
      <c r="H458" s="1360"/>
      <c r="I458" s="750"/>
      <c r="J458" s="923"/>
      <c r="K458" s="750"/>
      <c r="L458" s="750"/>
      <c r="M458" s="750"/>
      <c r="N458" s="750"/>
      <c r="O458" s="750"/>
      <c r="P458" s="750"/>
      <c r="Q458" s="803"/>
      <c r="R458" s="803"/>
      <c r="S458" s="803"/>
      <c r="T458" s="803"/>
      <c r="U458" s="803"/>
      <c r="V458" s="803"/>
      <c r="W458" s="803"/>
      <c r="X458" s="803"/>
      <c r="Y458" s="803"/>
      <c r="Z458" s="756"/>
      <c r="AA458" s="756"/>
      <c r="AB458" s="756"/>
      <c r="AC458" s="756"/>
      <c r="AD458" s="756"/>
      <c r="AE458" s="756"/>
      <c r="AF458" s="756"/>
      <c r="AG458" s="756"/>
      <c r="AH458" s="756"/>
      <c r="AI458" s="756"/>
      <c r="AJ458" s="756"/>
      <c r="AK458" s="756"/>
      <c r="AL458" s="756"/>
      <c r="AM458" s="756"/>
      <c r="AN458" s="756"/>
      <c r="AO458" s="756"/>
      <c r="AP458" s="756"/>
      <c r="AQ458" s="756"/>
      <c r="AR458" s="756"/>
      <c r="AS458" s="756"/>
      <c r="AT458" s="756"/>
      <c r="AU458" s="756"/>
      <c r="AV458" s="756"/>
      <c r="AW458" s="756"/>
      <c r="AX458" s="756"/>
      <c r="AY458" s="756"/>
      <c r="AZ458" s="756"/>
      <c r="BA458" s="756"/>
      <c r="BB458" s="756"/>
      <c r="BC458" s="756"/>
    </row>
    <row r="459" spans="1:55" x14ac:dyDescent="0.25">
      <c r="A459" s="753">
        <v>11</v>
      </c>
      <c r="B459" s="1361" t="s">
        <v>429</v>
      </c>
      <c r="C459" s="1361"/>
      <c r="D459" s="1361"/>
      <c r="E459" s="1361"/>
      <c r="F459" s="1361" t="s">
        <v>430</v>
      </c>
      <c r="G459" s="1361"/>
      <c r="H459" s="1361"/>
      <c r="I459" s="750"/>
      <c r="J459" s="925"/>
      <c r="K459" s="750"/>
      <c r="L459" s="750"/>
      <c r="M459" s="750"/>
      <c r="N459" s="750"/>
      <c r="O459" s="750"/>
      <c r="P459" s="750"/>
      <c r="Q459" s="750"/>
      <c r="R459" s="750"/>
      <c r="S459" s="750"/>
      <c r="T459" s="750"/>
      <c r="U459" s="750"/>
      <c r="V459" s="750"/>
      <c r="W459" s="750"/>
      <c r="X459" s="750"/>
      <c r="Y459" s="750"/>
      <c r="Z459" s="756"/>
      <c r="AA459" s="756"/>
      <c r="AB459" s="756"/>
      <c r="AC459" s="756"/>
      <c r="AD459" s="756"/>
      <c r="AE459" s="756"/>
      <c r="AF459" s="756"/>
      <c r="AG459" s="756"/>
      <c r="AH459" s="756"/>
      <c r="AI459" s="756"/>
      <c r="AJ459" s="756"/>
      <c r="AK459" s="756"/>
      <c r="AL459" s="756"/>
      <c r="AM459" s="756"/>
      <c r="AN459" s="756"/>
      <c r="AO459" s="756"/>
      <c r="AP459" s="756"/>
      <c r="AQ459" s="756"/>
      <c r="AR459" s="756"/>
      <c r="AS459" s="756"/>
      <c r="AT459" s="756"/>
      <c r="AU459" s="756"/>
      <c r="AV459" s="756"/>
      <c r="AW459" s="756"/>
      <c r="AX459" s="756"/>
      <c r="AY459" s="756"/>
      <c r="AZ459" s="756"/>
      <c r="BA459" s="756"/>
      <c r="BB459" s="756"/>
      <c r="BC459" s="756"/>
    </row>
  </sheetData>
  <mergeCells count="1177">
    <mergeCell ref="B8:B11"/>
    <mergeCell ref="Y9:Y11"/>
    <mergeCell ref="X9:X11"/>
    <mergeCell ref="W9:W11"/>
    <mergeCell ref="A8:A11"/>
    <mergeCell ref="B458:E458"/>
    <mergeCell ref="F458:H458"/>
    <mergeCell ref="B459:E459"/>
    <mergeCell ref="F459:H459"/>
    <mergeCell ref="A1:D3"/>
    <mergeCell ref="E1:Y1"/>
    <mergeCell ref="E2:Y2"/>
    <mergeCell ref="E3:R3"/>
    <mergeCell ref="S3:Y3"/>
    <mergeCell ref="A4:D4"/>
    <mergeCell ref="E4:Y4"/>
    <mergeCell ref="A5:D5"/>
    <mergeCell ref="E5:Y5"/>
    <mergeCell ref="A6:A7"/>
    <mergeCell ref="B6:B7"/>
    <mergeCell ref="C6:C7"/>
    <mergeCell ref="D6:D7"/>
    <mergeCell ref="E6:E7"/>
    <mergeCell ref="F6:I6"/>
    <mergeCell ref="J6:M6"/>
    <mergeCell ref="N6:R6"/>
    <mergeCell ref="S6:Y6"/>
    <mergeCell ref="C80:C83"/>
    <mergeCell ref="N80:N83"/>
    <mergeCell ref="O80:O83"/>
    <mergeCell ref="P80:P83"/>
    <mergeCell ref="Q80:Q83"/>
    <mergeCell ref="R80:R83"/>
    <mergeCell ref="S80:T83"/>
    <mergeCell ref="U80:U83"/>
    <mergeCell ref="V80:V83"/>
    <mergeCell ref="W80:W83"/>
    <mergeCell ref="X80:X83"/>
    <mergeCell ref="Y80:Y83"/>
    <mergeCell ref="A20:A91"/>
    <mergeCell ref="B20:B91"/>
    <mergeCell ref="W444:W451"/>
    <mergeCell ref="X444:X451"/>
    <mergeCell ref="Y444:Y451"/>
    <mergeCell ref="C448:C451"/>
    <mergeCell ref="A452:C454"/>
    <mergeCell ref="V454:Y454"/>
    <mergeCell ref="P444:P451"/>
    <mergeCell ref="Q444:Q451"/>
    <mergeCell ref="R444:R451"/>
    <mergeCell ref="S444:T451"/>
    <mergeCell ref="U444:U451"/>
    <mergeCell ref="V444:V451"/>
    <mergeCell ref="C440:C443"/>
    <mergeCell ref="A444:A451"/>
    <mergeCell ref="B444:B451"/>
    <mergeCell ref="C444:C447"/>
    <mergeCell ref="N444:N451"/>
    <mergeCell ref="O444:O451"/>
    <mergeCell ref="S436:T443"/>
    <mergeCell ref="U436:U443"/>
    <mergeCell ref="V436:V443"/>
    <mergeCell ref="W436:W443"/>
    <mergeCell ref="X436:X443"/>
    <mergeCell ref="Y436:Y443"/>
    <mergeCell ref="Y428:Y435"/>
    <mergeCell ref="C432:C435"/>
    <mergeCell ref="A436:A443"/>
    <mergeCell ref="B436:B443"/>
    <mergeCell ref="C436:C439"/>
    <mergeCell ref="N436:N443"/>
    <mergeCell ref="O436:O443"/>
    <mergeCell ref="P436:P443"/>
    <mergeCell ref="Q436:Q443"/>
    <mergeCell ref="R436:R443"/>
    <mergeCell ref="R428:R435"/>
    <mergeCell ref="S428:T435"/>
    <mergeCell ref="U428:U435"/>
    <mergeCell ref="V428:V435"/>
    <mergeCell ref="W428:W435"/>
    <mergeCell ref="X428:X435"/>
    <mergeCell ref="V416:V419"/>
    <mergeCell ref="W416:W419"/>
    <mergeCell ref="X420:X427"/>
    <mergeCell ref="Y420:Y427"/>
    <mergeCell ref="C424:C427"/>
    <mergeCell ref="A428:A435"/>
    <mergeCell ref="B428:B435"/>
    <mergeCell ref="C428:C431"/>
    <mergeCell ref="N428:N435"/>
    <mergeCell ref="O428:O435"/>
    <mergeCell ref="P428:P435"/>
    <mergeCell ref="Q428:Q435"/>
    <mergeCell ref="Q420:Q427"/>
    <mergeCell ref="R420:R427"/>
    <mergeCell ref="S420:T427"/>
    <mergeCell ref="U420:U427"/>
    <mergeCell ref="V420:V427"/>
    <mergeCell ref="W420:W427"/>
    <mergeCell ref="A420:A427"/>
    <mergeCell ref="B420:B427"/>
    <mergeCell ref="C420:C423"/>
    <mergeCell ref="N420:N427"/>
    <mergeCell ref="O420:O427"/>
    <mergeCell ref="P420:P427"/>
    <mergeCell ref="W408:W415"/>
    <mergeCell ref="X408:X415"/>
    <mergeCell ref="Y408:Y415"/>
    <mergeCell ref="C412:C415"/>
    <mergeCell ref="C416:C419"/>
    <mergeCell ref="N416:N419"/>
    <mergeCell ref="O416:O419"/>
    <mergeCell ref="P416:P419"/>
    <mergeCell ref="P408:P415"/>
    <mergeCell ref="Q408:Q415"/>
    <mergeCell ref="R408:R415"/>
    <mergeCell ref="S408:T415"/>
    <mergeCell ref="U408:U415"/>
    <mergeCell ref="V408:V415"/>
    <mergeCell ref="C404:C407"/>
    <mergeCell ref="A408:A415"/>
    <mergeCell ref="B408:B415"/>
    <mergeCell ref="C408:C411"/>
    <mergeCell ref="N408:N415"/>
    <mergeCell ref="O408:O415"/>
    <mergeCell ref="S400:T407"/>
    <mergeCell ref="U400:U407"/>
    <mergeCell ref="V400:V407"/>
    <mergeCell ref="W400:W407"/>
    <mergeCell ref="X400:X407"/>
    <mergeCell ref="Y400:Y407"/>
    <mergeCell ref="X416:X419"/>
    <mergeCell ref="Y416:Y419"/>
    <mergeCell ref="Q416:Q419"/>
    <mergeCell ref="R416:R419"/>
    <mergeCell ref="S416:T419"/>
    <mergeCell ref="U416:U419"/>
    <mergeCell ref="Y392:Y399"/>
    <mergeCell ref="C396:C399"/>
    <mergeCell ref="A400:A407"/>
    <mergeCell ref="B400:B407"/>
    <mergeCell ref="C400:C403"/>
    <mergeCell ref="N400:N407"/>
    <mergeCell ref="O400:O407"/>
    <mergeCell ref="P400:P407"/>
    <mergeCell ref="Q400:Q407"/>
    <mergeCell ref="R400:R407"/>
    <mergeCell ref="R392:R399"/>
    <mergeCell ref="S392:T399"/>
    <mergeCell ref="U392:U399"/>
    <mergeCell ref="V392:V399"/>
    <mergeCell ref="W392:W399"/>
    <mergeCell ref="X392:X399"/>
    <mergeCell ref="X384:X391"/>
    <mergeCell ref="Y384:Y391"/>
    <mergeCell ref="C388:C391"/>
    <mergeCell ref="A392:A399"/>
    <mergeCell ref="B392:B399"/>
    <mergeCell ref="C392:C395"/>
    <mergeCell ref="N392:N399"/>
    <mergeCell ref="O392:O399"/>
    <mergeCell ref="P392:P399"/>
    <mergeCell ref="Q392:Q399"/>
    <mergeCell ref="Q384:Q391"/>
    <mergeCell ref="R384:R391"/>
    <mergeCell ref="S384:T391"/>
    <mergeCell ref="U384:U391"/>
    <mergeCell ref="V384:V391"/>
    <mergeCell ref="W384:W391"/>
    <mergeCell ref="A384:A391"/>
    <mergeCell ref="B384:B391"/>
    <mergeCell ref="C384:C387"/>
    <mergeCell ref="N384:N391"/>
    <mergeCell ref="O384:O391"/>
    <mergeCell ref="P384:P391"/>
    <mergeCell ref="V376:V379"/>
    <mergeCell ref="W376:W379"/>
    <mergeCell ref="X376:X379"/>
    <mergeCell ref="Y376:Y379"/>
    <mergeCell ref="C380:C383"/>
    <mergeCell ref="N380:Y383"/>
    <mergeCell ref="Y372:Y375"/>
    <mergeCell ref="C376:C379"/>
    <mergeCell ref="N376:N379"/>
    <mergeCell ref="O376:O379"/>
    <mergeCell ref="P376:P379"/>
    <mergeCell ref="Q376:Q379"/>
    <mergeCell ref="R376:R379"/>
    <mergeCell ref="S376:S379"/>
    <mergeCell ref="T376:T379"/>
    <mergeCell ref="U376:U379"/>
    <mergeCell ref="S372:S375"/>
    <mergeCell ref="T372:T375"/>
    <mergeCell ref="U372:U375"/>
    <mergeCell ref="V372:V375"/>
    <mergeCell ref="W372:W375"/>
    <mergeCell ref="X372:X375"/>
    <mergeCell ref="A300:A383"/>
    <mergeCell ref="B300:B383"/>
    <mergeCell ref="V368:V371"/>
    <mergeCell ref="W368:W371"/>
    <mergeCell ref="X368:X371"/>
    <mergeCell ref="Y368:Y371"/>
    <mergeCell ref="C372:C375"/>
    <mergeCell ref="N372:N375"/>
    <mergeCell ref="O372:O375"/>
    <mergeCell ref="P372:P375"/>
    <mergeCell ref="Q372:Q375"/>
    <mergeCell ref="R372:R375"/>
    <mergeCell ref="Y364:Y367"/>
    <mergeCell ref="C368:C371"/>
    <mergeCell ref="N368:N371"/>
    <mergeCell ref="O368:O371"/>
    <mergeCell ref="P368:P371"/>
    <mergeCell ref="Q368:Q371"/>
    <mergeCell ref="R368:R371"/>
    <mergeCell ref="S368:S371"/>
    <mergeCell ref="T368:T371"/>
    <mergeCell ref="U368:U371"/>
    <mergeCell ref="S364:S367"/>
    <mergeCell ref="T364:T367"/>
    <mergeCell ref="U364:U367"/>
    <mergeCell ref="V364:V367"/>
    <mergeCell ref="W364:W367"/>
    <mergeCell ref="X364:X367"/>
    <mergeCell ref="V360:V363"/>
    <mergeCell ref="W360:W363"/>
    <mergeCell ref="X360:X363"/>
    <mergeCell ref="Y360:Y363"/>
    <mergeCell ref="C364:C367"/>
    <mergeCell ref="N364:N367"/>
    <mergeCell ref="O364:O367"/>
    <mergeCell ref="P364:P367"/>
    <mergeCell ref="Q364:Q367"/>
    <mergeCell ref="R364:R367"/>
    <mergeCell ref="Y356:Y359"/>
    <mergeCell ref="C360:C363"/>
    <mergeCell ref="N360:N363"/>
    <mergeCell ref="O360:O363"/>
    <mergeCell ref="P360:P363"/>
    <mergeCell ref="Q360:Q363"/>
    <mergeCell ref="R360:R363"/>
    <mergeCell ref="S360:S363"/>
    <mergeCell ref="T360:T363"/>
    <mergeCell ref="U360:U363"/>
    <mergeCell ref="S356:S359"/>
    <mergeCell ref="T356:T359"/>
    <mergeCell ref="U356:U359"/>
    <mergeCell ref="V356:V359"/>
    <mergeCell ref="W356:W359"/>
    <mergeCell ref="X356:X359"/>
    <mergeCell ref="V352:V355"/>
    <mergeCell ref="W352:W355"/>
    <mergeCell ref="X352:X355"/>
    <mergeCell ref="Y352:Y355"/>
    <mergeCell ref="C356:C359"/>
    <mergeCell ref="N356:N359"/>
    <mergeCell ref="O356:O359"/>
    <mergeCell ref="P356:P359"/>
    <mergeCell ref="Q356:Q359"/>
    <mergeCell ref="R356:R359"/>
    <mergeCell ref="Y348:Y351"/>
    <mergeCell ref="C352:C355"/>
    <mergeCell ref="N352:N355"/>
    <mergeCell ref="O352:O355"/>
    <mergeCell ref="P352:P355"/>
    <mergeCell ref="Q352:Q355"/>
    <mergeCell ref="R352:R355"/>
    <mergeCell ref="S352:S355"/>
    <mergeCell ref="T352:T355"/>
    <mergeCell ref="U352:U355"/>
    <mergeCell ref="S348:S351"/>
    <mergeCell ref="T348:T351"/>
    <mergeCell ref="U348:U351"/>
    <mergeCell ref="V348:V351"/>
    <mergeCell ref="W348:W351"/>
    <mergeCell ref="X348:X351"/>
    <mergeCell ref="V344:V347"/>
    <mergeCell ref="W344:W347"/>
    <mergeCell ref="X344:X347"/>
    <mergeCell ref="Y344:Y347"/>
    <mergeCell ref="C348:C351"/>
    <mergeCell ref="N348:N351"/>
    <mergeCell ref="O348:O351"/>
    <mergeCell ref="P348:P351"/>
    <mergeCell ref="Q348:Q351"/>
    <mergeCell ref="R348:R351"/>
    <mergeCell ref="Y340:Y343"/>
    <mergeCell ref="C344:C347"/>
    <mergeCell ref="N344:N347"/>
    <mergeCell ref="O344:O347"/>
    <mergeCell ref="P344:P347"/>
    <mergeCell ref="Q344:Q347"/>
    <mergeCell ref="R344:R347"/>
    <mergeCell ref="S344:S347"/>
    <mergeCell ref="T344:T347"/>
    <mergeCell ref="U344:U347"/>
    <mergeCell ref="S340:S343"/>
    <mergeCell ref="T340:T343"/>
    <mergeCell ref="U340:U343"/>
    <mergeCell ref="V340:V343"/>
    <mergeCell ref="W340:W343"/>
    <mergeCell ref="X340:X343"/>
    <mergeCell ref="V336:V339"/>
    <mergeCell ref="W336:W339"/>
    <mergeCell ref="X336:X339"/>
    <mergeCell ref="Y336:Y339"/>
    <mergeCell ref="C340:C343"/>
    <mergeCell ref="N340:N343"/>
    <mergeCell ref="O340:O343"/>
    <mergeCell ref="P340:P343"/>
    <mergeCell ref="Q340:Q343"/>
    <mergeCell ref="R340:R343"/>
    <mergeCell ref="Y332:Y335"/>
    <mergeCell ref="C336:C339"/>
    <mergeCell ref="N336:N339"/>
    <mergeCell ref="O336:O339"/>
    <mergeCell ref="P336:P339"/>
    <mergeCell ref="Q336:Q339"/>
    <mergeCell ref="R336:R339"/>
    <mergeCell ref="S336:S339"/>
    <mergeCell ref="T336:T339"/>
    <mergeCell ref="U336:U339"/>
    <mergeCell ref="S332:S335"/>
    <mergeCell ref="T332:T335"/>
    <mergeCell ref="U332:U335"/>
    <mergeCell ref="V332:V335"/>
    <mergeCell ref="W332:W335"/>
    <mergeCell ref="X332:X335"/>
    <mergeCell ref="V328:V331"/>
    <mergeCell ref="W328:W331"/>
    <mergeCell ref="X328:X331"/>
    <mergeCell ref="Y328:Y331"/>
    <mergeCell ref="C332:C335"/>
    <mergeCell ref="N332:N335"/>
    <mergeCell ref="O332:O335"/>
    <mergeCell ref="P332:P335"/>
    <mergeCell ref="Q332:Q335"/>
    <mergeCell ref="R332:R335"/>
    <mergeCell ref="Y324:Y327"/>
    <mergeCell ref="C328:C331"/>
    <mergeCell ref="N328:N331"/>
    <mergeCell ref="O328:O331"/>
    <mergeCell ref="P328:P331"/>
    <mergeCell ref="Q328:Q331"/>
    <mergeCell ref="R328:R331"/>
    <mergeCell ref="S328:S331"/>
    <mergeCell ref="T328:T331"/>
    <mergeCell ref="U328:U331"/>
    <mergeCell ref="S324:S327"/>
    <mergeCell ref="T324:T327"/>
    <mergeCell ref="U324:U327"/>
    <mergeCell ref="V324:V327"/>
    <mergeCell ref="W324:W327"/>
    <mergeCell ref="X324:X327"/>
    <mergeCell ref="V320:V323"/>
    <mergeCell ref="W320:W323"/>
    <mergeCell ref="X320:X323"/>
    <mergeCell ref="Y320:Y323"/>
    <mergeCell ref="C324:C327"/>
    <mergeCell ref="N324:N327"/>
    <mergeCell ref="O324:O327"/>
    <mergeCell ref="P324:P327"/>
    <mergeCell ref="Q324:Q327"/>
    <mergeCell ref="R324:R327"/>
    <mergeCell ref="Y316:Y319"/>
    <mergeCell ref="C320:C323"/>
    <mergeCell ref="N320:N323"/>
    <mergeCell ref="O320:O323"/>
    <mergeCell ref="P320:P323"/>
    <mergeCell ref="Q320:Q323"/>
    <mergeCell ref="R320:R323"/>
    <mergeCell ref="S320:S323"/>
    <mergeCell ref="T320:T323"/>
    <mergeCell ref="U320:U323"/>
    <mergeCell ref="S316:S319"/>
    <mergeCell ref="T316:T319"/>
    <mergeCell ref="U316:U319"/>
    <mergeCell ref="V316:V319"/>
    <mergeCell ref="W316:W319"/>
    <mergeCell ref="X316:X319"/>
    <mergeCell ref="V312:V315"/>
    <mergeCell ref="W312:W315"/>
    <mergeCell ref="X312:X315"/>
    <mergeCell ref="Y312:Y315"/>
    <mergeCell ref="C316:C319"/>
    <mergeCell ref="N316:N319"/>
    <mergeCell ref="O316:O319"/>
    <mergeCell ref="P316:P319"/>
    <mergeCell ref="Q316:Q319"/>
    <mergeCell ref="R316:R319"/>
    <mergeCell ref="Y308:Y311"/>
    <mergeCell ref="C312:C315"/>
    <mergeCell ref="N312:N315"/>
    <mergeCell ref="O312:O315"/>
    <mergeCell ref="P312:P315"/>
    <mergeCell ref="Q312:Q315"/>
    <mergeCell ref="R312:R315"/>
    <mergeCell ref="S312:S315"/>
    <mergeCell ref="T312:T315"/>
    <mergeCell ref="U312:U315"/>
    <mergeCell ref="S308:S311"/>
    <mergeCell ref="T308:T311"/>
    <mergeCell ref="U308:U311"/>
    <mergeCell ref="V308:V311"/>
    <mergeCell ref="W308:W311"/>
    <mergeCell ref="X308:X311"/>
    <mergeCell ref="C296:C299"/>
    <mergeCell ref="V304:V307"/>
    <mergeCell ref="W304:W307"/>
    <mergeCell ref="X304:X307"/>
    <mergeCell ref="Y304:Y307"/>
    <mergeCell ref="C308:C311"/>
    <mergeCell ref="N308:N311"/>
    <mergeCell ref="O308:O311"/>
    <mergeCell ref="P308:P311"/>
    <mergeCell ref="Q308:Q311"/>
    <mergeCell ref="R308:R311"/>
    <mergeCell ref="Y300:Y303"/>
    <mergeCell ref="C304:C307"/>
    <mergeCell ref="N304:N307"/>
    <mergeCell ref="O304:O307"/>
    <mergeCell ref="P304:P307"/>
    <mergeCell ref="Q304:Q307"/>
    <mergeCell ref="R304:R307"/>
    <mergeCell ref="S304:S307"/>
    <mergeCell ref="T304:T307"/>
    <mergeCell ref="U304:U307"/>
    <mergeCell ref="S300:S303"/>
    <mergeCell ref="T300:T303"/>
    <mergeCell ref="U300:U303"/>
    <mergeCell ref="V300:V303"/>
    <mergeCell ref="W300:W303"/>
    <mergeCell ref="X300:X303"/>
    <mergeCell ref="O292:O299"/>
    <mergeCell ref="P292:P299"/>
    <mergeCell ref="Q292:Q299"/>
    <mergeCell ref="R292:R299"/>
    <mergeCell ref="C300:C303"/>
    <mergeCell ref="R284:R291"/>
    <mergeCell ref="S284:T291"/>
    <mergeCell ref="U284:U291"/>
    <mergeCell ref="V284:V291"/>
    <mergeCell ref="W284:W291"/>
    <mergeCell ref="X284:X291"/>
    <mergeCell ref="N300:N303"/>
    <mergeCell ref="O300:O303"/>
    <mergeCell ref="P300:P303"/>
    <mergeCell ref="Q300:Q303"/>
    <mergeCell ref="R300:R303"/>
    <mergeCell ref="S292:T299"/>
    <mergeCell ref="U292:U299"/>
    <mergeCell ref="V292:V299"/>
    <mergeCell ref="W292:W299"/>
    <mergeCell ref="X292:X299"/>
    <mergeCell ref="Y292:Y299"/>
    <mergeCell ref="Y276:Y279"/>
    <mergeCell ref="C280:C283"/>
    <mergeCell ref="N280:Y283"/>
    <mergeCell ref="A284:A291"/>
    <mergeCell ref="B284:B291"/>
    <mergeCell ref="C284:C287"/>
    <mergeCell ref="N284:N291"/>
    <mergeCell ref="O284:O291"/>
    <mergeCell ref="P284:P291"/>
    <mergeCell ref="Q284:Q291"/>
    <mergeCell ref="R276:R279"/>
    <mergeCell ref="S276:T279"/>
    <mergeCell ref="U276:U279"/>
    <mergeCell ref="V276:V279"/>
    <mergeCell ref="W276:W279"/>
    <mergeCell ref="X276:X279"/>
    <mergeCell ref="A212:A283"/>
    <mergeCell ref="B212:B283"/>
    <mergeCell ref="Y284:Y291"/>
    <mergeCell ref="C288:C291"/>
    <mergeCell ref="C256:C259"/>
    <mergeCell ref="C260:C263"/>
    <mergeCell ref="O264:O267"/>
    <mergeCell ref="P264:P267"/>
    <mergeCell ref="S252:T255"/>
    <mergeCell ref="U252:U255"/>
    <mergeCell ref="V252:V255"/>
    <mergeCell ref="W252:W255"/>
    <mergeCell ref="X252:X255"/>
    <mergeCell ref="Y252:Y255"/>
    <mergeCell ref="C252:C255"/>
    <mergeCell ref="N252:N255"/>
    <mergeCell ref="A292:A299"/>
    <mergeCell ref="B292:B299"/>
    <mergeCell ref="C292:C295"/>
    <mergeCell ref="N292:N299"/>
    <mergeCell ref="U272:U275"/>
    <mergeCell ref="V272:V275"/>
    <mergeCell ref="W272:W275"/>
    <mergeCell ref="X272:X275"/>
    <mergeCell ref="Y272:Y275"/>
    <mergeCell ref="C276:C279"/>
    <mergeCell ref="N276:N279"/>
    <mergeCell ref="O276:O279"/>
    <mergeCell ref="P276:P279"/>
    <mergeCell ref="Q276:Q279"/>
    <mergeCell ref="X264:X267"/>
    <mergeCell ref="Y264:Y267"/>
    <mergeCell ref="C268:C271"/>
    <mergeCell ref="C272:C275"/>
    <mergeCell ref="N272:N275"/>
    <mergeCell ref="O272:O275"/>
    <mergeCell ref="P272:P275"/>
    <mergeCell ref="Q272:Q275"/>
    <mergeCell ref="R272:R275"/>
    <mergeCell ref="S272:T275"/>
    <mergeCell ref="Q264:Q267"/>
    <mergeCell ref="R264:R267"/>
    <mergeCell ref="S264:T267"/>
    <mergeCell ref="U264:U267"/>
    <mergeCell ref="V264:V267"/>
    <mergeCell ref="W264:W267"/>
    <mergeCell ref="C264:C267"/>
    <mergeCell ref="N264:N267"/>
    <mergeCell ref="O252:O255"/>
    <mergeCell ref="P252:P255"/>
    <mergeCell ref="Q252:Q255"/>
    <mergeCell ref="R252:R255"/>
    <mergeCell ref="S248:T251"/>
    <mergeCell ref="U248:U251"/>
    <mergeCell ref="V248:V251"/>
    <mergeCell ref="W248:W251"/>
    <mergeCell ref="X248:X251"/>
    <mergeCell ref="Y248:Y251"/>
    <mergeCell ref="C248:C251"/>
    <mergeCell ref="N248:N251"/>
    <mergeCell ref="O248:O251"/>
    <mergeCell ref="P248:P251"/>
    <mergeCell ref="Q248:Q251"/>
    <mergeCell ref="R248:R251"/>
    <mergeCell ref="S244:T247"/>
    <mergeCell ref="U244:U247"/>
    <mergeCell ref="V244:V247"/>
    <mergeCell ref="W244:W247"/>
    <mergeCell ref="X244:X247"/>
    <mergeCell ref="Y244:Y247"/>
    <mergeCell ref="C244:C247"/>
    <mergeCell ref="N244:N247"/>
    <mergeCell ref="O244:O247"/>
    <mergeCell ref="P244:P247"/>
    <mergeCell ref="Q244:Q247"/>
    <mergeCell ref="R244:R247"/>
    <mergeCell ref="S240:T243"/>
    <mergeCell ref="U240:U243"/>
    <mergeCell ref="V240:V243"/>
    <mergeCell ref="W240:W243"/>
    <mergeCell ref="X240:X243"/>
    <mergeCell ref="Y240:Y243"/>
    <mergeCell ref="C240:C243"/>
    <mergeCell ref="N240:N243"/>
    <mergeCell ref="O240:O243"/>
    <mergeCell ref="P240:P243"/>
    <mergeCell ref="Q240:Q243"/>
    <mergeCell ref="R240:R243"/>
    <mergeCell ref="C224:C227"/>
    <mergeCell ref="N224:N227"/>
    <mergeCell ref="O224:O227"/>
    <mergeCell ref="P224:P227"/>
    <mergeCell ref="Q224:Q227"/>
    <mergeCell ref="R224:R227"/>
    <mergeCell ref="S236:T239"/>
    <mergeCell ref="U236:U239"/>
    <mergeCell ref="V236:V239"/>
    <mergeCell ref="W236:W239"/>
    <mergeCell ref="X236:X239"/>
    <mergeCell ref="Y236:Y239"/>
    <mergeCell ref="C236:C239"/>
    <mergeCell ref="N236:N239"/>
    <mergeCell ref="O236:O239"/>
    <mergeCell ref="P236:P239"/>
    <mergeCell ref="Q236:Q239"/>
    <mergeCell ref="R236:R239"/>
    <mergeCell ref="S232:T235"/>
    <mergeCell ref="U232:U235"/>
    <mergeCell ref="V232:V235"/>
    <mergeCell ref="W232:W235"/>
    <mergeCell ref="X232:X235"/>
    <mergeCell ref="Y232:Y235"/>
    <mergeCell ref="C232:C235"/>
    <mergeCell ref="N232:N235"/>
    <mergeCell ref="O232:O235"/>
    <mergeCell ref="P232:P235"/>
    <mergeCell ref="Q232:Q235"/>
    <mergeCell ref="R232:R235"/>
    <mergeCell ref="Q220:Q223"/>
    <mergeCell ref="R220:R223"/>
    <mergeCell ref="S216:T219"/>
    <mergeCell ref="U216:U219"/>
    <mergeCell ref="V216:V219"/>
    <mergeCell ref="W216:W219"/>
    <mergeCell ref="X216:X219"/>
    <mergeCell ref="Y216:Y219"/>
    <mergeCell ref="C216:C219"/>
    <mergeCell ref="N216:N219"/>
    <mergeCell ref="O216:O219"/>
    <mergeCell ref="P216:P219"/>
    <mergeCell ref="Q216:Q219"/>
    <mergeCell ref="R216:R219"/>
    <mergeCell ref="S228:T231"/>
    <mergeCell ref="U228:U231"/>
    <mergeCell ref="V228:V231"/>
    <mergeCell ref="W228:W231"/>
    <mergeCell ref="X228:X231"/>
    <mergeCell ref="Y228:Y231"/>
    <mergeCell ref="C228:C231"/>
    <mergeCell ref="N228:N231"/>
    <mergeCell ref="O228:O231"/>
    <mergeCell ref="P228:P231"/>
    <mergeCell ref="Q228:Q231"/>
    <mergeCell ref="R228:R231"/>
    <mergeCell ref="S224:T227"/>
    <mergeCell ref="U224:U227"/>
    <mergeCell ref="V224:V227"/>
    <mergeCell ref="W224:W227"/>
    <mergeCell ref="X224:X227"/>
    <mergeCell ref="Y224:Y227"/>
    <mergeCell ref="S212:T215"/>
    <mergeCell ref="U212:U215"/>
    <mergeCell ref="V212:V215"/>
    <mergeCell ref="W212:W215"/>
    <mergeCell ref="X212:X215"/>
    <mergeCell ref="Y212:Y215"/>
    <mergeCell ref="C208:C211"/>
    <mergeCell ref="N208:Y211"/>
    <mergeCell ref="C212:C215"/>
    <mergeCell ref="N212:N215"/>
    <mergeCell ref="O212:O215"/>
    <mergeCell ref="P212:P215"/>
    <mergeCell ref="Q212:Q215"/>
    <mergeCell ref="R212:R215"/>
    <mergeCell ref="S204:T207"/>
    <mergeCell ref="U204:U207"/>
    <mergeCell ref="V204:V207"/>
    <mergeCell ref="W204:W207"/>
    <mergeCell ref="X204:X207"/>
    <mergeCell ref="Y204:Y207"/>
    <mergeCell ref="S220:T223"/>
    <mergeCell ref="U220:U223"/>
    <mergeCell ref="V220:V223"/>
    <mergeCell ref="W220:W223"/>
    <mergeCell ref="X220:X223"/>
    <mergeCell ref="Y220:Y223"/>
    <mergeCell ref="C220:C223"/>
    <mergeCell ref="N220:N223"/>
    <mergeCell ref="O220:O223"/>
    <mergeCell ref="P220:P223"/>
    <mergeCell ref="V200:V203"/>
    <mergeCell ref="W200:W203"/>
    <mergeCell ref="X200:X203"/>
    <mergeCell ref="Y200:Y203"/>
    <mergeCell ref="C204:C207"/>
    <mergeCell ref="N204:N207"/>
    <mergeCell ref="O204:O207"/>
    <mergeCell ref="P204:P207"/>
    <mergeCell ref="Q204:Q207"/>
    <mergeCell ref="R204:R207"/>
    <mergeCell ref="Y196:Y199"/>
    <mergeCell ref="C200:C203"/>
    <mergeCell ref="N200:N203"/>
    <mergeCell ref="O200:O203"/>
    <mergeCell ref="P200:P203"/>
    <mergeCell ref="Q200:Q203"/>
    <mergeCell ref="R200:R203"/>
    <mergeCell ref="S200:S203"/>
    <mergeCell ref="T200:T203"/>
    <mergeCell ref="U200:U203"/>
    <mergeCell ref="S196:S199"/>
    <mergeCell ref="T196:T199"/>
    <mergeCell ref="U196:U199"/>
    <mergeCell ref="V196:V199"/>
    <mergeCell ref="W196:W199"/>
    <mergeCell ref="X196:X199"/>
    <mergeCell ref="C196:C199"/>
    <mergeCell ref="N196:N199"/>
    <mergeCell ref="O196:O199"/>
    <mergeCell ref="P196:P199"/>
    <mergeCell ref="Q196:Q199"/>
    <mergeCell ref="R196:R199"/>
    <mergeCell ref="S192:T195"/>
    <mergeCell ref="U192:U195"/>
    <mergeCell ref="V192:V195"/>
    <mergeCell ref="W192:W195"/>
    <mergeCell ref="X192:X195"/>
    <mergeCell ref="Y192:Y195"/>
    <mergeCell ref="C192:C195"/>
    <mergeCell ref="N192:N195"/>
    <mergeCell ref="O192:O195"/>
    <mergeCell ref="P192:P195"/>
    <mergeCell ref="Q192:Q195"/>
    <mergeCell ref="R192:R195"/>
    <mergeCell ref="S188:T191"/>
    <mergeCell ref="U188:U191"/>
    <mergeCell ref="V188:V191"/>
    <mergeCell ref="W188:W191"/>
    <mergeCell ref="X188:X191"/>
    <mergeCell ref="Y188:Y191"/>
    <mergeCell ref="C188:C191"/>
    <mergeCell ref="N188:N191"/>
    <mergeCell ref="O188:O191"/>
    <mergeCell ref="P188:P191"/>
    <mergeCell ref="Q188:Q191"/>
    <mergeCell ref="R188:R191"/>
    <mergeCell ref="S184:T187"/>
    <mergeCell ref="U184:U187"/>
    <mergeCell ref="V184:V187"/>
    <mergeCell ref="W184:W187"/>
    <mergeCell ref="X184:X187"/>
    <mergeCell ref="Y184:Y187"/>
    <mergeCell ref="C184:C187"/>
    <mergeCell ref="N184:N187"/>
    <mergeCell ref="O184:O187"/>
    <mergeCell ref="P184:P187"/>
    <mergeCell ref="Q184:Q187"/>
    <mergeCell ref="R184:R187"/>
    <mergeCell ref="S180:T183"/>
    <mergeCell ref="U180:U183"/>
    <mergeCell ref="V180:V183"/>
    <mergeCell ref="W180:W183"/>
    <mergeCell ref="X180:X183"/>
    <mergeCell ref="Y180:Y183"/>
    <mergeCell ref="C180:C183"/>
    <mergeCell ref="N180:N183"/>
    <mergeCell ref="O180:O183"/>
    <mergeCell ref="P180:P183"/>
    <mergeCell ref="Q180:Q183"/>
    <mergeCell ref="R180:R183"/>
    <mergeCell ref="S176:T179"/>
    <mergeCell ref="U176:U179"/>
    <mergeCell ref="V176:V179"/>
    <mergeCell ref="W176:W179"/>
    <mergeCell ref="X176:X179"/>
    <mergeCell ref="Y176:Y179"/>
    <mergeCell ref="C176:C179"/>
    <mergeCell ref="N176:N179"/>
    <mergeCell ref="O176:O179"/>
    <mergeCell ref="P176:P179"/>
    <mergeCell ref="Q176:Q179"/>
    <mergeCell ref="R176:R179"/>
    <mergeCell ref="S172:T175"/>
    <mergeCell ref="U172:U175"/>
    <mergeCell ref="V172:V175"/>
    <mergeCell ref="W172:W175"/>
    <mergeCell ref="X172:X175"/>
    <mergeCell ref="Y172:Y175"/>
    <mergeCell ref="C172:C175"/>
    <mergeCell ref="N172:N175"/>
    <mergeCell ref="O172:O175"/>
    <mergeCell ref="P172:P175"/>
    <mergeCell ref="Q172:Q175"/>
    <mergeCell ref="R172:R175"/>
    <mergeCell ref="S168:T171"/>
    <mergeCell ref="U168:U171"/>
    <mergeCell ref="V168:V171"/>
    <mergeCell ref="W168:W171"/>
    <mergeCell ref="X168:X171"/>
    <mergeCell ref="Y168:Y171"/>
    <mergeCell ref="C168:C171"/>
    <mergeCell ref="N168:N171"/>
    <mergeCell ref="O168:O171"/>
    <mergeCell ref="P168:P171"/>
    <mergeCell ref="Q168:Q171"/>
    <mergeCell ref="R168:R171"/>
    <mergeCell ref="S164:T167"/>
    <mergeCell ref="U164:U167"/>
    <mergeCell ref="V164:V167"/>
    <mergeCell ref="W164:W167"/>
    <mergeCell ref="X164:X167"/>
    <mergeCell ref="Y164:Y167"/>
    <mergeCell ref="C164:C167"/>
    <mergeCell ref="N164:N167"/>
    <mergeCell ref="O164:O167"/>
    <mergeCell ref="P164:P167"/>
    <mergeCell ref="Q164:Q167"/>
    <mergeCell ref="R164:R167"/>
    <mergeCell ref="S160:T163"/>
    <mergeCell ref="U160:U163"/>
    <mergeCell ref="V160:V163"/>
    <mergeCell ref="W160:W163"/>
    <mergeCell ref="X160:X163"/>
    <mergeCell ref="Y160:Y163"/>
    <mergeCell ref="C160:C163"/>
    <mergeCell ref="N160:N163"/>
    <mergeCell ref="O160:O163"/>
    <mergeCell ref="P160:P163"/>
    <mergeCell ref="Q160:Q163"/>
    <mergeCell ref="R160:R163"/>
    <mergeCell ref="S156:T159"/>
    <mergeCell ref="U156:U159"/>
    <mergeCell ref="V156:V159"/>
    <mergeCell ref="W156:W159"/>
    <mergeCell ref="X156:X159"/>
    <mergeCell ref="Y156:Y159"/>
    <mergeCell ref="C156:C159"/>
    <mergeCell ref="N156:N159"/>
    <mergeCell ref="O156:O159"/>
    <mergeCell ref="P156:P159"/>
    <mergeCell ref="Q156:Q159"/>
    <mergeCell ref="R156:R159"/>
    <mergeCell ref="S152:T155"/>
    <mergeCell ref="U152:U155"/>
    <mergeCell ref="V152:V155"/>
    <mergeCell ref="W152:W155"/>
    <mergeCell ref="X152:X155"/>
    <mergeCell ref="Y152:Y155"/>
    <mergeCell ref="C152:C155"/>
    <mergeCell ref="N152:N155"/>
    <mergeCell ref="O152:O155"/>
    <mergeCell ref="P152:P155"/>
    <mergeCell ref="Q152:Q155"/>
    <mergeCell ref="R152:R155"/>
    <mergeCell ref="S148:T151"/>
    <mergeCell ref="U148:U151"/>
    <mergeCell ref="V148:V151"/>
    <mergeCell ref="W148:W151"/>
    <mergeCell ref="X148:X151"/>
    <mergeCell ref="Y148:Y151"/>
    <mergeCell ref="C148:C151"/>
    <mergeCell ref="N148:N151"/>
    <mergeCell ref="O148:O151"/>
    <mergeCell ref="P148:P151"/>
    <mergeCell ref="Q148:Q151"/>
    <mergeCell ref="R148:R151"/>
    <mergeCell ref="S144:T147"/>
    <mergeCell ref="U144:U147"/>
    <mergeCell ref="V144:V147"/>
    <mergeCell ref="W144:W147"/>
    <mergeCell ref="X144:X147"/>
    <mergeCell ref="Y144:Y147"/>
    <mergeCell ref="C144:C147"/>
    <mergeCell ref="N144:N147"/>
    <mergeCell ref="O144:O147"/>
    <mergeCell ref="P144:P147"/>
    <mergeCell ref="Q144:Q147"/>
    <mergeCell ref="R144:R147"/>
    <mergeCell ref="S140:T143"/>
    <mergeCell ref="U140:U143"/>
    <mergeCell ref="V140:V143"/>
    <mergeCell ref="W140:W143"/>
    <mergeCell ref="X140:X143"/>
    <mergeCell ref="Y140:Y143"/>
    <mergeCell ref="C140:C143"/>
    <mergeCell ref="N140:N143"/>
    <mergeCell ref="O140:O143"/>
    <mergeCell ref="P140:P143"/>
    <mergeCell ref="Q140:Q143"/>
    <mergeCell ref="R140:R143"/>
    <mergeCell ref="S136:T139"/>
    <mergeCell ref="U136:U139"/>
    <mergeCell ref="V136:V139"/>
    <mergeCell ref="W136:W139"/>
    <mergeCell ref="X136:X139"/>
    <mergeCell ref="Y136:Y139"/>
    <mergeCell ref="C136:C139"/>
    <mergeCell ref="N136:N139"/>
    <mergeCell ref="O136:O139"/>
    <mergeCell ref="P136:P139"/>
    <mergeCell ref="Q136:Q139"/>
    <mergeCell ref="R136:R139"/>
    <mergeCell ref="S132:T135"/>
    <mergeCell ref="U132:U135"/>
    <mergeCell ref="V132:V135"/>
    <mergeCell ref="W132:W135"/>
    <mergeCell ref="X132:X135"/>
    <mergeCell ref="Y132:Y135"/>
    <mergeCell ref="C132:C135"/>
    <mergeCell ref="N132:N135"/>
    <mergeCell ref="O132:O135"/>
    <mergeCell ref="P132:P135"/>
    <mergeCell ref="Q132:Q135"/>
    <mergeCell ref="R132:R135"/>
    <mergeCell ref="S128:T131"/>
    <mergeCell ref="U128:U131"/>
    <mergeCell ref="V128:V131"/>
    <mergeCell ref="W128:W131"/>
    <mergeCell ref="X128:X131"/>
    <mergeCell ref="Y128:Y131"/>
    <mergeCell ref="C128:C131"/>
    <mergeCell ref="N128:N131"/>
    <mergeCell ref="O128:O131"/>
    <mergeCell ref="P128:P131"/>
    <mergeCell ref="Q128:Q131"/>
    <mergeCell ref="R128:R131"/>
    <mergeCell ref="S124:T127"/>
    <mergeCell ref="U124:U127"/>
    <mergeCell ref="V124:V127"/>
    <mergeCell ref="W124:W127"/>
    <mergeCell ref="X124:X127"/>
    <mergeCell ref="Y124:Y127"/>
    <mergeCell ref="C124:C127"/>
    <mergeCell ref="N124:N127"/>
    <mergeCell ref="O124:O127"/>
    <mergeCell ref="P124:P127"/>
    <mergeCell ref="Q124:Q127"/>
    <mergeCell ref="R124:R127"/>
    <mergeCell ref="S120:T123"/>
    <mergeCell ref="U120:U123"/>
    <mergeCell ref="V120:V123"/>
    <mergeCell ref="W120:W123"/>
    <mergeCell ref="X120:X123"/>
    <mergeCell ref="Y120:Y123"/>
    <mergeCell ref="C120:C123"/>
    <mergeCell ref="N120:N123"/>
    <mergeCell ref="O120:O123"/>
    <mergeCell ref="P120:P123"/>
    <mergeCell ref="Q120:Q123"/>
    <mergeCell ref="R120:R123"/>
    <mergeCell ref="S116:T119"/>
    <mergeCell ref="U116:U119"/>
    <mergeCell ref="V116:V119"/>
    <mergeCell ref="W116:W119"/>
    <mergeCell ref="X116:X119"/>
    <mergeCell ref="Y116:Y119"/>
    <mergeCell ref="Y108:Y115"/>
    <mergeCell ref="C112:C115"/>
    <mergeCell ref="A116:A211"/>
    <mergeCell ref="B116:B211"/>
    <mergeCell ref="C116:C119"/>
    <mergeCell ref="N116:N119"/>
    <mergeCell ref="O116:O119"/>
    <mergeCell ref="P116:P119"/>
    <mergeCell ref="Q116:Q119"/>
    <mergeCell ref="R116:R119"/>
    <mergeCell ref="R108:R115"/>
    <mergeCell ref="S108:T115"/>
    <mergeCell ref="U108:U115"/>
    <mergeCell ref="V108:V115"/>
    <mergeCell ref="W108:W115"/>
    <mergeCell ref="X108:X115"/>
    <mergeCell ref="X100:X107"/>
    <mergeCell ref="Y100:Y107"/>
    <mergeCell ref="C104:C107"/>
    <mergeCell ref="A108:A115"/>
    <mergeCell ref="B108:B115"/>
    <mergeCell ref="C108:C111"/>
    <mergeCell ref="N108:N115"/>
    <mergeCell ref="O108:O115"/>
    <mergeCell ref="P108:P115"/>
    <mergeCell ref="Q108:Q115"/>
    <mergeCell ref="Q100:Q107"/>
    <mergeCell ref="R100:R107"/>
    <mergeCell ref="S100:T107"/>
    <mergeCell ref="U100:U107"/>
    <mergeCell ref="V100:V107"/>
    <mergeCell ref="W100:W107"/>
    <mergeCell ref="W92:W99"/>
    <mergeCell ref="X92:X99"/>
    <mergeCell ref="Y92:Y99"/>
    <mergeCell ref="C96:C99"/>
    <mergeCell ref="A100:A107"/>
    <mergeCell ref="B100:B107"/>
    <mergeCell ref="C100:C103"/>
    <mergeCell ref="N100:N107"/>
    <mergeCell ref="O100:O107"/>
    <mergeCell ref="P100:P107"/>
    <mergeCell ref="P92:P99"/>
    <mergeCell ref="Q92:Q99"/>
    <mergeCell ref="R92:R99"/>
    <mergeCell ref="S92:T99"/>
    <mergeCell ref="U92:U99"/>
    <mergeCell ref="V92:V99"/>
    <mergeCell ref="W84:W87"/>
    <mergeCell ref="X84:X87"/>
    <mergeCell ref="Y84:Y87"/>
    <mergeCell ref="C88:C91"/>
    <mergeCell ref="N88:Y91"/>
    <mergeCell ref="A92:A99"/>
    <mergeCell ref="B92:B99"/>
    <mergeCell ref="C92:C95"/>
    <mergeCell ref="N92:N99"/>
    <mergeCell ref="O92:O99"/>
    <mergeCell ref="Y76:Y79"/>
    <mergeCell ref="C84:C87"/>
    <mergeCell ref="N84:N87"/>
    <mergeCell ref="O84:O87"/>
    <mergeCell ref="P84:P87"/>
    <mergeCell ref="Q84:Q87"/>
    <mergeCell ref="R84:R87"/>
    <mergeCell ref="S84:T87"/>
    <mergeCell ref="U84:U87"/>
    <mergeCell ref="V84:V87"/>
    <mergeCell ref="R76:R79"/>
    <mergeCell ref="S76:T79"/>
    <mergeCell ref="U76:U79"/>
    <mergeCell ref="V76:V79"/>
    <mergeCell ref="W76:W79"/>
    <mergeCell ref="X76:X79"/>
    <mergeCell ref="S72:T75"/>
    <mergeCell ref="U72:U75"/>
    <mergeCell ref="V72:V75"/>
    <mergeCell ref="W72:W75"/>
    <mergeCell ref="X72:X75"/>
    <mergeCell ref="C76:C79"/>
    <mergeCell ref="N76:N79"/>
    <mergeCell ref="O76:O79"/>
    <mergeCell ref="P76:P79"/>
    <mergeCell ref="Q76:Q79"/>
    <mergeCell ref="C72:C75"/>
    <mergeCell ref="N72:N75"/>
    <mergeCell ref="O72:O75"/>
    <mergeCell ref="P72:P75"/>
    <mergeCell ref="Q72:Q75"/>
    <mergeCell ref="R72:R75"/>
    <mergeCell ref="Q48:Q51"/>
    <mergeCell ref="R48:R51"/>
    <mergeCell ref="S68:T71"/>
    <mergeCell ref="U68:U71"/>
    <mergeCell ref="V68:V71"/>
    <mergeCell ref="W68:W71"/>
    <mergeCell ref="X68:X71"/>
    <mergeCell ref="Y68:Y71"/>
    <mergeCell ref="C68:C71"/>
    <mergeCell ref="N68:N71"/>
    <mergeCell ref="O68:O71"/>
    <mergeCell ref="P68:P71"/>
    <mergeCell ref="Q68:Q71"/>
    <mergeCell ref="R68:R71"/>
    <mergeCell ref="S64:T67"/>
    <mergeCell ref="U64:U67"/>
    <mergeCell ref="V64:V67"/>
    <mergeCell ref="W64:W67"/>
    <mergeCell ref="X64:X67"/>
    <mergeCell ref="Y64:Y67"/>
    <mergeCell ref="C64:C67"/>
    <mergeCell ref="N64:N67"/>
    <mergeCell ref="O64:O67"/>
    <mergeCell ref="P64:P67"/>
    <mergeCell ref="Q64:Q67"/>
    <mergeCell ref="R64:R67"/>
    <mergeCell ref="S60:T63"/>
    <mergeCell ref="U60:U63"/>
    <mergeCell ref="V60:V63"/>
    <mergeCell ref="W60:W63"/>
    <mergeCell ref="X60:X63"/>
    <mergeCell ref="Y60:Y63"/>
    <mergeCell ref="C60:C63"/>
    <mergeCell ref="N60:N63"/>
    <mergeCell ref="O60:O63"/>
    <mergeCell ref="P60:P63"/>
    <mergeCell ref="Q60:Q63"/>
    <mergeCell ref="R60:R63"/>
    <mergeCell ref="S56:T59"/>
    <mergeCell ref="U56:U59"/>
    <mergeCell ref="V56:V59"/>
    <mergeCell ref="W56:W59"/>
    <mergeCell ref="X56:X59"/>
    <mergeCell ref="Y56:Y59"/>
    <mergeCell ref="C56:C59"/>
    <mergeCell ref="N56:N59"/>
    <mergeCell ref="O56:O59"/>
    <mergeCell ref="P56:P59"/>
    <mergeCell ref="Q56:Q59"/>
    <mergeCell ref="R56:R59"/>
    <mergeCell ref="W40:W43"/>
    <mergeCell ref="X40:X43"/>
    <mergeCell ref="Y40:Y43"/>
    <mergeCell ref="C44:C47"/>
    <mergeCell ref="N44:N47"/>
    <mergeCell ref="O44:O47"/>
    <mergeCell ref="P44:P47"/>
    <mergeCell ref="Q44:Q47"/>
    <mergeCell ref="R44:R47"/>
    <mergeCell ref="S44:T47"/>
    <mergeCell ref="S52:T55"/>
    <mergeCell ref="U52:U55"/>
    <mergeCell ref="V52:V55"/>
    <mergeCell ref="W52:W55"/>
    <mergeCell ref="X52:X55"/>
    <mergeCell ref="Y52:Y55"/>
    <mergeCell ref="C52:C55"/>
    <mergeCell ref="N52:N55"/>
    <mergeCell ref="O52:O55"/>
    <mergeCell ref="P52:P55"/>
    <mergeCell ref="Q52:Q55"/>
    <mergeCell ref="R52:R55"/>
    <mergeCell ref="S48:T51"/>
    <mergeCell ref="U48:U51"/>
    <mergeCell ref="V48:V51"/>
    <mergeCell ref="W48:W51"/>
    <mergeCell ref="X48:X51"/>
    <mergeCell ref="Y48:Y51"/>
    <mergeCell ref="C48:C51"/>
    <mergeCell ref="N48:N51"/>
    <mergeCell ref="O48:O51"/>
    <mergeCell ref="P48:P51"/>
    <mergeCell ref="Y36:Y39"/>
    <mergeCell ref="C40:C43"/>
    <mergeCell ref="N40:N43"/>
    <mergeCell ref="O40:O43"/>
    <mergeCell ref="P40:P43"/>
    <mergeCell ref="Q40:Q43"/>
    <mergeCell ref="R40:R43"/>
    <mergeCell ref="S40:T43"/>
    <mergeCell ref="U40:U47"/>
    <mergeCell ref="V40:V43"/>
    <mergeCell ref="C36:C39"/>
    <mergeCell ref="N36:N39"/>
    <mergeCell ref="O36:O39"/>
    <mergeCell ref="P36:P39"/>
    <mergeCell ref="Q36:Q39"/>
    <mergeCell ref="R36:R39"/>
    <mergeCell ref="S32:T35"/>
    <mergeCell ref="U32:U39"/>
    <mergeCell ref="V32:V35"/>
    <mergeCell ref="W32:W35"/>
    <mergeCell ref="X32:X35"/>
    <mergeCell ref="Y32:Y35"/>
    <mergeCell ref="S36:T39"/>
    <mergeCell ref="V36:V39"/>
    <mergeCell ref="W36:W39"/>
    <mergeCell ref="X36:X39"/>
    <mergeCell ref="V44:V47"/>
    <mergeCell ref="W44:W47"/>
    <mergeCell ref="X44:X47"/>
    <mergeCell ref="Y44:Y47"/>
    <mergeCell ref="C32:C35"/>
    <mergeCell ref="N32:N35"/>
    <mergeCell ref="Q32:Q35"/>
    <mergeCell ref="R32:R35"/>
    <mergeCell ref="W20:W23"/>
    <mergeCell ref="X20:X23"/>
    <mergeCell ref="Y20:Y23"/>
    <mergeCell ref="C24:C27"/>
    <mergeCell ref="N24:N27"/>
    <mergeCell ref="O24:O27"/>
    <mergeCell ref="P24:P27"/>
    <mergeCell ref="Q24:Q27"/>
    <mergeCell ref="R24:R27"/>
    <mergeCell ref="S24:T27"/>
    <mergeCell ref="P20:P23"/>
    <mergeCell ref="Q20:Q23"/>
    <mergeCell ref="R20:R23"/>
    <mergeCell ref="S20:T23"/>
    <mergeCell ref="U20:U27"/>
    <mergeCell ref="V20:V23"/>
    <mergeCell ref="V24:V27"/>
    <mergeCell ref="W24:W27"/>
    <mergeCell ref="X24:X27"/>
    <mergeCell ref="Y24:Y27"/>
    <mergeCell ref="C28:C31"/>
    <mergeCell ref="C8:C11"/>
    <mergeCell ref="N8:N11"/>
    <mergeCell ref="O8:O11"/>
    <mergeCell ref="P8:P11"/>
    <mergeCell ref="Q8:Q11"/>
    <mergeCell ref="R8:R11"/>
    <mergeCell ref="S8:T11"/>
    <mergeCell ref="U8:U11"/>
    <mergeCell ref="V8:V11"/>
    <mergeCell ref="A416:A419"/>
    <mergeCell ref="B416:B419"/>
    <mergeCell ref="V12:V19"/>
    <mergeCell ref="W12:W19"/>
    <mergeCell ref="X12:X19"/>
    <mergeCell ref="Y12:Y19"/>
    <mergeCell ref="C16:C19"/>
    <mergeCell ref="C20:C23"/>
    <mergeCell ref="N20:N23"/>
    <mergeCell ref="O20:O23"/>
    <mergeCell ref="P12:P19"/>
    <mergeCell ref="Q12:Q19"/>
    <mergeCell ref="R12:R19"/>
    <mergeCell ref="S12:S19"/>
    <mergeCell ref="T12:T19"/>
    <mergeCell ref="U12:U19"/>
    <mergeCell ref="A12:A19"/>
    <mergeCell ref="B12:B19"/>
    <mergeCell ref="C12:C15"/>
    <mergeCell ref="N12:N19"/>
    <mergeCell ref="O12:O19"/>
    <mergeCell ref="O32:O35"/>
    <mergeCell ref="P32:P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GESTIÓN</vt:lpstr>
      <vt:lpstr>INVERSIÓN</vt:lpstr>
      <vt:lpstr>ACTIVIDADES</vt:lpstr>
      <vt:lpstr>TERRITORIALIZACIÓN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YULIED.PENARANDA</cp:lastModifiedBy>
  <cp:lastPrinted>2019-01-19T21:48:33Z</cp:lastPrinted>
  <dcterms:created xsi:type="dcterms:W3CDTF">2019-01-04T20:11:22Z</dcterms:created>
  <dcterms:modified xsi:type="dcterms:W3CDTF">2019-05-20T21:44:58Z</dcterms:modified>
</cp:coreProperties>
</file>