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 tabRatio="690"/>
  </bookViews>
  <sheets>
    <sheet name="GESTIÓN" sheetId="9" r:id="rId1"/>
    <sheet name="INVERSIÓN" sheetId="6" r:id="rId2"/>
    <sheet name="ACTIVIDADES" sheetId="10" r:id="rId3"/>
    <sheet name="TERRITORIALIZACIÓN" sheetId="11" r:id="rId4"/>
    <sheet name="Resumen" sheetId="12" state="hidden" r:id="rId5"/>
    <sheet name="Hoja1" sheetId="13" state="hidden" r:id="rId6"/>
  </sheets>
  <externalReferences>
    <externalReference r:id="rId7"/>
  </externalReferences>
  <definedNames>
    <definedName name="_xlnm._FilterDatabase" localSheetId="2" hidden="1">ACTIVIDADES!$A$6:$V$85</definedName>
    <definedName name="_xlnm._FilterDatabase" localSheetId="1" hidden="1">INVERSIÓN!$C$1:$C$132</definedName>
    <definedName name="_xlnm.Print_Area" localSheetId="2">ACTIVIDADES!$A$1:$V$86</definedName>
    <definedName name="_xlnm.Print_Area" localSheetId="0">GESTIÓN!$A$1:$AQ$31</definedName>
    <definedName name="_xlnm.Print_Area" localSheetId="1">INVERSIÓN!$A$1:$AP$132</definedName>
    <definedName name="_xlnm.Print_Area" localSheetId="3">TERRITORIALIZACIÓN!$A$1:$X$156</definedName>
    <definedName name="CONDICION_POBLACIONAL">[1]Variables!$C$1:$C$24</definedName>
    <definedName name="GRUPO_ETAREO">[1]Variables!$A$1:$A$8</definedName>
    <definedName name="GRUPO_ETAREOS" localSheetId="2">#REF!</definedName>
    <definedName name="GRUPO_ETAREOS" localSheetId="0">#REF!</definedName>
    <definedName name="GRUPO_ETAREOS" localSheetId="3">#REF!</definedName>
    <definedName name="GRUPO_ETAREOS">#REF!</definedName>
    <definedName name="GRUPO_ETARIO" localSheetId="2">#REF!</definedName>
    <definedName name="GRUPO_ETARIO" localSheetId="0">#REF!</definedName>
    <definedName name="GRUPO_ETARIO" localSheetId="3">#REF!</definedName>
    <definedName name="GRUPO_ETARIO">#REF!</definedName>
    <definedName name="GRUPO_ETNICO" localSheetId="2">#REF!</definedName>
    <definedName name="GRUPO_ETNICO" localSheetId="0">#REF!</definedName>
    <definedName name="GRUPO_ETNICO" localSheetId="3">#REF!</definedName>
    <definedName name="GRUPO_ETNICO">#REF!</definedName>
    <definedName name="GRUPOETNICO" localSheetId="2">#REF!</definedName>
    <definedName name="GRUPOETNICO" localSheetId="0">#REF!</definedName>
    <definedName name="GRUPOETNICO" localSheetId="3">#REF!</definedName>
    <definedName name="GRUPOETNICO">#REF!</definedName>
    <definedName name="GRUPOS_ETNICOS">[1]Variables!$H$1:$H$8</definedName>
    <definedName name="LOCALIDAD" localSheetId="2">#REF!</definedName>
    <definedName name="LOCALIDAD" localSheetId="0">#REF!</definedName>
    <definedName name="LOCALIDAD" localSheetId="3">#REF!</definedName>
    <definedName name="LOCALIDAD">#REF!</definedName>
    <definedName name="LOCALIZACION" localSheetId="2">#REF!</definedName>
    <definedName name="LOCALIZACION" localSheetId="0">#REF!</definedName>
    <definedName name="LOCALIZACION" localSheetId="3">#REF!</definedName>
    <definedName name="LOCALIZACION">#REF!</definedName>
  </definedNames>
  <calcPr calcId="144525"/>
</workbook>
</file>

<file path=xl/calcChain.xml><?xml version="1.0" encoding="utf-8"?>
<calcChain xmlns="http://schemas.openxmlformats.org/spreadsheetml/2006/main">
  <c r="I14" i="6" l="1"/>
  <c r="J14" i="6"/>
  <c r="K14" i="6"/>
  <c r="L14" i="6"/>
  <c r="Q14" i="6"/>
  <c r="U14" i="6"/>
  <c r="V14" i="6"/>
  <c r="AA14" i="6"/>
  <c r="H16" i="6"/>
  <c r="I20" i="6"/>
  <c r="H20" i="6" s="1"/>
  <c r="J20" i="6"/>
  <c r="K20" i="6"/>
  <c r="H22" i="6"/>
  <c r="H26" i="6"/>
  <c r="H28" i="6"/>
  <c r="I32" i="6"/>
  <c r="H32" i="6" s="1"/>
  <c r="AQ32" i="6"/>
  <c r="H34" i="6"/>
  <c r="I34" i="6"/>
  <c r="I38" i="6"/>
  <c r="H38" i="6" s="1"/>
  <c r="H40" i="6"/>
  <c r="I40" i="6"/>
  <c r="I44" i="6"/>
  <c r="H44" i="6" s="1"/>
  <c r="H46" i="6"/>
  <c r="H50" i="6" s="1"/>
  <c r="I50" i="6"/>
  <c r="L50" i="6"/>
  <c r="Q50" i="6"/>
  <c r="V50" i="6"/>
  <c r="Y50" i="6"/>
  <c r="AA50" i="6"/>
  <c r="H52" i="6"/>
  <c r="H55" i="6"/>
  <c r="I55" i="6"/>
  <c r="H56" i="6"/>
  <c r="I58" i="6"/>
  <c r="L58" i="6"/>
  <c r="L129" i="6" s="1"/>
  <c r="L131" i="6" s="1"/>
  <c r="Q58" i="6"/>
  <c r="H58" i="6" s="1"/>
  <c r="H62" i="6" s="1"/>
  <c r="V58" i="6"/>
  <c r="AA58" i="6"/>
  <c r="H61" i="6"/>
  <c r="I61" i="6"/>
  <c r="I62" i="6"/>
  <c r="L62" i="6"/>
  <c r="Q62" i="6"/>
  <c r="V62" i="6"/>
  <c r="Y62" i="6"/>
  <c r="AA62" i="6"/>
  <c r="H64" i="6"/>
  <c r="H68" i="6" s="1"/>
  <c r="H67" i="6"/>
  <c r="I67" i="6"/>
  <c r="I68" i="6"/>
  <c r="H70" i="6"/>
  <c r="H74" i="6" s="1"/>
  <c r="I73" i="6"/>
  <c r="L73" i="6"/>
  <c r="Q73" i="6"/>
  <c r="V73" i="6"/>
  <c r="AA73" i="6"/>
  <c r="I74" i="6"/>
  <c r="L74" i="6"/>
  <c r="Q74" i="6"/>
  <c r="V74" i="6"/>
  <c r="Y74" i="6"/>
  <c r="AA74" i="6"/>
  <c r="H76" i="6"/>
  <c r="L79" i="6"/>
  <c r="Q79" i="6"/>
  <c r="V79" i="6"/>
  <c r="AA79" i="6"/>
  <c r="H80" i="6"/>
  <c r="L80" i="6"/>
  <c r="Q80" i="6"/>
  <c r="V80" i="6"/>
  <c r="AA80" i="6"/>
  <c r="H82" i="6"/>
  <c r="H86" i="6" s="1"/>
  <c r="I85" i="6"/>
  <c r="L85" i="6"/>
  <c r="Q85" i="6"/>
  <c r="V85" i="6"/>
  <c r="Y85" i="6"/>
  <c r="AA85" i="6"/>
  <c r="I86" i="6"/>
  <c r="L86" i="6"/>
  <c r="Q86" i="6"/>
  <c r="V86" i="6"/>
  <c r="AA86" i="6"/>
  <c r="H88" i="6"/>
  <c r="H89" i="6" s="1"/>
  <c r="I89" i="6"/>
  <c r="V89" i="6"/>
  <c r="L91" i="6"/>
  <c r="Q91" i="6"/>
  <c r="V91" i="6"/>
  <c r="AA91" i="6"/>
  <c r="H92" i="6"/>
  <c r="L92" i="6"/>
  <c r="Q92" i="6"/>
  <c r="V92" i="6"/>
  <c r="AA92" i="6"/>
  <c r="H94" i="6"/>
  <c r="L97" i="6"/>
  <c r="Q97" i="6"/>
  <c r="V97" i="6"/>
  <c r="AA97" i="6"/>
  <c r="L98" i="6"/>
  <c r="Q98" i="6"/>
  <c r="V98" i="6"/>
  <c r="Y98" i="6"/>
  <c r="AA98" i="6"/>
  <c r="H100" i="6"/>
  <c r="L103" i="6"/>
  <c r="Q103" i="6"/>
  <c r="V103" i="6"/>
  <c r="AA103" i="6"/>
  <c r="H104" i="6"/>
  <c r="L104" i="6"/>
  <c r="Q104" i="6"/>
  <c r="V104" i="6"/>
  <c r="AA104" i="6"/>
  <c r="H106" i="6"/>
  <c r="L109" i="6"/>
  <c r="Q109" i="6"/>
  <c r="V109" i="6"/>
  <c r="AA109" i="6"/>
  <c r="H110" i="6"/>
  <c r="L110" i="6"/>
  <c r="Q110" i="6"/>
  <c r="V110" i="6"/>
  <c r="Y110" i="6"/>
  <c r="AA110" i="6"/>
  <c r="H112" i="6"/>
  <c r="H116" i="6" s="1"/>
  <c r="L115" i="6"/>
  <c r="Q115" i="6"/>
  <c r="V115" i="6"/>
  <c r="AA115" i="6"/>
  <c r="L116" i="6"/>
  <c r="Q116" i="6"/>
  <c r="V116" i="6"/>
  <c r="AA116" i="6"/>
  <c r="L121" i="6"/>
  <c r="Q121" i="6"/>
  <c r="V121" i="6"/>
  <c r="AA121" i="6"/>
  <c r="L122" i="6"/>
  <c r="Q122" i="6"/>
  <c r="V122" i="6"/>
  <c r="AA122" i="6"/>
  <c r="H123" i="6"/>
  <c r="H127" i="6" s="1"/>
  <c r="I124" i="6"/>
  <c r="I129" i="6" s="1"/>
  <c r="I127" i="6"/>
  <c r="I128" i="6"/>
  <c r="J129" i="6"/>
  <c r="K129" i="6"/>
  <c r="M129" i="6"/>
  <c r="M131" i="6" s="1"/>
  <c r="N129" i="6"/>
  <c r="O129" i="6"/>
  <c r="P129" i="6"/>
  <c r="P131" i="6" s="1"/>
  <c r="R129" i="6"/>
  <c r="S129" i="6"/>
  <c r="T129" i="6"/>
  <c r="T131" i="6" s="1"/>
  <c r="U129" i="6"/>
  <c r="V129" i="6"/>
  <c r="W129" i="6"/>
  <c r="W131" i="6" s="1"/>
  <c r="X129" i="6"/>
  <c r="Y129" i="6"/>
  <c r="Y131" i="6" s="1"/>
  <c r="Z129" i="6"/>
  <c r="Z131" i="6" s="1"/>
  <c r="AA129" i="6"/>
  <c r="AA131" i="6" s="1"/>
  <c r="AB129" i="6"/>
  <c r="AC129" i="6"/>
  <c r="AD129" i="6"/>
  <c r="AE129" i="6"/>
  <c r="AE131" i="6" s="1"/>
  <c r="J131" i="6"/>
  <c r="K131" i="6"/>
  <c r="N131" i="6"/>
  <c r="O131" i="6"/>
  <c r="R131" i="6"/>
  <c r="S131" i="6"/>
  <c r="U131" i="6"/>
  <c r="V131" i="6"/>
  <c r="X131" i="6"/>
  <c r="AB131" i="6"/>
  <c r="AC131" i="6"/>
  <c r="AD131" i="6"/>
  <c r="H129" i="6" l="1"/>
  <c r="I131" i="6"/>
  <c r="H131" i="6" s="1"/>
  <c r="H124" i="6"/>
  <c r="H128" i="6" s="1"/>
  <c r="Q129" i="6"/>
  <c r="Q131" i="6" s="1"/>
  <c r="H17" i="13"/>
  <c r="G16" i="13"/>
  <c r="G17" i="13" s="1"/>
  <c r="E50" i="11" l="1"/>
  <c r="F9" i="12"/>
  <c r="E9" i="12"/>
  <c r="D9" i="12"/>
  <c r="C9" i="12"/>
  <c r="B9" i="12"/>
  <c r="G9" i="12" s="1"/>
  <c r="E8" i="11" l="1"/>
  <c r="S81" i="10" l="1"/>
  <c r="S31" i="10" l="1"/>
  <c r="U30" i="10"/>
  <c r="T30" i="10" s="1"/>
  <c r="S30" i="10"/>
  <c r="I19" i="9" l="1"/>
  <c r="F9" i="13" l="1"/>
  <c r="E9" i="13"/>
  <c r="D9" i="13"/>
  <c r="C9" i="13"/>
  <c r="B9" i="13"/>
  <c r="G2" i="13"/>
  <c r="G4" i="13"/>
  <c r="G5" i="13"/>
  <c r="G6" i="13"/>
  <c r="G7" i="13"/>
  <c r="G8" i="13"/>
  <c r="G3" i="13"/>
  <c r="G9" i="13" l="1"/>
  <c r="B47" i="12"/>
  <c r="S14" i="10" l="1"/>
  <c r="S15" i="10"/>
  <c r="S16" i="10"/>
  <c r="S17" i="10"/>
  <c r="E15" i="11" l="1"/>
  <c r="H15" i="11" s="1"/>
  <c r="E14" i="11"/>
  <c r="H14" i="11" s="1"/>
  <c r="E140" i="11"/>
  <c r="E134" i="11"/>
  <c r="H134" i="11" s="1"/>
  <c r="E133" i="11"/>
  <c r="H133" i="11" s="1"/>
  <c r="E127" i="11"/>
  <c r="H127" i="11" s="1"/>
  <c r="E126" i="11"/>
  <c r="H126" i="11" s="1"/>
  <c r="E119" i="11"/>
  <c r="H119" i="11" s="1"/>
  <c r="E120" i="11"/>
  <c r="H120" i="11" s="1"/>
  <c r="E113" i="11"/>
  <c r="H113" i="11" s="1"/>
  <c r="E112" i="11"/>
  <c r="H112" i="11" s="1"/>
  <c r="E106" i="11"/>
  <c r="H106" i="11" s="1"/>
  <c r="E105" i="11"/>
  <c r="H105" i="11" s="1"/>
  <c r="E99" i="11"/>
  <c r="H99" i="11" s="1"/>
  <c r="E98" i="11"/>
  <c r="H98" i="11" s="1"/>
  <c r="E92" i="11"/>
  <c r="H92" i="11" s="1"/>
  <c r="E91" i="11"/>
  <c r="H91" i="11" s="1"/>
  <c r="E85" i="11"/>
  <c r="H85" i="11" s="1"/>
  <c r="E84" i="11"/>
  <c r="H84" i="11" s="1"/>
  <c r="E77" i="11"/>
  <c r="H77" i="11" s="1"/>
  <c r="E78" i="11"/>
  <c r="H78" i="11" s="1"/>
  <c r="E71" i="11"/>
  <c r="H71" i="11" s="1"/>
  <c r="E70" i="11"/>
  <c r="H70" i="11" s="1"/>
  <c r="E63" i="11"/>
  <c r="E57" i="11"/>
  <c r="H57" i="11" s="1"/>
  <c r="E56" i="11"/>
  <c r="H56" i="11" s="1"/>
  <c r="E49" i="11"/>
  <c r="H49" i="11" s="1"/>
  <c r="E42" i="11"/>
  <c r="H42" i="11" s="1"/>
  <c r="E35" i="11"/>
  <c r="H35" i="11" s="1"/>
  <c r="E29" i="11"/>
  <c r="H29" i="11" s="1"/>
  <c r="E28" i="11"/>
  <c r="H28" i="11" s="1"/>
  <c r="E22" i="11"/>
  <c r="H22" i="11" s="1"/>
  <c r="E21" i="11"/>
  <c r="H21" i="11" s="1"/>
  <c r="S78" i="10"/>
  <c r="S79" i="10"/>
  <c r="B131" i="12" l="1"/>
  <c r="B125" i="12"/>
  <c r="B119" i="12"/>
  <c r="C111" i="12"/>
  <c r="B111" i="12"/>
  <c r="B105" i="12"/>
  <c r="B99" i="12"/>
  <c r="B93" i="12"/>
  <c r="B87" i="12"/>
  <c r="C77" i="12"/>
  <c r="B77" i="12"/>
  <c r="B71" i="12"/>
  <c r="B55" i="12"/>
  <c r="E47" i="12"/>
  <c r="C47" i="12"/>
  <c r="B27" i="12"/>
  <c r="B21" i="12"/>
  <c r="B63" i="12" l="1"/>
  <c r="B62" i="12"/>
  <c r="B117" i="12"/>
  <c r="I17" i="9"/>
  <c r="I21" i="9"/>
  <c r="I30" i="9"/>
  <c r="E15" i="12" l="1"/>
  <c r="D15" i="12"/>
  <c r="C15" i="12"/>
  <c r="C35" i="12"/>
  <c r="D35" i="12"/>
  <c r="E35" i="12"/>
  <c r="F35" i="12"/>
  <c r="C55" i="12"/>
  <c r="D55" i="12"/>
  <c r="E55" i="12"/>
  <c r="F55" i="12"/>
  <c r="C139" i="12"/>
  <c r="C145" i="12" s="1"/>
  <c r="D139" i="12"/>
  <c r="D145" i="12" s="1"/>
  <c r="E139" i="12"/>
  <c r="E145" i="12" s="1"/>
  <c r="F139" i="12"/>
  <c r="F145" i="12" s="1"/>
  <c r="C119" i="12"/>
  <c r="C125" i="12"/>
  <c r="C131" i="12"/>
  <c r="D119" i="12"/>
  <c r="D125" i="12"/>
  <c r="D131" i="12"/>
  <c r="E119" i="12"/>
  <c r="E125" i="12"/>
  <c r="E131" i="12"/>
  <c r="F119" i="12"/>
  <c r="F125" i="12"/>
  <c r="F131" i="12"/>
  <c r="C87" i="12"/>
  <c r="C93" i="12"/>
  <c r="C99" i="12"/>
  <c r="C105" i="12"/>
  <c r="D87" i="12"/>
  <c r="D93" i="12"/>
  <c r="D99" i="12"/>
  <c r="D105" i="12"/>
  <c r="D111" i="12"/>
  <c r="E87" i="12"/>
  <c r="E93" i="12"/>
  <c r="E99" i="12"/>
  <c r="E105" i="12"/>
  <c r="E111" i="12"/>
  <c r="F87" i="12"/>
  <c r="F93" i="12"/>
  <c r="F99" i="12"/>
  <c r="F105" i="12"/>
  <c r="F111" i="12"/>
  <c r="C71" i="12"/>
  <c r="D71" i="12"/>
  <c r="D77" i="12"/>
  <c r="E71" i="12"/>
  <c r="E77" i="12"/>
  <c r="F71" i="12"/>
  <c r="F77" i="12"/>
  <c r="C65" i="12"/>
  <c r="D65" i="12"/>
  <c r="F65" i="12"/>
  <c r="C41" i="12"/>
  <c r="D41" i="12"/>
  <c r="D47" i="12"/>
  <c r="E41" i="12"/>
  <c r="F41" i="12"/>
  <c r="F47" i="12"/>
  <c r="C21" i="12"/>
  <c r="C27" i="12"/>
  <c r="D21" i="12"/>
  <c r="D27" i="12"/>
  <c r="E21" i="12"/>
  <c r="E27" i="12"/>
  <c r="F15" i="12"/>
  <c r="F21" i="12"/>
  <c r="F27" i="12"/>
  <c r="B15" i="12"/>
  <c r="I127" i="11"/>
  <c r="I120" i="11"/>
  <c r="I113" i="11"/>
  <c r="I106" i="11"/>
  <c r="I92" i="11"/>
  <c r="I78" i="11"/>
  <c r="S77" i="10"/>
  <c r="S76" i="10"/>
  <c r="S75" i="10"/>
  <c r="S74" i="10"/>
  <c r="S73" i="10"/>
  <c r="S72" i="10"/>
  <c r="S28" i="10"/>
  <c r="S29" i="10"/>
  <c r="H63" i="11"/>
  <c r="S83" i="10"/>
  <c r="S80" i="10"/>
  <c r="S71" i="10"/>
  <c r="S70" i="10"/>
  <c r="S69" i="10"/>
  <c r="S68" i="10"/>
  <c r="S67" i="10"/>
  <c r="S66" i="10"/>
  <c r="S65" i="10"/>
  <c r="S64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27" i="10"/>
  <c r="S26" i="10"/>
  <c r="S24" i="10"/>
  <c r="S23" i="10"/>
  <c r="S22" i="10"/>
  <c r="S21" i="10"/>
  <c r="S20" i="10"/>
  <c r="S19" i="10"/>
  <c r="S18" i="10"/>
  <c r="S13" i="10"/>
  <c r="S12" i="10"/>
  <c r="S11" i="10"/>
  <c r="S10" i="10"/>
  <c r="S9" i="10"/>
  <c r="S8" i="10"/>
  <c r="AR18" i="9"/>
  <c r="G47" i="12" l="1"/>
  <c r="E63" i="12"/>
  <c r="E62" i="12"/>
  <c r="C63" i="12"/>
  <c r="C62" i="12"/>
  <c r="F63" i="12"/>
  <c r="F62" i="12"/>
  <c r="D63" i="12"/>
  <c r="D62" i="12"/>
  <c r="F85" i="12"/>
  <c r="F84" i="12" s="1"/>
  <c r="C85" i="12"/>
  <c r="C84" i="12" s="1"/>
  <c r="E36" i="11"/>
  <c r="H36" i="11" s="1"/>
  <c r="B35" i="12"/>
  <c r="E141" i="11"/>
  <c r="H141" i="11" s="1"/>
  <c r="B139" i="12"/>
  <c r="B145" i="12" s="1"/>
  <c r="H50" i="11"/>
  <c r="E43" i="11"/>
  <c r="H43" i="11" s="1"/>
  <c r="B41" i="12"/>
  <c r="G41" i="12" s="1"/>
  <c r="E64" i="11"/>
  <c r="H64" i="11" s="1"/>
  <c r="B65" i="12"/>
  <c r="B85" i="12" s="1"/>
  <c r="B84" i="12" s="1"/>
  <c r="D85" i="12"/>
  <c r="D84" i="12" s="1"/>
  <c r="E65" i="12"/>
  <c r="E85" i="12" s="1"/>
  <c r="E84" i="12" s="1"/>
  <c r="G119" i="12"/>
  <c r="G21" i="12"/>
  <c r="B137" i="12"/>
  <c r="D53" i="12"/>
  <c r="C137" i="12"/>
  <c r="G131" i="12"/>
  <c r="G105" i="12"/>
  <c r="G99" i="12"/>
  <c r="E117" i="12"/>
  <c r="D137" i="12"/>
  <c r="F53" i="12"/>
  <c r="G93" i="12"/>
  <c r="D117" i="12"/>
  <c r="E137" i="12"/>
  <c r="F33" i="12"/>
  <c r="C53" i="12"/>
  <c r="G111" i="12"/>
  <c r="G87" i="12"/>
  <c r="C117" i="12"/>
  <c r="F137" i="12"/>
  <c r="F117" i="12"/>
  <c r="G125" i="12"/>
  <c r="E53" i="12"/>
  <c r="G77" i="12"/>
  <c r="G71" i="12"/>
  <c r="G27" i="12"/>
  <c r="D33" i="12"/>
  <c r="B33" i="12"/>
  <c r="G55" i="12"/>
  <c r="E33" i="12"/>
  <c r="C33" i="12"/>
  <c r="G15" i="12"/>
  <c r="G33" i="12" l="1"/>
  <c r="G139" i="12"/>
  <c r="G145" i="12" s="1"/>
  <c r="C147" i="12"/>
  <c r="D147" i="12"/>
  <c r="F147" i="12"/>
  <c r="E147" i="12"/>
  <c r="G63" i="12"/>
  <c r="J63" i="12" s="1"/>
  <c r="G65" i="12"/>
  <c r="G137" i="12"/>
  <c r="G117" i="12"/>
  <c r="G35" i="12"/>
  <c r="B53" i="12"/>
  <c r="B147" i="12" s="1"/>
  <c r="G85" i="12" l="1"/>
  <c r="G53" i="12"/>
  <c r="G147" i="12" s="1"/>
  <c r="H33" i="12" s="1"/>
  <c r="H9" i="12" l="1"/>
  <c r="H15" i="12"/>
  <c r="J85" i="12"/>
  <c r="J86" i="12" s="1"/>
  <c r="J147" i="12" l="1"/>
  <c r="U8" i="10"/>
  <c r="T8" i="10" s="1"/>
  <c r="H41" i="12"/>
  <c r="U16" i="10" s="1"/>
  <c r="T16" i="10" s="1"/>
  <c r="H131" i="12"/>
  <c r="T74" i="10" s="1"/>
  <c r="H55" i="12"/>
  <c r="H71" i="12"/>
  <c r="U28" i="10" s="1"/>
  <c r="T28" i="10" s="1"/>
  <c r="H35" i="12"/>
  <c r="U14" i="10" s="1"/>
  <c r="T14" i="10" s="1"/>
  <c r="H139" i="12"/>
  <c r="H87" i="12"/>
  <c r="T34" i="10" s="1"/>
  <c r="H125" i="12"/>
  <c r="U72" i="10" s="1"/>
  <c r="T72" i="10" s="1"/>
  <c r="H119" i="12"/>
  <c r="T64" i="10" s="1"/>
  <c r="H65" i="12"/>
  <c r="U26" i="10" s="1"/>
  <c r="T26" i="10" s="1"/>
  <c r="H27" i="12"/>
  <c r="U12" i="10" s="1"/>
  <c r="T12" i="10" s="1"/>
  <c r="H99" i="12"/>
  <c r="T48" i="10" s="1"/>
  <c r="H105" i="12"/>
  <c r="T52" i="10" s="1"/>
  <c r="H93" i="12"/>
  <c r="T44" i="10" s="1"/>
  <c r="H111" i="12"/>
  <c r="T60" i="10" s="1"/>
  <c r="H21" i="12"/>
  <c r="U10" i="10" s="1"/>
  <c r="T10" i="10" s="1"/>
  <c r="H47" i="12"/>
  <c r="U18" i="10" s="1"/>
  <c r="T18" i="10" s="1"/>
  <c r="H77" i="12"/>
  <c r="U32" i="10" s="1"/>
  <c r="T32" i="10" s="1"/>
  <c r="U58" i="10" l="1"/>
  <c r="U56" i="10"/>
  <c r="U54" i="10"/>
  <c r="U52" i="10"/>
  <c r="U68" i="10"/>
  <c r="U66" i="10"/>
  <c r="U64" i="10"/>
  <c r="U70" i="10"/>
  <c r="U74" i="10"/>
  <c r="U78" i="10"/>
  <c r="U76" i="10"/>
  <c r="U50" i="10"/>
  <c r="U48" i="10"/>
  <c r="U42" i="10"/>
  <c r="U38" i="10"/>
  <c r="U34" i="10"/>
  <c r="U36" i="10"/>
  <c r="U40" i="10"/>
  <c r="H63" i="12"/>
  <c r="T20" i="10"/>
  <c r="U44" i="10"/>
  <c r="U46" i="10"/>
  <c r="H145" i="12"/>
  <c r="U80" i="10"/>
  <c r="T80" i="10" s="1"/>
  <c r="T84" i="10" s="1"/>
  <c r="H53" i="12"/>
  <c r="H137" i="12"/>
  <c r="H85" i="12"/>
  <c r="H117" i="12"/>
  <c r="U20" i="10" l="1"/>
  <c r="U24" i="10"/>
  <c r="U22" i="10"/>
  <c r="U84" i="10" l="1"/>
</calcChain>
</file>

<file path=xl/comments1.xml><?xml version="1.0" encoding="utf-8"?>
<comments xmlns="http://schemas.openxmlformats.org/spreadsheetml/2006/main">
  <authors>
    <author>ANGELICA.ORTIZ</author>
  </authors>
  <commentList>
    <comment ref="D20" authorId="0">
      <text>
        <r>
          <rPr>
            <b/>
            <sz val="9"/>
            <color indexed="81"/>
            <rFont val="Tahoma"/>
            <family val="2"/>
          </rPr>
          <t>ANGELICA.ORTIZ:</t>
        </r>
        <r>
          <rPr>
            <sz val="9"/>
            <color indexed="81"/>
            <rFont val="Tahoma"/>
            <family val="2"/>
          </rPr>
          <t xml:space="preserve">
reporte gestion con actividad</t>
        </r>
      </text>
    </comment>
  </commentList>
</comments>
</file>

<file path=xl/comments2.xml><?xml version="1.0" encoding="utf-8"?>
<comments xmlns="http://schemas.openxmlformats.org/spreadsheetml/2006/main">
  <authors>
    <author>LILIAN.BERNAL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LILIAN.BERNAL:</t>
        </r>
        <r>
          <rPr>
            <sz val="9"/>
            <color indexed="81"/>
            <rFont val="Tahoma"/>
            <family val="2"/>
          </rPr>
          <t xml:space="preserve">
No se incluyo actividades de la implementacion de la politica de ecourbanismo, dado que para el año 2016 no se asignara magnitud y rescursos. Se esta a la espera de la modificacion del plan de accion de la politica y el apoyo de la SDA esta a cargo de un funcionario</t>
        </r>
      </text>
    </comment>
  </commentList>
</comments>
</file>

<file path=xl/comments3.xml><?xml version="1.0" encoding="utf-8"?>
<comments xmlns="http://schemas.openxmlformats.org/spreadsheetml/2006/main">
  <authors>
    <author>paola.rodriguez</author>
    <author>YULIED.PENARANDA</author>
  </authors>
  <commentList>
    <comment ref="U6" authorId="0">
      <text>
        <r>
          <rPr>
            <b/>
            <sz val="9"/>
            <color indexed="81"/>
            <rFont val="Tahoma"/>
            <family val="2"/>
          </rPr>
          <t>paola.rodriguez:</t>
        </r>
        <r>
          <rPr>
            <sz val="9"/>
            <color indexed="81"/>
            <rFont val="Tahoma"/>
            <family val="2"/>
          </rPr>
          <t xml:space="preserve">
0-5 Primera infancia.
6-13 Infancia
14-17 Adolecencia
18-26 Juventud
27-59 Adultez
60 o mas personas.
Grupo etario sin definir.</t>
        </r>
      </text>
    </comment>
    <comment ref="V6" authorId="1">
      <text>
        <r>
          <rPr>
            <b/>
            <sz val="9"/>
            <color indexed="81"/>
            <rFont val="Tahoma"/>
            <family val="2"/>
          </rPr>
          <t>YULIED.PENARANDA:</t>
        </r>
        <r>
          <rPr>
            <sz val="9"/>
            <color indexed="81"/>
            <rFont val="Tahoma"/>
            <family val="2"/>
          </rPr>
          <t xml:space="preserve">
• Ciudadanos-as habitantes de calle.
• Personas en situación de desplazamiento.
• Mujeres gestantes y lactantes.
• Personas cabeza de familia.
• Reincorporados-as.
• Personas vinculadas a la prostitución.
• Personas con discapacidad.
• Personas consumidoras de sustancias psicoactivas.
• Servidores y servidoras públicos.
• Niños y niñas de primera infancia.
• Niños, niñas y adolecentes en riesgo social.
• Niños, niñas y adolecentes escolarizados.
• Niños, niñas y adolecentes desescolarizados.
• Jóvenes escolarizados.
• Jóvenes desescolarizados.
• Adultos-as  trabajador-a formal.
• Adultos-as  trabajador-a informal.
• Familias en situación de vulnerabilidad.
• Familias en emergencia social y catastrófica.
• Familias ubicadas en zonas en zonas de alto deterioro.
• Sector LGBT.
• Comunidad en general.
</t>
        </r>
      </text>
    </comment>
    <comment ref="W6" authorId="1">
      <text>
        <r>
          <rPr>
            <b/>
            <sz val="9"/>
            <color indexed="81"/>
            <rFont val="Tahoma"/>
            <family val="2"/>
          </rPr>
          <t>YULIED.PENARANDA:</t>
        </r>
        <r>
          <rPr>
            <sz val="9"/>
            <color indexed="81"/>
            <rFont val="Tahoma"/>
            <family val="2"/>
          </rPr>
          <t xml:space="preserve">
• Afrocolombianos.
• Indígenas.
• ROM
• Raizales.
• No identifica grupos étnicos.
• Otros grupos étnicos.
</t>
        </r>
      </text>
    </comment>
  </commentList>
</comments>
</file>

<file path=xl/comments4.xml><?xml version="1.0" encoding="utf-8"?>
<comments xmlns="http://schemas.openxmlformats.org/spreadsheetml/2006/main">
  <authors>
    <author>usuario</author>
  </authors>
  <commentList>
    <comment ref="B11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+18´000.000 de comunicaciones</t>
        </r>
      </text>
    </comment>
  </commentList>
</comments>
</file>

<file path=xl/sharedStrings.xml><?xml version="1.0" encoding="utf-8"?>
<sst xmlns="http://schemas.openxmlformats.org/spreadsheetml/2006/main" count="1020" uniqueCount="288">
  <si>
    <t>SECRETARÍA DISTRITAL DE AMBIENTE</t>
  </si>
  <si>
    <t>DEPENDENCIA:</t>
  </si>
  <si>
    <t>Programa Plan de Desarrollo</t>
  </si>
  <si>
    <t>CÓDIGO Y NOMBRE PROYECTO:</t>
  </si>
  <si>
    <t>Eje Plan de Desarrollo</t>
  </si>
  <si>
    <t>MAR</t>
  </si>
  <si>
    <t>JUN</t>
  </si>
  <si>
    <t>SEPT</t>
  </si>
  <si>
    <t>DIC</t>
  </si>
  <si>
    <t>MAGNITUD META</t>
  </si>
  <si>
    <t>PRESUPUESTO VIGENCIA</t>
  </si>
  <si>
    <t>MAGNITUD META DE RESERVAS</t>
  </si>
  <si>
    <t>RESERVA PRESUPUESTAL</t>
  </si>
  <si>
    <t>TOTAL MAGNITUD META</t>
  </si>
  <si>
    <t xml:space="preserve">TOTAL PRESUPUESTO </t>
  </si>
  <si>
    <t>TOTAL PROYECTO</t>
  </si>
  <si>
    <t>CÓDIGO Y NOMBRE DE PROYECTO: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</si>
  <si>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</si>
  <si>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</si>
  <si>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</si>
  <si>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</si>
  <si>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</si>
  <si>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</si>
  <si>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</si>
  <si>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</si>
  <si>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</si>
  <si>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</si>
  <si>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</si>
  <si>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</si>
  <si>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</si>
  <si>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Programado</t>
  </si>
  <si>
    <t>Ejecutado</t>
  </si>
  <si>
    <t>TOTAL PONDERACIÓN</t>
  </si>
  <si>
    <t>EJECUTADO</t>
  </si>
  <si>
    <t>PROYECTO:</t>
  </si>
  <si>
    <t>PERIODO:</t>
  </si>
  <si>
    <t>ID Meta</t>
  </si>
  <si>
    <t>CONDICION POBLACIONAL</t>
  </si>
  <si>
    <t>GRUPOS ETNICOS</t>
  </si>
  <si>
    <t>CÓDIGO</t>
  </si>
  <si>
    <t>LOCALIZACION</t>
  </si>
  <si>
    <t>GRUPO ETAREO</t>
  </si>
  <si>
    <t>Magnitud Vigencia</t>
  </si>
  <si>
    <t>Niños y niñas de primera infancia</t>
  </si>
  <si>
    <t>Barrios Unidos</t>
  </si>
  <si>
    <t>Recursos Vigencia</t>
  </si>
  <si>
    <t>Teusaquillo</t>
  </si>
  <si>
    <t>Niños, niñas y adolescentes desescolarizados</t>
  </si>
  <si>
    <t>Magnitud Reservas</t>
  </si>
  <si>
    <t>Los Martires</t>
  </si>
  <si>
    <t>Niños, niñas y adolescentes en riesgo social vinculacion temprana al trabajo o acompañamiento</t>
  </si>
  <si>
    <t>Reservas Presupuestales</t>
  </si>
  <si>
    <t>TOTAL MP1</t>
  </si>
  <si>
    <t>Total Magnitud MP1</t>
  </si>
  <si>
    <t>Antonio Nariño</t>
  </si>
  <si>
    <t>Niños, niñas y adolescentes escolarizados</t>
  </si>
  <si>
    <t>Total Recursos Vigencia MP1</t>
  </si>
  <si>
    <t>Puente Aranda</t>
  </si>
  <si>
    <t>Personas cabezas de familia</t>
  </si>
  <si>
    <t>Total Reservas MP1</t>
  </si>
  <si>
    <t>TOTALES - PROYECTO</t>
  </si>
  <si>
    <t>Total Recursos Vigencia - Proyecto</t>
  </si>
  <si>
    <t>Total  Recursos Reservas - Proyecto</t>
  </si>
  <si>
    <t>1, COD. META</t>
  </si>
  <si>
    <t>2, Meta Proyecto</t>
  </si>
  <si>
    <t>3, Nombre -Punto de inversión (Localidad, Especial, Distrital)</t>
  </si>
  <si>
    <t>4, Variable</t>
  </si>
  <si>
    <t>5, Programación-Actualización</t>
  </si>
  <si>
    <t>6, ACTUALIZACIÓN</t>
  </si>
  <si>
    <t>6,1 Actualización Marzo</t>
  </si>
  <si>
    <t>6,2 Actualización Junio</t>
  </si>
  <si>
    <t>6,3 Actualización Septiembre</t>
  </si>
  <si>
    <t>6,4 Actualización Diciembre</t>
  </si>
  <si>
    <t>7, SEGUIMIENTO META</t>
  </si>
  <si>
    <t>7,1 Seguimiento Marzo</t>
  </si>
  <si>
    <t>7,2 Seguimiento Junio</t>
  </si>
  <si>
    <t>7,3 Seguimiento Septiembre</t>
  </si>
  <si>
    <t>7,4 Seguimiento Diciembre</t>
  </si>
  <si>
    <t>8, LOCALIZACIÓN GEOGRÁFICA</t>
  </si>
  <si>
    <t>8,1 LOCALIDADES</t>
  </si>
  <si>
    <t>8,2 UPZ</t>
  </si>
  <si>
    <t>8,3 BARRIO</t>
  </si>
  <si>
    <t>8,4 PUNTO, LÍNEA O POLÍGONO</t>
  </si>
  <si>
    <t>8,5 ÁREA DE INFLUENCIA</t>
  </si>
  <si>
    <t>9,  POBLACIÓN</t>
  </si>
  <si>
    <t>9,1 NUMERO DE HOMBRES</t>
  </si>
  <si>
    <t>9,2 NUMERO DE MUJERES</t>
  </si>
  <si>
    <t>9,3 GRUPO ETARIO</t>
  </si>
  <si>
    <t>9,4 CONDICION POBLACIONAL</t>
  </si>
  <si>
    <t>9,5 GRUPOS ETNICOS</t>
  </si>
  <si>
    <t>9,6 TOTAL POBLACIÓN
PERSONAS/CANTIDAD</t>
  </si>
  <si>
    <t>1, LÍNEA DE ACCIÓN</t>
  </si>
  <si>
    <t>2, META DE PROYECTO</t>
  </si>
  <si>
    <t>3, ACTIVIDAD</t>
  </si>
  <si>
    <t>4, SE EJECUTA CON RECURSOS DE:</t>
  </si>
  <si>
    <t>4,1 VIGENCIA</t>
  </si>
  <si>
    <t>4,2 RESERVA</t>
  </si>
  <si>
    <t>VARIABLES</t>
  </si>
  <si>
    <t xml:space="preserve">6,PONDERACIÓN VERTICAL </t>
  </si>
  <si>
    <t>6,1 META</t>
  </si>
  <si>
    <t>6,2 ACTIVIDAD</t>
  </si>
  <si>
    <t>2,  META DE PROYECTO</t>
  </si>
  <si>
    <t>2,1 COD.</t>
  </si>
  <si>
    <t>2,2 META</t>
  </si>
  <si>
    <t>2,3 TIPOLOGÍA</t>
  </si>
  <si>
    <t>3, COD. META PDD A QUE SE ASOCIA META PROY</t>
  </si>
  <si>
    <t>4, COD. META PROYECTO PRIORITARIO</t>
  </si>
  <si>
    <t>5, VARIABLE REQUERIDA</t>
  </si>
  <si>
    <t>6, MAGNITUD PD</t>
  </si>
  <si>
    <t>7, PROGRAMACIÓN - ACTUALIZACIÓN</t>
  </si>
  <si>
    <t>8, EJECUCIÓN</t>
  </si>
  <si>
    <t>8,1 SEGUIMIENTO VIGENCIA ACTUAL</t>
  </si>
  <si>
    <t>9, % CUMPLIMIENTO ACUMULADO (Vigencia)</t>
  </si>
  <si>
    <t>10 ,% DE AVANCE CUATRIENIO</t>
  </si>
  <si>
    <t>11, DESCRIPCIÓN DE LOS AVANCES Y LOGROS ALCANZADOS</t>
  </si>
  <si>
    <t xml:space="preserve">12, RETRASOS 
</t>
  </si>
  <si>
    <t xml:space="preserve">13, SOLUCIONES PLANTEADAS </t>
  </si>
  <si>
    <t>14, BENEFICIOS</t>
  </si>
  <si>
    <t>15, FUENTE DE EVIDENCIAS</t>
  </si>
  <si>
    <t xml:space="preserve">1, PROYECTO PRIORITARIO </t>
  </si>
  <si>
    <t>1,1 COD.</t>
  </si>
  <si>
    <t xml:space="preserve">1,2 PROYECTO PRIORITARIO  </t>
  </si>
  <si>
    <t xml:space="preserve"> 2, META PLAN DE DESARROLLO</t>
  </si>
  <si>
    <t>2,2  META PLAN DE DESARROLLO</t>
  </si>
  <si>
    <t>3, INDICADOR ASOCIADO A LA META PLAN DE DESARROLLO</t>
  </si>
  <si>
    <t>3,1 COD.</t>
  </si>
  <si>
    <t>3,2 INDICADOR</t>
  </si>
  <si>
    <t>3,3 UNIDAD DE MEDIDA</t>
  </si>
  <si>
    <t>3,4 TIPOLOGÍA</t>
  </si>
  <si>
    <t>3,5 MAGNITUD PD</t>
  </si>
  <si>
    <t>3,6 PROGRAMACIÓN - ACTUALIZACIÓN</t>
  </si>
  <si>
    <t>3,7 SEGUIMIENTO VIGENCIA ACTUAL</t>
  </si>
  <si>
    <t>4, % CUMPLIMIENTO ACUMULADO
(Vigencia)</t>
  </si>
  <si>
    <t>5, % DE AVANCE CUATRIENIO</t>
  </si>
  <si>
    <t>6, DESCRIPCIÓN DE LOS AVANCES Y LOGROS ALCANZADOS</t>
  </si>
  <si>
    <t>7, RETRASOS</t>
  </si>
  <si>
    <t>8, SOLUCIONES PLANTEADAS</t>
  </si>
  <si>
    <t>9, BENEFICIOS</t>
  </si>
  <si>
    <t>10, FUENTE DE EVIDENCIAS</t>
  </si>
  <si>
    <t>FORMATO ACTUALIZACIÓN Y SEGUIMIENTO A LAS ACTIVIDADES</t>
  </si>
  <si>
    <t>FORMATO DE  ACTUALIZACIÓN Y SEGUIMIENTO A LA TERRITORIALIZACIÓN DE LA INVERSIÓN</t>
  </si>
  <si>
    <t>FORMATO DE ACTUALIZACIÓN Y SEGUIMIENTO AL COMPONENTE DE INVERSIÓN</t>
  </si>
  <si>
    <t xml:space="preserve">FORMATO DE ACTUALIZACIÓN Y SEGUIMIENTO AL COMPONENTE DE GESTIÓN 
</t>
  </si>
  <si>
    <t>126PG01-PR02-F-A5-V9.0</t>
  </si>
  <si>
    <t>INCLUIR EN 800 PROYECTOS CRITERIOS DE SOSTENIBILIDAD AMBIENTAL</t>
  </si>
  <si>
    <t>DISEÑO E IMPLEMENTACIÓN DE 1 PROYECTO DE SISTEMA URBANO DE DRENAJE SOSTENIBLE</t>
  </si>
  <si>
    <t>PROMOVER LA IMPLEMENTACIÓN DE 20000 M2 DE TECHOS VERDES Y JARDINES VERTICALES, EN ESPACIO PUBLICO Y PRIVADO.</t>
  </si>
  <si>
    <t>Proyectos</t>
  </si>
  <si>
    <t>DIRECCION DE GESTIÓN AMBIENTAL</t>
  </si>
  <si>
    <t>Lograr un índice de desempeño ambiental empresarial –IDAE entre muy bueno y superior en 500 empresas.</t>
  </si>
  <si>
    <t>Número empresas</t>
  </si>
  <si>
    <t>Toneladas</t>
  </si>
  <si>
    <t>Aprovechar 25.000 toneladas de llantas usadas</t>
  </si>
  <si>
    <t>Promover el  aprovechamiento de 25000 toneladas de llantas usadas</t>
  </si>
  <si>
    <t xml:space="preserve">Reducir 800.000 toneladas de las emisiones de CO2eq </t>
  </si>
  <si>
    <t>5, PONDERACIÓN HORIZONTAL AÑO: _2016__</t>
  </si>
  <si>
    <t>Construcción, validación y aplicación del índice de desempeño ambiental empresarial</t>
  </si>
  <si>
    <t>Formulación y seguimiento del proyecto Parque Industrial Ecoeficiente de San Benito-PIESB en los componentes a cargo de la SDA.</t>
  </si>
  <si>
    <t>Realizar acciones de evaluación, control y seguimiento de los rcd ,  endurecimiento de espacios blandos y trámites ambientales generados en los proyectos especiales de infraestructura en desarrollo en el distrito capital.</t>
  </si>
  <si>
    <t>Realizar visitas de seguimiento y control a generadores de residuos hospitalarios y similares</t>
  </si>
  <si>
    <t>Distrital</t>
  </si>
  <si>
    <t>N/A</t>
  </si>
  <si>
    <t>DISTRITO CAPITAL</t>
  </si>
  <si>
    <t>7,878,783</t>
  </si>
  <si>
    <t>GRUPO ETARIO SIN DEFINIR</t>
  </si>
  <si>
    <t>TODOS LOS GRUPOS</t>
  </si>
  <si>
    <t>NO IDENTIFICA GRUPOS ETNICOS</t>
  </si>
  <si>
    <t>PROMOVER LA IMPLEMENTACIÓN DE 20,000 M2 DE TECHOS VERDES Y JARDINES VERTICALES, EN ESPACIO PUBLICO Y PRIVADO.</t>
  </si>
  <si>
    <t>Lograr 500 Empresas con un índice de desempeño ambiental empresarial  - IDAE entre muy bueno y superior</t>
  </si>
  <si>
    <t>Actualizar 100 Porciento la Política Distrital de Producción y Consumo Sostenible y  ponerla en marcha</t>
  </si>
  <si>
    <t>Localidad Tunjuelito - Barrio San Benito</t>
  </si>
  <si>
    <t>Promover la disposición adecuada de 15000 toneladas de residuos peligrosos y especiales</t>
  </si>
  <si>
    <t>Hacer  seguimiento y control a 8000 establecimientos  de acopio de llantas usadas</t>
  </si>
  <si>
    <t>Desarrollar  e implementar  100% Un instrumento de control y seguimiento por medio de innovación tecnológica para el acopio, transporte, tratamiento y aprovechamiento de llantas usadas en la ciudad.</t>
  </si>
  <si>
    <t xml:space="preserve">Controlar 32000000 toneladas De residuos de construcción y demolición  con disposición  adecuada  </t>
  </si>
  <si>
    <t>7,878,784</t>
  </si>
  <si>
    <t>Controlar y hacer seguimiento a 100%  De los sitios autorizados para disposición final de RDC en Bogotá jurisdicción SDA</t>
  </si>
  <si>
    <t>Realizar evaluación control y seguimiento  100% De los proyectos especiales de infraestructura que se desarrollen  en la Ciudad de Bogotá.</t>
  </si>
  <si>
    <t>Controlar que 25%  De RCD sean  reutilizados o aprovechados en obra</t>
  </si>
  <si>
    <t>Desarrollar e implementar 100% Un instrumento de control a partir de procesos de innovación tecnológica e investigación para la gestión integral de RCD en Bogotá.</t>
  </si>
  <si>
    <t>Controlar 32000 Toneladas de residuos peligrosos en establecimientos de salud humana y afines con  gestión externa adecuada</t>
  </si>
  <si>
    <t>Diseñar  e implementar 100% Una estrategia de control de residuos peligrosos generados  en establecimientos de salud humana y afines en la Ciudad de Bogotá</t>
  </si>
  <si>
    <t>Realizar evaluación control y seguimiento al 100% en la implementación del Plan Institucional de Gestión Ambiental – PIGA</t>
  </si>
  <si>
    <t>Línea 2. Gestión Ambiental Empresarial</t>
  </si>
  <si>
    <t>Actualizar la Política Distrital de Producción y Consumo Sostenible y  ponerla en marcha</t>
  </si>
  <si>
    <t>Linea 2. Gestión Ambiental Empresarial</t>
  </si>
  <si>
    <t>Linea 1. Ecourbanismo y construcción sostenible</t>
  </si>
  <si>
    <t>Apoyar 100 Porciento la formulación y seguimiento del proyecto Parque Industrial Ecoeficiente de San Benito-PIESB.</t>
  </si>
  <si>
    <t>Creciente</t>
  </si>
  <si>
    <t xml:space="preserve">Línea 3. Gestión integral de los residuos peligrosos y especiales generados en la ciudad. </t>
  </si>
  <si>
    <t>Linea 3. Gestión integral de los residuos peligrosos y especiales generados en la ciudad</t>
  </si>
  <si>
    <t>Linea 4. Control al  aprovechamiento de llantas usadas en la Ciudad de Bogotá</t>
  </si>
  <si>
    <t>Linea 5. Evaluación, Control y Seguimiento a las actividades de manejo, aprovechamiento,  tratamiento y/o disposición final de los residuos de construcción y demolición en el Distrito Capital..</t>
  </si>
  <si>
    <t>Linea 6. Control a la gestión externa de residuos peligrosos generados en establecimientos de salud humana y afines en la Ciudad de Bogotá.</t>
  </si>
  <si>
    <t>Proyectar los oficios de requerimiento como resultado de las visitas realizadas</t>
  </si>
  <si>
    <t>Linea 5. Evaluación, Control y Seguimiento a las actividades de manejo, aprovechamiento,  tratamiento y/o disposición final de los residuos de construcción y demolición en el Distrito Capital</t>
  </si>
  <si>
    <t>Linea 7. Seguimiento a la reducción de emisiones de GEI – Cambio Climático</t>
  </si>
  <si>
    <t>1141- GESTION AMBIENTAL URBANA</t>
  </si>
  <si>
    <t>1141 GESTION AMBIENTAL URBANA</t>
  </si>
  <si>
    <t>TOTAL</t>
  </si>
  <si>
    <t>Constante</t>
  </si>
  <si>
    <t>SUMA</t>
  </si>
  <si>
    <t>AÑO 2016</t>
  </si>
  <si>
    <t>Realizar el seguimiento a la reducción de 800.000 toneladas de Gases Efecto Invernadero-GEI en el Distrito Capital</t>
  </si>
  <si>
    <t>Línea de acción</t>
  </si>
  <si>
    <t>Línea 1. Ecourbanismo y construcción sostenible</t>
  </si>
  <si>
    <t>Línea 3. Gestión integral de los residuos peligrosos y especiales generados en la ciudad.</t>
  </si>
  <si>
    <t>Línea 4. Control al  aprovechamiento de llantas usadas en la Ciudad de Bogotá.</t>
  </si>
  <si>
    <t>Línea 5. Evaluación, Control y Seguimiento a las actividades de manejo, aprovechamiento,  tratamiento y/o disposición final de los residuos de construcción y demolición en el Distrito Capital.</t>
  </si>
  <si>
    <t>Línea 6. Control a la gestión externa de residuos peligrosos generados en establecimientos de salud humana y afines en la Ciudad de Bogotá.</t>
  </si>
  <si>
    <t>Línea 7.  Seguimiento a la reducción de emisiones de GEI – Cambio Climático</t>
  </si>
  <si>
    <t>Formular un plan de acción y control para la gestión de las llantas usadas, orientado al aprovechamiento</t>
  </si>
  <si>
    <t>Porcentaje de avance</t>
  </si>
  <si>
    <t>Incremental</t>
  </si>
  <si>
    <t xml:space="preserve">% de cumplimiento de acciones  de control y seguimiento  a los medianos y grandes generadores de Residuos Peligrosos
</t>
  </si>
  <si>
    <t>Porcentaje</t>
  </si>
  <si>
    <t>Generar acciones de control para los residuos hospitalarios y de riesgo biológico</t>
  </si>
  <si>
    <t>% de cumplimiento de acciones  de control y seguimiento de los residuos hospitalarios y de riesgo biológico</t>
  </si>
  <si>
    <t>Proyecto formulado e implementado del sistema urbano de drenaje sostenible-SUDS</t>
  </si>
  <si>
    <t>M2 de techos verdes implementados en espacio público y privado</t>
  </si>
  <si>
    <t xml:space="preserve">Un esquema voluntario de autogestión ambiental fortalecido </t>
  </si>
  <si>
    <t xml:space="preserve">Lograr  en 500 empresas un índice de desempeño ambiental empresarial -IDEA - entre muy bueno y excelente. </t>
  </si>
  <si>
    <t>Número de empresas con índice de desempeño ambiental empresarial -IDEA - entre muy bueno y excelente.</t>
  </si>
  <si>
    <t>Porcentaje de formulación y de ejecución  de un plan de acción y control de llantas usadas</t>
  </si>
  <si>
    <t xml:space="preserve">Implementar la política de ecourbanismo y construcción sostenible 
</t>
  </si>
  <si>
    <t xml:space="preserve">Formular un (1) proyecto de sistema urbano de drenaje sostenible para manejo de aguas y escorrentías
</t>
  </si>
  <si>
    <t xml:space="preserve">Formular un plan de acción y control para la gestión de las llantas usadas, orientado al aprovechamiento
</t>
  </si>
  <si>
    <t xml:space="preserve">Generar acciones de control para los residuos hospitalarios y de riesgo biológico
</t>
  </si>
  <si>
    <t xml:space="preserve">Controlar y realizar seguimiento a 32.000 toneladas de residuos peligrosos en establecimientos de salud humana y afines
</t>
  </si>
  <si>
    <t xml:space="preserve">
Número de toneladas de residuos peligrosos en establecimientos de salud humana y afines controlados y con seguimiento</t>
  </si>
  <si>
    <t>Controlar 32.000.000 de toneladas de residuos de construcción y demolición</t>
  </si>
  <si>
    <t>Número de toneladas de residuos de construcción y demolición controladas</t>
  </si>
  <si>
    <t>Aprovechar el 25% de los residuos de construcción y demolición que controla la SDA</t>
  </si>
  <si>
    <t>Aprovechamiento de Residuos de Construcción y demolición</t>
  </si>
  <si>
    <t xml:space="preserve">Incorporar criterios de sostenibilidad en 800 proyectos  en la etapa de diseño u operación </t>
  </si>
  <si>
    <t>Número de proyectos en etapa de diseño u operación con criterios de sostenibilidad</t>
  </si>
  <si>
    <t>%</t>
  </si>
  <si>
    <t>M2</t>
  </si>
  <si>
    <t>PORCENTAJE</t>
  </si>
  <si>
    <t>Fortalecer el esquema voluntario de autogestión ambiental, el cual involucra las organizaciones de la ciudad, academia y gremios.</t>
  </si>
  <si>
    <t>CRECIENTE</t>
  </si>
  <si>
    <t xml:space="preserve">IMPLEMENTAR LA POLITICA DE ECOURBANISMO Y CONSTRUCCIÓN SOSTENIBLE </t>
  </si>
  <si>
    <t>-</t>
  </si>
  <si>
    <t xml:space="preserve">Promover la disposición adecuada de 1500 toneladas de residuos peligrosos y especiales </t>
  </si>
  <si>
    <t xml:space="preserve">Disponer adecuadamente 15.000 toneladas de residuos peligrosos y especiales (posconsumo, de recolección selectiva, voluntarios, aceites vegetales usados, etc.) </t>
  </si>
  <si>
    <t>constante</t>
  </si>
  <si>
    <t xml:space="preserve">Generar acciones de control a los medianos y grandes generadores de Residuos Peligrosos -RESPEL- 
este es un tema de control a respel que implicaria  la inclusion del la subdirección de recurso hídrico  
</t>
  </si>
  <si>
    <t>IMPLEMENTAR LA POLITICA DE ECOURBANISMO Y CONSTRUCCIÓN SOSTENIBLE</t>
  </si>
  <si>
    <t>Diseñar e implementar un plan de acción encaminado a la reducción de GEI</t>
  </si>
  <si>
    <t>Porcentaje de implementación del plan de acción encaminado a la reducción de GEI</t>
  </si>
  <si>
    <t>Numero de toneladas de emisiones de Co2 reducidas sobre año</t>
  </si>
  <si>
    <t>Desarrollar 1 proyecto de sistema urbano de drenaje sostenible para manejo de aguas y escorrentías</t>
  </si>
  <si>
    <t>Un proyecto de sistema urbano de drenaje sostenible para manejo de aguas y escorrentías desarrollado</t>
  </si>
  <si>
    <t xml:space="preserve">Techos verdes y jardines verticales implementados
</t>
  </si>
  <si>
    <t>480 y 481</t>
  </si>
  <si>
    <t>06 - Eje transversal Sostenibilidad ambiental basada en la eficiencia energética</t>
  </si>
  <si>
    <t>40 - Gestión de la huella ambiental urbana</t>
  </si>
  <si>
    <t>Territorio sostenible</t>
  </si>
  <si>
    <t>Porcentaje de avance en la implementación de la política de ecourbanismo y construcción sostenible</t>
  </si>
  <si>
    <t>Emitir lineamientos y determinantes ambientales para la incorporación de criterios de ecourbanismo y construcción sostenible en proyectos urbanos y arquitectónicos de diferentes escalas.</t>
  </si>
  <si>
    <t>Realizar el acompañamiento para el diseño y construcción de un proyecto de sistema urbano de drenaje sostenible – suds, asociado al manejo sostenible del agua lluvia para minimizar los impactos del endurecimiento producido por los desarrollos urbanísticos.</t>
  </si>
  <si>
    <t>Promover tanto en espacio público y privado, en estructuras nuevas y/o existentes la implementación de techos verdes y jardines verticales, mediante procesos de divulgación, capacitación de esta tecnología, acompañamiento técnico y generación de incentivos.</t>
  </si>
  <si>
    <t>Actualizar y poner en marcha la política de producción y consumo sostenible del distrito capital</t>
  </si>
  <si>
    <t>Desarrollo del  parque industrial ecoeficiente de san benito-piesb en los componentes a cargo de la sda.</t>
  </si>
  <si>
    <t>1. Fortalecer la adecuada gestión de residuos peligrosos y especiales en el distrito capital, mediante la promoción de los esquemas de gestión existentes (planes posconsumo, sistemas de recolección selectiva y gestión ambiental, sistemas voluntarios), la articulación de los actores, así como la realización de acciones de promoción y divulgación del aprovechamiento de residuos y subproductos.</t>
  </si>
  <si>
    <t>2. Fortalecer y promover la estrategia orientada al manejo ambientalmente responsable de los residuos de aparatos eléctricos y electrónicos- ecolecta</t>
  </si>
  <si>
    <t>3. Implementar y hacerle seguimiento al instrumento normativo existente que regula la gestión de aceites usados vegetales, durante todo el ciclo de vida de este residuo.</t>
  </si>
  <si>
    <t>1. Promover la adecuada gestión de llantas usadas y sus subproductos en el distrito capital, a través de la articulación y fortalecimiento de los actores que intervienen en el ciclo de vida de este residuo.</t>
  </si>
  <si>
    <t>Realizar seguimiento y control a las instalaciones que realicen almacenamiento de llantas</t>
  </si>
  <si>
    <t xml:space="preserve">Usadas o material derivado del tratamiento de llantas usadas en bogotá d.c, </t>
  </si>
  <si>
    <t xml:space="preserve">Realizar la identificación de instrumentos tecnológicos existentes en el mercado para realizar control y seguimiento a los acopiadores, transportadores y quienes se dediquen a realizar el tratamiento y aprovechamiento de llantas usadas y análizar de utilidad y falencias </t>
  </si>
  <si>
    <t>Realizar visitas de evaluación control y seguimiento a obras mayores a 5000 m2 o que generen más de 1000 m3 de rcd en bogotá.</t>
  </si>
  <si>
    <t>Verificar el cumplimiento al plan de gestión de rcd, generar las respectivas respuestas tanto a oficios radicados como a las revisiones hechas al aplicativo web.</t>
  </si>
  <si>
    <t>Proyectar informes técnicos y/o conceptos técnicos y/o oficios de requerimiento</t>
  </si>
  <si>
    <t>Atender a través del desarrollo de actuaciones técnicas  los procesos relacionados con el  manejo de correspondencia de la entidad referentes al control integral a la generación de residuos de construcción y demolición- rcd</t>
  </si>
  <si>
    <t>Adelantar los actos administrativos que correspondan para la la evaluación, control y seguimiento sobre el manejo y disposición adecuada de rcd y otros residuos generados en bogotá.</t>
  </si>
  <si>
    <t>Realizar control y seguimiento mensual a los sitios autorizados para la disposición final de escombros y a  otros que durante la ejecución del contrato sean implementados bajo la autorización de las entidades ambientales competentes en el distrito capital.</t>
  </si>
  <si>
    <t>Proyectar informes técnicos de las visitas realizadas</t>
  </si>
  <si>
    <t>Realizar control y seguimiento al aprovechamiento generado en las obras, de acuerdo a los proyectos en ejecución y cumplimiento de las resoluciones 01115 de 2012 y 932 de 2015, a través de reportes mensuales de la información reportada en el aplicativo web de la entidad, para  el control de la generación de escombros y demás residuos generados en bogotá.</t>
  </si>
  <si>
    <t>Identificar la problemática que existe en el control de los residuos de construcción y demolición - rcd y se formulan las actividades de innovación tecnológica o de investigación necesarias para establecer el instrumento de control</t>
  </si>
  <si>
    <t>Realizar el seguimiento a los informes presentados por el gestor externo ecocapital s.a esp. En el marco del cumplimiento a la resolución 1164 del 2002 a través de la entidad responsable del contrato de concesión.</t>
  </si>
  <si>
    <t>Atender trámites de correspondencia (informes de gestión de residuos hospitalarios, registros y permisos de vertimientos, registro como acopiador primario de aceites usados y registro como acopiador de residuos peligrosos)</t>
  </si>
  <si>
    <t xml:space="preserve">Revisar y analizar información primaria  para la identificación de  instrumentos tecnológicos existentes y necesarios  para realizar  las acciones de evaluación control a la gestión externa de residuos peligrosos generados en establecimientos de salud humana y afines en la ciudad de bogotá. </t>
  </si>
  <si>
    <t>Realizar visitas de evaluación, control y seguimiento a la implementación del piga de las entidades distritales</t>
  </si>
  <si>
    <t>Realizar visitas de evaluación, control y seguimiento a la implementación del piga y cumplimiento normativo ambiental de las sedes de las entidades distritales</t>
  </si>
  <si>
    <t>Diseñar e implementar el plan de acción encaminado a la reducción de gei</t>
  </si>
  <si>
    <t xml:space="preserve">Realizar la coordinación que se requiera para la identificación de proyectos distritales relacionados con la reducción de emisiones de gei en el distrito capítal y estimar el valor reducido </t>
  </si>
  <si>
    <t xml:space="preserve">7, OBSERVACIONES AVANCE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</si>
</sst>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[$$-240A]\ #,##0"/>
    <numFmt numFmtId="171" formatCode="_([$$-240A]\ * #,##0_);_([$$-240A]\ * \(#,##0\);_([$$-240A]\ * &quot;-&quot;??_);_(@_)"/>
    <numFmt numFmtId="172" formatCode="0.0%"/>
    <numFmt numFmtId="173" formatCode="_ * #,##0_ ;_ * \-#,##0_ ;_ * &quot;-&quot;??_ ;_ @_ "/>
    <numFmt numFmtId="174" formatCode="_(&quot;$&quot;* #,##0_);_(&quot;$&quot;* \(#,##0\);_(&quot;$&quot;* &quot;-&quot;??_);_(@_)"/>
    <numFmt numFmtId="175" formatCode="_-* #,##0\ _€_-;\-* #,##0\ _€_-;_-* &quot;-&quot;??\ _€_-;_-@_-"/>
    <numFmt numFmtId="176" formatCode="#,##0.0"/>
    <numFmt numFmtId="177" formatCode="_-* #,##0.0\ _€_-;\-* #,##0.0\ _€_-;_-* &quot;-&quot;??\ _€_-;_-@_-"/>
  </numFmts>
  <fonts count="5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2"/>
      <name val="Tahoma"/>
      <family val="2"/>
    </font>
    <font>
      <sz val="8"/>
      <color indexed="8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7"/>
      <color theme="1"/>
      <name val="Arial"/>
      <family val="2"/>
    </font>
    <font>
      <sz val="7"/>
      <color theme="0" tint="-4.9989318521683403E-2"/>
      <name val="Arial"/>
      <family val="2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2"/>
      <color rgb="FFFF0000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</font>
    <font>
      <sz val="8"/>
      <color rgb="FF000000"/>
      <name val="Times New Roman"/>
      <family val="1"/>
    </font>
    <font>
      <sz val="1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9"/>
      <color rgb="FFFFFFFF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BB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</borders>
  <cellStyleXfs count="27">
    <xf numFmtId="0" fontId="0" fillId="0" borderId="0"/>
    <xf numFmtId="169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5" fontId="2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1">
    <xf numFmtId="0" fontId="0" fillId="0" borderId="0" xfId="0"/>
    <xf numFmtId="0" fontId="0" fillId="0" borderId="0" xfId="0" applyFill="1"/>
    <xf numFmtId="0" fontId="5" fillId="0" borderId="0" xfId="16" applyFont="1" applyBorder="1" applyAlignment="1">
      <alignment vertical="center"/>
    </xf>
    <xf numFmtId="0" fontId="7" fillId="0" borderId="0" xfId="0" applyFont="1"/>
    <xf numFmtId="0" fontId="0" fillId="3" borderId="0" xfId="0" applyFill="1"/>
    <xf numFmtId="0" fontId="0" fillId="0" borderId="0" xfId="0" applyFill="1" applyAlignment="1">
      <alignment horizontal="center" vertical="center"/>
    </xf>
    <xf numFmtId="0" fontId="26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16" applyAlignment="1">
      <alignment vertical="center"/>
    </xf>
    <xf numFmtId="10" fontId="4" fillId="0" borderId="0" xfId="16" applyNumberFormat="1" applyAlignment="1">
      <alignment vertical="center"/>
    </xf>
    <xf numFmtId="0" fontId="4" fillId="0" borderId="0" xfId="16" applyBorder="1" applyAlignment="1">
      <alignment vertical="center"/>
    </xf>
    <xf numFmtId="0" fontId="2" fillId="0" borderId="0" xfId="16" applyFont="1" applyAlignment="1">
      <alignment vertical="center"/>
    </xf>
    <xf numFmtId="0" fontId="4" fillId="2" borderId="0" xfId="16" applyFill="1" applyBorder="1" applyAlignment="1">
      <alignment vertical="center"/>
    </xf>
    <xf numFmtId="0" fontId="4" fillId="2" borderId="0" xfId="16" applyFill="1" applyAlignment="1">
      <alignment vertical="center"/>
    </xf>
    <xf numFmtId="0" fontId="11" fillId="2" borderId="0" xfId="16" applyFont="1" applyFill="1" applyAlignment="1">
      <alignment vertical="center"/>
    </xf>
    <xf numFmtId="0" fontId="11" fillId="0" borderId="0" xfId="16" applyFont="1" applyAlignment="1">
      <alignment vertical="center"/>
    </xf>
    <xf numFmtId="0" fontId="27" fillId="3" borderId="0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10" fontId="28" fillId="3" borderId="0" xfId="16" applyNumberFormat="1" applyFont="1" applyFill="1" applyBorder="1" applyAlignment="1">
      <alignment horizontal="center" vertical="center"/>
    </xf>
    <xf numFmtId="10" fontId="4" fillId="2" borderId="0" xfId="16" applyNumberFormat="1" applyFill="1" applyAlignment="1">
      <alignment vertic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16" applyFill="1" applyAlignment="1">
      <alignment horizontal="left" vertical="center"/>
    </xf>
    <xf numFmtId="0" fontId="27" fillId="3" borderId="0" xfId="0" applyFont="1" applyFill="1" applyBorder="1" applyAlignment="1">
      <alignment horizontal="left" vertical="center" wrapText="1"/>
    </xf>
    <xf numFmtId="0" fontId="4" fillId="2" borderId="0" xfId="16" applyFill="1" applyAlignment="1">
      <alignment horizontal="left" vertical="center"/>
    </xf>
    <xf numFmtId="0" fontId="4" fillId="0" borderId="0" xfId="16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Fill="1"/>
    <xf numFmtId="175" fontId="0" fillId="0" borderId="0" xfId="0" applyNumberFormat="1" applyFill="1" applyAlignment="1">
      <alignment horizontal="center"/>
    </xf>
    <xf numFmtId="10" fontId="29" fillId="3" borderId="3" xfId="16" applyNumberFormat="1" applyFont="1" applyFill="1" applyBorder="1" applyAlignment="1">
      <alignment horizontal="center" vertical="center" wrapText="1"/>
    </xf>
    <xf numFmtId="10" fontId="29" fillId="3" borderId="1" xfId="16" applyNumberFormat="1" applyFont="1" applyFill="1" applyBorder="1" applyAlignment="1">
      <alignment horizontal="center" vertical="center" wrapText="1"/>
    </xf>
    <xf numFmtId="0" fontId="17" fillId="2" borderId="1" xfId="16" applyFont="1" applyFill="1" applyBorder="1" applyAlignment="1">
      <alignment vertical="center"/>
    </xf>
    <xf numFmtId="10" fontId="29" fillId="3" borderId="4" xfId="16" applyNumberFormat="1" applyFont="1" applyFill="1" applyBorder="1" applyAlignment="1">
      <alignment horizontal="center" vertical="center" wrapText="1"/>
    </xf>
    <xf numFmtId="175" fontId="32" fillId="3" borderId="1" xfId="3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75" fontId="32" fillId="0" borderId="1" xfId="3" applyNumberFormat="1" applyFont="1" applyFill="1" applyBorder="1" applyAlignment="1">
      <alignment horizontal="center" vertical="center"/>
    </xf>
    <xf numFmtId="175" fontId="32" fillId="3" borderId="5" xfId="0" applyNumberFormat="1" applyFont="1" applyFill="1" applyBorder="1" applyAlignment="1">
      <alignment horizontal="center"/>
    </xf>
    <xf numFmtId="37" fontId="19" fillId="3" borderId="1" xfId="9" applyNumberFormat="1" applyFont="1" applyFill="1" applyBorder="1" applyAlignment="1">
      <alignment horizontal="center" vertical="center"/>
    </xf>
    <xf numFmtId="10" fontId="32" fillId="0" borderId="1" xfId="21" applyNumberFormat="1" applyFont="1" applyFill="1" applyBorder="1" applyAlignment="1">
      <alignment horizontal="center" vertical="center"/>
    </xf>
    <xf numFmtId="10" fontId="32" fillId="3" borderId="1" xfId="2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3" fontId="18" fillId="3" borderId="3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right" vertical="center"/>
    </xf>
    <xf numFmtId="0" fontId="32" fillId="3" borderId="1" xfId="0" applyFont="1" applyFill="1" applyBorder="1" applyAlignment="1">
      <alignment horizontal="center" vertical="center"/>
    </xf>
    <xf numFmtId="175" fontId="32" fillId="3" borderId="1" xfId="0" applyNumberFormat="1" applyFont="1" applyFill="1" applyBorder="1" applyAlignment="1">
      <alignment horizontal="center" vertical="center"/>
    </xf>
    <xf numFmtId="3" fontId="18" fillId="3" borderId="1" xfId="10" applyNumberFormat="1" applyFont="1" applyFill="1" applyBorder="1" applyAlignment="1">
      <alignment horizontal="center" vertical="center" wrapText="1"/>
    </xf>
    <xf numFmtId="171" fontId="19" fillId="3" borderId="1" xfId="0" applyNumberFormat="1" applyFont="1" applyFill="1" applyBorder="1" applyAlignment="1">
      <alignment horizontal="right" vertical="center"/>
    </xf>
    <xf numFmtId="175" fontId="32" fillId="3" borderId="5" xfId="0" applyNumberFormat="1" applyFont="1" applyFill="1" applyBorder="1" applyAlignment="1">
      <alignment vertical="center"/>
    </xf>
    <xf numFmtId="175" fontId="32" fillId="3" borderId="1" xfId="0" applyNumberFormat="1" applyFont="1" applyFill="1" applyBorder="1" applyAlignment="1">
      <alignment vertical="center"/>
    </xf>
    <xf numFmtId="175" fontId="32" fillId="3" borderId="1" xfId="0" applyNumberFormat="1" applyFont="1" applyFill="1" applyBorder="1" applyAlignment="1">
      <alignment horizontal="center"/>
    </xf>
    <xf numFmtId="0" fontId="2" fillId="5" borderId="1" xfId="16" applyFont="1" applyFill="1" applyBorder="1" applyAlignment="1">
      <alignment horizontal="left" vertical="center" wrapText="1"/>
    </xf>
    <xf numFmtId="172" fontId="31" fillId="4" borderId="3" xfId="0" applyNumberFormat="1" applyFont="1" applyFill="1" applyBorder="1" applyAlignment="1">
      <alignment vertical="center"/>
    </xf>
    <xf numFmtId="172" fontId="31" fillId="6" borderId="1" xfId="0" applyNumberFormat="1" applyFont="1" applyFill="1" applyBorder="1" applyAlignment="1">
      <alignment vertical="center"/>
    </xf>
    <xf numFmtId="172" fontId="31" fillId="6" borderId="2" xfId="0" applyNumberFormat="1" applyFont="1" applyFill="1" applyBorder="1" applyAlignment="1">
      <alignment vertical="center"/>
    </xf>
    <xf numFmtId="0" fontId="0" fillId="3" borderId="0" xfId="0" applyFill="1" applyBorder="1" applyAlignment="1">
      <alignment horizontal="center"/>
    </xf>
    <xf numFmtId="0" fontId="0" fillId="0" borderId="31" xfId="0" applyFill="1" applyBorder="1"/>
    <xf numFmtId="0" fontId="0" fillId="0" borderId="32" xfId="0" applyFill="1" applyBorder="1"/>
    <xf numFmtId="0" fontId="4" fillId="0" borderId="0" xfId="19" applyBorder="1"/>
    <xf numFmtId="0" fontId="4" fillId="0" borderId="0" xfId="19" applyBorder="1" applyAlignment="1">
      <alignment vertical="center" wrapText="1"/>
    </xf>
    <xf numFmtId="0" fontId="4" fillId="0" borderId="0" xfId="19" applyBorder="1" applyAlignment="1">
      <alignment wrapText="1"/>
    </xf>
    <xf numFmtId="0" fontId="4" fillId="0" borderId="0" xfId="19"/>
    <xf numFmtId="0" fontId="5" fillId="0" borderId="0" xfId="19" applyFont="1" applyBorder="1"/>
    <xf numFmtId="0" fontId="5" fillId="0" borderId="0" xfId="19" applyFont="1" applyBorder="1" applyAlignment="1">
      <alignment vertical="center" wrapText="1"/>
    </xf>
    <xf numFmtId="0" fontId="5" fillId="0" borderId="0" xfId="19" applyFont="1" applyBorder="1" applyAlignment="1">
      <alignment wrapText="1"/>
    </xf>
    <xf numFmtId="0" fontId="5" fillId="0" borderId="0" xfId="19" applyFont="1"/>
    <xf numFmtId="0" fontId="10" fillId="0" borderId="0" xfId="24" applyFont="1" applyBorder="1" applyAlignment="1">
      <alignment horizontal="center" vertical="center" wrapText="1"/>
    </xf>
    <xf numFmtId="0" fontId="5" fillId="0" borderId="0" xfId="19" applyFont="1" applyBorder="1" applyAlignment="1">
      <alignment horizontal="center" vertical="center" wrapText="1"/>
    </xf>
    <xf numFmtId="0" fontId="10" fillId="0" borderId="0" xfId="24" applyFont="1" applyBorder="1" applyAlignment="1">
      <alignment vertical="center" wrapText="1"/>
    </xf>
    <xf numFmtId="0" fontId="11" fillId="0" borderId="0" xfId="24" applyFont="1" applyBorder="1" applyAlignment="1">
      <alignment vertical="center" wrapText="1"/>
    </xf>
    <xf numFmtId="0" fontId="11" fillId="0" borderId="0" xfId="19" applyFont="1" applyBorder="1" applyAlignment="1">
      <alignment vertical="center" wrapText="1"/>
    </xf>
    <xf numFmtId="171" fontId="23" fillId="3" borderId="1" xfId="10" applyNumberFormat="1" applyFont="1" applyFill="1" applyBorder="1" applyAlignment="1">
      <alignment horizontal="center" vertical="center" wrapText="1"/>
    </xf>
    <xf numFmtId="3" fontId="23" fillId="3" borderId="5" xfId="19" applyNumberFormat="1" applyFont="1" applyFill="1" applyBorder="1" applyAlignment="1">
      <alignment horizontal="center" vertical="center" wrapText="1"/>
    </xf>
    <xf numFmtId="3" fontId="23" fillId="3" borderId="1" xfId="19" applyNumberFormat="1" applyFont="1" applyFill="1" applyBorder="1" applyAlignment="1">
      <alignment horizontal="center" vertical="center" wrapText="1"/>
    </xf>
    <xf numFmtId="3" fontId="23" fillId="3" borderId="3" xfId="19" applyNumberFormat="1" applyFont="1" applyFill="1" applyBorder="1" applyAlignment="1">
      <alignment horizontal="center" vertical="center" wrapText="1"/>
    </xf>
    <xf numFmtId="0" fontId="4" fillId="7" borderId="0" xfId="19" applyFill="1" applyBorder="1"/>
    <xf numFmtId="0" fontId="4" fillId="7" borderId="0" xfId="19" applyFill="1"/>
    <xf numFmtId="0" fontId="4" fillId="8" borderId="0" xfId="19" applyFill="1"/>
    <xf numFmtId="0" fontId="4" fillId="8" borderId="0" xfId="19" applyFill="1" applyBorder="1"/>
    <xf numFmtId="174" fontId="4" fillId="0" borderId="0" xfId="19" applyNumberFormat="1"/>
    <xf numFmtId="167" fontId="4" fillId="0" borderId="0" xfId="5" applyFont="1" applyBorder="1"/>
    <xf numFmtId="167" fontId="4" fillId="0" borderId="0" xfId="19" applyNumberFormat="1" applyBorder="1"/>
    <xf numFmtId="0" fontId="4" fillId="0" borderId="0" xfId="19" applyAlignment="1"/>
    <xf numFmtId="0" fontId="15" fillId="6" borderId="1" xfId="19" applyFont="1" applyFill="1" applyBorder="1" applyAlignment="1">
      <alignment horizontal="center" vertical="center" wrapText="1"/>
    </xf>
    <xf numFmtId="171" fontId="11" fillId="3" borderId="1" xfId="5" applyNumberFormat="1" applyFont="1" applyFill="1" applyBorder="1" applyAlignment="1"/>
    <xf numFmtId="167" fontId="11" fillId="3" borderId="1" xfId="5" applyFont="1" applyFill="1" applyBorder="1" applyAlignment="1"/>
    <xf numFmtId="43" fontId="11" fillId="3" borderId="1" xfId="19" applyNumberFormat="1" applyFont="1" applyFill="1" applyBorder="1"/>
    <xf numFmtId="167" fontId="11" fillId="3" borderId="1" xfId="5" applyFont="1" applyFill="1" applyBorder="1"/>
    <xf numFmtId="0" fontId="11" fillId="3" borderId="1" xfId="19" applyFont="1" applyFill="1" applyBorder="1"/>
    <xf numFmtId="0" fontId="11" fillId="3" borderId="1" xfId="19" applyFont="1" applyFill="1" applyBorder="1" applyAlignment="1"/>
    <xf numFmtId="0" fontId="11" fillId="3" borderId="11" xfId="19" applyFont="1" applyFill="1" applyBorder="1"/>
    <xf numFmtId="171" fontId="23" fillId="3" borderId="2" xfId="19" applyNumberFormat="1" applyFont="1" applyFill="1" applyBorder="1" applyAlignment="1">
      <alignment vertical="center" wrapText="1"/>
    </xf>
    <xf numFmtId="3" fontId="23" fillId="3" borderId="2" xfId="19" applyNumberFormat="1" applyFont="1" applyFill="1" applyBorder="1" applyAlignment="1">
      <alignment vertical="center" wrapText="1"/>
    </xf>
    <xf numFmtId="0" fontId="11" fillId="3" borderId="2" xfId="19" applyFont="1" applyFill="1" applyBorder="1"/>
    <xf numFmtId="0" fontId="11" fillId="3" borderId="2" xfId="19" applyFont="1" applyFill="1" applyBorder="1" applyAlignment="1"/>
    <xf numFmtId="0" fontId="11" fillId="3" borderId="20" xfId="19" applyFont="1" applyFill="1" applyBorder="1"/>
    <xf numFmtId="0" fontId="23" fillId="6" borderId="3" xfId="19" applyFont="1" applyFill="1" applyBorder="1" applyAlignment="1">
      <alignment horizontal="left" vertical="center" wrapText="1"/>
    </xf>
    <xf numFmtId="170" fontId="23" fillId="6" borderId="1" xfId="19" applyNumberFormat="1" applyFont="1" applyFill="1" applyBorder="1" applyAlignment="1">
      <alignment horizontal="left" vertical="center" wrapText="1"/>
    </xf>
    <xf numFmtId="0" fontId="23" fillId="6" borderId="5" xfId="19" applyFont="1" applyFill="1" applyBorder="1" applyAlignment="1">
      <alignment horizontal="left" vertical="center" wrapText="1"/>
    </xf>
    <xf numFmtId="0" fontId="15" fillId="6" borderId="36" xfId="19" applyFont="1" applyFill="1" applyBorder="1" applyAlignment="1">
      <alignment horizontal="center" vertical="center" wrapText="1"/>
    </xf>
    <xf numFmtId="0" fontId="15" fillId="6" borderId="47" xfId="19" applyFont="1" applyFill="1" applyBorder="1" applyAlignment="1">
      <alignment horizontal="center" vertical="center" wrapText="1"/>
    </xf>
    <xf numFmtId="0" fontId="15" fillId="6" borderId="43" xfId="19" applyFont="1" applyFill="1" applyBorder="1" applyAlignment="1">
      <alignment horizontal="center" vertical="center" wrapText="1"/>
    </xf>
    <xf numFmtId="0" fontId="15" fillId="6" borderId="15" xfId="19" applyFont="1" applyFill="1" applyBorder="1" applyAlignment="1">
      <alignment horizontal="center" vertical="center"/>
    </xf>
    <xf numFmtId="0" fontId="4" fillId="3" borderId="0" xfId="19" applyFill="1" applyBorder="1"/>
    <xf numFmtId="0" fontId="11" fillId="3" borderId="0" xfId="24" applyFont="1" applyFill="1" applyBorder="1" applyAlignment="1">
      <alignment vertical="center" wrapText="1"/>
    </xf>
    <xf numFmtId="0" fontId="11" fillId="3" borderId="0" xfId="19" applyFont="1" applyFill="1" applyBorder="1" applyAlignment="1">
      <alignment vertical="center" wrapText="1"/>
    </xf>
    <xf numFmtId="0" fontId="4" fillId="3" borderId="0" xfId="19" applyFill="1" applyBorder="1" applyAlignment="1">
      <alignment wrapText="1"/>
    </xf>
    <xf numFmtId="167" fontId="4" fillId="3" borderId="0" xfId="5" applyFont="1" applyFill="1" applyBorder="1"/>
    <xf numFmtId="0" fontId="4" fillId="3" borderId="0" xfId="19" applyFill="1" applyBorder="1" applyAlignment="1">
      <alignment vertical="center" wrapText="1"/>
    </xf>
    <xf numFmtId="0" fontId="40" fillId="0" borderId="0" xfId="0" applyFont="1" applyFill="1" applyAlignment="1">
      <alignment horizontal="center" vertical="center"/>
    </xf>
    <xf numFmtId="3" fontId="34" fillId="3" borderId="25" xfId="0" applyNumberFormat="1" applyFont="1" applyFill="1" applyBorder="1" applyAlignment="1">
      <alignment vertical="center" wrapText="1"/>
    </xf>
    <xf numFmtId="3" fontId="34" fillId="3" borderId="42" xfId="0" applyNumberFormat="1" applyFont="1" applyFill="1" applyBorder="1" applyAlignment="1">
      <alignment vertical="center" wrapText="1"/>
    </xf>
    <xf numFmtId="3" fontId="34" fillId="3" borderId="41" xfId="0" applyNumberFormat="1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center" vertical="center" wrapText="1"/>
    </xf>
    <xf numFmtId="0" fontId="41" fillId="3" borderId="29" xfId="0" applyFont="1" applyFill="1" applyBorder="1"/>
    <xf numFmtId="0" fontId="41" fillId="3" borderId="0" xfId="0" applyFont="1" applyFill="1" applyBorder="1"/>
    <xf numFmtId="0" fontId="41" fillId="3" borderId="0" xfId="0" applyFont="1" applyFill="1" applyBorder="1" applyAlignment="1">
      <alignment horizontal="center"/>
    </xf>
    <xf numFmtId="0" fontId="41" fillId="3" borderId="30" xfId="0" applyFont="1" applyFill="1" applyBorder="1"/>
    <xf numFmtId="0" fontId="17" fillId="6" borderId="3" xfId="0" applyFont="1" applyFill="1" applyBorder="1" applyAlignment="1" applyProtection="1">
      <alignment horizontal="left" vertical="center" wrapText="1"/>
      <protection locked="0"/>
    </xf>
    <xf numFmtId="0" fontId="17" fillId="6" borderId="1" xfId="0" applyFont="1" applyFill="1" applyBorder="1" applyAlignment="1" applyProtection="1">
      <alignment horizontal="left" vertical="center" wrapText="1"/>
      <protection locked="0"/>
    </xf>
    <xf numFmtId="0" fontId="17" fillId="6" borderId="2" xfId="0" applyFont="1" applyFill="1" applyBorder="1" applyAlignment="1" applyProtection="1">
      <alignment horizontal="left" vertical="center" wrapText="1"/>
      <protection locked="0"/>
    </xf>
    <xf numFmtId="0" fontId="17" fillId="6" borderId="4" xfId="0" applyFont="1" applyFill="1" applyBorder="1" applyAlignment="1" applyProtection="1">
      <alignment horizontal="left" vertical="center" wrapText="1"/>
      <protection locked="0"/>
    </xf>
    <xf numFmtId="0" fontId="17" fillId="6" borderId="5" xfId="0" applyFont="1" applyFill="1" applyBorder="1" applyAlignment="1" applyProtection="1">
      <alignment horizontal="left" vertical="center" wrapText="1"/>
      <protection locked="0"/>
    </xf>
    <xf numFmtId="10" fontId="35" fillId="6" borderId="0" xfId="21" applyNumberFormat="1" applyFont="1" applyFill="1" applyBorder="1" applyAlignment="1"/>
    <xf numFmtId="0" fontId="35" fillId="6" borderId="0" xfId="0" applyFont="1" applyFill="1" applyBorder="1" applyAlignment="1"/>
    <xf numFmtId="0" fontId="36" fillId="6" borderId="0" xfId="0" applyFont="1" applyFill="1" applyBorder="1" applyAlignment="1"/>
    <xf numFmtId="0" fontId="5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6" fillId="6" borderId="30" xfId="0" applyFont="1" applyFill="1" applyBorder="1" applyAlignment="1"/>
    <xf numFmtId="175" fontId="33" fillId="0" borderId="4" xfId="0" applyNumberFormat="1" applyFont="1" applyFill="1" applyBorder="1" applyAlignment="1">
      <alignment vertical="center"/>
    </xf>
    <xf numFmtId="175" fontId="32" fillId="3" borderId="4" xfId="0" applyNumberFormat="1" applyFont="1" applyFill="1" applyBorder="1" applyAlignment="1">
      <alignment horizontal="center"/>
    </xf>
    <xf numFmtId="0" fontId="35" fillId="6" borderId="32" xfId="0" applyFont="1" applyFill="1" applyBorder="1" applyAlignment="1"/>
    <xf numFmtId="0" fontId="36" fillId="6" borderId="32" xfId="0" applyFont="1" applyFill="1" applyBorder="1" applyAlignment="1"/>
    <xf numFmtId="0" fontId="10" fillId="6" borderId="50" xfId="0" applyFont="1" applyFill="1" applyBorder="1" applyAlignment="1">
      <alignment horizontal="right"/>
    </xf>
    <xf numFmtId="0" fontId="2" fillId="5" borderId="4" xfId="16" applyFont="1" applyFill="1" applyBorder="1" applyAlignment="1">
      <alignment horizontal="left" vertical="center" wrapText="1"/>
    </xf>
    <xf numFmtId="172" fontId="31" fillId="4" borderId="5" xfId="0" applyNumberFormat="1" applyFont="1" applyFill="1" applyBorder="1" applyAlignment="1">
      <alignment vertical="center"/>
    </xf>
    <xf numFmtId="10" fontId="29" fillId="3" borderId="5" xfId="16" applyNumberFormat="1" applyFont="1" applyFill="1" applyBorder="1" applyAlignment="1">
      <alignment horizontal="center" vertical="center" wrapText="1"/>
    </xf>
    <xf numFmtId="0" fontId="15" fillId="5" borderId="4" xfId="16" applyFont="1" applyFill="1" applyBorder="1" applyAlignment="1">
      <alignment horizontal="center" vertical="center" textRotation="180" wrapText="1"/>
    </xf>
    <xf numFmtId="10" fontId="4" fillId="5" borderId="4" xfId="16" applyNumberFormat="1" applyFont="1" applyFill="1" applyBorder="1" applyAlignment="1">
      <alignment horizontal="center" vertical="center" wrapText="1"/>
    </xf>
    <xf numFmtId="43" fontId="4" fillId="6" borderId="0" xfId="19" applyNumberFormat="1" applyFont="1" applyFill="1" applyBorder="1" applyAlignment="1">
      <alignment horizontal="center" vertical="center"/>
    </xf>
    <xf numFmtId="43" fontId="4" fillId="6" borderId="0" xfId="19" applyNumberFormat="1" applyFill="1" applyBorder="1"/>
    <xf numFmtId="0" fontId="4" fillId="6" borderId="0" xfId="19" applyFill="1" applyBorder="1"/>
    <xf numFmtId="0" fontId="4" fillId="6" borderId="0" xfId="19" applyFill="1" applyBorder="1" applyAlignment="1"/>
    <xf numFmtId="0" fontId="4" fillId="6" borderId="30" xfId="19" applyFill="1" applyBorder="1"/>
    <xf numFmtId="3" fontId="4" fillId="6" borderId="32" xfId="19" applyNumberFormat="1" applyFont="1" applyFill="1" applyBorder="1" applyAlignment="1">
      <alignment horizontal="center" vertical="center"/>
    </xf>
    <xf numFmtId="0" fontId="4" fillId="6" borderId="32" xfId="19" applyFill="1" applyBorder="1"/>
    <xf numFmtId="10" fontId="10" fillId="3" borderId="0" xfId="16" applyNumberFormat="1" applyFont="1" applyFill="1" applyBorder="1" applyAlignment="1">
      <alignment horizontal="center" vertical="center"/>
    </xf>
    <xf numFmtId="0" fontId="2" fillId="5" borderId="4" xfId="16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2" fillId="5" borderId="42" xfId="16" applyFont="1" applyFill="1" applyBorder="1" applyAlignment="1">
      <alignment horizontal="center" vertical="center" wrapText="1"/>
    </xf>
    <xf numFmtId="0" fontId="9" fillId="0" borderId="0" xfId="19" applyFont="1" applyBorder="1" applyAlignment="1">
      <alignment horizontal="center" vertical="center"/>
    </xf>
    <xf numFmtId="3" fontId="23" fillId="3" borderId="2" xfId="19" applyNumberFormat="1" applyFont="1" applyFill="1" applyBorder="1" applyAlignment="1">
      <alignment horizontal="center" vertical="center" wrapText="1"/>
    </xf>
    <xf numFmtId="3" fontId="23" fillId="3" borderId="25" xfId="19" applyNumberFormat="1" applyFont="1" applyFill="1" applyBorder="1" applyAlignment="1">
      <alignment horizontal="center" vertical="center" wrapText="1"/>
    </xf>
    <xf numFmtId="3" fontId="23" fillId="3" borderId="42" xfId="19" applyNumberFormat="1" applyFont="1" applyFill="1" applyBorder="1" applyAlignment="1">
      <alignment horizontal="center" vertical="center" wrapText="1"/>
    </xf>
    <xf numFmtId="0" fontId="15" fillId="6" borderId="4" xfId="19" applyFont="1" applyFill="1" applyBorder="1" applyAlignment="1">
      <alignment horizontal="center" vertical="center" wrapText="1"/>
    </xf>
    <xf numFmtId="37" fontId="19" fillId="3" borderId="1" xfId="10" applyNumberFormat="1" applyFont="1" applyFill="1" applyBorder="1" applyAlignment="1">
      <alignment horizontal="center" vertical="center"/>
    </xf>
    <xf numFmtId="37" fontId="21" fillId="3" borderId="1" xfId="1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10" fontId="30" fillId="3" borderId="3" xfId="16" applyNumberFormat="1" applyFont="1" applyFill="1" applyBorder="1" applyAlignment="1">
      <alignment horizontal="center" vertical="center" wrapText="1"/>
    </xf>
    <xf numFmtId="9" fontId="29" fillId="3" borderId="3" xfId="16" applyNumberFormat="1" applyFont="1" applyFill="1" applyBorder="1" applyAlignment="1">
      <alignment horizontal="center" vertical="center" wrapText="1"/>
    </xf>
    <xf numFmtId="9" fontId="29" fillId="3" borderId="1" xfId="16" applyNumberFormat="1" applyFont="1" applyFill="1" applyBorder="1" applyAlignment="1">
      <alignment horizontal="center" vertical="center" wrapText="1"/>
    </xf>
    <xf numFmtId="172" fontId="31" fillId="6" borderId="4" xfId="0" applyNumberFormat="1" applyFont="1" applyFill="1" applyBorder="1" applyAlignment="1">
      <alignment vertical="center"/>
    </xf>
    <xf numFmtId="0" fontId="17" fillId="2" borderId="4" xfId="16" applyFont="1" applyFill="1" applyBorder="1" applyAlignment="1">
      <alignment vertical="center"/>
    </xf>
    <xf numFmtId="9" fontId="29" fillId="3" borderId="4" xfId="16" applyNumberFormat="1" applyFont="1" applyFill="1" applyBorder="1" applyAlignment="1">
      <alignment horizontal="center" vertical="center" wrapText="1"/>
    </xf>
    <xf numFmtId="0" fontId="17" fillId="3" borderId="41" xfId="16" applyFont="1" applyFill="1" applyBorder="1" applyAlignment="1">
      <alignment vertical="center"/>
    </xf>
    <xf numFmtId="10" fontId="29" fillId="3" borderId="41" xfId="16" applyNumberFormat="1" applyFont="1" applyFill="1" applyBorder="1" applyAlignment="1">
      <alignment horizontal="center" vertical="center" wrapText="1"/>
    </xf>
    <xf numFmtId="9" fontId="29" fillId="3" borderId="41" xfId="16" applyNumberFormat="1" applyFont="1" applyFill="1" applyBorder="1" applyAlignment="1">
      <alignment horizontal="center" vertical="center" wrapText="1"/>
    </xf>
    <xf numFmtId="9" fontId="17" fillId="3" borderId="41" xfId="16" applyNumberFormat="1" applyFont="1" applyFill="1" applyBorder="1" applyAlignment="1">
      <alignment horizontal="center" vertical="center" wrapText="1"/>
    </xf>
    <xf numFmtId="0" fontId="34" fillId="3" borderId="49" xfId="16" applyFont="1" applyFill="1" applyBorder="1" applyAlignment="1">
      <alignment horizontal="justify" vertical="top" wrapText="1"/>
    </xf>
    <xf numFmtId="0" fontId="17" fillId="2" borderId="2" xfId="16" applyFont="1" applyFill="1" applyBorder="1" applyAlignment="1">
      <alignment vertical="center"/>
    </xf>
    <xf numFmtId="10" fontId="29" fillId="3" borderId="2" xfId="16" applyNumberFormat="1" applyFont="1" applyFill="1" applyBorder="1" applyAlignment="1">
      <alignment horizontal="center" vertical="center" wrapText="1"/>
    </xf>
    <xf numFmtId="9" fontId="17" fillId="3" borderId="1" xfId="16" applyNumberFormat="1" applyFont="1" applyFill="1" applyBorder="1" applyAlignment="1">
      <alignment horizontal="center" vertical="center" wrapText="1"/>
    </xf>
    <xf numFmtId="0" fontId="34" fillId="3" borderId="30" xfId="16" applyFont="1" applyFill="1" applyBorder="1" applyAlignment="1">
      <alignment horizontal="justify" vertical="top" wrapText="1"/>
    </xf>
    <xf numFmtId="0" fontId="34" fillId="3" borderId="50" xfId="16" applyFont="1" applyFill="1" applyBorder="1" applyAlignment="1">
      <alignment horizontal="justify" vertical="top" wrapText="1"/>
    </xf>
    <xf numFmtId="0" fontId="17" fillId="2" borderId="41" xfId="16" applyFont="1" applyFill="1" applyBorder="1" applyAlignment="1">
      <alignment vertical="center"/>
    </xf>
    <xf numFmtId="9" fontId="29" fillId="3" borderId="2" xfId="16" applyNumberFormat="1" applyFont="1" applyFill="1" applyBorder="1" applyAlignment="1">
      <alignment horizontal="center" vertical="center" wrapText="1"/>
    </xf>
    <xf numFmtId="172" fontId="31" fillId="4" borderId="1" xfId="0" applyNumberFormat="1" applyFont="1" applyFill="1" applyBorder="1" applyAlignment="1">
      <alignment vertical="center"/>
    </xf>
    <xf numFmtId="0" fontId="17" fillId="2" borderId="25" xfId="16" applyFont="1" applyFill="1" applyBorder="1" applyAlignment="1">
      <alignment vertical="center"/>
    </xf>
    <xf numFmtId="10" fontId="29" fillId="3" borderId="25" xfId="16" applyNumberFormat="1" applyFont="1" applyFill="1" applyBorder="1" applyAlignment="1">
      <alignment horizontal="center" vertical="center" wrapText="1"/>
    </xf>
    <xf numFmtId="9" fontId="29" fillId="3" borderId="25" xfId="16" applyNumberFormat="1" applyFont="1" applyFill="1" applyBorder="1" applyAlignment="1">
      <alignment horizontal="center" vertical="center" wrapText="1"/>
    </xf>
    <xf numFmtId="0" fontId="2" fillId="5" borderId="15" xfId="16" applyFont="1" applyFill="1" applyBorder="1" applyAlignment="1">
      <alignment horizontal="center" vertical="center" wrapText="1"/>
    </xf>
    <xf numFmtId="0" fontId="2" fillId="5" borderId="43" xfId="16" applyFont="1" applyFill="1" applyBorder="1" applyAlignment="1">
      <alignment horizontal="center" vertical="center" wrapText="1"/>
    </xf>
    <xf numFmtId="3" fontId="23" fillId="3" borderId="41" xfId="19" applyNumberFormat="1" applyFont="1" applyFill="1" applyBorder="1" applyAlignment="1">
      <alignment horizontal="center" vertical="center" wrapText="1"/>
    </xf>
    <xf numFmtId="170" fontId="23" fillId="3" borderId="41" xfId="19" applyNumberFormat="1" applyFont="1" applyFill="1" applyBorder="1" applyAlignment="1">
      <alignment horizontal="center" vertical="center" wrapText="1"/>
    </xf>
    <xf numFmtId="37" fontId="18" fillId="0" borderId="1" xfId="10" applyNumberFormat="1" applyFont="1" applyFill="1" applyBorder="1" applyAlignment="1">
      <alignment horizontal="center" vertical="center"/>
    </xf>
    <xf numFmtId="170" fontId="23" fillId="3" borderId="1" xfId="19" applyNumberFormat="1" applyFont="1" applyFill="1" applyBorder="1" applyAlignment="1">
      <alignment horizontal="center" vertical="center" wrapText="1"/>
    </xf>
    <xf numFmtId="3" fontId="34" fillId="3" borderId="1" xfId="0" applyNumberFormat="1" applyFont="1" applyFill="1" applyBorder="1" applyAlignment="1">
      <alignment vertical="center" wrapText="1"/>
    </xf>
    <xf numFmtId="170" fontId="23" fillId="3" borderId="5" xfId="19" applyNumberFormat="1" applyFont="1" applyFill="1" applyBorder="1" applyAlignment="1">
      <alignment horizontal="center" vertical="center" wrapText="1"/>
    </xf>
    <xf numFmtId="3" fontId="34" fillId="3" borderId="5" xfId="0" applyNumberFormat="1" applyFont="1" applyFill="1" applyBorder="1" applyAlignment="1">
      <alignment vertical="center" wrapText="1"/>
    </xf>
    <xf numFmtId="170" fontId="23" fillId="3" borderId="3" xfId="19" applyNumberFormat="1" applyFont="1" applyFill="1" applyBorder="1" applyAlignment="1">
      <alignment horizontal="center" vertical="center" wrapText="1"/>
    </xf>
    <xf numFmtId="3" fontId="34" fillId="3" borderId="3" xfId="0" applyNumberFormat="1" applyFont="1" applyFill="1" applyBorder="1" applyAlignment="1">
      <alignment vertical="center" wrapText="1"/>
    </xf>
    <xf numFmtId="171" fontId="23" fillId="3" borderId="3" xfId="10" applyNumberFormat="1" applyFont="1" applyFill="1" applyBorder="1" applyAlignment="1">
      <alignment horizontal="center" vertical="center" wrapText="1"/>
    </xf>
    <xf numFmtId="170" fontId="23" fillId="3" borderId="3" xfId="19" applyNumberFormat="1" applyFont="1" applyFill="1" applyBorder="1" applyAlignment="1">
      <alignment vertical="center" wrapText="1"/>
    </xf>
    <xf numFmtId="170" fontId="23" fillId="3" borderId="1" xfId="19" applyNumberFormat="1" applyFont="1" applyFill="1" applyBorder="1" applyAlignment="1">
      <alignment vertical="center" wrapText="1"/>
    </xf>
    <xf numFmtId="3" fontId="23" fillId="3" borderId="25" xfId="19" applyNumberFormat="1" applyFont="1" applyFill="1" applyBorder="1" applyAlignment="1">
      <alignment vertical="center" wrapText="1"/>
    </xf>
    <xf numFmtId="3" fontId="23" fillId="3" borderId="1" xfId="19" applyNumberFormat="1" applyFont="1" applyFill="1" applyBorder="1" applyAlignment="1">
      <alignment vertical="center" wrapText="1"/>
    </xf>
    <xf numFmtId="171" fontId="23" fillId="3" borderId="5" xfId="10" applyNumberFormat="1" applyFont="1" applyFill="1" applyBorder="1" applyAlignment="1">
      <alignment horizontal="center" vertical="center" wrapText="1"/>
    </xf>
    <xf numFmtId="170" fontId="23" fillId="3" borderId="5" xfId="19" applyNumberFormat="1" applyFont="1" applyFill="1" applyBorder="1" applyAlignment="1">
      <alignment vertical="center" wrapText="1"/>
    </xf>
    <xf numFmtId="9" fontId="18" fillId="3" borderId="3" xfId="26" applyFont="1" applyFill="1" applyBorder="1" applyAlignment="1">
      <alignment horizontal="center" vertical="center" wrapText="1"/>
    </xf>
    <xf numFmtId="0" fontId="0" fillId="6" borderId="25" xfId="0" applyFill="1" applyBorder="1" applyAlignment="1"/>
    <xf numFmtId="167" fontId="23" fillId="3" borderId="5" xfId="5" applyFont="1" applyFill="1" applyBorder="1" applyAlignment="1">
      <alignment vertical="center" wrapText="1"/>
    </xf>
    <xf numFmtId="0" fontId="11" fillId="3" borderId="5" xfId="19" applyFont="1" applyFill="1" applyBorder="1"/>
    <xf numFmtId="167" fontId="11" fillId="3" borderId="5" xfId="5" applyFont="1" applyFill="1" applyBorder="1"/>
    <xf numFmtId="0" fontId="11" fillId="3" borderId="5" xfId="19" applyFont="1" applyFill="1" applyBorder="1" applyAlignment="1"/>
    <xf numFmtId="175" fontId="11" fillId="3" borderId="22" xfId="5" applyNumberFormat="1" applyFont="1" applyFill="1" applyBorder="1" applyAlignment="1">
      <alignment horizontal="center"/>
    </xf>
    <xf numFmtId="171" fontId="11" fillId="3" borderId="7" xfId="5" applyNumberFormat="1" applyFont="1" applyFill="1" applyBorder="1" applyAlignment="1"/>
    <xf numFmtId="171" fontId="23" fillId="3" borderId="44" xfId="19" applyNumberFormat="1" applyFont="1" applyFill="1" applyBorder="1" applyAlignment="1">
      <alignment vertical="center" wrapText="1"/>
    </xf>
    <xf numFmtId="0" fontId="23" fillId="6" borderId="1" xfId="19" applyFont="1" applyFill="1" applyBorder="1" applyAlignment="1">
      <alignment horizontal="left" vertical="center" wrapText="1"/>
    </xf>
    <xf numFmtId="0" fontId="26" fillId="0" borderId="30" xfId="0" applyFont="1" applyFill="1" applyBorder="1" applyAlignment="1">
      <alignment horizontal="justify" vertical="center" wrapText="1"/>
    </xf>
    <xf numFmtId="175" fontId="33" fillId="3" borderId="1" xfId="5" applyNumberFormat="1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10" fontId="32" fillId="0" borderId="1" xfId="26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0" fontId="32" fillId="3" borderId="1" xfId="26" applyNumberFormat="1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right" vertical="center" wrapText="1"/>
    </xf>
    <xf numFmtId="37" fontId="18" fillId="3" borderId="1" xfId="10" applyNumberFormat="1" applyFont="1" applyFill="1" applyBorder="1" applyAlignment="1">
      <alignment horizontal="center" vertical="center"/>
    </xf>
    <xf numFmtId="0" fontId="17" fillId="3" borderId="2" xfId="16" applyFont="1" applyFill="1" applyBorder="1" applyAlignment="1">
      <alignment vertical="center"/>
    </xf>
    <xf numFmtId="0" fontId="17" fillId="3" borderId="4" xfId="16" applyFont="1" applyFill="1" applyBorder="1" applyAlignment="1">
      <alignment vertical="center"/>
    </xf>
    <xf numFmtId="9" fontId="18" fillId="0" borderId="1" xfId="26" applyFont="1" applyFill="1" applyBorder="1" applyAlignment="1">
      <alignment horizontal="center" vertical="center" wrapText="1"/>
    </xf>
    <xf numFmtId="0" fontId="4" fillId="3" borderId="1" xfId="16" applyFill="1" applyBorder="1" applyAlignment="1">
      <alignment vertical="center"/>
    </xf>
    <xf numFmtId="0" fontId="26" fillId="9" borderId="0" xfId="0" applyFont="1" applyFill="1" applyAlignment="1">
      <alignment horizontal="center" vertical="center"/>
    </xf>
    <xf numFmtId="37" fontId="45" fillId="3" borderId="1" xfId="10" applyNumberFormat="1" applyFont="1" applyFill="1" applyBorder="1" applyAlignment="1">
      <alignment horizontal="center" vertical="center"/>
    </xf>
    <xf numFmtId="37" fontId="4" fillId="3" borderId="1" xfId="10" applyNumberFormat="1" applyFont="1" applyFill="1" applyBorder="1" applyAlignment="1">
      <alignment horizontal="center" vertical="center"/>
    </xf>
    <xf numFmtId="175" fontId="26" fillId="3" borderId="1" xfId="5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0" fontId="26" fillId="3" borderId="1" xfId="26" applyNumberFormat="1" applyFont="1" applyFill="1" applyBorder="1" applyAlignment="1">
      <alignment horizontal="center" vertical="center"/>
    </xf>
    <xf numFmtId="3" fontId="4" fillId="3" borderId="1" xfId="10" applyNumberFormat="1" applyFont="1" applyFill="1" applyBorder="1" applyAlignment="1">
      <alignment horizontal="center" vertical="center" wrapText="1"/>
    </xf>
    <xf numFmtId="9" fontId="4" fillId="3" borderId="1" xfId="26" applyFont="1" applyFill="1" applyBorder="1" applyAlignment="1">
      <alignment horizontal="center" vertical="center" wrapText="1"/>
    </xf>
    <xf numFmtId="0" fontId="26" fillId="3" borderId="49" xfId="0" applyFont="1" applyFill="1" applyBorder="1" applyAlignment="1">
      <alignment horizontal="justify" vertical="center" wrapText="1"/>
    </xf>
    <xf numFmtId="0" fontId="26" fillId="3" borderId="30" xfId="0" applyFont="1" applyFill="1" applyBorder="1" applyAlignment="1">
      <alignment horizontal="justify" vertical="center" wrapText="1"/>
    </xf>
    <xf numFmtId="0" fontId="26" fillId="3" borderId="50" xfId="0" applyFont="1" applyFill="1" applyBorder="1" applyAlignment="1">
      <alignment horizontal="justify" vertical="center" wrapText="1"/>
    </xf>
    <xf numFmtId="37" fontId="26" fillId="3" borderId="1" xfId="0" applyNumberFormat="1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justify" vertical="center" wrapText="1"/>
    </xf>
    <xf numFmtId="0" fontId="26" fillId="0" borderId="50" xfId="0" applyFont="1" applyFill="1" applyBorder="1" applyAlignment="1">
      <alignment horizontal="justify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37" fontId="39" fillId="3" borderId="1" xfId="10" applyNumberFormat="1" applyFont="1" applyFill="1" applyBorder="1" applyAlignment="1">
      <alignment horizontal="center" vertical="center"/>
    </xf>
    <xf numFmtId="37" fontId="2" fillId="3" borderId="1" xfId="10" applyNumberFormat="1" applyFont="1" applyFill="1" applyBorder="1" applyAlignment="1">
      <alignment horizontal="center" vertical="center"/>
    </xf>
    <xf numFmtId="37" fontId="20" fillId="0" borderId="1" xfId="10" applyNumberFormat="1" applyFont="1" applyFill="1" applyBorder="1" applyAlignment="1">
      <alignment horizontal="center" vertical="center"/>
    </xf>
    <xf numFmtId="37" fontId="43" fillId="3" borderId="1" xfId="10" applyNumberFormat="1" applyFont="1" applyFill="1" applyBorder="1" applyAlignment="1">
      <alignment horizontal="center" vertical="center"/>
    </xf>
    <xf numFmtId="165" fontId="20" fillId="3" borderId="1" xfId="25" applyFont="1" applyFill="1" applyBorder="1" applyAlignment="1">
      <alignment horizontal="center" vertical="center"/>
    </xf>
    <xf numFmtId="37" fontId="20" fillId="3" borderId="1" xfId="10" applyNumberFormat="1" applyFont="1" applyFill="1" applyBorder="1" applyAlignment="1">
      <alignment horizontal="center" vertical="center"/>
    </xf>
    <xf numFmtId="37" fontId="21" fillId="3" borderId="1" xfId="9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3" fillId="3" borderId="5" xfId="1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7" fontId="0" fillId="0" borderId="1" xfId="0" applyNumberFormat="1" applyBorder="1" applyAlignment="1">
      <alignment horizontal="center"/>
    </xf>
    <xf numFmtId="37" fontId="0" fillId="3" borderId="1" xfId="0" applyNumberFormat="1" applyFill="1" applyBorder="1" applyAlignment="1">
      <alignment horizontal="center"/>
    </xf>
    <xf numFmtId="9" fontId="23" fillId="3" borderId="3" xfId="21" applyFont="1" applyFill="1" applyBorder="1" applyAlignment="1">
      <alignment horizontal="center" vertical="center" wrapText="1"/>
    </xf>
    <xf numFmtId="0" fontId="17" fillId="6" borderId="48" xfId="0" applyFont="1" applyFill="1" applyBorder="1" applyAlignment="1" applyProtection="1">
      <alignment horizontal="left" vertical="center" wrapText="1"/>
      <protection locked="0"/>
    </xf>
    <xf numFmtId="0" fontId="17" fillId="6" borderId="7" xfId="0" applyFont="1" applyFill="1" applyBorder="1" applyAlignment="1" applyProtection="1">
      <alignment horizontal="left" vertical="center" wrapText="1"/>
      <protection locked="0"/>
    </xf>
    <xf numFmtId="37" fontId="0" fillId="3" borderId="1" xfId="0" applyNumberFormat="1" applyFill="1" applyBorder="1" applyAlignment="1">
      <alignment horizontal="center"/>
    </xf>
    <xf numFmtId="0" fontId="48" fillId="10" borderId="1" xfId="0" applyFont="1" applyFill="1" applyBorder="1" applyAlignment="1">
      <alignment horizontal="center"/>
    </xf>
    <xf numFmtId="175" fontId="0" fillId="0" borderId="0" xfId="0" applyNumberFormat="1"/>
    <xf numFmtId="37" fontId="21" fillId="0" borderId="1" xfId="9" applyNumberFormat="1" applyFont="1" applyFill="1" applyBorder="1" applyAlignment="1">
      <alignment horizontal="center" vertical="center"/>
    </xf>
    <xf numFmtId="37" fontId="19" fillId="3" borderId="1" xfId="0" applyNumberFormat="1" applyFont="1" applyFill="1" applyBorder="1" applyAlignment="1">
      <alignment horizontal="right" vertical="center"/>
    </xf>
    <xf numFmtId="37" fontId="32" fillId="3" borderId="1" xfId="0" applyNumberFormat="1" applyFont="1" applyFill="1" applyBorder="1" applyAlignment="1">
      <alignment horizontal="center" vertical="center"/>
    </xf>
    <xf numFmtId="9" fontId="17" fillId="3" borderId="3" xfId="16" applyNumberFormat="1" applyFont="1" applyFill="1" applyBorder="1" applyAlignment="1">
      <alignment horizontal="center" vertical="center" wrapText="1"/>
    </xf>
    <xf numFmtId="3" fontId="23" fillId="3" borderId="1" xfId="1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7" fontId="0" fillId="3" borderId="1" xfId="0" applyNumberFormat="1" applyFill="1" applyBorder="1" applyAlignment="1">
      <alignment horizontal="center"/>
    </xf>
    <xf numFmtId="0" fontId="2" fillId="5" borderId="2" xfId="16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right" vertical="center"/>
    </xf>
    <xf numFmtId="3" fontId="3" fillId="3" borderId="64" xfId="0" applyNumberFormat="1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right" vertical="center"/>
    </xf>
    <xf numFmtId="3" fontId="3" fillId="3" borderId="5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2" fillId="3" borderId="1" xfId="0" applyFont="1" applyFill="1" applyBorder="1"/>
    <xf numFmtId="175" fontId="49" fillId="0" borderId="0" xfId="3" applyNumberFormat="1" applyFont="1" applyBorder="1" applyAlignment="1">
      <alignment horizontal="right" vertical="center" wrapText="1"/>
    </xf>
    <xf numFmtId="0" fontId="0" fillId="0" borderId="0" xfId="0" applyBorder="1"/>
    <xf numFmtId="172" fontId="31" fillId="4" borderId="16" xfId="0" applyNumberFormat="1" applyFont="1" applyFill="1" applyBorder="1" applyAlignment="1">
      <alignment vertical="center"/>
    </xf>
    <xf numFmtId="172" fontId="31" fillId="6" borderId="8" xfId="0" applyNumberFormat="1" applyFont="1" applyFill="1" applyBorder="1" applyAlignment="1">
      <alignment vertical="center"/>
    </xf>
    <xf numFmtId="172" fontId="31" fillId="6" borderId="54" xfId="0" applyNumberFormat="1" applyFont="1" applyFill="1" applyBorder="1" applyAlignment="1">
      <alignment vertical="center"/>
    </xf>
    <xf numFmtId="37" fontId="0" fillId="0" borderId="0" xfId="0" applyNumberFormat="1"/>
    <xf numFmtId="9" fontId="0" fillId="0" borderId="0" xfId="21" applyFont="1"/>
    <xf numFmtId="10" fontId="0" fillId="0" borderId="1" xfId="21" applyNumberFormat="1" applyFont="1" applyBorder="1" applyAlignment="1">
      <alignment horizontal="center"/>
    </xf>
    <xf numFmtId="10" fontId="0" fillId="3" borderId="1" xfId="21" applyNumberFormat="1" applyFont="1" applyFill="1" applyBorder="1" applyAlignment="1">
      <alignment horizontal="center"/>
    </xf>
    <xf numFmtId="10" fontId="17" fillId="3" borderId="1" xfId="0" applyNumberFormat="1" applyFont="1" applyFill="1" applyBorder="1" applyAlignment="1">
      <alignment horizontal="center" vertical="center"/>
    </xf>
    <xf numFmtId="10" fontId="2" fillId="5" borderId="42" xfId="16" applyNumberFormat="1" applyFont="1" applyFill="1" applyBorder="1" applyAlignment="1">
      <alignment horizontal="center" vertical="center" wrapText="1"/>
    </xf>
    <xf numFmtId="171" fontId="23" fillId="3" borderId="41" xfId="10" applyNumberFormat="1" applyFont="1" applyFill="1" applyBorder="1" applyAlignment="1">
      <alignment horizontal="center" vertical="center" wrapText="1"/>
    </xf>
    <xf numFmtId="167" fontId="23" fillId="3" borderId="3" xfId="3" applyFont="1" applyFill="1" applyBorder="1" applyAlignment="1">
      <alignment horizontal="center" vertical="center" wrapText="1"/>
    </xf>
    <xf numFmtId="9" fontId="23" fillId="3" borderId="5" xfId="21" applyFont="1" applyFill="1" applyBorder="1" applyAlignment="1">
      <alignment horizontal="center" vertical="center" wrapText="1"/>
    </xf>
    <xf numFmtId="167" fontId="23" fillId="3" borderId="1" xfId="3" applyFont="1" applyFill="1" applyBorder="1" applyAlignment="1">
      <alignment horizontal="center" vertical="center" wrapText="1"/>
    </xf>
    <xf numFmtId="9" fontId="23" fillId="3" borderId="41" xfId="21" applyFont="1" applyFill="1" applyBorder="1" applyAlignment="1">
      <alignment horizontal="center" vertical="center" wrapText="1"/>
    </xf>
    <xf numFmtId="167" fontId="23" fillId="3" borderId="4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37" fontId="0" fillId="3" borderId="1" xfId="0" applyNumberFormat="1" applyFill="1" applyBorder="1" applyAlignment="1">
      <alignment horizontal="center"/>
    </xf>
    <xf numFmtId="10" fontId="0" fillId="0" borderId="1" xfId="21" applyNumberFormat="1" applyFont="1" applyBorder="1" applyAlignment="1">
      <alignment horizontal="center"/>
    </xf>
    <xf numFmtId="37" fontId="50" fillId="3" borderId="1" xfId="0" applyNumberFormat="1" applyFont="1" applyFill="1" applyBorder="1" applyAlignment="1">
      <alignment horizontal="center"/>
    </xf>
    <xf numFmtId="167" fontId="23" fillId="3" borderId="5" xfId="3" applyFont="1" applyFill="1" applyBorder="1" applyAlignment="1">
      <alignment horizontal="center" vertical="center" wrapText="1"/>
    </xf>
    <xf numFmtId="175" fontId="23" fillId="3" borderId="1" xfId="3" applyNumberFormat="1" applyFont="1" applyFill="1" applyBorder="1" applyAlignment="1">
      <alignment horizontal="center" vertical="center" wrapText="1"/>
    </xf>
    <xf numFmtId="0" fontId="47" fillId="0" borderId="50" xfId="0" applyFont="1" applyBorder="1" applyAlignment="1">
      <alignment horizontal="right" vertical="center" wrapText="1"/>
    </xf>
    <xf numFmtId="0" fontId="51" fillId="11" borderId="65" xfId="0" applyFont="1" applyFill="1" applyBorder="1" applyAlignment="1">
      <alignment horizontal="center" vertical="center" wrapText="1"/>
    </xf>
    <xf numFmtId="0" fontId="51" fillId="11" borderId="46" xfId="0" applyFont="1" applyFill="1" applyBorder="1" applyAlignment="1">
      <alignment horizontal="center" vertical="center" wrapText="1"/>
    </xf>
    <xf numFmtId="0" fontId="52" fillId="0" borderId="40" xfId="0" applyFont="1" applyBorder="1" applyAlignment="1">
      <alignment horizontal="justify" vertical="center" wrapText="1"/>
    </xf>
    <xf numFmtId="0" fontId="52" fillId="0" borderId="40" xfId="0" applyFont="1" applyBorder="1" applyAlignment="1">
      <alignment horizontal="left" vertical="center" wrapText="1"/>
    </xf>
    <xf numFmtId="0" fontId="53" fillId="0" borderId="40" xfId="0" applyFont="1" applyBorder="1" applyAlignment="1">
      <alignment horizontal="left" vertical="center" wrapText="1"/>
    </xf>
    <xf numFmtId="0" fontId="54" fillId="0" borderId="50" xfId="0" applyFont="1" applyBorder="1" applyAlignment="1">
      <alignment horizontal="right" vertical="center" wrapText="1"/>
    </xf>
    <xf numFmtId="167" fontId="0" fillId="0" borderId="0" xfId="3" applyFont="1"/>
    <xf numFmtId="37" fontId="0" fillId="0" borderId="0" xfId="0" applyNumberFormat="1" applyFill="1" applyAlignment="1">
      <alignment horizontal="center" vertical="center"/>
    </xf>
    <xf numFmtId="167" fontId="0" fillId="0" borderId="0" xfId="0" applyNumberFormat="1"/>
    <xf numFmtId="10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10" fontId="16" fillId="0" borderId="25" xfId="0" applyNumberFormat="1" applyFont="1" applyFill="1" applyBorder="1" applyAlignment="1" applyProtection="1">
      <alignment horizontal="center" vertical="center" wrapText="1"/>
      <protection locked="0"/>
    </xf>
    <xf numFmtId="172" fontId="31" fillId="6" borderId="25" xfId="0" applyNumberFormat="1" applyFont="1" applyFill="1" applyBorder="1" applyAlignment="1">
      <alignment vertical="center"/>
    </xf>
    <xf numFmtId="172" fontId="31" fillId="6" borderId="5" xfId="0" applyNumberFormat="1" applyFont="1" applyFill="1" applyBorder="1" applyAlignment="1">
      <alignment vertical="center"/>
    </xf>
    <xf numFmtId="0" fontId="7" fillId="12" borderId="0" xfId="0" applyFont="1" applyFill="1" applyAlignment="1">
      <alignment vertical="center"/>
    </xf>
    <xf numFmtId="37" fontId="19" fillId="0" borderId="1" xfId="10" applyNumberFormat="1" applyFont="1" applyFill="1" applyBorder="1" applyAlignment="1">
      <alignment horizontal="center" vertical="center"/>
    </xf>
    <xf numFmtId="3" fontId="23" fillId="3" borderId="2" xfId="19" applyNumberFormat="1" applyFont="1" applyFill="1" applyBorder="1" applyAlignment="1">
      <alignment horizontal="center" vertical="center" wrapText="1"/>
    </xf>
    <xf numFmtId="3" fontId="23" fillId="3" borderId="25" xfId="19" applyNumberFormat="1" applyFont="1" applyFill="1" applyBorder="1" applyAlignment="1">
      <alignment horizontal="center" vertical="center" wrapText="1"/>
    </xf>
    <xf numFmtId="3" fontId="23" fillId="3" borderId="42" xfId="19" applyNumberFormat="1" applyFont="1" applyFill="1" applyBorder="1" applyAlignment="1">
      <alignment horizontal="center" vertical="center" wrapText="1"/>
    </xf>
    <xf numFmtId="170" fontId="23" fillId="6" borderId="1" xfId="19" applyNumberFormat="1" applyFont="1" applyFill="1" applyBorder="1" applyAlignment="1">
      <alignment horizontal="left" vertical="center" wrapText="1"/>
    </xf>
    <xf numFmtId="3" fontId="23" fillId="3" borderId="1" xfId="19" applyNumberFormat="1" applyFont="1" applyFill="1" applyBorder="1" applyAlignment="1">
      <alignment horizontal="center" vertical="center" wrapText="1"/>
    </xf>
    <xf numFmtId="0" fontId="5" fillId="13" borderId="0" xfId="0" applyFont="1" applyFill="1" applyAlignment="1">
      <alignment vertical="center"/>
    </xf>
    <xf numFmtId="0" fontId="0" fillId="3" borderId="1" xfId="0" applyFill="1" applyBorder="1" applyAlignment="1">
      <alignment horizontal="center" vertical="center"/>
    </xf>
    <xf numFmtId="37" fontId="19" fillId="3" borderId="1" xfId="10" applyNumberFormat="1" applyFont="1" applyFill="1" applyBorder="1" applyAlignment="1">
      <alignment vertical="center"/>
    </xf>
    <xf numFmtId="0" fontId="17" fillId="6" borderId="56" xfId="0" applyFont="1" applyFill="1" applyBorder="1" applyAlignment="1" applyProtection="1">
      <alignment horizontal="left" vertical="center" wrapText="1"/>
      <protection locked="0"/>
    </xf>
    <xf numFmtId="0" fontId="5" fillId="14" borderId="0" xfId="0" applyFont="1" applyFill="1" applyAlignment="1">
      <alignment vertical="center"/>
    </xf>
    <xf numFmtId="9" fontId="18" fillId="3" borderId="1" xfId="26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175" fontId="0" fillId="0" borderId="0" xfId="3" applyNumberFormat="1" applyFont="1"/>
    <xf numFmtId="0" fontId="5" fillId="6" borderId="2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justify" vertical="center"/>
    </xf>
    <xf numFmtId="0" fontId="26" fillId="3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justify" vertical="center"/>
    </xf>
    <xf numFmtId="0" fontId="26" fillId="0" borderId="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right" vertical="center"/>
    </xf>
    <xf numFmtId="0" fontId="9" fillId="0" borderId="50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5" fillId="6" borderId="20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/>
    </xf>
    <xf numFmtId="0" fontId="41" fillId="0" borderId="27" xfId="0" applyFont="1" applyFill="1" applyBorder="1" applyAlignment="1">
      <alignment horizontal="center"/>
    </xf>
    <xf numFmtId="0" fontId="41" fillId="0" borderId="28" xfId="0" applyFont="1" applyFill="1" applyBorder="1" applyAlignment="1">
      <alignment horizontal="center"/>
    </xf>
    <xf numFmtId="0" fontId="41" fillId="0" borderId="29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1" fillId="0" borderId="9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 vertical="center"/>
    </xf>
    <xf numFmtId="0" fontId="3" fillId="6" borderId="29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31" xfId="0" applyFont="1" applyFill="1" applyBorder="1" applyAlignment="1" applyProtection="1">
      <alignment horizontal="center" vertical="center" wrapText="1"/>
      <protection locked="0"/>
    </xf>
    <xf numFmtId="0" fontId="3" fillId="6" borderId="32" xfId="0" applyFont="1" applyFill="1" applyBorder="1" applyAlignment="1" applyProtection="1">
      <alignment horizontal="center" vertical="center" wrapText="1"/>
      <protection locked="0"/>
    </xf>
    <xf numFmtId="0" fontId="3" fillId="6" borderId="36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0" fillId="0" borderId="1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9" fillId="6" borderId="16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7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17" fillId="3" borderId="5" xfId="0" applyNumberFormat="1" applyFont="1" applyFill="1" applyBorder="1" applyAlignment="1" applyProtection="1">
      <alignment horizontal="center" vertical="center" wrapText="1"/>
      <protection locked="0"/>
    </xf>
    <xf numFmtId="10" fontId="16" fillId="0" borderId="41" xfId="0" applyNumberFormat="1" applyFont="1" applyFill="1" applyBorder="1" applyAlignment="1" applyProtection="1">
      <alignment horizontal="center" vertical="center" wrapText="1"/>
      <protection locked="0"/>
    </xf>
    <xf numFmtId="10" fontId="16" fillId="0" borderId="25" xfId="0" applyNumberFormat="1" applyFont="1" applyFill="1" applyBorder="1" applyAlignment="1" applyProtection="1">
      <alignment horizontal="center" vertical="center" wrapText="1"/>
      <protection locked="0"/>
    </xf>
    <xf numFmtId="10" fontId="16" fillId="0" borderId="42" xfId="0" applyNumberFormat="1" applyFont="1" applyFill="1" applyBorder="1" applyAlignment="1" applyProtection="1">
      <alignment horizontal="center" vertical="center" wrapText="1"/>
      <protection locked="0"/>
    </xf>
    <xf numFmtId="10" fontId="17" fillId="0" borderId="41" xfId="0" applyNumberFormat="1" applyFont="1" applyFill="1" applyBorder="1" applyAlignment="1" applyProtection="1">
      <alignment horizontal="center" vertical="center" wrapText="1"/>
      <protection locked="0"/>
    </xf>
    <xf numFmtId="10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10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17" fillId="0" borderId="42" xfId="0" applyNumberFormat="1" applyFont="1" applyFill="1" applyBorder="1" applyAlignment="1" applyProtection="1">
      <alignment horizontal="center" vertical="center" wrapText="1"/>
      <protection locked="0"/>
    </xf>
    <xf numFmtId="10" fontId="16" fillId="3" borderId="41" xfId="26" applyNumberFormat="1" applyFont="1" applyFill="1" applyBorder="1" applyAlignment="1" applyProtection="1">
      <alignment horizontal="center" vertical="center" wrapText="1"/>
      <protection locked="0"/>
    </xf>
    <xf numFmtId="10" fontId="16" fillId="3" borderId="25" xfId="26" applyNumberFormat="1" applyFont="1" applyFill="1" applyBorder="1" applyAlignment="1" applyProtection="1">
      <alignment horizontal="center" vertical="center" wrapText="1"/>
      <protection locked="0"/>
    </xf>
    <xf numFmtId="10" fontId="16" fillId="3" borderId="42" xfId="26" applyNumberFormat="1" applyFont="1" applyFill="1" applyBorder="1" applyAlignment="1" applyProtection="1">
      <alignment horizontal="center" vertical="center" wrapText="1"/>
      <protection locked="0"/>
    </xf>
    <xf numFmtId="10" fontId="16" fillId="3" borderId="3" xfId="0" applyNumberFormat="1" applyFont="1" applyFill="1" applyBorder="1" applyAlignment="1" applyProtection="1">
      <alignment horizontal="center" vertical="center" wrapText="1"/>
      <protection locked="0"/>
    </xf>
    <xf numFmtId="10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17" fillId="3" borderId="3" xfId="0" applyNumberFormat="1" applyFont="1" applyFill="1" applyBorder="1" applyAlignment="1" applyProtection="1">
      <alignment horizontal="center" vertical="center" wrapText="1"/>
      <protection locked="0"/>
    </xf>
    <xf numFmtId="10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10" fontId="16" fillId="3" borderId="41" xfId="0" applyNumberFormat="1" applyFont="1" applyFill="1" applyBorder="1" applyAlignment="1" applyProtection="1">
      <alignment horizontal="center" vertical="center" wrapText="1"/>
      <protection locked="0"/>
    </xf>
    <xf numFmtId="10" fontId="16" fillId="3" borderId="25" xfId="0" applyNumberFormat="1" applyFont="1" applyFill="1" applyBorder="1" applyAlignment="1" applyProtection="1">
      <alignment horizontal="center" vertical="center" wrapText="1"/>
      <protection locked="0"/>
    </xf>
    <xf numFmtId="10" fontId="16" fillId="3" borderId="42" xfId="0" applyNumberFormat="1" applyFont="1" applyFill="1" applyBorder="1" applyAlignment="1" applyProtection="1">
      <alignment horizontal="center" vertical="center" wrapText="1"/>
      <protection locked="0"/>
    </xf>
    <xf numFmtId="1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10" fontId="17" fillId="3" borderId="42" xfId="0" applyNumberFormat="1" applyFont="1" applyFill="1" applyBorder="1" applyAlignment="1" applyProtection="1">
      <alignment horizontal="center" vertical="center" wrapText="1"/>
      <protection locked="0"/>
    </xf>
    <xf numFmtId="10" fontId="17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8" xfId="16" applyFont="1" applyFill="1" applyBorder="1" applyAlignment="1">
      <alignment horizontal="center" vertical="center" wrapText="1"/>
    </xf>
    <xf numFmtId="0" fontId="11" fillId="0" borderId="39" xfId="16" applyFont="1" applyFill="1" applyBorder="1" applyAlignment="1">
      <alignment horizontal="center" vertical="center" wrapText="1"/>
    </xf>
    <xf numFmtId="0" fontId="11" fillId="0" borderId="40" xfId="16" applyFont="1" applyFill="1" applyBorder="1" applyAlignment="1">
      <alignment horizontal="center" vertical="center" wrapText="1"/>
    </xf>
    <xf numFmtId="0" fontId="11" fillId="0" borderId="15" xfId="16" applyFont="1" applyFill="1" applyBorder="1" applyAlignment="1">
      <alignment horizontal="center" vertical="center" wrapText="1"/>
    </xf>
    <xf numFmtId="0" fontId="11" fillId="0" borderId="13" xfId="16" applyFont="1" applyFill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4" fillId="0" borderId="17" xfId="16" applyBorder="1"/>
    <xf numFmtId="0" fontId="4" fillId="0" borderId="3" xfId="16" applyBorder="1"/>
    <xf numFmtId="0" fontId="4" fillId="0" borderId="18" xfId="16" applyBorder="1"/>
    <xf numFmtId="0" fontId="4" fillId="0" borderId="1" xfId="16" applyBorder="1"/>
    <xf numFmtId="0" fontId="4" fillId="0" borderId="19" xfId="16" applyBorder="1"/>
    <xf numFmtId="0" fontId="4" fillId="0" borderId="4" xfId="16" applyBorder="1"/>
    <xf numFmtId="0" fontId="24" fillId="5" borderId="3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7" fillId="5" borderId="11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7" fillId="5" borderId="12" xfId="0" applyFont="1" applyFill="1" applyBorder="1" applyAlignment="1">
      <alignment horizontal="center" vertical="center" wrapText="1"/>
    </xf>
    <xf numFmtId="0" fontId="2" fillId="5" borderId="26" xfId="16" applyFont="1" applyFill="1" applyBorder="1" applyAlignment="1">
      <alignment horizontal="center" vertical="center" wrapText="1"/>
    </xf>
    <xf numFmtId="0" fontId="2" fillId="5" borderId="31" xfId="16" applyFont="1" applyFill="1" applyBorder="1" applyAlignment="1">
      <alignment horizontal="center" vertical="center" wrapText="1"/>
    </xf>
    <xf numFmtId="0" fontId="2" fillId="5" borderId="3" xfId="16" applyFont="1" applyFill="1" applyBorder="1" applyAlignment="1">
      <alignment horizontal="center" vertical="center" wrapText="1"/>
    </xf>
    <xf numFmtId="0" fontId="2" fillId="5" borderId="4" xfId="16" applyFont="1" applyFill="1" applyBorder="1" applyAlignment="1">
      <alignment horizontal="center" vertical="center" wrapText="1"/>
    </xf>
    <xf numFmtId="0" fontId="2" fillId="5" borderId="41" xfId="16" applyFont="1" applyFill="1" applyBorder="1" applyAlignment="1">
      <alignment horizontal="center" vertical="center" wrapText="1"/>
    </xf>
    <xf numFmtId="0" fontId="2" fillId="5" borderId="42" xfId="16" applyFont="1" applyFill="1" applyBorder="1" applyAlignment="1">
      <alignment horizontal="center" vertical="center" wrapText="1"/>
    </xf>
    <xf numFmtId="0" fontId="15" fillId="5" borderId="16" xfId="16" applyFont="1" applyFill="1" applyBorder="1" applyAlignment="1">
      <alignment horizontal="center" vertical="center" wrapText="1"/>
    </xf>
    <xf numFmtId="0" fontId="15" fillId="5" borderId="48" xfId="16" applyFont="1" applyFill="1" applyBorder="1" applyAlignment="1">
      <alignment horizontal="center" vertical="center" wrapText="1"/>
    </xf>
    <xf numFmtId="0" fontId="2" fillId="5" borderId="10" xfId="16" applyFont="1" applyFill="1" applyBorder="1" applyAlignment="1">
      <alignment horizontal="center" vertical="center" wrapText="1"/>
    </xf>
    <xf numFmtId="0" fontId="2" fillId="5" borderId="12" xfId="16" applyFont="1" applyFill="1" applyBorder="1" applyAlignment="1">
      <alignment horizontal="center" vertical="center" wrapText="1"/>
    </xf>
    <xf numFmtId="0" fontId="11" fillId="3" borderId="23" xfId="16" applyFont="1" applyFill="1" applyBorder="1" applyAlignment="1">
      <alignment horizontal="justify" vertical="top" wrapText="1"/>
    </xf>
    <xf numFmtId="0" fontId="11" fillId="3" borderId="22" xfId="16" applyFont="1" applyFill="1" applyBorder="1" applyAlignment="1">
      <alignment horizontal="justify" vertical="top" wrapText="1"/>
    </xf>
    <xf numFmtId="0" fontId="34" fillId="3" borderId="20" xfId="16" applyFont="1" applyFill="1" applyBorder="1" applyAlignment="1">
      <alignment horizontal="justify" vertical="top" wrapText="1"/>
    </xf>
    <xf numFmtId="0" fontId="34" fillId="3" borderId="43" xfId="16" applyFont="1" applyFill="1" applyBorder="1" applyAlignment="1">
      <alignment horizontal="justify" vertical="top" wrapText="1"/>
    </xf>
    <xf numFmtId="0" fontId="34" fillId="3" borderId="22" xfId="16" applyFont="1" applyFill="1" applyBorder="1" applyAlignment="1">
      <alignment horizontal="justify" vertical="top" wrapText="1"/>
    </xf>
    <xf numFmtId="0" fontId="9" fillId="0" borderId="0" xfId="19" applyFont="1" applyBorder="1" applyAlignment="1">
      <alignment horizontal="center" vertical="center"/>
    </xf>
    <xf numFmtId="0" fontId="10" fillId="0" borderId="0" xfId="19" applyFont="1" applyAlignment="1">
      <alignment horizontal="right"/>
    </xf>
    <xf numFmtId="0" fontId="23" fillId="0" borderId="29" xfId="19" applyFont="1" applyFill="1" applyBorder="1" applyAlignment="1">
      <alignment horizontal="center" vertical="center" wrapText="1"/>
    </xf>
    <xf numFmtId="0" fontId="23" fillId="0" borderId="31" xfId="19" applyFont="1" applyFill="1" applyBorder="1" applyAlignment="1">
      <alignment horizontal="center" vertical="center" wrapText="1"/>
    </xf>
    <xf numFmtId="0" fontId="23" fillId="0" borderId="58" xfId="19" applyFont="1" applyFill="1" applyBorder="1" applyAlignment="1">
      <alignment horizontal="center" vertical="center" wrapText="1"/>
    </xf>
    <xf numFmtId="0" fontId="23" fillId="0" borderId="39" xfId="19" applyFont="1" applyFill="1" applyBorder="1" applyAlignment="1">
      <alignment horizontal="center" vertical="center" wrapText="1"/>
    </xf>
    <xf numFmtId="0" fontId="23" fillId="0" borderId="40" xfId="19" applyFont="1" applyFill="1" applyBorder="1" applyAlignment="1">
      <alignment horizontal="center" vertical="center" wrapText="1"/>
    </xf>
    <xf numFmtId="0" fontId="23" fillId="3" borderId="9" xfId="19" applyFont="1" applyFill="1" applyBorder="1" applyAlignment="1">
      <alignment horizontal="center" vertical="center" wrapText="1"/>
    </xf>
    <xf numFmtId="0" fontId="23" fillId="3" borderId="0" xfId="19" applyFont="1" applyFill="1" applyBorder="1" applyAlignment="1">
      <alignment horizontal="center" vertical="center" wrapText="1"/>
    </xf>
    <xf numFmtId="0" fontId="23" fillId="3" borderId="32" xfId="19" applyFont="1" applyFill="1" applyBorder="1" applyAlignment="1">
      <alignment horizontal="center" vertical="center" wrapText="1"/>
    </xf>
    <xf numFmtId="170" fontId="23" fillId="6" borderId="2" xfId="19" applyNumberFormat="1" applyFont="1" applyFill="1" applyBorder="1" applyAlignment="1">
      <alignment horizontal="left" vertical="center" wrapText="1"/>
    </xf>
    <xf numFmtId="0" fontId="0" fillId="6" borderId="25" xfId="0" applyFill="1" applyBorder="1"/>
    <xf numFmtId="0" fontId="0" fillId="6" borderId="5" xfId="0" applyFill="1" applyBorder="1"/>
    <xf numFmtId="0" fontId="15" fillId="6" borderId="26" xfId="19" applyFont="1" applyFill="1" applyBorder="1" applyAlignment="1">
      <alignment horizontal="center" vertical="center" wrapText="1"/>
    </xf>
    <xf numFmtId="0" fontId="15" fillId="6" borderId="27" xfId="19" applyFont="1" applyFill="1" applyBorder="1" applyAlignment="1">
      <alignment horizontal="center" vertical="center" wrapText="1"/>
    </xf>
    <xf numFmtId="0" fontId="15" fillId="6" borderId="31" xfId="19" applyFont="1" applyFill="1" applyBorder="1" applyAlignment="1">
      <alignment horizontal="center" vertical="center" wrapText="1"/>
    </xf>
    <xf numFmtId="0" fontId="15" fillId="6" borderId="32" xfId="19" applyFont="1" applyFill="1" applyBorder="1" applyAlignment="1">
      <alignment horizontal="center" vertical="center" wrapText="1"/>
    </xf>
    <xf numFmtId="0" fontId="2" fillId="6" borderId="32" xfId="19" applyFont="1" applyFill="1" applyBorder="1" applyAlignment="1">
      <alignment horizontal="right"/>
    </xf>
    <xf numFmtId="0" fontId="2" fillId="6" borderId="50" xfId="19" applyFont="1" applyFill="1" applyBorder="1" applyAlignment="1">
      <alignment horizontal="right"/>
    </xf>
    <xf numFmtId="3" fontId="23" fillId="3" borderId="1" xfId="19" applyNumberFormat="1" applyFont="1" applyFill="1" applyBorder="1" applyAlignment="1">
      <alignment horizontal="center" vertical="center" wrapText="1"/>
    </xf>
    <xf numFmtId="3" fontId="23" fillId="3" borderId="4" xfId="19" applyNumberFormat="1" applyFont="1" applyFill="1" applyBorder="1" applyAlignment="1">
      <alignment horizontal="center" vertical="center" wrapText="1"/>
    </xf>
    <xf numFmtId="1" fontId="34" fillId="3" borderId="41" xfId="0" applyNumberFormat="1" applyFont="1" applyFill="1" applyBorder="1" applyAlignment="1">
      <alignment horizontal="center" vertical="center" wrapText="1"/>
    </xf>
    <xf numFmtId="1" fontId="34" fillId="3" borderId="25" xfId="0" applyNumberFormat="1" applyFont="1" applyFill="1" applyBorder="1" applyAlignment="1">
      <alignment horizontal="center" vertical="center" wrapText="1"/>
    </xf>
    <xf numFmtId="1" fontId="34" fillId="3" borderId="42" xfId="0" applyNumberFormat="1" applyFont="1" applyFill="1" applyBorder="1" applyAlignment="1">
      <alignment horizontal="center" vertical="center" wrapText="1"/>
    </xf>
    <xf numFmtId="1" fontId="34" fillId="3" borderId="60" xfId="0" applyNumberFormat="1" applyFont="1" applyFill="1" applyBorder="1" applyAlignment="1">
      <alignment horizontal="center" vertical="center" wrapText="1"/>
    </xf>
    <xf numFmtId="1" fontId="34" fillId="3" borderId="28" xfId="0" applyNumberFormat="1" applyFont="1" applyFill="1" applyBorder="1" applyAlignment="1">
      <alignment horizontal="center" vertical="center" wrapText="1"/>
    </xf>
    <xf numFmtId="1" fontId="34" fillId="3" borderId="57" xfId="0" applyNumberFormat="1" applyFont="1" applyFill="1" applyBorder="1" applyAlignment="1">
      <alignment horizontal="center" vertical="center" wrapText="1"/>
    </xf>
    <xf numFmtId="1" fontId="34" fillId="3" borderId="9" xfId="0" applyNumberFormat="1" applyFont="1" applyFill="1" applyBorder="1" applyAlignment="1">
      <alignment horizontal="center" vertical="center" wrapText="1"/>
    </xf>
    <xf numFmtId="1" fontId="34" fillId="3" borderId="47" xfId="0" applyNumberFormat="1" applyFont="1" applyFill="1" applyBorder="1" applyAlignment="1">
      <alignment horizontal="center" vertical="center" wrapText="1"/>
    </xf>
    <xf numFmtId="1" fontId="34" fillId="3" borderId="36" xfId="0" applyNumberFormat="1" applyFont="1" applyFill="1" applyBorder="1" applyAlignment="1">
      <alignment horizontal="center" vertical="center" wrapText="1"/>
    </xf>
    <xf numFmtId="1" fontId="34" fillId="3" borderId="23" xfId="0" applyNumberFormat="1" applyFont="1" applyFill="1" applyBorder="1" applyAlignment="1">
      <alignment horizontal="center" vertical="center" wrapText="1"/>
    </xf>
    <xf numFmtId="1" fontId="34" fillId="3" borderId="24" xfId="0" applyNumberFormat="1" applyFont="1" applyFill="1" applyBorder="1" applyAlignment="1">
      <alignment horizontal="center" vertical="center" wrapText="1"/>
    </xf>
    <xf numFmtId="1" fontId="34" fillId="3" borderId="43" xfId="0" applyNumberFormat="1" applyFont="1" applyFill="1" applyBorder="1" applyAlignment="1">
      <alignment horizontal="center" vertical="center" wrapText="1"/>
    </xf>
    <xf numFmtId="0" fontId="46" fillId="0" borderId="29" xfId="19" applyFont="1" applyFill="1" applyBorder="1" applyAlignment="1">
      <alignment horizontal="center" vertical="center" wrapText="1"/>
    </xf>
    <xf numFmtId="0" fontId="11" fillId="3" borderId="58" xfId="19" applyFont="1" applyFill="1" applyBorder="1" applyAlignment="1">
      <alignment horizontal="center" vertical="center" wrapText="1"/>
    </xf>
    <xf numFmtId="0" fontId="11" fillId="3" borderId="39" xfId="19" applyFont="1" applyFill="1" applyBorder="1" applyAlignment="1">
      <alignment horizontal="center" vertical="center" wrapText="1"/>
    </xf>
    <xf numFmtId="0" fontId="23" fillId="0" borderId="13" xfId="19" applyFont="1" applyFill="1" applyBorder="1" applyAlignment="1">
      <alignment horizontal="center" vertical="center" wrapText="1"/>
    </xf>
    <xf numFmtId="0" fontId="23" fillId="0" borderId="14" xfId="19" applyFont="1" applyFill="1" applyBorder="1" applyAlignment="1">
      <alignment horizontal="center" vertical="center" wrapText="1"/>
    </xf>
    <xf numFmtId="0" fontId="23" fillId="0" borderId="15" xfId="19" applyFont="1" applyFill="1" applyBorder="1" applyAlignment="1">
      <alignment horizontal="center" vertical="center" wrapText="1"/>
    </xf>
    <xf numFmtId="0" fontId="34" fillId="3" borderId="41" xfId="0" applyFont="1" applyFill="1" applyBorder="1" applyAlignment="1">
      <alignment horizontal="center" vertical="center" wrapText="1"/>
    </xf>
    <xf numFmtId="0" fontId="34" fillId="3" borderId="25" xfId="0" applyFont="1" applyFill="1" applyBorder="1" applyAlignment="1">
      <alignment horizontal="center" vertical="center" wrapText="1"/>
    </xf>
    <xf numFmtId="0" fontId="34" fillId="3" borderId="42" xfId="0" applyFont="1" applyFill="1" applyBorder="1" applyAlignment="1">
      <alignment horizontal="center" vertical="center" wrapText="1"/>
    </xf>
    <xf numFmtId="170" fontId="23" fillId="6" borderId="25" xfId="19" applyNumberFormat="1" applyFont="1" applyFill="1" applyBorder="1" applyAlignment="1">
      <alignment horizontal="left" vertical="center" wrapText="1"/>
    </xf>
    <xf numFmtId="170" fontId="23" fillId="6" borderId="42" xfId="19" applyNumberFormat="1" applyFont="1" applyFill="1" applyBorder="1" applyAlignment="1">
      <alignment horizontal="left" vertical="center" wrapText="1"/>
    </xf>
    <xf numFmtId="3" fontId="23" fillId="3" borderId="2" xfId="19" applyNumberFormat="1" applyFont="1" applyFill="1" applyBorder="1" applyAlignment="1">
      <alignment horizontal="center" vertical="center" wrapText="1"/>
    </xf>
    <xf numFmtId="3" fontId="23" fillId="3" borderId="25" xfId="19" applyNumberFormat="1" applyFont="1" applyFill="1" applyBorder="1" applyAlignment="1">
      <alignment horizontal="center" vertical="center" wrapText="1"/>
    </xf>
    <xf numFmtId="3" fontId="23" fillId="3" borderId="42" xfId="19" applyNumberFormat="1" applyFont="1" applyFill="1" applyBorder="1" applyAlignment="1">
      <alignment horizontal="center" vertical="center" wrapText="1"/>
    </xf>
    <xf numFmtId="0" fontId="23" fillId="3" borderId="58" xfId="19" applyFont="1" applyFill="1" applyBorder="1" applyAlignment="1">
      <alignment horizontal="center" vertical="center" wrapText="1"/>
    </xf>
    <xf numFmtId="0" fontId="23" fillId="3" borderId="39" xfId="19" applyFont="1" applyFill="1" applyBorder="1" applyAlignment="1">
      <alignment horizontal="center" vertical="center" wrapText="1"/>
    </xf>
    <xf numFmtId="170" fontId="23" fillId="6" borderId="1" xfId="19" applyNumberFormat="1" applyFont="1" applyFill="1" applyBorder="1" applyAlignment="1">
      <alignment horizontal="left" vertical="center" wrapText="1"/>
    </xf>
    <xf numFmtId="0" fontId="0" fillId="6" borderId="1" xfId="0" applyFill="1" applyBorder="1"/>
    <xf numFmtId="0" fontId="0" fillId="6" borderId="4" xfId="0" applyFill="1" applyBorder="1"/>
    <xf numFmtId="0" fontId="23" fillId="0" borderId="9" xfId="19" applyFont="1" applyFill="1" applyBorder="1" applyAlignment="1">
      <alignment horizontal="center" vertical="center" wrapText="1"/>
    </xf>
    <xf numFmtId="0" fontId="0" fillId="6" borderId="2" xfId="0" applyFill="1" applyBorder="1"/>
    <xf numFmtId="170" fontId="23" fillId="6" borderId="1" xfId="19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70" fontId="23" fillId="6" borderId="2" xfId="19" applyNumberFormat="1" applyFont="1" applyFill="1" applyBorder="1" applyAlignment="1">
      <alignment horizontal="center" vertical="center" wrapText="1"/>
    </xf>
    <xf numFmtId="170" fontId="23" fillId="6" borderId="25" xfId="19" applyNumberFormat="1" applyFont="1" applyFill="1" applyBorder="1" applyAlignment="1">
      <alignment horizontal="center" vertical="center" wrapText="1"/>
    </xf>
    <xf numFmtId="0" fontId="23" fillId="3" borderId="63" xfId="19" applyFont="1" applyFill="1" applyBorder="1" applyAlignment="1">
      <alignment horizontal="center" vertical="center" wrapText="1"/>
    </xf>
    <xf numFmtId="0" fontId="23" fillId="3" borderId="59" xfId="19" applyFont="1" applyFill="1" applyBorder="1" applyAlignment="1">
      <alignment horizontal="center" vertical="center" wrapText="1"/>
    </xf>
    <xf numFmtId="170" fontId="23" fillId="6" borderId="42" xfId="19" applyNumberFormat="1" applyFont="1" applyFill="1" applyBorder="1" applyAlignment="1">
      <alignment horizontal="center" vertical="center" wrapText="1"/>
    </xf>
    <xf numFmtId="0" fontId="46" fillId="0" borderId="8" xfId="19" applyFont="1" applyFill="1" applyBorder="1" applyAlignment="1">
      <alignment horizontal="center" vertical="center" wrapText="1"/>
    </xf>
    <xf numFmtId="0" fontId="23" fillId="0" borderId="52" xfId="19" applyFont="1" applyFill="1" applyBorder="1" applyAlignment="1">
      <alignment horizontal="center" vertical="center" wrapText="1"/>
    </xf>
    <xf numFmtId="0" fontId="23" fillId="0" borderId="53" xfId="19" applyFont="1" applyFill="1" applyBorder="1" applyAlignment="1">
      <alignment horizontal="center" vertical="center" wrapText="1"/>
    </xf>
    <xf numFmtId="0" fontId="23" fillId="0" borderId="62" xfId="19" applyFont="1" applyFill="1" applyBorder="1" applyAlignment="1">
      <alignment horizontal="center" vertical="center" wrapText="1"/>
    </xf>
    <xf numFmtId="0" fontId="23" fillId="0" borderId="59" xfId="19" applyFont="1" applyFill="1" applyBorder="1" applyAlignment="1">
      <alignment horizontal="center" vertical="center" wrapText="1"/>
    </xf>
    <xf numFmtId="0" fontId="23" fillId="0" borderId="61" xfId="19" applyFont="1" applyFill="1" applyBorder="1" applyAlignment="1">
      <alignment horizontal="center" vertical="center" wrapText="1"/>
    </xf>
    <xf numFmtId="1" fontId="34" fillId="3" borderId="3" xfId="0" applyNumberFormat="1" applyFont="1" applyFill="1" applyBorder="1" applyAlignment="1">
      <alignment horizontal="center" vertical="center" wrapText="1"/>
    </xf>
    <xf numFmtId="1" fontId="34" fillId="3" borderId="1" xfId="0" applyNumberFormat="1" applyFont="1" applyFill="1" applyBorder="1" applyAlignment="1">
      <alignment horizontal="center" vertical="center" wrapText="1"/>
    </xf>
    <xf numFmtId="1" fontId="34" fillId="3" borderId="4" xfId="0" applyNumberFormat="1" applyFont="1" applyFill="1" applyBorder="1" applyAlignment="1">
      <alignment horizontal="center" vertical="center" wrapText="1"/>
    </xf>
    <xf numFmtId="0" fontId="23" fillId="0" borderId="17" xfId="19" applyFont="1" applyFill="1" applyBorder="1" applyAlignment="1">
      <alignment horizontal="center" vertical="center" wrapText="1"/>
    </xf>
    <xf numFmtId="0" fontId="23" fillId="0" borderId="18" xfId="19" applyFont="1" applyFill="1" applyBorder="1" applyAlignment="1">
      <alignment horizontal="center" vertical="center" wrapText="1"/>
    </xf>
    <xf numFmtId="0" fontId="23" fillId="0" borderId="19" xfId="19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3" fontId="34" fillId="3" borderId="1" xfId="0" applyNumberFormat="1" applyFont="1" applyFill="1" applyBorder="1" applyAlignment="1">
      <alignment horizontal="center" vertical="center" wrapText="1"/>
    </xf>
    <xf numFmtId="3" fontId="34" fillId="3" borderId="4" xfId="0" applyNumberFormat="1" applyFont="1" applyFill="1" applyBorder="1" applyAlignment="1">
      <alignment horizontal="center" vertical="center" wrapText="1"/>
    </xf>
    <xf numFmtId="0" fontId="0" fillId="6" borderId="42" xfId="0" applyFill="1" applyBorder="1"/>
    <xf numFmtId="1" fontId="34" fillId="3" borderId="37" xfId="0" applyNumberFormat="1" applyFont="1" applyFill="1" applyBorder="1" applyAlignment="1">
      <alignment horizontal="center" vertical="center" wrapText="1"/>
    </xf>
    <xf numFmtId="1" fontId="34" fillId="3" borderId="44" xfId="0" applyNumberFormat="1" applyFont="1" applyFill="1" applyBorder="1" applyAlignment="1">
      <alignment horizontal="center" vertical="center" wrapText="1"/>
    </xf>
    <xf numFmtId="0" fontId="46" fillId="3" borderId="29" xfId="19" applyFont="1" applyFill="1" applyBorder="1" applyAlignment="1">
      <alignment horizontal="center" vertical="center" wrapText="1"/>
    </xf>
    <xf numFmtId="170" fontId="23" fillId="3" borderId="2" xfId="19" applyNumberFormat="1" applyFont="1" applyFill="1" applyBorder="1" applyAlignment="1">
      <alignment horizontal="center" vertical="center" wrapText="1"/>
    </xf>
    <xf numFmtId="170" fontId="23" fillId="3" borderId="25" xfId="19" applyNumberFormat="1" applyFont="1" applyFill="1" applyBorder="1" applyAlignment="1">
      <alignment horizontal="center" vertical="center" wrapText="1"/>
    </xf>
    <xf numFmtId="170" fontId="23" fillId="3" borderId="42" xfId="19" applyNumberFormat="1" applyFont="1" applyFill="1" applyBorder="1" applyAlignment="1">
      <alignment horizontal="center" vertical="center" wrapText="1"/>
    </xf>
    <xf numFmtId="1" fontId="34" fillId="3" borderId="54" xfId="0" applyNumberFormat="1" applyFont="1" applyFill="1" applyBorder="1" applyAlignment="1">
      <alignment horizontal="center" vertical="center" wrapText="1"/>
    </xf>
    <xf numFmtId="1" fontId="34" fillId="3" borderId="55" xfId="0" applyNumberFormat="1" applyFont="1" applyFill="1" applyBorder="1" applyAlignment="1">
      <alignment horizontal="center" vertical="center" wrapText="1"/>
    </xf>
    <xf numFmtId="1" fontId="34" fillId="3" borderId="5" xfId="0" applyNumberFormat="1" applyFont="1" applyFill="1" applyBorder="1" applyAlignment="1">
      <alignment horizontal="center" vertical="center" wrapText="1"/>
    </xf>
    <xf numFmtId="0" fontId="23" fillId="0" borderId="36" xfId="19" applyFont="1" applyFill="1" applyBorder="1" applyAlignment="1">
      <alignment horizontal="center" vertical="center" wrapText="1"/>
    </xf>
    <xf numFmtId="0" fontId="46" fillId="0" borderId="26" xfId="19" applyFont="1" applyFill="1" applyBorder="1" applyAlignment="1">
      <alignment horizontal="center" vertical="center" wrapText="1"/>
    </xf>
    <xf numFmtId="0" fontId="23" fillId="0" borderId="38" xfId="19" applyFont="1" applyFill="1" applyBorder="1" applyAlignment="1">
      <alignment horizontal="center" vertical="center" wrapText="1"/>
    </xf>
    <xf numFmtId="0" fontId="15" fillId="6" borderId="3" xfId="19" applyFont="1" applyFill="1" applyBorder="1" applyAlignment="1">
      <alignment horizontal="center" vertical="center" wrapText="1"/>
    </xf>
    <xf numFmtId="0" fontId="15" fillId="6" borderId="45" xfId="19" applyFont="1" applyFill="1" applyBorder="1" applyAlignment="1">
      <alignment horizontal="center" vertical="center" wrapText="1"/>
    </xf>
    <xf numFmtId="0" fontId="15" fillId="6" borderId="46" xfId="19" applyFont="1" applyFill="1" applyBorder="1" applyAlignment="1">
      <alignment horizontal="center" vertical="center" wrapText="1"/>
    </xf>
    <xf numFmtId="0" fontId="15" fillId="6" borderId="38" xfId="19" applyFont="1" applyFill="1" applyBorder="1" applyAlignment="1">
      <alignment horizontal="center" vertical="center" wrapText="1"/>
    </xf>
    <xf numFmtId="0" fontId="15" fillId="6" borderId="40" xfId="19" applyFont="1" applyFill="1" applyBorder="1" applyAlignment="1">
      <alignment horizontal="center" vertical="center" wrapText="1"/>
    </xf>
    <xf numFmtId="0" fontId="15" fillId="6" borderId="4" xfId="19" applyFont="1" applyFill="1" applyBorder="1" applyAlignment="1">
      <alignment horizontal="center" vertical="center" wrapText="1"/>
    </xf>
    <xf numFmtId="0" fontId="4" fillId="0" borderId="26" xfId="19" applyBorder="1" applyAlignment="1">
      <alignment horizontal="center"/>
    </xf>
    <xf numFmtId="0" fontId="4" fillId="0" borderId="27" xfId="19" applyBorder="1" applyAlignment="1">
      <alignment horizontal="center"/>
    </xf>
    <xf numFmtId="0" fontId="4" fillId="0" borderId="28" xfId="19" applyBorder="1" applyAlignment="1">
      <alignment horizontal="center"/>
    </xf>
    <xf numFmtId="0" fontId="4" fillId="0" borderId="29" xfId="19" applyBorder="1" applyAlignment="1">
      <alignment horizontal="center"/>
    </xf>
    <xf numFmtId="0" fontId="4" fillId="0" borderId="0" xfId="19" applyBorder="1" applyAlignment="1">
      <alignment horizontal="center"/>
    </xf>
    <xf numFmtId="0" fontId="4" fillId="0" borderId="9" xfId="19" applyBorder="1" applyAlignment="1">
      <alignment horizontal="center"/>
    </xf>
    <xf numFmtId="0" fontId="38" fillId="6" borderId="16" xfId="19" applyFont="1" applyFill="1" applyBorder="1" applyAlignment="1">
      <alignment horizontal="center" vertical="center" wrapText="1"/>
    </xf>
    <xf numFmtId="0" fontId="38" fillId="6" borderId="33" xfId="19" applyFont="1" applyFill="1" applyBorder="1" applyAlignment="1">
      <alignment horizontal="center" vertical="center" wrapText="1"/>
    </xf>
    <xf numFmtId="0" fontId="38" fillId="6" borderId="34" xfId="19" applyFont="1" applyFill="1" applyBorder="1" applyAlignment="1">
      <alignment horizontal="center" vertical="center" wrapText="1"/>
    </xf>
    <xf numFmtId="0" fontId="38" fillId="6" borderId="8" xfId="19" applyFont="1" applyFill="1" applyBorder="1" applyAlignment="1">
      <alignment horizontal="center" vertical="center" wrapText="1"/>
    </xf>
    <xf numFmtId="0" fontId="38" fillId="6" borderId="6" xfId="19" applyFont="1" applyFill="1" applyBorder="1" applyAlignment="1">
      <alignment horizontal="center" vertical="center" wrapText="1"/>
    </xf>
    <xf numFmtId="0" fontId="38" fillId="6" borderId="35" xfId="19" applyFont="1" applyFill="1" applyBorder="1" applyAlignment="1">
      <alignment horizontal="center" vertical="center" wrapText="1"/>
    </xf>
    <xf numFmtId="0" fontId="39" fillId="6" borderId="8" xfId="19" applyFont="1" applyFill="1" applyBorder="1" applyAlignment="1">
      <alignment horizontal="center" vertical="center" wrapText="1"/>
    </xf>
    <xf numFmtId="0" fontId="39" fillId="6" borderId="7" xfId="19" applyFont="1" applyFill="1" applyBorder="1" applyAlignment="1">
      <alignment horizontal="center" vertical="center" wrapText="1"/>
    </xf>
    <xf numFmtId="0" fontId="39" fillId="6" borderId="37" xfId="19" applyFont="1" applyFill="1" applyBorder="1" applyAlignment="1">
      <alignment horizontal="center" vertical="center" wrapText="1"/>
    </xf>
    <xf numFmtId="0" fontId="39" fillId="6" borderId="44" xfId="19" applyFont="1" applyFill="1" applyBorder="1" applyAlignment="1">
      <alignment horizontal="center" vertical="center" wrapText="1"/>
    </xf>
    <xf numFmtId="0" fontId="23" fillId="3" borderId="38" xfId="19" applyFont="1" applyFill="1" applyBorder="1" applyAlignment="1">
      <alignment horizontal="center" vertical="center" wrapText="1"/>
    </xf>
    <xf numFmtId="10" fontId="0" fillId="0" borderId="1" xfId="21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justify" vertical="center" wrapText="1"/>
    </xf>
    <xf numFmtId="37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37" fontId="0" fillId="0" borderId="2" xfId="0" applyNumberFormat="1" applyBorder="1" applyAlignment="1">
      <alignment horizontal="center"/>
    </xf>
    <xf numFmtId="37" fontId="0" fillId="0" borderId="25" xfId="0" applyNumberFormat="1" applyBorder="1" applyAlignment="1">
      <alignment horizontal="center"/>
    </xf>
    <xf numFmtId="37" fontId="0" fillId="0" borderId="5" xfId="0" applyNumberForma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5" fontId="5" fillId="0" borderId="1" xfId="5" applyNumberFormat="1" applyFont="1" applyFill="1" applyBorder="1" applyAlignment="1">
      <alignment vertical="center"/>
    </xf>
    <xf numFmtId="175" fontId="5" fillId="0" borderId="1" xfId="5" applyNumberFormat="1" applyFont="1" applyFill="1" applyBorder="1" applyAlignment="1">
      <alignment horizontal="left" vertical="center"/>
    </xf>
    <xf numFmtId="177" fontId="5" fillId="0" borderId="1" xfId="5" applyNumberFormat="1" applyFont="1" applyFill="1" applyBorder="1" applyAlignment="1">
      <alignment horizontal="left" vertical="center"/>
    </xf>
    <xf numFmtId="177" fontId="5" fillId="0" borderId="1" xfId="5" applyNumberFormat="1" applyFont="1" applyFill="1" applyBorder="1" applyAlignment="1">
      <alignment vertical="center"/>
    </xf>
    <xf numFmtId="10" fontId="5" fillId="0" borderId="1" xfId="26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5" fontId="5" fillId="0" borderId="1" xfId="0" applyNumberFormat="1" applyFont="1" applyFill="1" applyBorder="1" applyAlignment="1">
      <alignment horizontal="center" vertical="center"/>
    </xf>
    <xf numFmtId="9" fontId="5" fillId="0" borderId="1" xfId="26" applyFont="1" applyFill="1" applyBorder="1" applyAlignment="1">
      <alignment horizontal="center" vertical="center"/>
    </xf>
    <xf numFmtId="175" fontId="5" fillId="0" borderId="1" xfId="5" applyNumberFormat="1" applyFont="1" applyFill="1" applyBorder="1" applyAlignment="1">
      <alignment horizontal="center" vertical="center"/>
    </xf>
    <xf numFmtId="10" fontId="5" fillId="0" borderId="1" xfId="26" applyNumberFormat="1" applyFont="1" applyFill="1" applyBorder="1" applyAlignment="1">
      <alignment horizontal="left" vertical="center"/>
    </xf>
    <xf numFmtId="9" fontId="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5" applyNumberFormat="1" applyFont="1" applyFill="1" applyBorder="1" applyAlignment="1">
      <alignment horizontal="center" vertical="center"/>
    </xf>
    <xf numFmtId="177" fontId="5" fillId="0" borderId="1" xfId="5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justify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justify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51" xfId="0" applyFont="1" applyFill="1" applyBorder="1" applyAlignment="1">
      <alignment horizontal="justify" vertical="center" wrapText="1"/>
    </xf>
    <xf numFmtId="0" fontId="4" fillId="0" borderId="18" xfId="0" applyFont="1" applyFill="1" applyBorder="1" applyAlignment="1">
      <alignment horizontal="justify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9" fillId="6" borderId="64" xfId="0" applyFont="1" applyFill="1" applyBorder="1" applyAlignment="1">
      <alignment horizontal="center" vertical="center" wrapText="1"/>
    </xf>
    <xf numFmtId="0" fontId="9" fillId="6" borderId="66" xfId="0" applyFont="1" applyFill="1" applyBorder="1" applyAlignment="1">
      <alignment horizontal="center" vertical="center" wrapText="1"/>
    </xf>
    <xf numFmtId="0" fontId="9" fillId="6" borderId="5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justify" vertical="center" wrapText="1"/>
    </xf>
    <xf numFmtId="0" fontId="26" fillId="0" borderId="30" xfId="0" applyFont="1" applyFill="1" applyBorder="1" applyAlignment="1">
      <alignment horizontal="justify" vertical="center" wrapText="1"/>
    </xf>
    <xf numFmtId="0" fontId="26" fillId="0" borderId="50" xfId="0" applyFont="1" applyFill="1" applyBorder="1" applyAlignment="1">
      <alignment horizontal="justify" vertical="center" wrapText="1"/>
    </xf>
    <xf numFmtId="0" fontId="26" fillId="3" borderId="49" xfId="0" applyFont="1" applyFill="1" applyBorder="1" applyAlignment="1">
      <alignment horizontal="justify" vertical="center" wrapText="1"/>
    </xf>
    <xf numFmtId="0" fontId="26" fillId="3" borderId="30" xfId="0" applyFont="1" applyFill="1" applyBorder="1" applyAlignment="1">
      <alignment horizontal="justify" vertical="center" wrapText="1"/>
    </xf>
    <xf numFmtId="0" fontId="26" fillId="3" borderId="50" xfId="0" applyFont="1" applyFill="1" applyBorder="1" applyAlignment="1">
      <alignment horizontal="justify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3" fontId="3" fillId="3" borderId="54" xfId="10" applyNumberFormat="1" applyFont="1" applyFill="1" applyBorder="1" applyAlignment="1">
      <alignment horizontal="center" vertical="center" wrapText="1"/>
    </xf>
    <xf numFmtId="3" fontId="3" fillId="3" borderId="55" xfId="10" applyNumberFormat="1" applyFont="1" applyFill="1" applyBorder="1" applyAlignment="1">
      <alignment horizontal="center" vertical="center" wrapText="1"/>
    </xf>
    <xf numFmtId="3" fontId="32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justify" vertical="center" wrapText="1"/>
    </xf>
    <xf numFmtId="0" fontId="26" fillId="0" borderId="1" xfId="0" applyFont="1" applyFill="1" applyBorder="1" applyAlignment="1">
      <alignment horizontal="justify" vertical="center" wrapText="1"/>
    </xf>
    <xf numFmtId="175" fontId="33" fillId="3" borderId="1" xfId="3" applyNumberFormat="1" applyFont="1" applyFill="1" applyBorder="1" applyAlignment="1">
      <alignment horizontal="center" vertical="center"/>
    </xf>
    <xf numFmtId="175" fontId="33" fillId="3" borderId="1" xfId="0" applyNumberFormat="1" applyFont="1" applyFill="1" applyBorder="1" applyAlignment="1">
      <alignment horizontal="center" vertical="center"/>
    </xf>
    <xf numFmtId="1" fontId="18" fillId="3" borderId="1" xfId="26" applyNumberFormat="1" applyFont="1" applyFill="1" applyBorder="1" applyAlignment="1">
      <alignment horizontal="center" vertical="center" wrapText="1"/>
    </xf>
    <xf numFmtId="175" fontId="18" fillId="3" borderId="1" xfId="5" applyNumberFormat="1" applyFont="1" applyFill="1" applyBorder="1" applyAlignment="1">
      <alignment horizontal="center" vertical="center" wrapText="1"/>
    </xf>
    <xf numFmtId="167" fontId="20" fillId="3" borderId="1" xfId="3" applyFont="1" applyFill="1" applyBorder="1" applyAlignment="1">
      <alignment horizontal="center" vertical="center" wrapText="1"/>
    </xf>
    <xf numFmtId="9" fontId="18" fillId="3" borderId="1" xfId="26" applyFont="1" applyFill="1" applyBorder="1" applyAlignment="1">
      <alignment horizontal="center" vertical="center" wrapText="1"/>
    </xf>
    <xf numFmtId="175" fontId="18" fillId="3" borderId="1" xfId="5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9" fontId="4" fillId="3" borderId="1" xfId="26" applyFont="1" applyFill="1" applyBorder="1" applyAlignment="1">
      <alignment horizontal="center" vertical="center"/>
    </xf>
    <xf numFmtId="9" fontId="45" fillId="3" borderId="1" xfId="26" applyFont="1" applyFill="1" applyBorder="1" applyAlignment="1">
      <alignment horizontal="center" vertical="center"/>
    </xf>
    <xf numFmtId="0" fontId="34" fillId="15" borderId="68" xfId="0" applyFont="1" applyFill="1" applyBorder="1" applyAlignment="1">
      <alignment horizontal="justify" vertical="center" wrapText="1"/>
    </xf>
    <xf numFmtId="0" fontId="34" fillId="15" borderId="67" xfId="0" applyFont="1" applyFill="1" applyBorder="1" applyAlignment="1">
      <alignment horizontal="justify" vertical="center" wrapText="1"/>
    </xf>
    <xf numFmtId="0" fontId="34" fillId="15" borderId="39" xfId="0" applyFont="1" applyFill="1" applyBorder="1" applyAlignment="1">
      <alignment horizontal="center" vertical="center" wrapText="1"/>
    </xf>
    <xf numFmtId="0" fontId="34" fillId="15" borderId="68" xfId="0" applyFont="1" applyFill="1" applyBorder="1" applyAlignment="1">
      <alignment horizontal="center" vertical="center" wrapText="1"/>
    </xf>
    <xf numFmtId="0" fontId="34" fillId="15" borderId="67" xfId="0" applyFont="1" applyFill="1" applyBorder="1" applyAlignment="1">
      <alignment horizontal="center" vertical="center" wrapText="1"/>
    </xf>
    <xf numFmtId="0" fontId="34" fillId="15" borderId="38" xfId="0" applyFont="1" applyFill="1" applyBorder="1" applyAlignment="1">
      <alignment horizontal="justify" vertical="center" wrapText="1"/>
    </xf>
    <xf numFmtId="0" fontId="34" fillId="15" borderId="40" xfId="0" applyFont="1" applyFill="1" applyBorder="1" applyAlignment="1">
      <alignment horizontal="justify" vertical="center" wrapText="1"/>
    </xf>
    <xf numFmtId="0" fontId="34" fillId="15" borderId="38" xfId="0" applyFont="1" applyFill="1" applyBorder="1" applyAlignment="1">
      <alignment horizontal="center" vertical="center" wrapText="1"/>
    </xf>
    <xf numFmtId="0" fontId="34" fillId="15" borderId="69" xfId="0" applyFont="1" applyFill="1" applyBorder="1" applyAlignment="1">
      <alignment horizontal="justify" vertical="center" wrapText="1"/>
    </xf>
    <xf numFmtId="0" fontId="34" fillId="15" borderId="43" xfId="0" applyFont="1" applyFill="1" applyBorder="1" applyAlignment="1">
      <alignment horizontal="justify" vertical="center" wrapText="1"/>
    </xf>
    <xf numFmtId="0" fontId="34" fillId="0" borderId="38" xfId="0" applyFont="1" applyBorder="1" applyAlignment="1">
      <alignment horizontal="justify" vertical="center" wrapText="1"/>
    </xf>
    <xf numFmtId="0" fontId="34" fillId="0" borderId="40" xfId="0" applyFont="1" applyBorder="1" applyAlignment="1">
      <alignment horizontal="justify" vertical="center" wrapText="1"/>
    </xf>
    <xf numFmtId="0" fontId="34" fillId="15" borderId="40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68" xfId="0" applyFont="1" applyFill="1" applyBorder="1" applyAlignment="1">
      <alignment horizontal="center" vertical="center" wrapText="1"/>
    </xf>
    <xf numFmtId="0" fontId="11" fillId="0" borderId="14" xfId="16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0" borderId="67" xfId="0" applyFont="1" applyFill="1" applyBorder="1" applyAlignment="1">
      <alignment horizontal="center" vertical="center" wrapText="1"/>
    </xf>
    <xf numFmtId="0" fontId="34" fillId="0" borderId="43" xfId="0" applyFont="1" applyFill="1" applyBorder="1" applyAlignment="1">
      <alignment horizontal="center" vertical="center" wrapText="1"/>
    </xf>
    <xf numFmtId="0" fontId="17" fillId="0" borderId="25" xfId="16" applyFont="1" applyFill="1" applyBorder="1" applyAlignment="1">
      <alignment vertical="center"/>
    </xf>
    <xf numFmtId="10" fontId="29" fillId="0" borderId="25" xfId="16" applyNumberFormat="1" applyFont="1" applyFill="1" applyBorder="1" applyAlignment="1">
      <alignment horizontal="center" vertical="center" wrapText="1"/>
    </xf>
    <xf numFmtId="10" fontId="29" fillId="0" borderId="1" xfId="16" applyNumberFormat="1" applyFont="1" applyFill="1" applyBorder="1" applyAlignment="1">
      <alignment horizontal="center" vertical="center" wrapText="1"/>
    </xf>
    <xf numFmtId="10" fontId="29" fillId="0" borderId="5" xfId="16" applyNumberFormat="1" applyFont="1" applyFill="1" applyBorder="1" applyAlignment="1">
      <alignment horizontal="center" vertical="center" wrapText="1"/>
    </xf>
    <xf numFmtId="10" fontId="17" fillId="0" borderId="5" xfId="16" applyNumberFormat="1" applyFont="1" applyFill="1" applyBorder="1" applyAlignment="1">
      <alignment horizontal="center" vertical="center" wrapText="1"/>
    </xf>
    <xf numFmtId="0" fontId="17" fillId="0" borderId="4" xfId="16" applyFont="1" applyFill="1" applyBorder="1" applyAlignment="1">
      <alignment vertical="center"/>
    </xf>
    <xf numFmtId="10" fontId="29" fillId="0" borderId="4" xfId="16" applyNumberFormat="1" applyFont="1" applyFill="1" applyBorder="1" applyAlignment="1">
      <alignment horizontal="center" vertical="center" wrapText="1"/>
    </xf>
    <xf numFmtId="9" fontId="29" fillId="0" borderId="1" xfId="16" applyNumberFormat="1" applyFont="1" applyFill="1" applyBorder="1" applyAlignment="1">
      <alignment horizontal="center" vertical="center" wrapText="1"/>
    </xf>
  </cellXfs>
  <cellStyles count="27">
    <cellStyle name="Coma 2" xfId="1"/>
    <cellStyle name="Coma 2 2" xfId="2"/>
    <cellStyle name="Millares" xfId="3" builtinId="3"/>
    <cellStyle name="Millares [0]" xfId="25" builtinId="6"/>
    <cellStyle name="Millares 2" xfId="4"/>
    <cellStyle name="Millares 2 2" xfId="5"/>
    <cellStyle name="Millares 3" xfId="6"/>
    <cellStyle name="Millares 3 2" xfId="7"/>
    <cellStyle name="Millares 4" xfId="8"/>
    <cellStyle name="Moneda" xfId="9" builtinId="4"/>
    <cellStyle name="Moneda 2" xfId="10"/>
    <cellStyle name="Moneda 2 2" xfId="11"/>
    <cellStyle name="Moneda 2 2 2" xfId="12"/>
    <cellStyle name="Moneda 2 3" xfId="13"/>
    <cellStyle name="Moneda 3" xfId="14"/>
    <cellStyle name="Moneda 4" xfId="15"/>
    <cellStyle name="Normal" xfId="0" builtinId="0"/>
    <cellStyle name="Normal 2" xfId="16"/>
    <cellStyle name="Normal 2 10" xfId="17"/>
    <cellStyle name="Normal 3" xfId="18"/>
    <cellStyle name="Normal 3 2" xfId="19"/>
    <cellStyle name="Normal 4 2" xfId="20"/>
    <cellStyle name="Normal_573_2009_ Actualizado 22_12_2009" xfId="24"/>
    <cellStyle name="Porcentaje" xfId="21" builtinId="5"/>
    <cellStyle name="Porcentaje 2" xfId="26"/>
    <cellStyle name="Porcentual 2" xfId="22"/>
    <cellStyle name="Porcentual 2 2" xfId="23"/>
  </cellStyles>
  <dxfs count="0"/>
  <tableStyles count="0" defaultTableStyle="TableStyleMedium9" defaultPivotStyle="PivotStyleLight16"/>
  <colors>
    <mruColors>
      <color rgb="FF99FF99"/>
      <color rgb="FF669900"/>
      <color rgb="FF7B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1295400</xdr:colOff>
      <xdr:row>1</xdr:row>
      <xdr:rowOff>438150</xdr:rowOff>
    </xdr:from>
    <xdr:to>
      <xdr:col>4</xdr:col>
      <xdr:colOff>171450</xdr:colOff>
      <xdr:row>4</xdr:row>
      <xdr:rowOff>161925</xdr:rowOff>
    </xdr:to>
    <xdr:pic>
      <xdr:nvPicPr>
        <xdr:cNvPr id="2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704850"/>
          <a:ext cx="2914650" cy="942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2</xdr:col>
      <xdr:colOff>523875</xdr:colOff>
      <xdr:row>2</xdr:row>
      <xdr:rowOff>285750</xdr:rowOff>
    </xdr:to>
    <xdr:pic>
      <xdr:nvPicPr>
        <xdr:cNvPr id="996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2125" y="180975"/>
          <a:ext cx="1866900" cy="981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1342611</xdr:colOff>
      <xdr:row>1</xdr:row>
      <xdr:rowOff>142047</xdr:rowOff>
    </xdr:from>
    <xdr:to>
      <xdr:col>1</xdr:col>
      <xdr:colOff>1018761</xdr:colOff>
      <xdr:row>2</xdr:row>
      <xdr:rowOff>297760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2611" y="564460"/>
          <a:ext cx="1026215" cy="5367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303893</xdr:colOff>
      <xdr:row>0</xdr:row>
      <xdr:rowOff>152702</xdr:rowOff>
    </xdr:from>
    <xdr:to>
      <xdr:col>2</xdr:col>
      <xdr:colOff>918845</xdr:colOff>
      <xdr:row>3</xdr:row>
      <xdr:rowOff>184089</xdr:rowOff>
    </xdr:to>
    <xdr:pic>
      <xdr:nvPicPr>
        <xdr:cNvPr id="2" name="2 Imagen" descr="http://190.27.245.106/IsolucionSDA/GrafVinetas/logo%202016-20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918" y="152702"/>
          <a:ext cx="1834152" cy="764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22.1.31/Documents%20and%20Settings/DIANA.OVIEDO/Escritorio/AJUSTES%20PROCEDIMIENTOS%20JUNIO%203/Procedimiento%2002/Documents%20and%20Settings/Andre/My%20Documents/Downloads/Territorializacion/Formatos%20de%20Territorializacion%20a%2031_12_2009/285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5"/>
      <sheetName val="Meta 11"/>
      <sheetName val="Meta12"/>
      <sheetName val="Variables"/>
    </sheetNames>
    <sheetDataSet>
      <sheetData sheetId="0"/>
      <sheetData sheetId="1"/>
      <sheetData sheetId="2"/>
      <sheetData sheetId="3">
        <row r="1">
          <cell r="A1" t="str">
            <v>GRUPO ETAREO</v>
          </cell>
          <cell r="C1" t="str">
            <v>CONDICION POBLACIONAL</v>
          </cell>
          <cell r="H1" t="str">
            <v>GRUPOS ETNICOS</v>
          </cell>
        </row>
        <row r="2">
          <cell r="A2" t="str">
            <v xml:space="preserve">0-5 años Primera infancia </v>
          </cell>
          <cell r="C2" t="str">
            <v>Todos los Grupos</v>
          </cell>
          <cell r="H2" t="str">
            <v>Todos los grupos</v>
          </cell>
        </row>
        <row r="3">
          <cell r="A3" t="str">
            <v xml:space="preserve">6 - 13 años Infancia </v>
          </cell>
          <cell r="C3" t="str">
            <v>Adultos-as trabajador-a formal</v>
          </cell>
          <cell r="H3" t="str">
            <v>Afrocolombianos</v>
          </cell>
        </row>
        <row r="4">
          <cell r="A4" t="str">
            <v>14 - 17 años Adolescencia</v>
          </cell>
          <cell r="C4" t="str">
            <v>Adultos-as trabajador-a informal</v>
          </cell>
          <cell r="H4" t="str">
            <v>Indígenas</v>
          </cell>
        </row>
        <row r="5">
          <cell r="A5" t="str">
            <v>18 - 26 años Juventud</v>
          </cell>
          <cell r="C5" t="str">
            <v>Ciudadanos-as habitantes de calle</v>
          </cell>
          <cell r="H5" t="str">
            <v>No identifica grupos étnicos</v>
          </cell>
        </row>
        <row r="6">
          <cell r="A6" t="str">
            <v>27 - 59 años Adultez</v>
          </cell>
          <cell r="C6" t="str">
            <v>Comunidad en general</v>
          </cell>
          <cell r="H6" t="str">
            <v>Otros Grupos étnicos</v>
          </cell>
        </row>
        <row r="7">
          <cell r="A7" t="str">
            <v>60 años o más. Personas Mayores</v>
          </cell>
          <cell r="C7" t="str">
            <v>Familias en emergencia social y catastrófica</v>
          </cell>
          <cell r="H7" t="str">
            <v>Rom</v>
          </cell>
        </row>
        <row r="8">
          <cell r="A8" t="str">
            <v>Grupo Etario Sin Definir</v>
          </cell>
          <cell r="C8" t="str">
            <v>Familias en situacion de vulnerabilidad</v>
          </cell>
          <cell r="H8" t="str">
            <v>Raizales</v>
          </cell>
        </row>
        <row r="9">
          <cell r="C9" t="str">
            <v>Familias ubicadas en zonas de alto deterioro urbano</v>
          </cell>
        </row>
        <row r="10">
          <cell r="C10" t="str">
            <v>Jovenes desescolarizados</v>
          </cell>
        </row>
        <row r="11">
          <cell r="C11" t="str">
            <v>Jovenes escolarizados</v>
          </cell>
        </row>
        <row r="12">
          <cell r="C12" t="str">
            <v>Mujeres gestantes y lactantes</v>
          </cell>
        </row>
        <row r="13">
          <cell r="C13" t="str">
            <v>Niños y niñas de primera infancia</v>
          </cell>
        </row>
        <row r="14">
          <cell r="C14" t="str">
            <v>Niños, niñas y adolescentes desescolarizados</v>
          </cell>
        </row>
        <row r="15">
          <cell r="C15" t="str">
            <v>Niños, niñas y adolescentes en riesgo social vinculacion temprana al trabajo o acompañamiento</v>
          </cell>
        </row>
        <row r="16">
          <cell r="C16" t="str">
            <v>Niños, niñas y adolescentes escolarizados</v>
          </cell>
        </row>
        <row r="17">
          <cell r="C17" t="str">
            <v>Personas cabezas de familia</v>
          </cell>
        </row>
        <row r="18">
          <cell r="C18" t="str">
            <v>Personas con discapacidad</v>
          </cell>
        </row>
        <row r="19">
          <cell r="C19" t="str">
            <v>Personas consumidoras de sustancias psicoactivas</v>
          </cell>
        </row>
        <row r="20">
          <cell r="C20" t="str">
            <v>Personas en situacion de desplazamiento</v>
          </cell>
        </row>
        <row r="21">
          <cell r="C21" t="str">
            <v>Personas vinculadas a la prostitución</v>
          </cell>
        </row>
        <row r="22">
          <cell r="C22" t="str">
            <v>Reincorporados - as</v>
          </cell>
        </row>
        <row r="23">
          <cell r="C23" t="str">
            <v>Sector LGBT</v>
          </cell>
        </row>
        <row r="24">
          <cell r="C24" t="str">
            <v>Servidores y servidoras públicos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7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9900"/>
  </sheetPr>
  <dimension ref="A1:AR31"/>
  <sheetViews>
    <sheetView tabSelected="1" view="pageBreakPreview" zoomScale="50" zoomScaleNormal="60" zoomScaleSheetLayoutView="50" workbookViewId="0">
      <selection activeCell="A14" sqref="A14:A30"/>
    </sheetView>
  </sheetViews>
  <sheetFormatPr baseColWidth="10" defaultRowHeight="15" x14ac:dyDescent="0.25"/>
  <cols>
    <col min="1" max="1" width="8.85546875" style="1" customWidth="1"/>
    <col min="2" max="2" width="20.85546875" style="1" customWidth="1"/>
    <col min="3" max="3" width="8.85546875" style="1" customWidth="1"/>
    <col min="4" max="4" width="30.7109375" style="1" customWidth="1"/>
    <col min="5" max="5" width="7.5703125" style="1" customWidth="1"/>
    <col min="6" max="6" width="22.5703125" style="1" customWidth="1"/>
    <col min="7" max="7" width="16.42578125" style="1" customWidth="1"/>
    <col min="8" max="8" width="13.7109375" style="1" bestFit="1" customWidth="1"/>
    <col min="9" max="9" width="21.140625" style="41" customWidth="1"/>
    <col min="10" max="10" width="17.28515625" style="41" bestFit="1" customWidth="1"/>
    <col min="11" max="11" width="16.28515625" style="41" bestFit="1" customWidth="1"/>
    <col min="12" max="12" width="19" style="41" customWidth="1"/>
    <col min="13" max="13" width="16.28515625" style="41" bestFit="1" customWidth="1"/>
    <col min="14" max="14" width="14.28515625" style="41" customWidth="1"/>
    <col min="15" max="17" width="12.7109375" style="41" customWidth="1"/>
    <col min="18" max="18" width="16.28515625" style="41" bestFit="1" customWidth="1"/>
    <col min="19" max="22" width="12.7109375" style="41" customWidth="1"/>
    <col min="23" max="23" width="16.28515625" style="41" bestFit="1" customWidth="1"/>
    <col min="24" max="27" width="12.7109375" style="41" customWidth="1"/>
    <col min="28" max="28" width="16.28515625" style="41" bestFit="1" customWidth="1"/>
    <col min="29" max="32" width="12.7109375" style="41" customWidth="1"/>
    <col min="33" max="33" width="12.85546875" style="1" customWidth="1"/>
    <col min="34" max="34" width="16.5703125" style="1" customWidth="1"/>
    <col min="35" max="35" width="12.85546875" style="1" customWidth="1"/>
    <col min="36" max="36" width="14.28515625" style="1" customWidth="1"/>
    <col min="37" max="37" width="13.140625" style="1" customWidth="1"/>
    <col min="38" max="38" width="12.28515625" style="1" customWidth="1"/>
    <col min="39" max="39" width="49.42578125" style="1" customWidth="1"/>
    <col min="40" max="40" width="18.5703125" style="1" customWidth="1"/>
    <col min="41" max="41" width="21.42578125" style="1" customWidth="1"/>
    <col min="42" max="42" width="19.140625" style="1" customWidth="1"/>
    <col min="43" max="43" width="16.7109375" style="1" customWidth="1"/>
    <col min="44" max="44" width="11.42578125" style="1"/>
    <col min="45" max="45" width="56.5703125" style="1" customWidth="1"/>
    <col min="46" max="16384" width="11.42578125" style="1"/>
  </cols>
  <sheetData>
    <row r="1" spans="1:43" ht="21" customHeight="1" thickBot="1" x14ac:dyDescent="0.3">
      <c r="A1" s="4"/>
      <c r="B1" s="4"/>
      <c r="C1" s="4"/>
      <c r="D1" s="4"/>
      <c r="E1" s="4"/>
      <c r="F1" s="4"/>
      <c r="G1" s="4"/>
      <c r="H1" s="4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38.25" customHeight="1" x14ac:dyDescent="0.25">
      <c r="A2" s="364"/>
      <c r="B2" s="365"/>
      <c r="C2" s="365"/>
      <c r="D2" s="365"/>
      <c r="E2" s="365"/>
      <c r="F2" s="366"/>
      <c r="G2" s="370" t="s">
        <v>0</v>
      </c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370"/>
      <c r="AL2" s="370"/>
      <c r="AM2" s="370"/>
      <c r="AN2" s="370"/>
      <c r="AO2" s="370"/>
      <c r="AP2" s="370"/>
      <c r="AQ2" s="371"/>
    </row>
    <row r="3" spans="1:43" ht="28.5" customHeight="1" x14ac:dyDescent="0.25">
      <c r="A3" s="367"/>
      <c r="B3" s="368"/>
      <c r="C3" s="368"/>
      <c r="D3" s="368"/>
      <c r="E3" s="368"/>
      <c r="F3" s="369"/>
      <c r="G3" s="352" t="s">
        <v>142</v>
      </c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72"/>
    </row>
    <row r="4" spans="1:43" ht="27.75" customHeight="1" x14ac:dyDescent="0.25">
      <c r="A4" s="367"/>
      <c r="B4" s="368"/>
      <c r="C4" s="368"/>
      <c r="D4" s="368"/>
      <c r="E4" s="368"/>
      <c r="F4" s="369"/>
      <c r="G4" s="352" t="s">
        <v>1</v>
      </c>
      <c r="H4" s="352"/>
      <c r="I4" s="352"/>
      <c r="J4" s="352"/>
      <c r="K4" s="352"/>
      <c r="L4" s="352"/>
      <c r="M4" s="352"/>
      <c r="N4" s="352"/>
      <c r="O4" s="352"/>
      <c r="P4" s="352" t="s">
        <v>148</v>
      </c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2"/>
      <c r="AO4" s="352"/>
      <c r="AP4" s="352"/>
      <c r="AQ4" s="372"/>
    </row>
    <row r="5" spans="1:43" ht="26.25" customHeight="1" x14ac:dyDescent="0.25">
      <c r="A5" s="367"/>
      <c r="B5" s="368"/>
      <c r="C5" s="368"/>
      <c r="D5" s="368"/>
      <c r="E5" s="368"/>
      <c r="F5" s="369"/>
      <c r="G5" s="352" t="s">
        <v>3</v>
      </c>
      <c r="H5" s="352"/>
      <c r="I5" s="352"/>
      <c r="J5" s="352"/>
      <c r="K5" s="352"/>
      <c r="L5" s="352"/>
      <c r="M5" s="352"/>
      <c r="N5" s="352"/>
      <c r="O5" s="352"/>
      <c r="P5" s="352" t="s">
        <v>198</v>
      </c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72"/>
    </row>
    <row r="6" spans="1:43" ht="15.75" x14ac:dyDescent="0.25">
      <c r="A6" s="116"/>
      <c r="B6" s="117"/>
      <c r="C6" s="117"/>
      <c r="D6" s="117"/>
      <c r="E6" s="117"/>
      <c r="F6" s="117"/>
      <c r="G6" s="117"/>
      <c r="H6" s="117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9"/>
    </row>
    <row r="7" spans="1:43" ht="30" customHeight="1" x14ac:dyDescent="0.25">
      <c r="A7" s="351" t="s">
        <v>4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3" t="s">
        <v>255</v>
      </c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353"/>
      <c r="AQ7" s="354"/>
    </row>
    <row r="8" spans="1:43" ht="30" customHeight="1" thickBot="1" x14ac:dyDescent="0.3">
      <c r="A8" s="355" t="s">
        <v>2</v>
      </c>
      <c r="B8" s="356"/>
      <c r="C8" s="356" t="s">
        <v>2</v>
      </c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7" t="s">
        <v>256</v>
      </c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/>
      <c r="AD8" s="357"/>
      <c r="AE8" s="357"/>
      <c r="AF8" s="357"/>
      <c r="AG8" s="357"/>
      <c r="AH8" s="357"/>
      <c r="AI8" s="357"/>
      <c r="AJ8" s="357"/>
      <c r="AK8" s="357"/>
      <c r="AL8" s="357"/>
      <c r="AM8" s="357"/>
      <c r="AN8" s="357"/>
      <c r="AO8" s="357"/>
      <c r="AP8" s="357"/>
      <c r="AQ8" s="358"/>
    </row>
    <row r="9" spans="1:43" ht="36" customHeight="1" thickBot="1" x14ac:dyDescent="0.3">
      <c r="A9" s="113"/>
      <c r="B9" s="114"/>
      <c r="C9" s="114"/>
      <c r="D9" s="114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9"/>
    </row>
    <row r="10" spans="1:43" s="2" customFormat="1" ht="70.5" customHeight="1" x14ac:dyDescent="0.25">
      <c r="A10" s="359" t="s">
        <v>119</v>
      </c>
      <c r="B10" s="360"/>
      <c r="C10" s="360" t="s">
        <v>122</v>
      </c>
      <c r="D10" s="360"/>
      <c r="E10" s="360" t="s">
        <v>124</v>
      </c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0" t="s">
        <v>132</v>
      </c>
      <c r="AL10" s="360" t="s">
        <v>133</v>
      </c>
      <c r="AM10" s="336" t="s">
        <v>134</v>
      </c>
      <c r="AN10" s="336" t="s">
        <v>135</v>
      </c>
      <c r="AO10" s="336" t="s">
        <v>136</v>
      </c>
      <c r="AP10" s="336" t="s">
        <v>137</v>
      </c>
      <c r="AQ10" s="339" t="s">
        <v>138</v>
      </c>
    </row>
    <row r="11" spans="1:43" s="3" customFormat="1" ht="45.75" customHeight="1" x14ac:dyDescent="0.2">
      <c r="A11" s="349" t="s">
        <v>120</v>
      </c>
      <c r="B11" s="334" t="s">
        <v>121</v>
      </c>
      <c r="C11" s="334" t="s">
        <v>102</v>
      </c>
      <c r="D11" s="334" t="s">
        <v>123</v>
      </c>
      <c r="E11" s="334" t="s">
        <v>125</v>
      </c>
      <c r="F11" s="334" t="s">
        <v>126</v>
      </c>
      <c r="G11" s="334" t="s">
        <v>127</v>
      </c>
      <c r="H11" s="334" t="s">
        <v>128</v>
      </c>
      <c r="I11" s="334" t="s">
        <v>129</v>
      </c>
      <c r="J11" s="361" t="s">
        <v>130</v>
      </c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3"/>
      <c r="AG11" s="342" t="s">
        <v>131</v>
      </c>
      <c r="AH11" s="342"/>
      <c r="AI11" s="342"/>
      <c r="AJ11" s="342"/>
      <c r="AK11" s="334"/>
      <c r="AL11" s="334"/>
      <c r="AM11" s="337"/>
      <c r="AN11" s="337"/>
      <c r="AO11" s="337"/>
      <c r="AP11" s="337"/>
      <c r="AQ11" s="340"/>
    </row>
    <row r="12" spans="1:43" s="3" customFormat="1" ht="51" customHeight="1" x14ac:dyDescent="0.2">
      <c r="A12" s="349"/>
      <c r="B12" s="334"/>
      <c r="C12" s="334"/>
      <c r="D12" s="334"/>
      <c r="E12" s="334"/>
      <c r="F12" s="334"/>
      <c r="G12" s="334"/>
      <c r="H12" s="334"/>
      <c r="I12" s="334"/>
      <c r="J12" s="342">
        <v>2016</v>
      </c>
      <c r="K12" s="342"/>
      <c r="L12" s="342"/>
      <c r="M12" s="342">
        <v>2017</v>
      </c>
      <c r="N12" s="342"/>
      <c r="O12" s="342"/>
      <c r="P12" s="342"/>
      <c r="Q12" s="342"/>
      <c r="R12" s="342">
        <v>2018</v>
      </c>
      <c r="S12" s="342"/>
      <c r="T12" s="342"/>
      <c r="U12" s="342"/>
      <c r="V12" s="342"/>
      <c r="W12" s="342">
        <v>2019</v>
      </c>
      <c r="X12" s="342"/>
      <c r="Y12" s="342"/>
      <c r="Z12" s="342"/>
      <c r="AA12" s="342"/>
      <c r="AB12" s="342">
        <v>2020</v>
      </c>
      <c r="AC12" s="342"/>
      <c r="AD12" s="342"/>
      <c r="AE12" s="342"/>
      <c r="AF12" s="342"/>
      <c r="AG12" s="334" t="s">
        <v>5</v>
      </c>
      <c r="AH12" s="334" t="s">
        <v>6</v>
      </c>
      <c r="AI12" s="334" t="s">
        <v>7</v>
      </c>
      <c r="AJ12" s="334" t="s">
        <v>8</v>
      </c>
      <c r="AK12" s="334"/>
      <c r="AL12" s="334"/>
      <c r="AM12" s="337"/>
      <c r="AN12" s="337"/>
      <c r="AO12" s="337"/>
      <c r="AP12" s="337"/>
      <c r="AQ12" s="340"/>
    </row>
    <row r="13" spans="1:43" s="3" customFormat="1" ht="54" customHeight="1" thickBot="1" x14ac:dyDescent="0.25">
      <c r="A13" s="350"/>
      <c r="B13" s="335"/>
      <c r="C13" s="335"/>
      <c r="D13" s="335"/>
      <c r="E13" s="335"/>
      <c r="F13" s="335"/>
      <c r="G13" s="335"/>
      <c r="H13" s="335"/>
      <c r="I13" s="335"/>
      <c r="J13" s="159" t="s">
        <v>7</v>
      </c>
      <c r="K13" s="159" t="s">
        <v>8</v>
      </c>
      <c r="L13" s="159" t="s">
        <v>33</v>
      </c>
      <c r="M13" s="159" t="s">
        <v>5</v>
      </c>
      <c r="N13" s="159" t="s">
        <v>6</v>
      </c>
      <c r="O13" s="159" t="s">
        <v>7</v>
      </c>
      <c r="P13" s="159" t="s">
        <v>8</v>
      </c>
      <c r="Q13" s="159" t="s">
        <v>33</v>
      </c>
      <c r="R13" s="159" t="s">
        <v>5</v>
      </c>
      <c r="S13" s="159" t="s">
        <v>6</v>
      </c>
      <c r="T13" s="159" t="s">
        <v>7</v>
      </c>
      <c r="U13" s="159" t="s">
        <v>8</v>
      </c>
      <c r="V13" s="159" t="s">
        <v>33</v>
      </c>
      <c r="W13" s="159" t="s">
        <v>5</v>
      </c>
      <c r="X13" s="159" t="s">
        <v>6</v>
      </c>
      <c r="Y13" s="159" t="s">
        <v>7</v>
      </c>
      <c r="Z13" s="159" t="s">
        <v>8</v>
      </c>
      <c r="AA13" s="159" t="s">
        <v>33</v>
      </c>
      <c r="AB13" s="159" t="s">
        <v>5</v>
      </c>
      <c r="AC13" s="159" t="s">
        <v>6</v>
      </c>
      <c r="AD13" s="159" t="s">
        <v>7</v>
      </c>
      <c r="AE13" s="159" t="s">
        <v>8</v>
      </c>
      <c r="AF13" s="159" t="s">
        <v>33</v>
      </c>
      <c r="AG13" s="335"/>
      <c r="AH13" s="335"/>
      <c r="AI13" s="335"/>
      <c r="AJ13" s="335"/>
      <c r="AK13" s="335"/>
      <c r="AL13" s="335"/>
      <c r="AM13" s="338"/>
      <c r="AN13" s="338"/>
      <c r="AO13" s="338"/>
      <c r="AP13" s="338"/>
      <c r="AQ13" s="341"/>
    </row>
    <row r="14" spans="1:43" s="3" customFormat="1" ht="237.75" customHeight="1" x14ac:dyDescent="0.2">
      <c r="A14" s="343">
        <v>181</v>
      </c>
      <c r="B14" s="346" t="s">
        <v>257</v>
      </c>
      <c r="C14" s="601">
        <v>475</v>
      </c>
      <c r="D14" s="611" t="s">
        <v>224</v>
      </c>
      <c r="E14" s="601">
        <v>374</v>
      </c>
      <c r="F14" s="603" t="s">
        <v>258</v>
      </c>
      <c r="G14" s="603" t="s">
        <v>236</v>
      </c>
      <c r="H14" s="601" t="s">
        <v>201</v>
      </c>
      <c r="I14" s="604">
        <v>100</v>
      </c>
      <c r="J14" s="605">
        <v>0</v>
      </c>
      <c r="K14" s="604"/>
      <c r="L14" s="604"/>
      <c r="M14" s="605">
        <v>10</v>
      </c>
      <c r="N14" s="605"/>
      <c r="O14" s="605"/>
      <c r="P14" s="604"/>
      <c r="Q14" s="604"/>
      <c r="R14" s="605">
        <v>30</v>
      </c>
      <c r="S14" s="605"/>
      <c r="T14" s="605"/>
      <c r="U14" s="604"/>
      <c r="V14" s="604"/>
      <c r="W14" s="605">
        <v>60</v>
      </c>
      <c r="X14" s="605"/>
      <c r="Y14" s="605"/>
      <c r="Z14" s="604"/>
      <c r="AA14" s="604"/>
      <c r="AB14" s="605">
        <v>100</v>
      </c>
      <c r="AC14" s="605"/>
      <c r="AD14" s="605"/>
      <c r="AE14" s="604"/>
      <c r="AF14" s="604"/>
      <c r="AG14" s="604"/>
      <c r="AH14" s="604"/>
      <c r="AI14" s="604"/>
      <c r="AJ14" s="604"/>
      <c r="AK14" s="608"/>
      <c r="AL14" s="608"/>
      <c r="AM14" s="609"/>
      <c r="AN14" s="610"/>
      <c r="AO14" s="610"/>
      <c r="AP14" s="609"/>
      <c r="AQ14" s="609"/>
    </row>
    <row r="15" spans="1:43" s="3" customFormat="1" ht="237.75" customHeight="1" x14ac:dyDescent="0.2">
      <c r="A15" s="344"/>
      <c r="B15" s="347"/>
      <c r="C15" s="601">
        <v>522</v>
      </c>
      <c r="D15" s="611" t="s">
        <v>234</v>
      </c>
      <c r="E15" s="601">
        <v>529</v>
      </c>
      <c r="F15" s="603" t="s">
        <v>235</v>
      </c>
      <c r="G15" s="603" t="s">
        <v>147</v>
      </c>
      <c r="H15" s="601" t="s">
        <v>201</v>
      </c>
      <c r="I15" s="604">
        <v>800</v>
      </c>
      <c r="J15" s="605">
        <v>60</v>
      </c>
      <c r="K15" s="604"/>
      <c r="L15" s="604"/>
      <c r="M15" s="605">
        <v>210</v>
      </c>
      <c r="N15" s="605"/>
      <c r="O15" s="605"/>
      <c r="P15" s="604"/>
      <c r="Q15" s="604"/>
      <c r="R15" s="605">
        <v>210</v>
      </c>
      <c r="S15" s="605"/>
      <c r="T15" s="605"/>
      <c r="U15" s="604"/>
      <c r="V15" s="604"/>
      <c r="W15" s="605">
        <v>210</v>
      </c>
      <c r="X15" s="605"/>
      <c r="Y15" s="605"/>
      <c r="Z15" s="604"/>
      <c r="AA15" s="604"/>
      <c r="AB15" s="605">
        <v>110</v>
      </c>
      <c r="AC15" s="605"/>
      <c r="AD15" s="605"/>
      <c r="AE15" s="604"/>
      <c r="AF15" s="604"/>
      <c r="AG15" s="604"/>
      <c r="AH15" s="604"/>
      <c r="AI15" s="604"/>
      <c r="AJ15" s="604"/>
      <c r="AK15" s="608"/>
      <c r="AL15" s="608"/>
      <c r="AM15" s="609"/>
      <c r="AN15" s="610"/>
      <c r="AO15" s="610"/>
      <c r="AP15" s="609"/>
      <c r="AQ15" s="609"/>
    </row>
    <row r="16" spans="1:43" s="3" customFormat="1" ht="237.75" customHeight="1" x14ac:dyDescent="0.2">
      <c r="A16" s="344"/>
      <c r="B16" s="347"/>
      <c r="C16" s="601">
        <v>523</v>
      </c>
      <c r="D16" s="611" t="s">
        <v>251</v>
      </c>
      <c r="E16" s="601">
        <v>530</v>
      </c>
      <c r="F16" s="603" t="s">
        <v>252</v>
      </c>
      <c r="G16" s="603" t="s">
        <v>147</v>
      </c>
      <c r="H16" s="601" t="s">
        <v>213</v>
      </c>
      <c r="I16" s="604">
        <v>1</v>
      </c>
      <c r="J16" s="605">
        <v>0</v>
      </c>
      <c r="K16" s="604"/>
      <c r="L16" s="604"/>
      <c r="M16" s="617">
        <v>0.2</v>
      </c>
      <c r="N16" s="605"/>
      <c r="O16" s="604"/>
      <c r="P16" s="604"/>
      <c r="Q16" s="617"/>
      <c r="R16" s="617">
        <v>0.6</v>
      </c>
      <c r="S16" s="617"/>
      <c r="T16" s="605"/>
      <c r="U16" s="604"/>
      <c r="V16" s="604"/>
      <c r="W16" s="617">
        <v>0.9</v>
      </c>
      <c r="X16" s="605"/>
      <c r="Y16" s="605"/>
      <c r="Z16" s="604"/>
      <c r="AA16" s="604"/>
      <c r="AB16" s="618">
        <v>1</v>
      </c>
      <c r="AC16" s="605"/>
      <c r="AD16" s="605"/>
      <c r="AE16" s="604"/>
      <c r="AF16" s="604"/>
      <c r="AG16" s="604"/>
      <c r="AH16" s="604"/>
      <c r="AI16" s="604"/>
      <c r="AJ16" s="604"/>
      <c r="AK16" s="608"/>
      <c r="AL16" s="608"/>
      <c r="AM16" s="609"/>
      <c r="AN16" s="610"/>
      <c r="AO16" s="610"/>
      <c r="AP16" s="609"/>
      <c r="AQ16" s="609"/>
    </row>
    <row r="17" spans="1:44" s="3" customFormat="1" ht="150" customHeight="1" x14ac:dyDescent="0.2">
      <c r="A17" s="344"/>
      <c r="B17" s="347"/>
      <c r="C17" s="601">
        <v>476</v>
      </c>
      <c r="D17" s="602" t="s">
        <v>225</v>
      </c>
      <c r="E17" s="601">
        <v>375</v>
      </c>
      <c r="F17" s="602" t="s">
        <v>218</v>
      </c>
      <c r="G17" s="603" t="s">
        <v>147</v>
      </c>
      <c r="H17" s="601" t="s">
        <v>213</v>
      </c>
      <c r="I17" s="604">
        <f>+AB17</f>
        <v>1</v>
      </c>
      <c r="J17" s="605">
        <v>0</v>
      </c>
      <c r="K17" s="604"/>
      <c r="L17" s="604"/>
      <c r="M17" s="606">
        <v>0.2</v>
      </c>
      <c r="N17" s="606"/>
      <c r="O17" s="606"/>
      <c r="P17" s="607"/>
      <c r="Q17" s="607"/>
      <c r="R17" s="606">
        <v>0.6</v>
      </c>
      <c r="S17" s="606"/>
      <c r="T17" s="606"/>
      <c r="U17" s="607"/>
      <c r="V17" s="607"/>
      <c r="W17" s="606">
        <v>0.9</v>
      </c>
      <c r="X17" s="605"/>
      <c r="Y17" s="605"/>
      <c r="Z17" s="604"/>
      <c r="AA17" s="604"/>
      <c r="AB17" s="605">
        <v>1</v>
      </c>
      <c r="AC17" s="605"/>
      <c r="AD17" s="605"/>
      <c r="AE17" s="604"/>
      <c r="AF17" s="604"/>
      <c r="AG17" s="604"/>
      <c r="AH17" s="604"/>
      <c r="AI17" s="604"/>
      <c r="AJ17" s="604"/>
      <c r="AK17" s="608"/>
      <c r="AL17" s="608"/>
      <c r="AM17" s="609"/>
      <c r="AN17" s="610"/>
      <c r="AO17" s="610"/>
      <c r="AP17" s="609"/>
      <c r="AQ17" s="609"/>
    </row>
    <row r="18" spans="1:44" s="27" customFormat="1" ht="148.5" customHeight="1" x14ac:dyDescent="0.25">
      <c r="A18" s="344"/>
      <c r="B18" s="347"/>
      <c r="C18" s="601">
        <v>477</v>
      </c>
      <c r="D18" s="611" t="s">
        <v>253</v>
      </c>
      <c r="E18" s="601">
        <v>376</v>
      </c>
      <c r="F18" s="603" t="s">
        <v>219</v>
      </c>
      <c r="G18" s="603" t="s">
        <v>237</v>
      </c>
      <c r="H18" s="601" t="s">
        <v>201</v>
      </c>
      <c r="I18" s="604">
        <v>20000</v>
      </c>
      <c r="J18" s="601">
        <v>2500</v>
      </c>
      <c r="K18" s="601"/>
      <c r="L18" s="601"/>
      <c r="M18" s="601">
        <v>5000</v>
      </c>
      <c r="N18" s="601"/>
      <c r="O18" s="601"/>
      <c r="P18" s="601"/>
      <c r="Q18" s="601"/>
      <c r="R18" s="601">
        <v>5000</v>
      </c>
      <c r="S18" s="601"/>
      <c r="T18" s="601"/>
      <c r="U18" s="601"/>
      <c r="V18" s="601"/>
      <c r="W18" s="601">
        <v>5000</v>
      </c>
      <c r="X18" s="601"/>
      <c r="Y18" s="601"/>
      <c r="Z18" s="601"/>
      <c r="AA18" s="601"/>
      <c r="AB18" s="601">
        <v>2500</v>
      </c>
      <c r="AC18" s="601"/>
      <c r="AD18" s="601"/>
      <c r="AE18" s="601"/>
      <c r="AF18" s="601"/>
      <c r="AG18" s="601"/>
      <c r="AH18" s="601"/>
      <c r="AI18" s="601"/>
      <c r="AJ18" s="601"/>
      <c r="AK18" s="615"/>
      <c r="AL18" s="615"/>
      <c r="AM18" s="609"/>
      <c r="AN18" s="610"/>
      <c r="AO18" s="609"/>
      <c r="AP18" s="609"/>
      <c r="AQ18" s="609"/>
      <c r="AR18" s="27">
        <f>LEN(AM18)</f>
        <v>0</v>
      </c>
    </row>
    <row r="19" spans="1:44" s="27" customFormat="1" ht="148.5" customHeight="1" x14ac:dyDescent="0.25">
      <c r="A19" s="344"/>
      <c r="B19" s="347"/>
      <c r="C19" s="601">
        <v>478</v>
      </c>
      <c r="D19" s="611" t="s">
        <v>221</v>
      </c>
      <c r="E19" s="601">
        <v>377</v>
      </c>
      <c r="F19" s="603" t="s">
        <v>222</v>
      </c>
      <c r="G19" s="603" t="s">
        <v>150</v>
      </c>
      <c r="H19" s="601" t="s">
        <v>201</v>
      </c>
      <c r="I19" s="604">
        <f t="shared" ref="I19:I30" si="0">+J19+M19+R19+W19+AB19</f>
        <v>500</v>
      </c>
      <c r="J19" s="601">
        <v>0</v>
      </c>
      <c r="K19" s="601"/>
      <c r="L19" s="601"/>
      <c r="M19" s="601">
        <v>140</v>
      </c>
      <c r="N19" s="601"/>
      <c r="O19" s="601"/>
      <c r="P19" s="601"/>
      <c r="Q19" s="601"/>
      <c r="R19" s="601">
        <v>150</v>
      </c>
      <c r="S19" s="601"/>
      <c r="T19" s="601"/>
      <c r="U19" s="601"/>
      <c r="V19" s="601"/>
      <c r="W19" s="601">
        <v>150</v>
      </c>
      <c r="X19" s="601"/>
      <c r="Y19" s="601"/>
      <c r="Z19" s="601"/>
      <c r="AA19" s="601"/>
      <c r="AB19" s="601">
        <v>60</v>
      </c>
      <c r="AC19" s="601"/>
      <c r="AD19" s="601"/>
      <c r="AE19" s="601"/>
      <c r="AF19" s="601"/>
      <c r="AG19" s="601"/>
      <c r="AH19" s="601"/>
      <c r="AI19" s="601"/>
      <c r="AJ19" s="601"/>
      <c r="AK19" s="615"/>
      <c r="AL19" s="615"/>
      <c r="AM19" s="609"/>
      <c r="AN19" s="610"/>
      <c r="AO19" s="609"/>
      <c r="AP19" s="609"/>
      <c r="AQ19" s="609"/>
    </row>
    <row r="20" spans="1:44" s="27" customFormat="1" ht="233.25" customHeight="1" x14ac:dyDescent="0.25">
      <c r="A20" s="344"/>
      <c r="B20" s="347"/>
      <c r="C20" s="601">
        <v>479</v>
      </c>
      <c r="D20" s="611" t="s">
        <v>239</v>
      </c>
      <c r="E20" s="601">
        <v>378</v>
      </c>
      <c r="F20" s="603" t="s">
        <v>220</v>
      </c>
      <c r="G20" s="603" t="s">
        <v>238</v>
      </c>
      <c r="H20" s="601" t="s">
        <v>240</v>
      </c>
      <c r="I20" s="604">
        <v>1</v>
      </c>
      <c r="J20" s="601">
        <v>0.1</v>
      </c>
      <c r="K20" s="601"/>
      <c r="L20" s="601"/>
      <c r="M20" s="601">
        <v>0.25</v>
      </c>
      <c r="N20" s="601"/>
      <c r="O20" s="601"/>
      <c r="P20" s="601"/>
      <c r="Q20" s="601"/>
      <c r="R20" s="601">
        <v>0.25</v>
      </c>
      <c r="S20" s="601"/>
      <c r="T20" s="601"/>
      <c r="U20" s="601"/>
      <c r="V20" s="601"/>
      <c r="W20" s="601">
        <v>0.25</v>
      </c>
      <c r="X20" s="601"/>
      <c r="Y20" s="601"/>
      <c r="Z20" s="601"/>
      <c r="AA20" s="601"/>
      <c r="AB20" s="601">
        <v>0.15</v>
      </c>
      <c r="AC20" s="601"/>
      <c r="AD20" s="601"/>
      <c r="AE20" s="601"/>
      <c r="AF20" s="601"/>
      <c r="AG20" s="601"/>
      <c r="AH20" s="601"/>
      <c r="AI20" s="601"/>
      <c r="AJ20" s="601"/>
      <c r="AK20" s="615"/>
      <c r="AL20" s="615"/>
      <c r="AM20" s="609"/>
      <c r="AN20" s="610"/>
      <c r="AO20" s="609"/>
      <c r="AP20" s="609"/>
      <c r="AQ20" s="609"/>
    </row>
    <row r="21" spans="1:44" s="312" customFormat="1" ht="103.5" customHeight="1" x14ac:dyDescent="0.25">
      <c r="A21" s="344"/>
      <c r="B21" s="347"/>
      <c r="C21" s="601">
        <v>469</v>
      </c>
      <c r="D21" s="611" t="s">
        <v>152</v>
      </c>
      <c r="E21" s="601">
        <v>368</v>
      </c>
      <c r="F21" s="603" t="s">
        <v>153</v>
      </c>
      <c r="G21" s="601" t="s">
        <v>151</v>
      </c>
      <c r="H21" s="601" t="s">
        <v>201</v>
      </c>
      <c r="I21" s="604">
        <f t="shared" si="0"/>
        <v>25000</v>
      </c>
      <c r="J21" s="612">
        <v>1000</v>
      </c>
      <c r="K21" s="612"/>
      <c r="L21" s="613"/>
      <c r="M21" s="614">
        <v>7000</v>
      </c>
      <c r="N21" s="614"/>
      <c r="O21" s="614"/>
      <c r="P21" s="614"/>
      <c r="Q21" s="614"/>
      <c r="R21" s="614">
        <v>7000</v>
      </c>
      <c r="S21" s="614"/>
      <c r="T21" s="614"/>
      <c r="U21" s="614"/>
      <c r="V21" s="614"/>
      <c r="W21" s="614">
        <v>7000</v>
      </c>
      <c r="X21" s="614"/>
      <c r="Y21" s="614"/>
      <c r="Z21" s="614"/>
      <c r="AA21" s="614"/>
      <c r="AB21" s="614">
        <v>3000</v>
      </c>
      <c r="AC21" s="601"/>
      <c r="AD21" s="601"/>
      <c r="AE21" s="601"/>
      <c r="AF21" s="601"/>
      <c r="AG21" s="601"/>
      <c r="AH21" s="601"/>
      <c r="AI21" s="601"/>
      <c r="AJ21" s="601"/>
      <c r="AK21" s="615"/>
      <c r="AL21" s="615"/>
      <c r="AM21" s="609"/>
      <c r="AN21" s="610"/>
      <c r="AO21" s="609"/>
      <c r="AP21" s="609"/>
      <c r="AQ21" s="609"/>
    </row>
    <row r="22" spans="1:44" s="27" customFormat="1" ht="153" customHeight="1" x14ac:dyDescent="0.25">
      <c r="A22" s="344"/>
      <c r="B22" s="347"/>
      <c r="C22" s="601">
        <v>471</v>
      </c>
      <c r="D22" s="602" t="s">
        <v>226</v>
      </c>
      <c r="E22" s="601">
        <v>370</v>
      </c>
      <c r="F22" s="602" t="s">
        <v>223</v>
      </c>
      <c r="G22" s="603" t="s">
        <v>212</v>
      </c>
      <c r="H22" s="603" t="s">
        <v>213</v>
      </c>
      <c r="I22" s="604">
        <v>100</v>
      </c>
      <c r="J22" s="612">
        <v>4</v>
      </c>
      <c r="K22" s="612"/>
      <c r="L22" s="613"/>
      <c r="M22" s="614">
        <v>32</v>
      </c>
      <c r="N22" s="614"/>
      <c r="O22" s="614"/>
      <c r="P22" s="614"/>
      <c r="Q22" s="614"/>
      <c r="R22" s="614">
        <v>60</v>
      </c>
      <c r="S22" s="614"/>
      <c r="T22" s="614"/>
      <c r="U22" s="614"/>
      <c r="V22" s="614"/>
      <c r="W22" s="614">
        <v>88</v>
      </c>
      <c r="X22" s="614"/>
      <c r="Y22" s="614"/>
      <c r="Z22" s="614"/>
      <c r="AA22" s="614"/>
      <c r="AB22" s="614">
        <v>100</v>
      </c>
      <c r="AC22" s="601"/>
      <c r="AD22" s="601"/>
      <c r="AE22" s="601"/>
      <c r="AF22" s="601"/>
      <c r="AG22" s="601"/>
      <c r="AH22" s="601"/>
      <c r="AI22" s="601"/>
      <c r="AJ22" s="601"/>
      <c r="AK22" s="615"/>
      <c r="AL22" s="615"/>
      <c r="AM22" s="609"/>
      <c r="AN22" s="610"/>
      <c r="AO22" s="609"/>
      <c r="AP22" s="609"/>
      <c r="AQ22" s="609"/>
    </row>
    <row r="23" spans="1:44" s="27" customFormat="1" ht="153" customHeight="1" x14ac:dyDescent="0.25">
      <c r="A23" s="344"/>
      <c r="B23" s="347"/>
      <c r="C23" s="601">
        <v>521</v>
      </c>
      <c r="D23" s="602" t="s">
        <v>228</v>
      </c>
      <c r="E23" s="601">
        <v>528</v>
      </c>
      <c r="F23" s="602" t="s">
        <v>229</v>
      </c>
      <c r="G23" s="603" t="s">
        <v>151</v>
      </c>
      <c r="H23" s="603" t="s">
        <v>201</v>
      </c>
      <c r="I23" s="604">
        <v>32</v>
      </c>
      <c r="J23" s="612">
        <v>4000</v>
      </c>
      <c r="K23" s="612"/>
      <c r="L23" s="613"/>
      <c r="M23" s="614">
        <v>8000</v>
      </c>
      <c r="N23" s="614"/>
      <c r="O23" s="614"/>
      <c r="P23" s="614"/>
      <c r="Q23" s="614"/>
      <c r="R23" s="614">
        <v>8000</v>
      </c>
      <c r="S23" s="614"/>
      <c r="T23" s="614"/>
      <c r="U23" s="614"/>
      <c r="V23" s="614"/>
      <c r="W23" s="614">
        <v>8000</v>
      </c>
      <c r="X23" s="614"/>
      <c r="Y23" s="614"/>
      <c r="Z23" s="614"/>
      <c r="AA23" s="614"/>
      <c r="AB23" s="614">
        <v>4000</v>
      </c>
      <c r="AC23" s="601"/>
      <c r="AD23" s="601"/>
      <c r="AE23" s="601"/>
      <c r="AF23" s="601"/>
      <c r="AG23" s="601"/>
      <c r="AH23" s="601"/>
      <c r="AI23" s="601"/>
      <c r="AJ23" s="601"/>
      <c r="AK23" s="615"/>
      <c r="AL23" s="615"/>
      <c r="AM23" s="609"/>
      <c r="AN23" s="610"/>
      <c r="AO23" s="609"/>
      <c r="AP23" s="609"/>
      <c r="AQ23" s="609"/>
    </row>
    <row r="24" spans="1:44" s="160" customFormat="1" ht="148.5" customHeight="1" x14ac:dyDescent="0.25">
      <c r="A24" s="344"/>
      <c r="B24" s="347"/>
      <c r="C24" s="601">
        <v>474</v>
      </c>
      <c r="D24" s="611" t="s">
        <v>227</v>
      </c>
      <c r="E24" s="601">
        <v>373</v>
      </c>
      <c r="F24" s="602" t="s">
        <v>217</v>
      </c>
      <c r="G24" s="601" t="s">
        <v>215</v>
      </c>
      <c r="H24" s="601" t="s">
        <v>201</v>
      </c>
      <c r="I24" s="604">
        <v>100</v>
      </c>
      <c r="J24" s="601">
        <v>12.5</v>
      </c>
      <c r="K24" s="601"/>
      <c r="L24" s="601"/>
      <c r="M24" s="601">
        <v>37.5</v>
      </c>
      <c r="N24" s="601"/>
      <c r="O24" s="601"/>
      <c r="P24" s="601"/>
      <c r="Q24" s="601"/>
      <c r="R24" s="601">
        <v>62.5</v>
      </c>
      <c r="S24" s="601"/>
      <c r="T24" s="601"/>
      <c r="U24" s="601"/>
      <c r="V24" s="601"/>
      <c r="W24" s="601">
        <v>87.5</v>
      </c>
      <c r="X24" s="601"/>
      <c r="Y24" s="601"/>
      <c r="Z24" s="601"/>
      <c r="AA24" s="601"/>
      <c r="AB24" s="601">
        <v>100</v>
      </c>
      <c r="AC24" s="601"/>
      <c r="AD24" s="601"/>
      <c r="AE24" s="601"/>
      <c r="AF24" s="601"/>
      <c r="AG24" s="601"/>
      <c r="AH24" s="601"/>
      <c r="AI24" s="601"/>
      <c r="AJ24" s="601"/>
      <c r="AK24" s="615"/>
      <c r="AL24" s="615"/>
      <c r="AM24" s="609"/>
      <c r="AN24" s="610"/>
      <c r="AO24" s="609"/>
      <c r="AP24" s="609"/>
      <c r="AQ24" s="609"/>
    </row>
    <row r="25" spans="1:44" s="160" customFormat="1" ht="148.5" customHeight="1" x14ac:dyDescent="0.25">
      <c r="A25" s="344"/>
      <c r="B25" s="347"/>
      <c r="C25" s="601">
        <v>480</v>
      </c>
      <c r="D25" s="611" t="s">
        <v>230</v>
      </c>
      <c r="E25" s="601">
        <v>379</v>
      </c>
      <c r="F25" s="602" t="s">
        <v>231</v>
      </c>
      <c r="G25" s="601" t="s">
        <v>151</v>
      </c>
      <c r="H25" s="601" t="s">
        <v>201</v>
      </c>
      <c r="I25" s="604"/>
      <c r="J25" s="612">
        <v>4000000</v>
      </c>
      <c r="K25" s="601"/>
      <c r="L25" s="601"/>
      <c r="M25" s="619">
        <v>8000000</v>
      </c>
      <c r="N25" s="601"/>
      <c r="O25" s="601"/>
      <c r="P25" s="601"/>
      <c r="Q25" s="601"/>
      <c r="R25" s="619">
        <v>8000000</v>
      </c>
      <c r="S25" s="601"/>
      <c r="T25" s="601"/>
      <c r="U25" s="601"/>
      <c r="V25" s="601"/>
      <c r="W25" s="619">
        <v>8000000</v>
      </c>
      <c r="X25" s="601"/>
      <c r="Y25" s="601"/>
      <c r="Z25" s="601"/>
      <c r="AA25" s="601"/>
      <c r="AB25" s="619">
        <v>4000000</v>
      </c>
      <c r="AC25" s="601"/>
      <c r="AD25" s="601"/>
      <c r="AE25" s="601"/>
      <c r="AF25" s="601"/>
      <c r="AG25" s="601"/>
      <c r="AH25" s="601"/>
      <c r="AI25" s="601"/>
      <c r="AJ25" s="601"/>
      <c r="AK25" s="615"/>
      <c r="AL25" s="615"/>
      <c r="AM25" s="609"/>
      <c r="AN25" s="610"/>
      <c r="AO25" s="609"/>
      <c r="AP25" s="609"/>
      <c r="AQ25" s="609"/>
    </row>
    <row r="26" spans="1:44" s="160" customFormat="1" ht="148.5" customHeight="1" x14ac:dyDescent="0.25">
      <c r="A26" s="344"/>
      <c r="B26" s="347"/>
      <c r="C26" s="601">
        <v>481</v>
      </c>
      <c r="D26" s="611" t="s">
        <v>232</v>
      </c>
      <c r="E26" s="601">
        <v>380</v>
      </c>
      <c r="F26" s="602" t="s">
        <v>233</v>
      </c>
      <c r="G26" s="601" t="s">
        <v>215</v>
      </c>
      <c r="H26" s="601" t="s">
        <v>240</v>
      </c>
      <c r="I26" s="604"/>
      <c r="J26" s="612">
        <v>15</v>
      </c>
      <c r="K26" s="601"/>
      <c r="L26" s="601"/>
      <c r="M26" s="619">
        <v>20</v>
      </c>
      <c r="N26" s="601"/>
      <c r="O26" s="601"/>
      <c r="P26" s="601"/>
      <c r="Q26" s="601"/>
      <c r="R26" s="619">
        <v>25</v>
      </c>
      <c r="S26" s="601"/>
      <c r="T26" s="601"/>
      <c r="U26" s="601"/>
      <c r="V26" s="601"/>
      <c r="W26" s="619">
        <v>25</v>
      </c>
      <c r="X26" s="601"/>
      <c r="Y26" s="601"/>
      <c r="Z26" s="601"/>
      <c r="AA26" s="601"/>
      <c r="AB26" s="619">
        <v>25</v>
      </c>
      <c r="AC26" s="601"/>
      <c r="AD26" s="601"/>
      <c r="AE26" s="601"/>
      <c r="AF26" s="601"/>
      <c r="AG26" s="601"/>
      <c r="AH26" s="601"/>
      <c r="AI26" s="601"/>
      <c r="AJ26" s="601"/>
      <c r="AK26" s="615"/>
      <c r="AL26" s="615"/>
      <c r="AM26" s="609"/>
      <c r="AN26" s="610"/>
      <c r="AO26" s="609"/>
      <c r="AP26" s="609"/>
      <c r="AQ26" s="609"/>
    </row>
    <row r="27" spans="1:44" s="319" customFormat="1" ht="216" customHeight="1" x14ac:dyDescent="0.25">
      <c r="A27" s="344"/>
      <c r="B27" s="347"/>
      <c r="C27" s="601">
        <v>429</v>
      </c>
      <c r="D27" s="602" t="s">
        <v>246</v>
      </c>
      <c r="E27" s="601">
        <v>366</v>
      </c>
      <c r="F27" s="603" t="s">
        <v>214</v>
      </c>
      <c r="G27" s="601" t="s">
        <v>215</v>
      </c>
      <c r="H27" s="601" t="s">
        <v>245</v>
      </c>
      <c r="I27" s="604">
        <v>1700</v>
      </c>
      <c r="J27" s="612">
        <v>255</v>
      </c>
      <c r="K27" s="601"/>
      <c r="L27" s="613"/>
      <c r="M27" s="619">
        <v>340</v>
      </c>
      <c r="N27" s="614"/>
      <c r="O27" s="614"/>
      <c r="P27" s="614"/>
      <c r="Q27" s="614"/>
      <c r="R27" s="619">
        <v>425</v>
      </c>
      <c r="S27" s="601"/>
      <c r="T27" s="601"/>
      <c r="U27" s="601"/>
      <c r="V27" s="601"/>
      <c r="W27" s="619">
        <v>425</v>
      </c>
      <c r="X27" s="601"/>
      <c r="Y27" s="601"/>
      <c r="Z27" s="601"/>
      <c r="AA27" s="601"/>
      <c r="AB27" s="619">
        <v>255</v>
      </c>
      <c r="AC27" s="601"/>
      <c r="AD27" s="601"/>
      <c r="AE27" s="601"/>
      <c r="AF27" s="601"/>
      <c r="AG27" s="601"/>
      <c r="AH27" s="601"/>
      <c r="AI27" s="601"/>
      <c r="AJ27" s="601"/>
      <c r="AK27" s="615"/>
      <c r="AL27" s="615"/>
      <c r="AM27" s="609"/>
      <c r="AN27" s="610"/>
      <c r="AO27" s="609"/>
      <c r="AP27" s="609"/>
      <c r="AQ27" s="609"/>
    </row>
    <row r="28" spans="1:44" s="323" customFormat="1" ht="216" customHeight="1" x14ac:dyDescent="0.25">
      <c r="A28" s="344"/>
      <c r="B28" s="347"/>
      <c r="C28" s="601">
        <v>520</v>
      </c>
      <c r="D28" s="602" t="s">
        <v>244</v>
      </c>
      <c r="E28" s="601">
        <v>527</v>
      </c>
      <c r="F28" s="603" t="s">
        <v>243</v>
      </c>
      <c r="G28" s="601" t="s">
        <v>151</v>
      </c>
      <c r="H28" s="601" t="s">
        <v>201</v>
      </c>
      <c r="I28" s="604">
        <v>15000</v>
      </c>
      <c r="J28" s="612">
        <v>50</v>
      </c>
      <c r="K28" s="612"/>
      <c r="L28" s="616"/>
      <c r="M28" s="614"/>
      <c r="N28" s="614"/>
      <c r="O28" s="614">
        <v>2700</v>
      </c>
      <c r="P28" s="614"/>
      <c r="Q28" s="614"/>
      <c r="R28" s="601"/>
      <c r="S28" s="601"/>
      <c r="T28" s="601">
        <v>4500</v>
      </c>
      <c r="U28" s="601"/>
      <c r="V28" s="601"/>
      <c r="W28" s="601"/>
      <c r="X28" s="601"/>
      <c r="Y28" s="601">
        <v>5500</v>
      </c>
      <c r="Z28" s="601"/>
      <c r="AA28" s="601"/>
      <c r="AB28" s="601">
        <v>2250</v>
      </c>
      <c r="AC28" s="601"/>
      <c r="AD28" s="601"/>
      <c r="AE28" s="601"/>
      <c r="AF28" s="601"/>
      <c r="AG28" s="601"/>
      <c r="AH28" s="601"/>
      <c r="AI28" s="601"/>
      <c r="AJ28" s="601"/>
      <c r="AK28" s="615"/>
      <c r="AL28" s="615"/>
      <c r="AM28" s="609"/>
      <c r="AN28" s="610"/>
      <c r="AO28" s="609"/>
      <c r="AP28" s="609"/>
      <c r="AQ28" s="609"/>
    </row>
    <row r="29" spans="1:44" s="160" customFormat="1" ht="136.5" customHeight="1" x14ac:dyDescent="0.25">
      <c r="A29" s="344"/>
      <c r="B29" s="347"/>
      <c r="C29" s="601">
        <v>472</v>
      </c>
      <c r="D29" s="620" t="s">
        <v>154</v>
      </c>
      <c r="E29" s="621">
        <v>371</v>
      </c>
      <c r="F29" s="602" t="s">
        <v>250</v>
      </c>
      <c r="G29" s="603" t="s">
        <v>151</v>
      </c>
      <c r="H29" s="601" t="s">
        <v>201</v>
      </c>
      <c r="I29" s="604">
        <v>800000</v>
      </c>
      <c r="J29" s="601">
        <v>0.1</v>
      </c>
      <c r="K29" s="601"/>
      <c r="L29" s="613"/>
      <c r="M29" s="622">
        <v>6.1</v>
      </c>
      <c r="N29" s="614"/>
      <c r="O29" s="614"/>
      <c r="P29" s="614"/>
      <c r="Q29" s="614"/>
      <c r="R29" s="623">
        <v>37.5</v>
      </c>
      <c r="S29" s="601"/>
      <c r="T29" s="601"/>
      <c r="U29" s="601"/>
      <c r="V29" s="601"/>
      <c r="W29" s="624">
        <v>43.8</v>
      </c>
      <c r="X29" s="601"/>
      <c r="Y29" s="601"/>
      <c r="Z29" s="601"/>
      <c r="AA29" s="601"/>
      <c r="AB29" s="601">
        <v>12.5</v>
      </c>
      <c r="AC29" s="601"/>
      <c r="AD29" s="601"/>
      <c r="AE29" s="601"/>
      <c r="AF29" s="601"/>
      <c r="AG29" s="601"/>
      <c r="AH29" s="601"/>
      <c r="AI29" s="601"/>
      <c r="AJ29" s="601"/>
      <c r="AK29" s="615"/>
      <c r="AL29" s="615"/>
      <c r="AM29" s="609"/>
      <c r="AN29" s="610"/>
      <c r="AO29" s="609"/>
      <c r="AP29" s="609"/>
      <c r="AQ29" s="609"/>
    </row>
    <row r="30" spans="1:44" s="27" customFormat="1" ht="114.75" customHeight="1" thickBot="1" x14ac:dyDescent="0.3">
      <c r="A30" s="345"/>
      <c r="B30" s="348"/>
      <c r="C30" s="601">
        <v>473</v>
      </c>
      <c r="D30" s="620" t="s">
        <v>248</v>
      </c>
      <c r="E30" s="621">
        <v>372</v>
      </c>
      <c r="F30" s="603" t="s">
        <v>249</v>
      </c>
      <c r="G30" s="601" t="s">
        <v>215</v>
      </c>
      <c r="H30" s="601" t="s">
        <v>201</v>
      </c>
      <c r="I30" s="604">
        <f t="shared" si="0"/>
        <v>800000</v>
      </c>
      <c r="J30" s="601">
        <v>1000</v>
      </c>
      <c r="K30" s="601"/>
      <c r="L30" s="601"/>
      <c r="M30" s="601">
        <v>49000</v>
      </c>
      <c r="N30" s="601"/>
      <c r="O30" s="601"/>
      <c r="P30" s="601"/>
      <c r="Q30" s="601"/>
      <c r="R30" s="601">
        <v>300000</v>
      </c>
      <c r="S30" s="601"/>
      <c r="T30" s="601"/>
      <c r="U30" s="601"/>
      <c r="V30" s="601"/>
      <c r="W30" s="601">
        <v>350000</v>
      </c>
      <c r="X30" s="601"/>
      <c r="Y30" s="601"/>
      <c r="Z30" s="601"/>
      <c r="AA30" s="601"/>
      <c r="AB30" s="601">
        <v>100000</v>
      </c>
      <c r="AC30" s="601"/>
      <c r="AD30" s="601"/>
      <c r="AE30" s="601"/>
      <c r="AF30" s="601"/>
      <c r="AG30" s="601"/>
      <c r="AH30" s="601"/>
      <c r="AI30" s="601"/>
      <c r="AJ30" s="601"/>
      <c r="AK30" s="615"/>
      <c r="AL30" s="615"/>
      <c r="AM30" s="609"/>
      <c r="AN30" s="610"/>
      <c r="AO30" s="609"/>
      <c r="AP30" s="609"/>
      <c r="AQ30" s="609"/>
    </row>
    <row r="31" spans="1:44" ht="90.75" customHeight="1" thickBot="1" x14ac:dyDescent="0.3">
      <c r="A31" s="56"/>
      <c r="B31" s="57"/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3"/>
    </row>
  </sheetData>
  <mergeCells count="44">
    <mergeCell ref="A2:F5"/>
    <mergeCell ref="G2:AQ2"/>
    <mergeCell ref="G3:AQ3"/>
    <mergeCell ref="G4:O4"/>
    <mergeCell ref="P4:AQ4"/>
    <mergeCell ref="G5:O5"/>
    <mergeCell ref="P5:AQ5"/>
    <mergeCell ref="A7:O7"/>
    <mergeCell ref="P7:AQ7"/>
    <mergeCell ref="A8:O8"/>
    <mergeCell ref="P8:AQ8"/>
    <mergeCell ref="A10:B10"/>
    <mergeCell ref="C10:D10"/>
    <mergeCell ref="E10:AJ10"/>
    <mergeCell ref="AK10:AK13"/>
    <mergeCell ref="AL10:AL13"/>
    <mergeCell ref="AM10:AM13"/>
    <mergeCell ref="J11:AF11"/>
    <mergeCell ref="AG11:AJ11"/>
    <mergeCell ref="J12:L12"/>
    <mergeCell ref="M12:Q12"/>
    <mergeCell ref="R12:V12"/>
    <mergeCell ref="W12:AA12"/>
    <mergeCell ref="A14:A30"/>
    <mergeCell ref="B14:B30"/>
    <mergeCell ref="G11:G13"/>
    <mergeCell ref="H11:H13"/>
    <mergeCell ref="I11:I13"/>
    <mergeCell ref="A11:A13"/>
    <mergeCell ref="B11:B13"/>
    <mergeCell ref="C11:C13"/>
    <mergeCell ref="D11:D13"/>
    <mergeCell ref="E11:E13"/>
    <mergeCell ref="F11:F13"/>
    <mergeCell ref="C31:AQ31"/>
    <mergeCell ref="AG12:AG13"/>
    <mergeCell ref="AH12:AH13"/>
    <mergeCell ref="AI12:AI13"/>
    <mergeCell ref="AJ12:AJ13"/>
    <mergeCell ref="AN10:AN13"/>
    <mergeCell ref="AO10:AO13"/>
    <mergeCell ref="AP10:AP13"/>
    <mergeCell ref="AQ10:AQ13"/>
    <mergeCell ref="AB12:AF12"/>
  </mergeCells>
  <printOptions horizontalCentered="1" verticalCentered="1"/>
  <pageMargins left="0" right="0" top="0.55118110236220474" bottom="0" header="0.31496062992125984" footer="0.31496062992125984"/>
  <pageSetup scale="22" fitToWidth="0" orientation="landscape" r:id="rId1"/>
  <headerFooter>
    <oddFooter>&amp;C&amp;G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00"/>
  </sheetPr>
  <dimension ref="A1:AT132"/>
  <sheetViews>
    <sheetView view="pageBreakPreview" topLeftCell="A16" zoomScale="70" zoomScaleNormal="70" zoomScaleSheetLayoutView="70" workbookViewId="0">
      <selection activeCell="H11" sqref="H11"/>
    </sheetView>
  </sheetViews>
  <sheetFormatPr baseColWidth="10" defaultRowHeight="15.75" x14ac:dyDescent="0.25"/>
  <cols>
    <col min="1" max="1" width="12.85546875" style="1" customWidth="1"/>
    <col min="2" max="2" width="12.42578125" style="1" customWidth="1"/>
    <col min="3" max="3" width="25.140625" style="1" customWidth="1"/>
    <col min="4" max="4" width="17.85546875" style="7" customWidth="1"/>
    <col min="5" max="5" width="16.140625" style="7" customWidth="1"/>
    <col min="6" max="6" width="14.140625" style="7" customWidth="1"/>
    <col min="7" max="7" width="13.85546875" style="28" customWidth="1"/>
    <col min="8" max="8" width="21.28515625" style="8" customWidth="1"/>
    <col min="9" max="9" width="18.140625" style="8" bestFit="1" customWidth="1"/>
    <col min="10" max="10" width="18.140625" style="8" customWidth="1"/>
    <col min="11" max="11" width="18.28515625" style="8" customWidth="1"/>
    <col min="12" max="12" width="18.5703125" style="8" bestFit="1" customWidth="1"/>
    <col min="13" max="13" width="13.7109375" style="8" customWidth="1"/>
    <col min="14" max="14" width="13.42578125" style="8" customWidth="1"/>
    <col min="15" max="15" width="13.7109375" style="8" customWidth="1"/>
    <col min="16" max="16" width="19.85546875" style="268" customWidth="1"/>
    <col min="17" max="17" width="18.140625" style="8" bestFit="1" customWidth="1"/>
    <col min="18" max="18" width="13.140625" style="8" customWidth="1"/>
    <col min="19" max="19" width="14" style="8" customWidth="1"/>
    <col min="20" max="20" width="13.42578125" style="8" customWidth="1"/>
    <col min="21" max="21" width="16.42578125" style="8" customWidth="1"/>
    <col min="22" max="22" width="16.7109375" style="8" bestFit="1" customWidth="1"/>
    <col min="23" max="23" width="23.42578125" style="8" customWidth="1"/>
    <col min="24" max="24" width="16.5703125" style="8" customWidth="1"/>
    <col min="25" max="25" width="0.140625" style="8" customWidth="1"/>
    <col min="26" max="26" width="19.5703125" style="8" customWidth="1"/>
    <col min="27" max="30" width="16.28515625" style="8" customWidth="1"/>
    <col min="31" max="31" width="18.140625" style="8" customWidth="1"/>
    <col min="32" max="32" width="18.5703125" style="1" customWidth="1"/>
    <col min="33" max="33" width="13.140625" style="1" customWidth="1"/>
    <col min="34" max="34" width="18.85546875" style="22" customWidth="1"/>
    <col min="35" max="35" width="15.140625" style="22" customWidth="1"/>
    <col min="36" max="36" width="11.28515625" style="1" customWidth="1"/>
    <col min="37" max="37" width="9.7109375" style="1" customWidth="1"/>
    <col min="38" max="38" width="28.7109375" style="1" customWidth="1"/>
    <col min="39" max="39" width="13.7109375" style="1" customWidth="1"/>
    <col min="40" max="40" width="12.85546875" style="1" customWidth="1"/>
    <col min="41" max="41" width="11.28515625" style="1" customWidth="1"/>
    <col min="42" max="42" width="16" style="1" bestFit="1" customWidth="1"/>
    <col min="43" max="43" width="20.7109375" style="1" customWidth="1"/>
    <col min="44" max="44" width="21.140625" style="1" bestFit="1" customWidth="1"/>
    <col min="45" max="46" width="21.5703125" style="1" bestFit="1" customWidth="1"/>
    <col min="47" max="16384" width="11.42578125" style="1"/>
  </cols>
  <sheetData>
    <row r="1" spans="1:46" ht="38.25" customHeight="1" x14ac:dyDescent="0.25">
      <c r="A1" s="398"/>
      <c r="B1" s="399"/>
      <c r="C1" s="399"/>
      <c r="D1" s="399"/>
      <c r="E1" s="399"/>
      <c r="F1" s="404" t="s">
        <v>0</v>
      </c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6"/>
    </row>
    <row r="2" spans="1:46" ht="30.75" customHeight="1" x14ac:dyDescent="0.25">
      <c r="A2" s="400"/>
      <c r="B2" s="401"/>
      <c r="C2" s="401"/>
      <c r="D2" s="401"/>
      <c r="E2" s="401"/>
      <c r="F2" s="407" t="s">
        <v>141</v>
      </c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9"/>
    </row>
    <row r="3" spans="1:46" ht="27.75" customHeight="1" x14ac:dyDescent="0.25">
      <c r="A3" s="400"/>
      <c r="B3" s="401"/>
      <c r="C3" s="401"/>
      <c r="D3" s="401"/>
      <c r="E3" s="401"/>
      <c r="F3" s="407" t="s">
        <v>1</v>
      </c>
      <c r="G3" s="408"/>
      <c r="H3" s="408"/>
      <c r="I3" s="408"/>
      <c r="J3" s="408"/>
      <c r="K3" s="408"/>
      <c r="L3" s="408"/>
      <c r="M3" s="408"/>
      <c r="N3" s="670"/>
      <c r="O3" s="407" t="s">
        <v>148</v>
      </c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8"/>
      <c r="AP3" s="409"/>
    </row>
    <row r="4" spans="1:46" ht="26.25" customHeight="1" thickBot="1" x14ac:dyDescent="0.3">
      <c r="A4" s="402"/>
      <c r="B4" s="403"/>
      <c r="C4" s="403"/>
      <c r="D4" s="403"/>
      <c r="E4" s="403"/>
      <c r="F4" s="667" t="s">
        <v>3</v>
      </c>
      <c r="G4" s="668"/>
      <c r="H4" s="668"/>
      <c r="I4" s="668"/>
      <c r="J4" s="668"/>
      <c r="K4" s="668"/>
      <c r="L4" s="668"/>
      <c r="M4" s="668"/>
      <c r="N4" s="669"/>
      <c r="O4" s="407" t="s">
        <v>198</v>
      </c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408"/>
      <c r="AK4" s="408"/>
      <c r="AL4" s="408"/>
      <c r="AM4" s="408"/>
      <c r="AN4" s="408"/>
      <c r="AO4" s="408"/>
      <c r="AP4" s="409"/>
    </row>
    <row r="5" spans="1:46" ht="14.25" customHeight="1" thickBot="1" x14ac:dyDescent="0.3">
      <c r="AI5" s="29"/>
    </row>
    <row r="6" spans="1:46" s="109" customFormat="1" ht="53.25" customHeight="1" x14ac:dyDescent="0.25">
      <c r="A6" s="359" t="s">
        <v>91</v>
      </c>
      <c r="B6" s="360" t="s">
        <v>101</v>
      </c>
      <c r="C6" s="360"/>
      <c r="D6" s="360"/>
      <c r="E6" s="360" t="s">
        <v>105</v>
      </c>
      <c r="F6" s="661" t="s">
        <v>106</v>
      </c>
      <c r="G6" s="661" t="s">
        <v>107</v>
      </c>
      <c r="H6" s="661" t="s">
        <v>108</v>
      </c>
      <c r="I6" s="394" t="s">
        <v>109</v>
      </c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6"/>
      <c r="AF6" s="664" t="s">
        <v>110</v>
      </c>
      <c r="AG6" s="665"/>
      <c r="AH6" s="665"/>
      <c r="AI6" s="666"/>
      <c r="AJ6" s="661" t="s">
        <v>112</v>
      </c>
      <c r="AK6" s="661" t="s">
        <v>113</v>
      </c>
      <c r="AL6" s="661" t="s">
        <v>114</v>
      </c>
      <c r="AM6" s="661" t="s">
        <v>115</v>
      </c>
      <c r="AN6" s="661" t="s">
        <v>116</v>
      </c>
      <c r="AO6" s="661" t="s">
        <v>117</v>
      </c>
      <c r="AP6" s="658" t="s">
        <v>118</v>
      </c>
    </row>
    <row r="7" spans="1:46" s="109" customFormat="1" ht="53.25" customHeight="1" x14ac:dyDescent="0.25">
      <c r="A7" s="349"/>
      <c r="B7" s="334"/>
      <c r="C7" s="334"/>
      <c r="D7" s="334"/>
      <c r="E7" s="334"/>
      <c r="F7" s="662"/>
      <c r="G7" s="662"/>
      <c r="H7" s="662"/>
      <c r="I7" s="361">
        <v>2016</v>
      </c>
      <c r="J7" s="362"/>
      <c r="K7" s="363"/>
      <c r="L7" s="361">
        <v>2017</v>
      </c>
      <c r="M7" s="362"/>
      <c r="N7" s="362"/>
      <c r="O7" s="362"/>
      <c r="P7" s="363"/>
      <c r="Q7" s="361">
        <v>2018</v>
      </c>
      <c r="R7" s="362"/>
      <c r="S7" s="362"/>
      <c r="T7" s="362"/>
      <c r="U7" s="363"/>
      <c r="V7" s="361">
        <v>2019</v>
      </c>
      <c r="W7" s="362"/>
      <c r="X7" s="362"/>
      <c r="Y7" s="362"/>
      <c r="Z7" s="363"/>
      <c r="AA7" s="361">
        <v>2020</v>
      </c>
      <c r="AB7" s="362"/>
      <c r="AC7" s="362"/>
      <c r="AD7" s="362"/>
      <c r="AE7" s="363"/>
      <c r="AF7" s="361" t="s">
        <v>111</v>
      </c>
      <c r="AG7" s="362"/>
      <c r="AH7" s="362"/>
      <c r="AI7" s="363"/>
      <c r="AJ7" s="662"/>
      <c r="AK7" s="662"/>
      <c r="AL7" s="662"/>
      <c r="AM7" s="662"/>
      <c r="AN7" s="662"/>
      <c r="AO7" s="662"/>
      <c r="AP7" s="659"/>
    </row>
    <row r="8" spans="1:46" s="109" customFormat="1" ht="55.5" customHeight="1" thickBot="1" x14ac:dyDescent="0.3">
      <c r="A8" s="410"/>
      <c r="B8" s="129" t="s">
        <v>102</v>
      </c>
      <c r="C8" s="128" t="s">
        <v>103</v>
      </c>
      <c r="D8" s="128" t="s">
        <v>104</v>
      </c>
      <c r="E8" s="393"/>
      <c r="F8" s="663"/>
      <c r="G8" s="663"/>
      <c r="H8" s="662"/>
      <c r="I8" s="327" t="s">
        <v>7</v>
      </c>
      <c r="J8" s="327" t="s">
        <v>8</v>
      </c>
      <c r="K8" s="327" t="s">
        <v>33</v>
      </c>
      <c r="L8" s="327" t="s">
        <v>5</v>
      </c>
      <c r="M8" s="327" t="s">
        <v>6</v>
      </c>
      <c r="N8" s="327" t="s">
        <v>7</v>
      </c>
      <c r="O8" s="677" t="s">
        <v>8</v>
      </c>
      <c r="P8" s="327" t="s">
        <v>33</v>
      </c>
      <c r="Q8" s="678" t="s">
        <v>5</v>
      </c>
      <c r="R8" s="327" t="s">
        <v>6</v>
      </c>
      <c r="S8" s="327" t="s">
        <v>7</v>
      </c>
      <c r="T8" s="327" t="s">
        <v>8</v>
      </c>
      <c r="U8" s="327" t="s">
        <v>33</v>
      </c>
      <c r="V8" s="327" t="s">
        <v>5</v>
      </c>
      <c r="W8" s="327" t="s">
        <v>6</v>
      </c>
      <c r="X8" s="327" t="s">
        <v>7</v>
      </c>
      <c r="Y8" s="327" t="s">
        <v>8</v>
      </c>
      <c r="Z8" s="327" t="s">
        <v>33</v>
      </c>
      <c r="AA8" s="327" t="s">
        <v>5</v>
      </c>
      <c r="AB8" s="327" t="s">
        <v>6</v>
      </c>
      <c r="AC8" s="327" t="s">
        <v>7</v>
      </c>
      <c r="AD8" s="327" t="s">
        <v>8</v>
      </c>
      <c r="AE8" s="327" t="s">
        <v>33</v>
      </c>
      <c r="AF8" s="327" t="s">
        <v>5</v>
      </c>
      <c r="AG8" s="327" t="s">
        <v>6</v>
      </c>
      <c r="AH8" s="327" t="s">
        <v>7</v>
      </c>
      <c r="AI8" s="327" t="s">
        <v>8</v>
      </c>
      <c r="AJ8" s="662"/>
      <c r="AK8" s="662"/>
      <c r="AL8" s="662"/>
      <c r="AM8" s="662"/>
      <c r="AN8" s="662"/>
      <c r="AO8" s="662"/>
      <c r="AP8" s="660"/>
    </row>
    <row r="9" spans="1:46" s="5" customFormat="1" ht="39.75" customHeight="1" x14ac:dyDescent="0.25">
      <c r="A9" s="382" t="s">
        <v>186</v>
      </c>
      <c r="B9" s="625"/>
      <c r="C9" s="626" t="s">
        <v>241</v>
      </c>
      <c r="D9" s="627" t="s">
        <v>201</v>
      </c>
      <c r="E9" s="373">
        <v>475</v>
      </c>
      <c r="F9" s="627">
        <v>181</v>
      </c>
      <c r="G9" s="124" t="s">
        <v>9</v>
      </c>
      <c r="H9" s="271">
        <v>100</v>
      </c>
      <c r="I9" s="271">
        <v>0</v>
      </c>
      <c r="J9" s="320"/>
      <c r="K9" s="271"/>
      <c r="L9" s="271">
        <v>10</v>
      </c>
      <c r="M9" s="320"/>
      <c r="N9" s="271"/>
      <c r="O9" s="271"/>
      <c r="P9" s="320"/>
      <c r="Q9" s="271">
        <v>30</v>
      </c>
      <c r="R9" s="271"/>
      <c r="S9" s="271"/>
      <c r="T9" s="271"/>
      <c r="U9" s="320"/>
      <c r="V9" s="271">
        <v>60</v>
      </c>
      <c r="W9" s="271"/>
      <c r="X9" s="271"/>
      <c r="Y9" s="271"/>
      <c r="Z9" s="320"/>
      <c r="AA9" s="271">
        <v>100</v>
      </c>
      <c r="AB9" s="271"/>
      <c r="AC9" s="271"/>
      <c r="AD9" s="271"/>
      <c r="AE9" s="269"/>
      <c r="AF9" s="681"/>
      <c r="AG9" s="44"/>
      <c r="AH9" s="34"/>
      <c r="AI9" s="34"/>
      <c r="AJ9" s="40"/>
      <c r="AK9" s="40"/>
      <c r="AL9" s="682"/>
      <c r="AM9" s="380"/>
      <c r="AN9" s="380"/>
      <c r="AO9" s="683"/>
      <c r="AP9" s="671"/>
    </row>
    <row r="10" spans="1:46" s="5" customFormat="1" ht="40.5" customHeight="1" x14ac:dyDescent="0.25">
      <c r="A10" s="376"/>
      <c r="B10" s="628"/>
      <c r="C10" s="594"/>
      <c r="D10" s="629"/>
      <c r="E10" s="374"/>
      <c r="F10" s="629"/>
      <c r="G10" s="121" t="s">
        <v>10</v>
      </c>
      <c r="H10" s="244">
        <v>200000000</v>
      </c>
      <c r="I10" s="244" t="s">
        <v>242</v>
      </c>
      <c r="J10" s="244"/>
      <c r="K10" s="244"/>
      <c r="L10" s="244">
        <v>50000000</v>
      </c>
      <c r="M10" s="244"/>
      <c r="N10" s="244"/>
      <c r="O10" s="244"/>
      <c r="P10" s="320"/>
      <c r="Q10" s="244">
        <v>50000000</v>
      </c>
      <c r="R10" s="244"/>
      <c r="S10" s="244"/>
      <c r="T10" s="244"/>
      <c r="U10" s="244">
        <v>50000000</v>
      </c>
      <c r="V10" s="244">
        <v>50000000</v>
      </c>
      <c r="W10" s="244"/>
      <c r="X10" s="244"/>
      <c r="Y10" s="244"/>
      <c r="Z10" s="244"/>
      <c r="AA10" s="244">
        <v>50000000</v>
      </c>
      <c r="AB10" s="244"/>
      <c r="AC10" s="244"/>
      <c r="AD10" s="244"/>
      <c r="AE10" s="269"/>
      <c r="AF10" s="38"/>
      <c r="AG10" s="38"/>
      <c r="AH10" s="244"/>
      <c r="AI10" s="244"/>
      <c r="AJ10" s="40"/>
      <c r="AK10" s="40"/>
      <c r="AL10" s="682"/>
      <c r="AM10" s="380"/>
      <c r="AN10" s="380"/>
      <c r="AO10" s="683"/>
      <c r="AP10" s="672"/>
      <c r="AQ10" s="305"/>
      <c r="AR10" s="305"/>
      <c r="AS10" s="305"/>
      <c r="AT10" s="305"/>
    </row>
    <row r="11" spans="1:46" s="5" customFormat="1" ht="40.5" customHeight="1" x14ac:dyDescent="0.25">
      <c r="A11" s="376"/>
      <c r="B11" s="628"/>
      <c r="C11" s="594"/>
      <c r="D11" s="629"/>
      <c r="E11" s="374"/>
      <c r="F11" s="629"/>
      <c r="G11" s="121" t="s">
        <v>11</v>
      </c>
      <c r="H11" s="43"/>
      <c r="I11" s="43"/>
      <c r="J11" s="320"/>
      <c r="K11" s="43"/>
      <c r="L11" s="244"/>
      <c r="M11" s="43"/>
      <c r="N11" s="43"/>
      <c r="O11" s="43"/>
      <c r="P11" s="320"/>
      <c r="Q11" s="43"/>
      <c r="R11" s="43"/>
      <c r="S11" s="43"/>
      <c r="T11" s="43"/>
      <c r="U11" s="320"/>
      <c r="V11" s="43"/>
      <c r="W11" s="43"/>
      <c r="X11" s="43"/>
      <c r="Y11" s="43"/>
      <c r="Z11" s="320"/>
      <c r="AA11" s="43"/>
      <c r="AB11" s="43"/>
      <c r="AC11" s="43"/>
      <c r="AD11" s="43"/>
      <c r="AE11" s="269"/>
      <c r="AF11" s="258"/>
      <c r="AG11" s="44"/>
      <c r="AH11" s="34"/>
      <c r="AI11" s="45"/>
      <c r="AJ11" s="44"/>
      <c r="AK11" s="44"/>
      <c r="AL11" s="682"/>
      <c r="AM11" s="380"/>
      <c r="AN11" s="380"/>
      <c r="AO11" s="683"/>
      <c r="AP11" s="672"/>
      <c r="AQ11" s="306"/>
    </row>
    <row r="12" spans="1:46" s="5" customFormat="1" ht="44.25" customHeight="1" x14ac:dyDescent="0.25">
      <c r="A12" s="376"/>
      <c r="B12" s="628"/>
      <c r="C12" s="594"/>
      <c r="D12" s="629"/>
      <c r="E12" s="374"/>
      <c r="F12" s="629"/>
      <c r="G12" s="121" t="s">
        <v>12</v>
      </c>
      <c r="H12" s="43"/>
      <c r="I12" s="257"/>
      <c r="J12" s="320"/>
      <c r="K12" s="43"/>
      <c r="L12" s="257"/>
      <c r="M12" s="43"/>
      <c r="N12" s="43"/>
      <c r="O12" s="43"/>
      <c r="P12" s="320"/>
      <c r="Q12" s="43"/>
      <c r="R12" s="43"/>
      <c r="S12" s="43"/>
      <c r="T12" s="43"/>
      <c r="U12" s="320"/>
      <c r="V12" s="43"/>
      <c r="W12" s="43"/>
      <c r="X12" s="43"/>
      <c r="Y12" s="43"/>
      <c r="Z12" s="320"/>
      <c r="AA12" s="43"/>
      <c r="AB12" s="43"/>
      <c r="AC12" s="43"/>
      <c r="AD12" s="43"/>
      <c r="AE12" s="269"/>
      <c r="AF12" s="38"/>
      <c r="AG12" s="38"/>
      <c r="AH12" s="34"/>
      <c r="AI12" s="44"/>
      <c r="AJ12" s="40"/>
      <c r="AK12" s="44"/>
      <c r="AL12" s="682"/>
      <c r="AM12" s="380"/>
      <c r="AN12" s="380"/>
      <c r="AO12" s="683"/>
      <c r="AP12" s="672"/>
      <c r="AQ12" s="306"/>
      <c r="AR12" s="306"/>
      <c r="AS12" s="306"/>
      <c r="AT12" s="306"/>
    </row>
    <row r="13" spans="1:46" s="5" customFormat="1" ht="42.75" customHeight="1" x14ac:dyDescent="0.25">
      <c r="A13" s="376"/>
      <c r="B13" s="628"/>
      <c r="C13" s="594"/>
      <c r="D13" s="629"/>
      <c r="E13" s="374"/>
      <c r="F13" s="629"/>
      <c r="G13" s="121" t="s">
        <v>13</v>
      </c>
      <c r="H13" s="271">
        <v>100</v>
      </c>
      <c r="I13" s="271">
        <v>0</v>
      </c>
      <c r="J13" s="320"/>
      <c r="K13" s="271"/>
      <c r="L13" s="271">
        <v>10</v>
      </c>
      <c r="M13" s="320"/>
      <c r="N13" s="271"/>
      <c r="O13" s="271"/>
      <c r="P13" s="320"/>
      <c r="Q13" s="271">
        <v>30</v>
      </c>
      <c r="R13" s="271"/>
      <c r="S13" s="271"/>
      <c r="T13" s="271"/>
      <c r="U13" s="320"/>
      <c r="V13" s="271">
        <v>60</v>
      </c>
      <c r="W13" s="271"/>
      <c r="X13" s="271"/>
      <c r="Y13" s="271"/>
      <c r="Z13" s="320"/>
      <c r="AA13" s="271">
        <v>100</v>
      </c>
      <c r="AB13" s="46"/>
      <c r="AC13" s="46"/>
      <c r="AD13" s="46"/>
      <c r="AE13" s="269"/>
      <c r="AF13" s="44"/>
      <c r="AG13" s="44"/>
      <c r="AH13" s="34"/>
      <c r="AI13" s="45"/>
      <c r="AJ13" s="40"/>
      <c r="AK13" s="40"/>
      <c r="AL13" s="682"/>
      <c r="AM13" s="380"/>
      <c r="AN13" s="380"/>
      <c r="AO13" s="683"/>
      <c r="AP13" s="672"/>
    </row>
    <row r="14" spans="1:46" s="5" customFormat="1" ht="45.75" customHeight="1" thickBot="1" x14ac:dyDescent="0.3">
      <c r="A14" s="376"/>
      <c r="B14" s="630"/>
      <c r="C14" s="631"/>
      <c r="D14" s="629"/>
      <c r="E14" s="654"/>
      <c r="F14" s="638"/>
      <c r="G14" s="122" t="s">
        <v>14</v>
      </c>
      <c r="H14" s="244">
        <v>200000000</v>
      </c>
      <c r="I14" s="244" t="str">
        <f>+I10</f>
        <v>-</v>
      </c>
      <c r="J14" s="244">
        <f t="shared" ref="J14:AA14" si="0">+J10</f>
        <v>0</v>
      </c>
      <c r="K14" s="244">
        <f t="shared" si="0"/>
        <v>0</v>
      </c>
      <c r="L14" s="244">
        <f t="shared" si="0"/>
        <v>50000000</v>
      </c>
      <c r="M14" s="244"/>
      <c r="N14" s="244"/>
      <c r="O14" s="244"/>
      <c r="P14" s="244"/>
      <c r="Q14" s="244">
        <f t="shared" si="0"/>
        <v>50000000</v>
      </c>
      <c r="R14" s="244"/>
      <c r="S14" s="244"/>
      <c r="T14" s="244"/>
      <c r="U14" s="244">
        <f t="shared" si="0"/>
        <v>50000000</v>
      </c>
      <c r="V14" s="244">
        <f t="shared" si="0"/>
        <v>50000000</v>
      </c>
      <c r="W14" s="244"/>
      <c r="X14" s="244"/>
      <c r="Y14" s="244"/>
      <c r="Z14" s="244"/>
      <c r="AA14" s="244">
        <f t="shared" si="0"/>
        <v>50000000</v>
      </c>
      <c r="AB14" s="256"/>
      <c r="AC14" s="256"/>
      <c r="AD14" s="256"/>
      <c r="AE14" s="269"/>
      <c r="AF14" s="244"/>
      <c r="AG14" s="244"/>
      <c r="AH14" s="684"/>
      <c r="AI14" s="685"/>
      <c r="AJ14" s="44"/>
      <c r="AK14" s="44"/>
      <c r="AL14" s="682"/>
      <c r="AM14" s="380"/>
      <c r="AN14" s="380"/>
      <c r="AO14" s="683"/>
      <c r="AP14" s="672"/>
    </row>
    <row r="15" spans="1:46" s="5" customFormat="1" ht="39.75" customHeight="1" x14ac:dyDescent="0.25">
      <c r="A15" s="376"/>
      <c r="B15" s="625">
        <v>2</v>
      </c>
      <c r="C15" s="626" t="s">
        <v>144</v>
      </c>
      <c r="D15" s="627" t="s">
        <v>201</v>
      </c>
      <c r="E15" s="373">
        <v>522</v>
      </c>
      <c r="F15" s="627">
        <v>181</v>
      </c>
      <c r="G15" s="120" t="s">
        <v>9</v>
      </c>
      <c r="H15" s="271">
        <v>800</v>
      </c>
      <c r="I15" s="271">
        <v>60</v>
      </c>
      <c r="J15" s="320"/>
      <c r="K15" s="271"/>
      <c r="L15" s="271">
        <v>210</v>
      </c>
      <c r="M15" s="320"/>
      <c r="N15" s="271"/>
      <c r="O15" s="271"/>
      <c r="P15" s="320"/>
      <c r="Q15" s="271">
        <v>210</v>
      </c>
      <c r="R15" s="271"/>
      <c r="S15" s="271"/>
      <c r="T15" s="271"/>
      <c r="U15" s="320"/>
      <c r="V15" s="271">
        <v>210</v>
      </c>
      <c r="W15" s="271"/>
      <c r="X15" s="271"/>
      <c r="Y15" s="271"/>
      <c r="Z15" s="320"/>
      <c r="AA15" s="271">
        <v>110</v>
      </c>
      <c r="AB15" s="271"/>
      <c r="AC15" s="271"/>
      <c r="AD15" s="271"/>
      <c r="AE15" s="269"/>
      <c r="AF15" s="681"/>
      <c r="AG15" s="44"/>
      <c r="AH15" s="34"/>
      <c r="AI15" s="34"/>
      <c r="AJ15" s="40"/>
      <c r="AK15" s="40"/>
      <c r="AL15" s="682"/>
      <c r="AM15" s="380"/>
      <c r="AN15" s="380"/>
      <c r="AO15" s="683"/>
      <c r="AP15" s="672"/>
    </row>
    <row r="16" spans="1:46" s="5" customFormat="1" ht="40.5" customHeight="1" x14ac:dyDescent="0.25">
      <c r="A16" s="376"/>
      <c r="B16" s="628"/>
      <c r="C16" s="594"/>
      <c r="D16" s="629"/>
      <c r="E16" s="374"/>
      <c r="F16" s="629"/>
      <c r="G16" s="121" t="s">
        <v>10</v>
      </c>
      <c r="H16" s="244">
        <f>+I16+L16+Q16+V16+AA16</f>
        <v>5578002674</v>
      </c>
      <c r="I16" s="244">
        <v>479595794</v>
      </c>
      <c r="J16" s="244"/>
      <c r="K16" s="244"/>
      <c r="L16" s="244">
        <v>1025406880</v>
      </c>
      <c r="M16" s="244"/>
      <c r="N16" s="244"/>
      <c r="O16" s="244"/>
      <c r="P16" s="244"/>
      <c r="Q16" s="244">
        <v>1213000000</v>
      </c>
      <c r="R16" s="244"/>
      <c r="S16" s="244"/>
      <c r="T16" s="244"/>
      <c r="U16" s="244">
        <v>-50000000</v>
      </c>
      <c r="V16" s="244">
        <v>1945000000</v>
      </c>
      <c r="W16" s="244"/>
      <c r="X16" s="244"/>
      <c r="Y16" s="244"/>
      <c r="Z16" s="244"/>
      <c r="AA16" s="244">
        <v>915000000</v>
      </c>
      <c r="AB16" s="244"/>
      <c r="AC16" s="244"/>
      <c r="AD16" s="244"/>
      <c r="AE16" s="269"/>
      <c r="AF16" s="38"/>
      <c r="AG16" s="38"/>
      <c r="AH16" s="244"/>
      <c r="AI16" s="244"/>
      <c r="AJ16" s="40"/>
      <c r="AK16" s="40"/>
      <c r="AL16" s="682"/>
      <c r="AM16" s="380"/>
      <c r="AN16" s="380"/>
      <c r="AO16" s="683"/>
      <c r="AP16" s="672"/>
      <c r="AQ16" s="305"/>
      <c r="AR16" s="305"/>
      <c r="AS16" s="305"/>
      <c r="AT16" s="305"/>
    </row>
    <row r="17" spans="1:46" s="5" customFormat="1" ht="40.5" customHeight="1" x14ac:dyDescent="0.25">
      <c r="A17" s="376"/>
      <c r="B17" s="628"/>
      <c r="C17" s="594"/>
      <c r="D17" s="629"/>
      <c r="E17" s="374"/>
      <c r="F17" s="629"/>
      <c r="G17" s="121" t="s">
        <v>11</v>
      </c>
      <c r="H17" s="43"/>
      <c r="I17" s="43"/>
      <c r="J17" s="320"/>
      <c r="K17" s="43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43"/>
      <c r="AC17" s="43"/>
      <c r="AD17" s="43"/>
      <c r="AE17" s="269"/>
      <c r="AF17" s="258"/>
      <c r="AG17" s="44"/>
      <c r="AH17" s="34"/>
      <c r="AI17" s="45"/>
      <c r="AJ17" s="44"/>
      <c r="AK17" s="44"/>
      <c r="AL17" s="682"/>
      <c r="AM17" s="380"/>
      <c r="AN17" s="380"/>
      <c r="AO17" s="683"/>
      <c r="AP17" s="672"/>
    </row>
    <row r="18" spans="1:46" s="5" customFormat="1" ht="44.25" customHeight="1" x14ac:dyDescent="0.25">
      <c r="A18" s="376"/>
      <c r="B18" s="628"/>
      <c r="C18" s="594"/>
      <c r="D18" s="629"/>
      <c r="E18" s="374"/>
      <c r="F18" s="629"/>
      <c r="G18" s="121" t="s">
        <v>12</v>
      </c>
      <c r="H18" s="43"/>
      <c r="I18" s="257"/>
      <c r="J18" s="320"/>
      <c r="K18" s="43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43"/>
      <c r="AC18" s="43"/>
      <c r="AD18" s="43"/>
      <c r="AE18" s="269"/>
      <c r="AF18" s="38"/>
      <c r="AG18" s="38"/>
      <c r="AH18" s="34"/>
      <c r="AI18" s="44"/>
      <c r="AJ18" s="40"/>
      <c r="AK18" s="44"/>
      <c r="AL18" s="682"/>
      <c r="AM18" s="380"/>
      <c r="AN18" s="380"/>
      <c r="AO18" s="683"/>
      <c r="AP18" s="672"/>
      <c r="AQ18" s="306"/>
      <c r="AR18" s="306"/>
      <c r="AS18" s="306"/>
      <c r="AT18" s="306"/>
    </row>
    <row r="19" spans="1:46" s="5" customFormat="1" ht="42.75" customHeight="1" x14ac:dyDescent="0.25">
      <c r="A19" s="376"/>
      <c r="B19" s="628"/>
      <c r="C19" s="594"/>
      <c r="D19" s="629"/>
      <c r="E19" s="374"/>
      <c r="F19" s="629"/>
      <c r="G19" s="121" t="s">
        <v>13</v>
      </c>
      <c r="H19" s="46">
        <v>800</v>
      </c>
      <c r="I19" s="46">
        <v>60</v>
      </c>
      <c r="J19" s="320"/>
      <c r="K19" s="46"/>
      <c r="L19" s="46">
        <v>270</v>
      </c>
      <c r="M19" s="46"/>
      <c r="N19" s="46"/>
      <c r="O19" s="46"/>
      <c r="P19" s="320"/>
      <c r="Q19" s="46">
        <v>480</v>
      </c>
      <c r="R19" s="46"/>
      <c r="S19" s="46"/>
      <c r="T19" s="46"/>
      <c r="U19" s="320"/>
      <c r="V19" s="46">
        <v>690</v>
      </c>
      <c r="W19" s="46"/>
      <c r="X19" s="46"/>
      <c r="Y19" s="46"/>
      <c r="Z19" s="320"/>
      <c r="AA19" s="46">
        <v>800</v>
      </c>
      <c r="AB19" s="46"/>
      <c r="AC19" s="46"/>
      <c r="AD19" s="46"/>
      <c r="AE19" s="269"/>
      <c r="AF19" s="44"/>
      <c r="AG19" s="44"/>
      <c r="AH19" s="34"/>
      <c r="AI19" s="45"/>
      <c r="AJ19" s="40"/>
      <c r="AK19" s="40"/>
      <c r="AL19" s="682"/>
      <c r="AM19" s="380"/>
      <c r="AN19" s="380"/>
      <c r="AO19" s="683"/>
      <c r="AP19" s="672"/>
    </row>
    <row r="20" spans="1:46" s="5" customFormat="1" ht="45.75" customHeight="1" thickBot="1" x14ac:dyDescent="0.3">
      <c r="A20" s="376"/>
      <c r="B20" s="630"/>
      <c r="C20" s="631"/>
      <c r="D20" s="629"/>
      <c r="E20" s="654"/>
      <c r="F20" s="638"/>
      <c r="G20" s="122" t="s">
        <v>14</v>
      </c>
      <c r="H20" s="244">
        <f>+I20+L20+Q20+V20+AA20</f>
        <v>5578002674</v>
      </c>
      <c r="I20" s="244">
        <f>+I16</f>
        <v>479595794</v>
      </c>
      <c r="J20" s="244">
        <f t="shared" ref="J20:K20" si="1">+J16</f>
        <v>0</v>
      </c>
      <c r="K20" s="244">
        <f t="shared" si="1"/>
        <v>0</v>
      </c>
      <c r="L20" s="244">
        <v>1025406880</v>
      </c>
      <c r="M20" s="244"/>
      <c r="N20" s="244"/>
      <c r="O20" s="244"/>
      <c r="P20" s="244"/>
      <c r="Q20" s="244">
        <v>1213000000</v>
      </c>
      <c r="R20" s="244"/>
      <c r="S20" s="244"/>
      <c r="T20" s="244"/>
      <c r="U20" s="244">
        <v>-50000000</v>
      </c>
      <c r="V20" s="244">
        <v>1945000000</v>
      </c>
      <c r="W20" s="244"/>
      <c r="X20" s="244"/>
      <c r="Y20" s="244"/>
      <c r="Z20" s="244"/>
      <c r="AA20" s="244">
        <v>915000000</v>
      </c>
      <c r="AB20" s="256"/>
      <c r="AC20" s="256"/>
      <c r="AD20" s="256"/>
      <c r="AE20" s="269"/>
      <c r="AF20" s="244"/>
      <c r="AG20" s="244"/>
      <c r="AH20" s="684"/>
      <c r="AI20" s="685"/>
      <c r="AJ20" s="44"/>
      <c r="AK20" s="44"/>
      <c r="AL20" s="682"/>
      <c r="AM20" s="380"/>
      <c r="AN20" s="380"/>
      <c r="AO20" s="683"/>
      <c r="AP20" s="673"/>
    </row>
    <row r="21" spans="1:46" s="5" customFormat="1" ht="45" customHeight="1" x14ac:dyDescent="0.25">
      <c r="A21" s="376"/>
      <c r="B21" s="632">
        <v>3</v>
      </c>
      <c r="C21" s="633" t="s">
        <v>145</v>
      </c>
      <c r="D21" s="627" t="s">
        <v>213</v>
      </c>
      <c r="E21" s="627">
        <v>523</v>
      </c>
      <c r="F21" s="627">
        <v>181</v>
      </c>
      <c r="G21" s="120" t="s">
        <v>9</v>
      </c>
      <c r="H21" s="271">
        <v>1</v>
      </c>
      <c r="I21" s="271">
        <v>0</v>
      </c>
      <c r="J21" s="271"/>
      <c r="K21" s="271"/>
      <c r="L21" s="270">
        <v>0.2</v>
      </c>
      <c r="M21" s="271"/>
      <c r="N21" s="271"/>
      <c r="O21" s="271"/>
      <c r="P21" s="320"/>
      <c r="Q21" s="270">
        <v>0.6</v>
      </c>
      <c r="R21" s="270"/>
      <c r="S21" s="270"/>
      <c r="T21" s="270"/>
      <c r="U21" s="320"/>
      <c r="V21" s="270">
        <v>0.9</v>
      </c>
      <c r="W21" s="270"/>
      <c r="X21" s="270"/>
      <c r="Y21" s="270"/>
      <c r="Z21" s="320"/>
      <c r="AA21" s="271">
        <v>1</v>
      </c>
      <c r="AB21" s="271"/>
      <c r="AC21" s="271"/>
      <c r="AD21" s="271"/>
      <c r="AE21" s="269"/>
      <c r="AF21" s="44"/>
      <c r="AG21" s="44"/>
      <c r="AH21" s="34"/>
      <c r="AI21" s="34"/>
      <c r="AJ21" s="40"/>
      <c r="AK21" s="40"/>
      <c r="AL21" s="682"/>
      <c r="AM21" s="380"/>
      <c r="AN21" s="380"/>
      <c r="AO21" s="683"/>
      <c r="AP21" s="671"/>
    </row>
    <row r="22" spans="1:46" s="5" customFormat="1" ht="36" customHeight="1" x14ac:dyDescent="0.25">
      <c r="A22" s="376"/>
      <c r="B22" s="634"/>
      <c r="C22" s="635"/>
      <c r="D22" s="629"/>
      <c r="E22" s="629"/>
      <c r="F22" s="629"/>
      <c r="G22" s="121" t="s">
        <v>10</v>
      </c>
      <c r="H22" s="244">
        <f>+J22+L22+Q22+V22+AA22</f>
        <v>2000000000</v>
      </c>
      <c r="I22" s="158">
        <v>0</v>
      </c>
      <c r="J22" s="158"/>
      <c r="K22" s="158"/>
      <c r="L22" s="158">
        <v>1800000000</v>
      </c>
      <c r="M22" s="158"/>
      <c r="N22" s="158"/>
      <c r="O22" s="158"/>
      <c r="P22" s="320"/>
      <c r="Q22" s="158">
        <v>100000000</v>
      </c>
      <c r="R22" s="158"/>
      <c r="S22" s="158"/>
      <c r="T22" s="158"/>
      <c r="U22" s="320"/>
      <c r="V22" s="158">
        <v>50000000</v>
      </c>
      <c r="W22" s="158"/>
      <c r="X22" s="158"/>
      <c r="Y22" s="158"/>
      <c r="Z22" s="320"/>
      <c r="AA22" s="158">
        <v>50000000</v>
      </c>
      <c r="AB22" s="244"/>
      <c r="AC22" s="244"/>
      <c r="AD22" s="244"/>
      <c r="AE22" s="269"/>
      <c r="AF22" s="38"/>
      <c r="AG22" s="38"/>
      <c r="AH22" s="34"/>
      <c r="AI22" s="34"/>
      <c r="AJ22" s="40"/>
      <c r="AK22" s="40"/>
      <c r="AL22" s="682"/>
      <c r="AM22" s="380"/>
      <c r="AN22" s="380"/>
      <c r="AO22" s="683"/>
      <c r="AP22" s="672"/>
    </row>
    <row r="23" spans="1:46" s="5" customFormat="1" ht="40.5" customHeight="1" x14ac:dyDescent="0.25">
      <c r="A23" s="376"/>
      <c r="B23" s="634"/>
      <c r="C23" s="635"/>
      <c r="D23" s="629"/>
      <c r="E23" s="629"/>
      <c r="F23" s="629"/>
      <c r="G23" s="121" t="s">
        <v>11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320"/>
      <c r="V23" s="43"/>
      <c r="W23" s="43"/>
      <c r="X23" s="43"/>
      <c r="Y23" s="43"/>
      <c r="Z23" s="320"/>
      <c r="AA23" s="43"/>
      <c r="AB23" s="43"/>
      <c r="AC23" s="43"/>
      <c r="AD23" s="43"/>
      <c r="AE23" s="269"/>
      <c r="AF23" s="44"/>
      <c r="AG23" s="44"/>
      <c r="AH23" s="34"/>
      <c r="AI23" s="44"/>
      <c r="AJ23" s="40"/>
      <c r="AK23" s="40"/>
      <c r="AL23" s="682"/>
      <c r="AM23" s="380"/>
      <c r="AN23" s="380"/>
      <c r="AO23" s="683"/>
      <c r="AP23" s="672"/>
    </row>
    <row r="24" spans="1:46" s="5" customFormat="1" ht="33" customHeight="1" x14ac:dyDescent="0.25">
      <c r="A24" s="376"/>
      <c r="B24" s="634"/>
      <c r="C24" s="635"/>
      <c r="D24" s="629"/>
      <c r="E24" s="629"/>
      <c r="F24" s="629"/>
      <c r="G24" s="121" t="s">
        <v>12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320"/>
      <c r="V24" s="47"/>
      <c r="W24" s="47"/>
      <c r="X24" s="47"/>
      <c r="Y24" s="47"/>
      <c r="Z24" s="320"/>
      <c r="AA24" s="47"/>
      <c r="AB24" s="47"/>
      <c r="AC24" s="47"/>
      <c r="AD24" s="47"/>
      <c r="AE24" s="269"/>
      <c r="AF24" s="38"/>
      <c r="AG24" s="38"/>
      <c r="AH24" s="38"/>
      <c r="AI24" s="38"/>
      <c r="AJ24" s="40"/>
      <c r="AK24" s="40"/>
      <c r="AL24" s="682"/>
      <c r="AM24" s="380"/>
      <c r="AN24" s="380"/>
      <c r="AO24" s="683"/>
      <c r="AP24" s="672"/>
    </row>
    <row r="25" spans="1:46" s="5" customFormat="1" ht="36" customHeight="1" x14ac:dyDescent="0.25">
      <c r="A25" s="376"/>
      <c r="B25" s="634"/>
      <c r="C25" s="635"/>
      <c r="D25" s="629"/>
      <c r="E25" s="629"/>
      <c r="F25" s="629"/>
      <c r="G25" s="121" t="s">
        <v>13</v>
      </c>
      <c r="H25" s="46">
        <v>1</v>
      </c>
      <c r="I25" s="46">
        <v>0</v>
      </c>
      <c r="J25" s="46"/>
      <c r="K25" s="46"/>
      <c r="L25" s="270">
        <v>0.2</v>
      </c>
      <c r="M25" s="271"/>
      <c r="N25" s="271"/>
      <c r="O25" s="271"/>
      <c r="P25" s="320"/>
      <c r="Q25" s="270">
        <v>0.6</v>
      </c>
      <c r="R25" s="270"/>
      <c r="S25" s="270"/>
      <c r="T25" s="270"/>
      <c r="U25" s="320"/>
      <c r="V25" s="270">
        <v>0.9</v>
      </c>
      <c r="W25" s="270"/>
      <c r="X25" s="270"/>
      <c r="Y25" s="270"/>
      <c r="Z25" s="320"/>
      <c r="AA25" s="46">
        <v>1</v>
      </c>
      <c r="AB25" s="46"/>
      <c r="AC25" s="46"/>
      <c r="AD25" s="46"/>
      <c r="AE25" s="269"/>
      <c r="AF25" s="44"/>
      <c r="AG25" s="44"/>
      <c r="AH25" s="34"/>
      <c r="AI25" s="34"/>
      <c r="AJ25" s="40"/>
      <c r="AK25" s="40"/>
      <c r="AL25" s="682"/>
      <c r="AM25" s="380"/>
      <c r="AN25" s="380"/>
      <c r="AO25" s="683"/>
      <c r="AP25" s="672"/>
    </row>
    <row r="26" spans="1:46" s="5" customFormat="1" ht="41.25" customHeight="1" thickBot="1" x14ac:dyDescent="0.3">
      <c r="A26" s="376"/>
      <c r="B26" s="636"/>
      <c r="C26" s="637"/>
      <c r="D26" s="638"/>
      <c r="E26" s="638"/>
      <c r="F26" s="638"/>
      <c r="G26" s="123" t="s">
        <v>14</v>
      </c>
      <c r="H26" s="244">
        <f>+J26+L26+Q26+V26+AA26</f>
        <v>2000000000</v>
      </c>
      <c r="I26" s="158">
        <v>0</v>
      </c>
      <c r="J26" s="158"/>
      <c r="K26" s="158"/>
      <c r="L26" s="158">
        <v>1800000000</v>
      </c>
      <c r="M26" s="158"/>
      <c r="N26" s="158"/>
      <c r="O26" s="158"/>
      <c r="P26" s="320"/>
      <c r="Q26" s="158">
        <v>100000000</v>
      </c>
      <c r="R26" s="158"/>
      <c r="S26" s="158"/>
      <c r="T26" s="158"/>
      <c r="U26" s="320"/>
      <c r="V26" s="158">
        <v>50000000</v>
      </c>
      <c r="W26" s="158"/>
      <c r="X26" s="158"/>
      <c r="Y26" s="158"/>
      <c r="Z26" s="320"/>
      <c r="AA26" s="158">
        <v>50000000</v>
      </c>
      <c r="AB26" s="244"/>
      <c r="AC26" s="244"/>
      <c r="AD26" s="244"/>
      <c r="AE26" s="269"/>
      <c r="AF26" s="244"/>
      <c r="AG26" s="244"/>
      <c r="AH26" s="684"/>
      <c r="AI26" s="684"/>
      <c r="AJ26" s="44"/>
      <c r="AK26" s="44"/>
      <c r="AL26" s="682"/>
      <c r="AM26" s="380"/>
      <c r="AN26" s="380"/>
      <c r="AO26" s="683"/>
      <c r="AP26" s="673"/>
    </row>
    <row r="27" spans="1:46" s="5" customFormat="1" ht="42" customHeight="1" x14ac:dyDescent="0.25">
      <c r="A27" s="376"/>
      <c r="B27" s="639">
        <v>4</v>
      </c>
      <c r="C27" s="640" t="s">
        <v>146</v>
      </c>
      <c r="D27" s="629" t="s">
        <v>201</v>
      </c>
      <c r="E27" s="653">
        <v>477</v>
      </c>
      <c r="F27" s="627">
        <v>181</v>
      </c>
      <c r="G27" s="124" t="s">
        <v>9</v>
      </c>
      <c r="H27" s="618">
        <v>20000</v>
      </c>
      <c r="I27" s="618">
        <v>2500</v>
      </c>
      <c r="J27" s="618"/>
      <c r="K27" s="618"/>
      <c r="L27" s="618">
        <v>5000</v>
      </c>
      <c r="M27" s="271"/>
      <c r="N27" s="271"/>
      <c r="O27" s="271"/>
      <c r="P27" s="269"/>
      <c r="Q27" s="618">
        <v>5000</v>
      </c>
      <c r="R27" s="618"/>
      <c r="S27" s="618"/>
      <c r="T27" s="618"/>
      <c r="U27" s="269"/>
      <c r="V27" s="618">
        <v>5000</v>
      </c>
      <c r="W27" s="618"/>
      <c r="X27" s="618"/>
      <c r="Y27" s="618"/>
      <c r="Z27" s="269"/>
      <c r="AA27" s="618">
        <v>2500</v>
      </c>
      <c r="AB27" s="618"/>
      <c r="AC27" s="618"/>
      <c r="AD27" s="618"/>
      <c r="AE27" s="269"/>
      <c r="AF27" s="44"/>
      <c r="AG27" s="44"/>
      <c r="AH27" s="36"/>
      <c r="AI27" s="35"/>
      <c r="AJ27" s="39"/>
      <c r="AK27" s="39"/>
      <c r="AL27" s="682"/>
      <c r="AM27" s="381"/>
      <c r="AN27" s="381"/>
      <c r="AO27" s="683"/>
      <c r="AP27" s="671"/>
    </row>
    <row r="28" spans="1:46" s="5" customFormat="1" ht="42" customHeight="1" x14ac:dyDescent="0.25">
      <c r="A28" s="376"/>
      <c r="B28" s="378"/>
      <c r="C28" s="594"/>
      <c r="D28" s="629"/>
      <c r="E28" s="374"/>
      <c r="F28" s="629"/>
      <c r="G28" s="121" t="s">
        <v>10</v>
      </c>
      <c r="H28" s="244">
        <f>+I28+L28+Q28+V28+AA28</f>
        <v>1056000000</v>
      </c>
      <c r="I28" s="244">
        <v>57406880</v>
      </c>
      <c r="J28" s="244"/>
      <c r="K28" s="244"/>
      <c r="L28" s="244">
        <v>275593120</v>
      </c>
      <c r="M28" s="244"/>
      <c r="N28" s="244"/>
      <c r="O28" s="244"/>
      <c r="P28" s="269"/>
      <c r="Q28" s="244">
        <v>280000000</v>
      </c>
      <c r="R28" s="244"/>
      <c r="S28" s="244"/>
      <c r="T28" s="244"/>
      <c r="U28" s="269"/>
      <c r="V28" s="244">
        <v>284000000</v>
      </c>
      <c r="W28" s="244"/>
      <c r="X28" s="244"/>
      <c r="Y28" s="244"/>
      <c r="Z28" s="269"/>
      <c r="AA28" s="244">
        <v>159000000</v>
      </c>
      <c r="AB28" s="244"/>
      <c r="AC28" s="244"/>
      <c r="AD28" s="244"/>
      <c r="AE28" s="269"/>
      <c r="AF28" s="38"/>
      <c r="AG28" s="38"/>
      <c r="AH28" s="36"/>
      <c r="AI28" s="35"/>
      <c r="AJ28" s="39"/>
      <c r="AK28" s="39"/>
      <c r="AL28" s="682"/>
      <c r="AM28" s="381"/>
      <c r="AN28" s="381"/>
      <c r="AO28" s="683"/>
      <c r="AP28" s="672"/>
    </row>
    <row r="29" spans="1:46" s="5" customFormat="1" ht="39" customHeight="1" x14ac:dyDescent="0.25">
      <c r="A29" s="376"/>
      <c r="B29" s="378"/>
      <c r="C29" s="594"/>
      <c r="D29" s="629"/>
      <c r="E29" s="374"/>
      <c r="F29" s="629"/>
      <c r="G29" s="121" t="s">
        <v>11</v>
      </c>
      <c r="H29" s="43"/>
      <c r="I29" s="257"/>
      <c r="J29" s="43"/>
      <c r="K29" s="43"/>
      <c r="L29" s="257"/>
      <c r="M29" s="43"/>
      <c r="N29" s="43"/>
      <c r="O29" s="43"/>
      <c r="P29" s="269"/>
      <c r="Q29" s="43"/>
      <c r="R29" s="43"/>
      <c r="S29" s="43"/>
      <c r="T29" s="43"/>
      <c r="U29" s="269"/>
      <c r="V29" s="43"/>
      <c r="W29" s="43"/>
      <c r="X29" s="43"/>
      <c r="Y29" s="43"/>
      <c r="Z29" s="269"/>
      <c r="AA29" s="43"/>
      <c r="AB29" s="43"/>
      <c r="AC29" s="43"/>
      <c r="AD29" s="43"/>
      <c r="AE29" s="269"/>
      <c r="AF29" s="258"/>
      <c r="AG29" s="44"/>
      <c r="AH29" s="34"/>
      <c r="AI29" s="44"/>
      <c r="AJ29" s="40"/>
      <c r="AK29" s="40"/>
      <c r="AL29" s="682"/>
      <c r="AM29" s="381"/>
      <c r="AN29" s="381"/>
      <c r="AO29" s="683"/>
      <c r="AP29" s="672"/>
    </row>
    <row r="30" spans="1:46" s="5" customFormat="1" ht="39.75" customHeight="1" x14ac:dyDescent="0.25">
      <c r="A30" s="376"/>
      <c r="B30" s="378"/>
      <c r="C30" s="594"/>
      <c r="D30" s="629"/>
      <c r="E30" s="374"/>
      <c r="F30" s="629"/>
      <c r="G30" s="121" t="s">
        <v>12</v>
      </c>
      <c r="H30" s="43"/>
      <c r="I30" s="257"/>
      <c r="J30" s="257"/>
      <c r="K30" s="43"/>
      <c r="L30" s="43"/>
      <c r="M30" s="43"/>
      <c r="N30" s="43"/>
      <c r="O30" s="43"/>
      <c r="P30" s="269"/>
      <c r="Q30" s="43"/>
      <c r="R30" s="43"/>
      <c r="S30" s="43"/>
      <c r="T30" s="43"/>
      <c r="U30" s="269"/>
      <c r="V30" s="43"/>
      <c r="W30" s="43"/>
      <c r="X30" s="43"/>
      <c r="Y30" s="43"/>
      <c r="Z30" s="269"/>
      <c r="AA30" s="43"/>
      <c r="AB30" s="43"/>
      <c r="AC30" s="43"/>
      <c r="AD30" s="43"/>
      <c r="AE30" s="269"/>
      <c r="AF30" s="38"/>
      <c r="AG30" s="38"/>
      <c r="AH30" s="34"/>
      <c r="AI30" s="44"/>
      <c r="AJ30" s="40"/>
      <c r="AK30" s="40"/>
      <c r="AL30" s="682"/>
      <c r="AM30" s="381"/>
      <c r="AN30" s="381"/>
      <c r="AO30" s="683"/>
      <c r="AP30" s="672"/>
    </row>
    <row r="31" spans="1:46" s="5" customFormat="1" ht="45" customHeight="1" x14ac:dyDescent="0.25">
      <c r="A31" s="376"/>
      <c r="B31" s="378"/>
      <c r="C31" s="594"/>
      <c r="D31" s="629"/>
      <c r="E31" s="374"/>
      <c r="F31" s="629"/>
      <c r="G31" s="121" t="s">
        <v>13</v>
      </c>
      <c r="H31" s="46">
        <v>20000</v>
      </c>
      <c r="I31" s="46">
        <v>2500</v>
      </c>
      <c r="J31" s="46"/>
      <c r="K31" s="46"/>
      <c r="L31" s="46">
        <v>7500</v>
      </c>
      <c r="M31" s="46"/>
      <c r="N31" s="46"/>
      <c r="O31" s="46"/>
      <c r="P31" s="269"/>
      <c r="Q31" s="46">
        <v>12500</v>
      </c>
      <c r="R31" s="46"/>
      <c r="S31" s="46"/>
      <c r="T31" s="46"/>
      <c r="U31" s="269"/>
      <c r="V31" s="46">
        <v>17500</v>
      </c>
      <c r="W31" s="46"/>
      <c r="X31" s="46"/>
      <c r="Y31" s="46"/>
      <c r="Z31" s="269"/>
      <c r="AA31" s="46">
        <v>20000</v>
      </c>
      <c r="AB31" s="46"/>
      <c r="AC31" s="46"/>
      <c r="AD31" s="46"/>
      <c r="AE31" s="269"/>
      <c r="AF31" s="44"/>
      <c r="AG31" s="44"/>
      <c r="AH31" s="34"/>
      <c r="AI31" s="44"/>
      <c r="AJ31" s="40"/>
      <c r="AK31" s="40"/>
      <c r="AL31" s="682"/>
      <c r="AM31" s="381"/>
      <c r="AN31" s="381"/>
      <c r="AO31" s="683"/>
      <c r="AP31" s="672"/>
    </row>
    <row r="32" spans="1:46" s="5" customFormat="1" ht="48" customHeight="1" thickBot="1" x14ac:dyDescent="0.3">
      <c r="A32" s="383"/>
      <c r="B32" s="379"/>
      <c r="C32" s="641"/>
      <c r="D32" s="638"/>
      <c r="E32" s="375"/>
      <c r="F32" s="638"/>
      <c r="G32" s="123" t="s">
        <v>14</v>
      </c>
      <c r="H32" s="244">
        <f>+I32+L32+Q32+V32+AA32</f>
        <v>1056000000</v>
      </c>
      <c r="I32" s="244">
        <f>+I28</f>
        <v>57406880</v>
      </c>
      <c r="J32" s="244"/>
      <c r="K32" s="244"/>
      <c r="L32" s="244">
        <v>275593120</v>
      </c>
      <c r="M32" s="244"/>
      <c r="N32" s="244"/>
      <c r="O32" s="244"/>
      <c r="P32" s="269"/>
      <c r="Q32" s="244">
        <v>280000000</v>
      </c>
      <c r="R32" s="244"/>
      <c r="S32" s="244"/>
      <c r="T32" s="244"/>
      <c r="U32" s="269"/>
      <c r="V32" s="244">
        <v>284000000</v>
      </c>
      <c r="W32" s="244"/>
      <c r="X32" s="244"/>
      <c r="Y32" s="244"/>
      <c r="Z32" s="269"/>
      <c r="AA32" s="244">
        <v>159000000</v>
      </c>
      <c r="AB32" s="244"/>
      <c r="AC32" s="244"/>
      <c r="AD32" s="244"/>
      <c r="AE32" s="269"/>
      <c r="AF32" s="244"/>
      <c r="AG32" s="244"/>
      <c r="AH32" s="684"/>
      <c r="AI32" s="213"/>
      <c r="AJ32" s="44"/>
      <c r="AK32" s="44"/>
      <c r="AL32" s="682"/>
      <c r="AM32" s="381"/>
      <c r="AN32" s="381"/>
      <c r="AO32" s="683"/>
      <c r="AP32" s="673"/>
      <c r="AQ32" s="5">
        <f>LEN(AL27)</f>
        <v>0</v>
      </c>
    </row>
    <row r="33" spans="1:42" s="5" customFormat="1" ht="42" customHeight="1" x14ac:dyDescent="0.25">
      <c r="A33" s="382" t="s">
        <v>183</v>
      </c>
      <c r="B33" s="384">
        <v>4</v>
      </c>
      <c r="C33" s="627" t="s">
        <v>149</v>
      </c>
      <c r="D33" s="627" t="s">
        <v>201</v>
      </c>
      <c r="E33" s="627">
        <v>478</v>
      </c>
      <c r="F33" s="627">
        <v>181</v>
      </c>
      <c r="G33" s="120" t="s">
        <v>9</v>
      </c>
      <c r="H33" s="686">
        <v>500</v>
      </c>
      <c r="I33" s="313">
        <v>0</v>
      </c>
      <c r="J33" s="313"/>
      <c r="K33" s="313"/>
      <c r="L33" s="313">
        <v>140</v>
      </c>
      <c r="M33" s="313"/>
      <c r="N33" s="313"/>
      <c r="O33" s="313"/>
      <c r="P33" s="269"/>
      <c r="Q33" s="313">
        <v>150</v>
      </c>
      <c r="R33" s="313"/>
      <c r="S33" s="313"/>
      <c r="T33" s="313"/>
      <c r="U33" s="269"/>
      <c r="V33" s="313">
        <v>150</v>
      </c>
      <c r="W33" s="313"/>
      <c r="X33" s="313"/>
      <c r="Y33" s="313"/>
      <c r="Z33" s="269"/>
      <c r="AA33" s="313">
        <v>60</v>
      </c>
      <c r="AB33" s="157"/>
      <c r="AC33" s="157"/>
      <c r="AD33" s="157"/>
      <c r="AE33" s="269"/>
      <c r="AF33" s="158"/>
      <c r="AG33" s="158"/>
      <c r="AH33" s="212"/>
      <c r="AI33" s="213"/>
      <c r="AJ33" s="214"/>
      <c r="AK33" s="214"/>
      <c r="AL33" s="682"/>
      <c r="AM33" s="381"/>
      <c r="AN33" s="381"/>
      <c r="AO33" s="683"/>
      <c r="AP33" s="671"/>
    </row>
    <row r="34" spans="1:42" s="5" customFormat="1" ht="44.25" customHeight="1" x14ac:dyDescent="0.25">
      <c r="A34" s="376"/>
      <c r="B34" s="385"/>
      <c r="C34" s="629"/>
      <c r="D34" s="629"/>
      <c r="E34" s="629"/>
      <c r="F34" s="629"/>
      <c r="G34" s="121" t="s">
        <v>10</v>
      </c>
      <c r="H34" s="244">
        <f>+I34+L34+Q34+V34+AA34</f>
        <v>10696760522.785713</v>
      </c>
      <c r="I34" s="158">
        <f>461637486.528571+287123036.257143</f>
        <v>748760522.78571403</v>
      </c>
      <c r="J34" s="158"/>
      <c r="K34" s="158"/>
      <c r="L34" s="158">
        <v>2560000000</v>
      </c>
      <c r="M34" s="158"/>
      <c r="N34" s="158"/>
      <c r="O34" s="158"/>
      <c r="P34" s="269"/>
      <c r="Q34" s="158">
        <v>2694000000</v>
      </c>
      <c r="R34" s="158"/>
      <c r="S34" s="158"/>
      <c r="T34" s="158"/>
      <c r="U34" s="269"/>
      <c r="V34" s="158">
        <v>2694000000</v>
      </c>
      <c r="W34" s="158"/>
      <c r="X34" s="158"/>
      <c r="Y34" s="158"/>
      <c r="Z34" s="269"/>
      <c r="AA34" s="158">
        <v>2000000000</v>
      </c>
      <c r="AB34" s="158"/>
      <c r="AC34" s="158"/>
      <c r="AD34" s="158"/>
      <c r="AE34" s="269"/>
      <c r="AF34" s="158"/>
      <c r="AG34" s="158"/>
      <c r="AH34" s="212"/>
      <c r="AI34" s="213"/>
      <c r="AJ34" s="214"/>
      <c r="AK34" s="214"/>
      <c r="AL34" s="682"/>
      <c r="AM34" s="381"/>
      <c r="AN34" s="381"/>
      <c r="AO34" s="683"/>
      <c r="AP34" s="672"/>
    </row>
    <row r="35" spans="1:42" s="5" customFormat="1" ht="45.75" customHeight="1" x14ac:dyDescent="0.25">
      <c r="A35" s="376"/>
      <c r="B35" s="385"/>
      <c r="C35" s="629"/>
      <c r="D35" s="629"/>
      <c r="E35" s="629"/>
      <c r="F35" s="629"/>
      <c r="G35" s="121" t="s">
        <v>11</v>
      </c>
      <c r="H35" s="215"/>
      <c r="I35" s="217"/>
      <c r="J35" s="217"/>
      <c r="K35" s="217"/>
      <c r="L35" s="158"/>
      <c r="M35" s="217"/>
      <c r="N35" s="158"/>
      <c r="O35" s="158"/>
      <c r="P35" s="269"/>
      <c r="Q35" s="158"/>
      <c r="R35" s="158"/>
      <c r="S35" s="158"/>
      <c r="T35" s="158"/>
      <c r="U35" s="269"/>
      <c r="V35" s="158"/>
      <c r="W35" s="158"/>
      <c r="X35" s="158"/>
      <c r="Y35" s="158"/>
      <c r="Z35" s="269"/>
      <c r="AA35" s="158"/>
      <c r="AB35" s="158"/>
      <c r="AC35" s="158"/>
      <c r="AD35" s="158"/>
      <c r="AE35" s="269"/>
      <c r="AF35" s="158"/>
      <c r="AG35" s="158"/>
      <c r="AH35" s="212"/>
      <c r="AI35" s="213"/>
      <c r="AJ35" s="216"/>
      <c r="AK35" s="216"/>
      <c r="AL35" s="682"/>
      <c r="AM35" s="381"/>
      <c r="AN35" s="381"/>
      <c r="AO35" s="683"/>
      <c r="AP35" s="672"/>
    </row>
    <row r="36" spans="1:42" s="5" customFormat="1" ht="45.75" customHeight="1" x14ac:dyDescent="0.25">
      <c r="A36" s="376"/>
      <c r="B36" s="385"/>
      <c r="C36" s="629"/>
      <c r="D36" s="629"/>
      <c r="E36" s="629"/>
      <c r="F36" s="629"/>
      <c r="G36" s="121" t="s">
        <v>12</v>
      </c>
      <c r="H36" s="218"/>
      <c r="I36" s="158"/>
      <c r="J36" s="158"/>
      <c r="K36" s="158"/>
      <c r="L36" s="158"/>
      <c r="M36" s="158"/>
      <c r="N36" s="158"/>
      <c r="O36" s="158"/>
      <c r="P36" s="269"/>
      <c r="Q36" s="158"/>
      <c r="R36" s="158"/>
      <c r="S36" s="158"/>
      <c r="T36" s="158"/>
      <c r="U36" s="269"/>
      <c r="V36" s="158"/>
      <c r="W36" s="158"/>
      <c r="X36" s="158"/>
      <c r="Y36" s="158"/>
      <c r="Z36" s="269"/>
      <c r="AA36" s="158"/>
      <c r="AB36" s="158"/>
      <c r="AC36" s="158"/>
      <c r="AD36" s="158"/>
      <c r="AE36" s="269"/>
      <c r="AF36" s="158"/>
      <c r="AG36" s="158"/>
      <c r="AH36" s="212"/>
      <c r="AI36" s="213"/>
      <c r="AJ36" s="216"/>
      <c r="AK36" s="216"/>
      <c r="AL36" s="682"/>
      <c r="AM36" s="381"/>
      <c r="AN36" s="381"/>
      <c r="AO36" s="683"/>
      <c r="AP36" s="672"/>
    </row>
    <row r="37" spans="1:42" s="5" customFormat="1" ht="46.5" customHeight="1" x14ac:dyDescent="0.25">
      <c r="A37" s="376"/>
      <c r="B37" s="385"/>
      <c r="C37" s="629"/>
      <c r="D37" s="629"/>
      <c r="E37" s="629"/>
      <c r="F37" s="629"/>
      <c r="G37" s="121" t="s">
        <v>13</v>
      </c>
      <c r="H37" s="687">
        <v>500</v>
      </c>
      <c r="I37" s="313">
        <v>0</v>
      </c>
      <c r="J37" s="313"/>
      <c r="K37" s="313"/>
      <c r="L37" s="313">
        <v>140</v>
      </c>
      <c r="M37" s="313"/>
      <c r="N37" s="313"/>
      <c r="O37" s="313"/>
      <c r="P37" s="269"/>
      <c r="Q37" s="313">
        <v>150</v>
      </c>
      <c r="R37" s="313"/>
      <c r="S37" s="313"/>
      <c r="T37" s="313"/>
      <c r="U37" s="269"/>
      <c r="V37" s="313">
        <v>150</v>
      </c>
      <c r="W37" s="313"/>
      <c r="X37" s="313"/>
      <c r="Y37" s="313"/>
      <c r="Z37" s="269"/>
      <c r="AA37" s="313">
        <v>60</v>
      </c>
      <c r="AB37" s="157"/>
      <c r="AC37" s="157"/>
      <c r="AD37" s="157"/>
      <c r="AE37" s="269"/>
      <c r="AF37" s="158"/>
      <c r="AG37" s="158"/>
      <c r="AH37" s="212"/>
      <c r="AI37" s="213"/>
      <c r="AJ37" s="216"/>
      <c r="AK37" s="216"/>
      <c r="AL37" s="682"/>
      <c r="AM37" s="381"/>
      <c r="AN37" s="381"/>
      <c r="AO37" s="683"/>
      <c r="AP37" s="672"/>
    </row>
    <row r="38" spans="1:42" s="5" customFormat="1" ht="50.25" customHeight="1" thickBot="1" x14ac:dyDescent="0.3">
      <c r="A38" s="376"/>
      <c r="B38" s="657"/>
      <c r="C38" s="638"/>
      <c r="D38" s="638"/>
      <c r="E38" s="638"/>
      <c r="F38" s="638"/>
      <c r="G38" s="123" t="s">
        <v>14</v>
      </c>
      <c r="H38" s="244">
        <f>+I38+L38+Q38+V38+AA38</f>
        <v>10696760522.785713</v>
      </c>
      <c r="I38" s="158">
        <f>+I34</f>
        <v>748760522.78571403</v>
      </c>
      <c r="J38" s="158"/>
      <c r="K38" s="158"/>
      <c r="L38" s="158">
        <v>2560000000</v>
      </c>
      <c r="M38" s="158"/>
      <c r="N38" s="158"/>
      <c r="O38" s="158"/>
      <c r="P38" s="269"/>
      <c r="Q38" s="158">
        <v>2694000000</v>
      </c>
      <c r="R38" s="158"/>
      <c r="S38" s="158"/>
      <c r="T38" s="158"/>
      <c r="U38" s="269"/>
      <c r="V38" s="158">
        <v>2694000000</v>
      </c>
      <c r="W38" s="158"/>
      <c r="X38" s="158"/>
      <c r="Y38" s="158"/>
      <c r="Z38" s="269"/>
      <c r="AA38" s="158">
        <v>2000000000</v>
      </c>
      <c r="AB38" s="158"/>
      <c r="AC38" s="158"/>
      <c r="AD38" s="158"/>
      <c r="AE38" s="269"/>
      <c r="AF38" s="158"/>
      <c r="AG38" s="158"/>
      <c r="AH38" s="212"/>
      <c r="AI38" s="213"/>
      <c r="AJ38" s="44"/>
      <c r="AK38" s="44"/>
      <c r="AL38" s="682"/>
      <c r="AM38" s="381"/>
      <c r="AN38" s="381"/>
      <c r="AO38" s="683"/>
      <c r="AP38" s="673"/>
    </row>
    <row r="39" spans="1:42" s="5" customFormat="1" ht="48.75" customHeight="1" x14ac:dyDescent="0.25">
      <c r="A39" s="376"/>
      <c r="B39" s="384">
        <v>5</v>
      </c>
      <c r="C39" s="633" t="s">
        <v>184</v>
      </c>
      <c r="D39" s="627" t="s">
        <v>188</v>
      </c>
      <c r="E39" s="627">
        <v>478</v>
      </c>
      <c r="F39" s="627">
        <v>181</v>
      </c>
      <c r="G39" s="124" t="s">
        <v>9</v>
      </c>
      <c r="H39" s="218">
        <v>100</v>
      </c>
      <c r="I39" s="157">
        <v>10</v>
      </c>
      <c r="J39" s="157"/>
      <c r="K39" s="158"/>
      <c r="L39" s="157">
        <v>30</v>
      </c>
      <c r="M39" s="158"/>
      <c r="N39" s="158"/>
      <c r="O39" s="158"/>
      <c r="P39" s="269"/>
      <c r="Q39" s="157">
        <v>60</v>
      </c>
      <c r="R39" s="157"/>
      <c r="S39" s="157"/>
      <c r="T39" s="157"/>
      <c r="U39" s="269"/>
      <c r="V39" s="157">
        <v>90</v>
      </c>
      <c r="W39" s="157"/>
      <c r="X39" s="157"/>
      <c r="Y39" s="157"/>
      <c r="Z39" s="269"/>
      <c r="AA39" s="157">
        <v>100</v>
      </c>
      <c r="AB39" s="157"/>
      <c r="AC39" s="157"/>
      <c r="AD39" s="157"/>
      <c r="AE39" s="269"/>
      <c r="AF39" s="158"/>
      <c r="AG39" s="158"/>
      <c r="AH39" s="212"/>
      <c r="AI39" s="213"/>
      <c r="AJ39" s="214"/>
      <c r="AK39" s="214"/>
      <c r="AL39" s="682"/>
      <c r="AM39" s="381"/>
      <c r="AN39" s="381"/>
      <c r="AO39" s="683"/>
      <c r="AP39" s="671"/>
    </row>
    <row r="40" spans="1:42" s="5" customFormat="1" ht="48.75" customHeight="1" x14ac:dyDescent="0.25">
      <c r="A40" s="376"/>
      <c r="B40" s="385"/>
      <c r="C40" s="635"/>
      <c r="D40" s="629"/>
      <c r="E40" s="629"/>
      <c r="F40" s="629"/>
      <c r="G40" s="121" t="s">
        <v>10</v>
      </c>
      <c r="H40" s="244">
        <f>+I40+L40+Q40+V40+AA40</f>
        <v>2679211312</v>
      </c>
      <c r="I40" s="158">
        <f>106127132+85084180</f>
        <v>191211312</v>
      </c>
      <c r="J40" s="158"/>
      <c r="K40" s="158"/>
      <c r="L40" s="158">
        <v>640000000</v>
      </c>
      <c r="M40" s="158"/>
      <c r="N40" s="158"/>
      <c r="O40" s="158"/>
      <c r="P40" s="269"/>
      <c r="Q40" s="158">
        <v>674000000</v>
      </c>
      <c r="R40" s="158"/>
      <c r="S40" s="158"/>
      <c r="T40" s="158"/>
      <c r="U40" s="269"/>
      <c r="V40" s="158">
        <v>674000000</v>
      </c>
      <c r="W40" s="158"/>
      <c r="X40" s="158"/>
      <c r="Y40" s="158"/>
      <c r="Z40" s="269"/>
      <c r="AA40" s="158">
        <v>500000000</v>
      </c>
      <c r="AB40" s="158"/>
      <c r="AC40" s="158"/>
      <c r="AD40" s="158"/>
      <c r="AE40" s="269"/>
      <c r="AF40" s="158"/>
      <c r="AG40" s="158"/>
      <c r="AH40" s="212"/>
      <c r="AI40" s="213"/>
      <c r="AJ40" s="214"/>
      <c r="AK40" s="214"/>
      <c r="AL40" s="682"/>
      <c r="AM40" s="381"/>
      <c r="AN40" s="381"/>
      <c r="AO40" s="683"/>
      <c r="AP40" s="672"/>
    </row>
    <row r="41" spans="1:42" s="5" customFormat="1" ht="41.25" customHeight="1" x14ac:dyDescent="0.25">
      <c r="A41" s="376"/>
      <c r="B41" s="385"/>
      <c r="C41" s="635"/>
      <c r="D41" s="629"/>
      <c r="E41" s="629"/>
      <c r="F41" s="629"/>
      <c r="G41" s="121" t="s">
        <v>11</v>
      </c>
      <c r="H41" s="158"/>
      <c r="I41" s="158"/>
      <c r="J41" s="158"/>
      <c r="K41" s="158"/>
      <c r="L41" s="158"/>
      <c r="M41" s="158"/>
      <c r="N41" s="158"/>
      <c r="O41" s="158"/>
      <c r="P41" s="269"/>
      <c r="Q41" s="158"/>
      <c r="R41" s="158"/>
      <c r="S41" s="158"/>
      <c r="T41" s="158"/>
      <c r="U41" s="269"/>
      <c r="V41" s="158"/>
      <c r="W41" s="158"/>
      <c r="X41" s="158"/>
      <c r="Y41" s="158"/>
      <c r="Z41" s="269"/>
      <c r="AA41" s="158"/>
      <c r="AB41" s="158"/>
      <c r="AC41" s="158"/>
      <c r="AD41" s="158"/>
      <c r="AE41" s="269"/>
      <c r="AF41" s="158"/>
      <c r="AG41" s="158"/>
      <c r="AH41" s="212"/>
      <c r="AI41" s="213"/>
      <c r="AJ41" s="216"/>
      <c r="AK41" s="216"/>
      <c r="AL41" s="682"/>
      <c r="AM41" s="381"/>
      <c r="AN41" s="381"/>
      <c r="AO41" s="683"/>
      <c r="AP41" s="672"/>
    </row>
    <row r="42" spans="1:42" s="5" customFormat="1" ht="39" customHeight="1" x14ac:dyDescent="0.25">
      <c r="A42" s="376"/>
      <c r="B42" s="385"/>
      <c r="C42" s="635"/>
      <c r="D42" s="629"/>
      <c r="E42" s="629"/>
      <c r="F42" s="629"/>
      <c r="G42" s="121" t="s">
        <v>12</v>
      </c>
      <c r="H42" s="158"/>
      <c r="I42" s="158"/>
      <c r="J42" s="158"/>
      <c r="K42" s="158"/>
      <c r="L42" s="158"/>
      <c r="M42" s="158"/>
      <c r="N42" s="158"/>
      <c r="O42" s="158"/>
      <c r="P42" s="269"/>
      <c r="Q42" s="158"/>
      <c r="R42" s="158"/>
      <c r="S42" s="158"/>
      <c r="T42" s="158"/>
      <c r="U42" s="269"/>
      <c r="V42" s="158"/>
      <c r="W42" s="158"/>
      <c r="X42" s="158"/>
      <c r="Y42" s="158"/>
      <c r="Z42" s="269"/>
      <c r="AA42" s="158"/>
      <c r="AB42" s="158"/>
      <c r="AC42" s="158"/>
      <c r="AD42" s="158"/>
      <c r="AE42" s="269"/>
      <c r="AF42" s="158"/>
      <c r="AG42" s="158"/>
      <c r="AH42" s="212"/>
      <c r="AI42" s="213"/>
      <c r="AJ42" s="216"/>
      <c r="AK42" s="216"/>
      <c r="AL42" s="682"/>
      <c r="AM42" s="381"/>
      <c r="AN42" s="381"/>
      <c r="AO42" s="683"/>
      <c r="AP42" s="672"/>
    </row>
    <row r="43" spans="1:42" s="5" customFormat="1" ht="42" customHeight="1" x14ac:dyDescent="0.25">
      <c r="A43" s="376"/>
      <c r="B43" s="385"/>
      <c r="C43" s="635"/>
      <c r="D43" s="629"/>
      <c r="E43" s="629"/>
      <c r="F43" s="629"/>
      <c r="G43" s="121" t="s">
        <v>13</v>
      </c>
      <c r="H43" s="157">
        <v>100</v>
      </c>
      <c r="I43" s="157">
        <v>10</v>
      </c>
      <c r="J43" s="157"/>
      <c r="K43" s="158"/>
      <c r="L43" s="157">
        <v>30</v>
      </c>
      <c r="M43" s="158"/>
      <c r="N43" s="158"/>
      <c r="O43" s="158"/>
      <c r="P43" s="269"/>
      <c r="Q43" s="157">
        <v>60</v>
      </c>
      <c r="R43" s="157"/>
      <c r="S43" s="157"/>
      <c r="T43" s="157"/>
      <c r="U43" s="269"/>
      <c r="V43" s="157">
        <v>90</v>
      </c>
      <c r="W43" s="157"/>
      <c r="X43" s="157"/>
      <c r="Y43" s="157"/>
      <c r="Z43" s="269"/>
      <c r="AA43" s="157">
        <v>100</v>
      </c>
      <c r="AB43" s="157"/>
      <c r="AC43" s="157"/>
      <c r="AD43" s="157"/>
      <c r="AE43" s="269"/>
      <c r="AF43" s="158"/>
      <c r="AG43" s="158"/>
      <c r="AH43" s="212"/>
      <c r="AI43" s="213"/>
      <c r="AJ43" s="216"/>
      <c r="AK43" s="216"/>
      <c r="AL43" s="682"/>
      <c r="AM43" s="381"/>
      <c r="AN43" s="381"/>
      <c r="AO43" s="683"/>
      <c r="AP43" s="672"/>
    </row>
    <row r="44" spans="1:42" s="5" customFormat="1" ht="52.5" customHeight="1" thickBot="1" x14ac:dyDescent="0.3">
      <c r="A44" s="376"/>
      <c r="B44" s="385"/>
      <c r="C44" s="635"/>
      <c r="D44" s="629"/>
      <c r="E44" s="629"/>
      <c r="F44" s="638"/>
      <c r="G44" s="122" t="s">
        <v>14</v>
      </c>
      <c r="H44" s="244">
        <f>+I44+L44+Q44+V44+AA44</f>
        <v>2679211312</v>
      </c>
      <c r="I44" s="243">
        <f>+I40</f>
        <v>191211312</v>
      </c>
      <c r="J44" s="243"/>
      <c r="K44" s="158"/>
      <c r="L44" s="158">
        <v>640000000</v>
      </c>
      <c r="M44" s="158"/>
      <c r="N44" s="158"/>
      <c r="O44" s="158"/>
      <c r="P44" s="269"/>
      <c r="Q44" s="158">
        <v>674000000</v>
      </c>
      <c r="R44" s="158"/>
      <c r="S44" s="158"/>
      <c r="T44" s="158"/>
      <c r="U44" s="269"/>
      <c r="V44" s="158">
        <v>674000000</v>
      </c>
      <c r="W44" s="158"/>
      <c r="X44" s="158"/>
      <c r="Y44" s="158"/>
      <c r="Z44" s="269"/>
      <c r="AA44" s="158">
        <v>500000000</v>
      </c>
      <c r="AB44" s="158"/>
      <c r="AC44" s="158"/>
      <c r="AD44" s="158"/>
      <c r="AE44" s="269"/>
      <c r="AF44" s="158"/>
      <c r="AG44" s="158"/>
      <c r="AH44" s="212"/>
      <c r="AI44" s="213"/>
      <c r="AJ44" s="44"/>
      <c r="AK44" s="44"/>
      <c r="AL44" s="682"/>
      <c r="AM44" s="381"/>
      <c r="AN44" s="381"/>
      <c r="AO44" s="683"/>
      <c r="AP44" s="673"/>
    </row>
    <row r="45" spans="1:42" s="5" customFormat="1" ht="38.25" customHeight="1" x14ac:dyDescent="0.25">
      <c r="A45" s="376"/>
      <c r="B45" s="377">
        <v>6</v>
      </c>
      <c r="C45" s="626" t="s">
        <v>187</v>
      </c>
      <c r="D45" s="627" t="s">
        <v>188</v>
      </c>
      <c r="E45" s="627">
        <v>478</v>
      </c>
      <c r="F45" s="627">
        <v>181</v>
      </c>
      <c r="G45" s="120" t="s">
        <v>9</v>
      </c>
      <c r="H45" s="688">
        <v>0</v>
      </c>
      <c r="I45" s="157">
        <v>35</v>
      </c>
      <c r="J45" s="157"/>
      <c r="K45" s="157"/>
      <c r="L45" s="157">
        <v>90</v>
      </c>
      <c r="M45" s="157"/>
      <c r="N45" s="157"/>
      <c r="O45" s="157"/>
      <c r="P45" s="157"/>
      <c r="Q45" s="157">
        <v>94</v>
      </c>
      <c r="R45" s="157"/>
      <c r="S45" s="157"/>
      <c r="T45" s="157"/>
      <c r="U45" s="269"/>
      <c r="V45" s="157">
        <v>97</v>
      </c>
      <c r="W45" s="157"/>
      <c r="X45" s="157"/>
      <c r="Y45" s="157"/>
      <c r="Z45" s="157"/>
      <c r="AA45" s="157">
        <v>100</v>
      </c>
      <c r="AB45" s="157"/>
      <c r="AC45" s="157"/>
      <c r="AD45" s="157"/>
      <c r="AE45" s="269"/>
      <c r="AF45" s="158"/>
      <c r="AG45" s="158"/>
      <c r="AH45" s="212"/>
      <c r="AI45" s="213"/>
      <c r="AJ45" s="214"/>
      <c r="AK45" s="214"/>
      <c r="AL45" s="682"/>
      <c r="AM45" s="381"/>
      <c r="AN45" s="381"/>
      <c r="AO45" s="683"/>
      <c r="AP45" s="671"/>
    </row>
    <row r="46" spans="1:42" s="5" customFormat="1" ht="39.75" customHeight="1" x14ac:dyDescent="0.25">
      <c r="A46" s="376"/>
      <c r="B46" s="378"/>
      <c r="C46" s="594"/>
      <c r="D46" s="629"/>
      <c r="E46" s="629"/>
      <c r="F46" s="629"/>
      <c r="G46" s="121" t="s">
        <v>10</v>
      </c>
      <c r="H46" s="244">
        <f>+I46+L46+Q46+V46+AA46</f>
        <v>6454778165</v>
      </c>
      <c r="I46" s="242">
        <v>503778165</v>
      </c>
      <c r="J46" s="243"/>
      <c r="K46" s="158"/>
      <c r="L46" s="242">
        <v>3200000000</v>
      </c>
      <c r="M46" s="273"/>
      <c r="N46" s="273"/>
      <c r="O46" s="273"/>
      <c r="P46" s="242"/>
      <c r="Q46" s="242">
        <v>2441000000</v>
      </c>
      <c r="R46" s="242"/>
      <c r="S46" s="242"/>
      <c r="T46" s="242"/>
      <c r="U46" s="269"/>
      <c r="V46" s="242">
        <v>150000000</v>
      </c>
      <c r="W46" s="242"/>
      <c r="X46" s="242"/>
      <c r="Y46" s="242">
        <v>-149997071.16999999</v>
      </c>
      <c r="Z46" s="242"/>
      <c r="AA46" s="242">
        <v>160000000</v>
      </c>
      <c r="AB46" s="242"/>
      <c r="AC46" s="242"/>
      <c r="AD46" s="242"/>
      <c r="AE46" s="269"/>
      <c r="AF46" s="158"/>
      <c r="AG46" s="158"/>
      <c r="AH46" s="212"/>
      <c r="AI46" s="213"/>
      <c r="AJ46" s="214"/>
      <c r="AK46" s="214"/>
      <c r="AL46" s="682"/>
      <c r="AM46" s="381"/>
      <c r="AN46" s="381"/>
      <c r="AO46" s="683"/>
      <c r="AP46" s="672"/>
    </row>
    <row r="47" spans="1:42" s="5" customFormat="1" ht="42.75" customHeight="1" x14ac:dyDescent="0.25">
      <c r="A47" s="376"/>
      <c r="B47" s="378"/>
      <c r="C47" s="594"/>
      <c r="D47" s="629"/>
      <c r="E47" s="629"/>
      <c r="F47" s="629"/>
      <c r="G47" s="121" t="s">
        <v>11</v>
      </c>
      <c r="H47" s="215">
        <v>0</v>
      </c>
      <c r="I47" s="215">
        <v>0</v>
      </c>
      <c r="J47" s="215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269"/>
      <c r="V47" s="158"/>
      <c r="W47" s="158"/>
      <c r="X47" s="158"/>
      <c r="Y47" s="158"/>
      <c r="Z47" s="158"/>
      <c r="AA47" s="158"/>
      <c r="AB47" s="158"/>
      <c r="AC47" s="158"/>
      <c r="AD47" s="158"/>
      <c r="AE47" s="269"/>
      <c r="AF47" s="158"/>
      <c r="AG47" s="158"/>
      <c r="AH47" s="212"/>
      <c r="AI47" s="213"/>
      <c r="AJ47" s="216"/>
      <c r="AK47" s="216"/>
      <c r="AL47" s="682"/>
      <c r="AM47" s="381"/>
      <c r="AN47" s="381"/>
      <c r="AO47" s="683"/>
      <c r="AP47" s="672"/>
    </row>
    <row r="48" spans="1:42" s="5" customFormat="1" ht="40.5" customHeight="1" x14ac:dyDescent="0.25">
      <c r="A48" s="376"/>
      <c r="B48" s="378"/>
      <c r="C48" s="594"/>
      <c r="D48" s="629"/>
      <c r="E48" s="629"/>
      <c r="F48" s="629"/>
      <c r="G48" s="121" t="s">
        <v>12</v>
      </c>
      <c r="H48" s="218">
        <v>0</v>
      </c>
      <c r="I48" s="218">
        <v>0</v>
      </c>
      <c r="J48" s="21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269"/>
      <c r="V48" s="158"/>
      <c r="W48" s="158"/>
      <c r="X48" s="158"/>
      <c r="Y48" s="158"/>
      <c r="Z48" s="158"/>
      <c r="AA48" s="158"/>
      <c r="AB48" s="158"/>
      <c r="AC48" s="158"/>
      <c r="AD48" s="158"/>
      <c r="AE48" s="269"/>
      <c r="AF48" s="158"/>
      <c r="AG48" s="158"/>
      <c r="AH48" s="212"/>
      <c r="AI48" s="213"/>
      <c r="AJ48" s="216"/>
      <c r="AK48" s="216"/>
      <c r="AL48" s="682"/>
      <c r="AM48" s="381"/>
      <c r="AN48" s="381"/>
      <c r="AO48" s="683"/>
      <c r="AP48" s="672"/>
    </row>
    <row r="49" spans="1:42" s="5" customFormat="1" ht="36" customHeight="1" x14ac:dyDescent="0.25">
      <c r="A49" s="376"/>
      <c r="B49" s="378"/>
      <c r="C49" s="594"/>
      <c r="D49" s="629"/>
      <c r="E49" s="629"/>
      <c r="F49" s="629"/>
      <c r="G49" s="121" t="s">
        <v>13</v>
      </c>
      <c r="H49" s="688">
        <v>0</v>
      </c>
      <c r="I49" s="157">
        <v>35</v>
      </c>
      <c r="J49" s="157"/>
      <c r="K49" s="157"/>
      <c r="L49" s="157">
        <v>90</v>
      </c>
      <c r="M49" s="157"/>
      <c r="N49" s="157"/>
      <c r="O49" s="157"/>
      <c r="P49" s="157"/>
      <c r="Q49" s="157">
        <v>94</v>
      </c>
      <c r="R49" s="157"/>
      <c r="S49" s="157"/>
      <c r="T49" s="157"/>
      <c r="U49" s="269"/>
      <c r="V49" s="157">
        <v>97</v>
      </c>
      <c r="W49" s="157"/>
      <c r="X49" s="157"/>
      <c r="Y49" s="157"/>
      <c r="Z49" s="157"/>
      <c r="AA49" s="157">
        <v>100</v>
      </c>
      <c r="AB49" s="157"/>
      <c r="AC49" s="157"/>
      <c r="AD49" s="157"/>
      <c r="AE49" s="269"/>
      <c r="AF49" s="158"/>
      <c r="AG49" s="158"/>
      <c r="AH49" s="212"/>
      <c r="AI49" s="213"/>
      <c r="AJ49" s="216"/>
      <c r="AK49" s="216"/>
      <c r="AL49" s="682"/>
      <c r="AM49" s="381"/>
      <c r="AN49" s="381"/>
      <c r="AO49" s="683"/>
      <c r="AP49" s="672"/>
    </row>
    <row r="50" spans="1:42" s="5" customFormat="1" ht="47.25" customHeight="1" thickBot="1" x14ac:dyDescent="0.3">
      <c r="A50" s="376"/>
      <c r="B50" s="379"/>
      <c r="C50" s="641"/>
      <c r="D50" s="638"/>
      <c r="E50" s="638"/>
      <c r="F50" s="638"/>
      <c r="G50" s="123" t="s">
        <v>14</v>
      </c>
      <c r="H50" s="243">
        <f>+H46</f>
        <v>6454778165</v>
      </c>
      <c r="I50" s="243">
        <f>+I46</f>
        <v>503778165</v>
      </c>
      <c r="J50" s="243"/>
      <c r="K50" s="158"/>
      <c r="L50" s="158">
        <f>+L46</f>
        <v>3200000000</v>
      </c>
      <c r="M50" s="158"/>
      <c r="N50" s="158"/>
      <c r="O50" s="158"/>
      <c r="P50" s="158"/>
      <c r="Q50" s="158">
        <f>+Q46</f>
        <v>2441000000</v>
      </c>
      <c r="R50" s="158"/>
      <c r="S50" s="158"/>
      <c r="T50" s="158"/>
      <c r="U50" s="269"/>
      <c r="V50" s="158">
        <f t="shared" ref="V50" si="2">+V46</f>
        <v>150000000</v>
      </c>
      <c r="W50" s="158"/>
      <c r="X50" s="158"/>
      <c r="Y50" s="158">
        <f t="shared" ref="Y50" si="3">+Y46</f>
        <v>-149997071.16999999</v>
      </c>
      <c r="Z50" s="158"/>
      <c r="AA50" s="158">
        <f>+AA46</f>
        <v>160000000</v>
      </c>
      <c r="AB50" s="158"/>
      <c r="AC50" s="158"/>
      <c r="AD50" s="158"/>
      <c r="AE50" s="269"/>
      <c r="AF50" s="158"/>
      <c r="AG50" s="158"/>
      <c r="AH50" s="212"/>
      <c r="AI50" s="213"/>
      <c r="AJ50" s="44"/>
      <c r="AK50" s="44"/>
      <c r="AL50" s="682"/>
      <c r="AM50" s="381"/>
      <c r="AN50" s="381"/>
      <c r="AO50" s="683"/>
      <c r="AP50" s="673"/>
    </row>
    <row r="51" spans="1:42" s="5" customFormat="1" ht="48.75" customHeight="1" x14ac:dyDescent="0.25">
      <c r="A51" s="382" t="s">
        <v>189</v>
      </c>
      <c r="B51" s="639">
        <v>7</v>
      </c>
      <c r="C51" s="642" t="s">
        <v>171</v>
      </c>
      <c r="D51" s="629" t="s">
        <v>201</v>
      </c>
      <c r="E51" s="653">
        <v>520</v>
      </c>
      <c r="F51" s="627">
        <v>181</v>
      </c>
      <c r="G51" s="124" t="s">
        <v>9</v>
      </c>
      <c r="H51" s="218">
        <v>15000</v>
      </c>
      <c r="I51" s="218">
        <v>500</v>
      </c>
      <c r="J51" s="218"/>
      <c r="K51" s="689"/>
      <c r="L51" s="157">
        <v>2250</v>
      </c>
      <c r="M51" s="689"/>
      <c r="N51" s="689"/>
      <c r="O51" s="218"/>
      <c r="P51" s="320"/>
      <c r="Q51" s="157">
        <v>4500</v>
      </c>
      <c r="R51" s="157"/>
      <c r="S51" s="157"/>
      <c r="T51" s="157"/>
      <c r="U51" s="320"/>
      <c r="V51" s="157">
        <v>5500</v>
      </c>
      <c r="W51" s="157"/>
      <c r="X51" s="157"/>
      <c r="Y51" s="157"/>
      <c r="Z51" s="320"/>
      <c r="AA51" s="157">
        <v>2250</v>
      </c>
      <c r="AB51" s="157"/>
      <c r="AC51" s="157"/>
      <c r="AD51" s="157"/>
      <c r="AE51" s="269"/>
      <c r="AF51" s="158"/>
      <c r="AG51" s="158"/>
      <c r="AH51" s="212"/>
      <c r="AI51" s="213"/>
      <c r="AJ51" s="214"/>
      <c r="AK51" s="214"/>
      <c r="AL51" s="682"/>
      <c r="AM51" s="381"/>
      <c r="AN51" s="381"/>
      <c r="AO51" s="683"/>
      <c r="AP51" s="671"/>
    </row>
    <row r="52" spans="1:42" s="5" customFormat="1" ht="50.25" customHeight="1" x14ac:dyDescent="0.25">
      <c r="A52" s="376"/>
      <c r="B52" s="378"/>
      <c r="C52" s="643"/>
      <c r="D52" s="629"/>
      <c r="E52" s="374"/>
      <c r="F52" s="629"/>
      <c r="G52" s="121" t="s">
        <v>10</v>
      </c>
      <c r="H52" s="244">
        <f>+I52+L52+Q52+V52+AA52</f>
        <v>3260000000</v>
      </c>
      <c r="I52" s="243">
        <v>350000000</v>
      </c>
      <c r="J52" s="243"/>
      <c r="K52" s="243"/>
      <c r="L52" s="243">
        <v>750000000</v>
      </c>
      <c r="M52" s="241"/>
      <c r="N52" s="241"/>
      <c r="O52" s="241"/>
      <c r="P52" s="320"/>
      <c r="Q52" s="243">
        <v>1200000000</v>
      </c>
      <c r="R52" s="243"/>
      <c r="S52" s="243"/>
      <c r="T52" s="243"/>
      <c r="U52" s="320"/>
      <c r="V52" s="243">
        <v>640000000</v>
      </c>
      <c r="W52" s="243"/>
      <c r="X52" s="243"/>
      <c r="Y52" s="243">
        <v>1207338306.52</v>
      </c>
      <c r="Z52" s="320"/>
      <c r="AA52" s="243">
        <v>320000000</v>
      </c>
      <c r="AB52" s="240"/>
      <c r="AC52" s="240"/>
      <c r="AD52" s="240"/>
      <c r="AE52" s="269"/>
      <c r="AF52" s="158"/>
      <c r="AG52" s="158"/>
      <c r="AH52" s="212"/>
      <c r="AI52" s="213"/>
      <c r="AJ52" s="214"/>
      <c r="AK52" s="214"/>
      <c r="AL52" s="682"/>
      <c r="AM52" s="381"/>
      <c r="AN52" s="381"/>
      <c r="AO52" s="683"/>
      <c r="AP52" s="672"/>
    </row>
    <row r="53" spans="1:42" s="5" customFormat="1" ht="50.25" customHeight="1" x14ac:dyDescent="0.25">
      <c r="A53" s="376"/>
      <c r="B53" s="378"/>
      <c r="C53" s="643"/>
      <c r="D53" s="629"/>
      <c r="E53" s="374"/>
      <c r="F53" s="629"/>
      <c r="G53" s="121" t="s">
        <v>11</v>
      </c>
      <c r="H53" s="215"/>
      <c r="I53" s="215"/>
      <c r="J53" s="215"/>
      <c r="K53" s="215"/>
      <c r="L53" s="158"/>
      <c r="M53" s="215"/>
      <c r="N53" s="215"/>
      <c r="O53" s="215"/>
      <c r="P53" s="320"/>
      <c r="Q53" s="158"/>
      <c r="R53" s="158"/>
      <c r="S53" s="158"/>
      <c r="T53" s="158"/>
      <c r="U53" s="320"/>
      <c r="V53" s="158"/>
      <c r="W53" s="158"/>
      <c r="X53" s="158"/>
      <c r="Y53" s="158"/>
      <c r="Z53" s="320"/>
      <c r="AA53" s="158"/>
      <c r="AB53" s="158"/>
      <c r="AC53" s="158"/>
      <c r="AD53" s="158"/>
      <c r="AE53" s="269"/>
      <c r="AF53" s="158"/>
      <c r="AG53" s="158"/>
      <c r="AH53" s="212"/>
      <c r="AI53" s="213"/>
      <c r="AJ53" s="216"/>
      <c r="AK53" s="216"/>
      <c r="AL53" s="682"/>
      <c r="AM53" s="381"/>
      <c r="AN53" s="381"/>
      <c r="AO53" s="683"/>
      <c r="AP53" s="672"/>
    </row>
    <row r="54" spans="1:42" s="5" customFormat="1" ht="46.5" customHeight="1" x14ac:dyDescent="0.25">
      <c r="A54" s="376"/>
      <c r="B54" s="378"/>
      <c r="C54" s="643"/>
      <c r="D54" s="629"/>
      <c r="E54" s="374"/>
      <c r="F54" s="629"/>
      <c r="G54" s="121" t="s">
        <v>12</v>
      </c>
      <c r="H54" s="218"/>
      <c r="I54" s="218"/>
      <c r="J54" s="218"/>
      <c r="K54" s="218"/>
      <c r="L54" s="158"/>
      <c r="M54" s="218"/>
      <c r="N54" s="218"/>
      <c r="O54" s="218"/>
      <c r="P54" s="320"/>
      <c r="Q54" s="158"/>
      <c r="R54" s="158"/>
      <c r="S54" s="158"/>
      <c r="T54" s="158"/>
      <c r="U54" s="320"/>
      <c r="V54" s="158"/>
      <c r="W54" s="158"/>
      <c r="X54" s="158"/>
      <c r="Y54" s="158"/>
      <c r="Z54" s="320"/>
      <c r="AA54" s="158"/>
      <c r="AB54" s="158"/>
      <c r="AC54" s="158"/>
      <c r="AD54" s="158"/>
      <c r="AE54" s="269"/>
      <c r="AF54" s="158"/>
      <c r="AG54" s="158"/>
      <c r="AH54" s="212"/>
      <c r="AI54" s="213"/>
      <c r="AJ54" s="216"/>
      <c r="AK54" s="216"/>
      <c r="AL54" s="682"/>
      <c r="AM54" s="381"/>
      <c r="AN54" s="381"/>
      <c r="AO54" s="683"/>
      <c r="AP54" s="672"/>
    </row>
    <row r="55" spans="1:42" s="5" customFormat="1" ht="50.25" customHeight="1" x14ac:dyDescent="0.25">
      <c r="A55" s="376"/>
      <c r="B55" s="378"/>
      <c r="C55" s="643"/>
      <c r="D55" s="629"/>
      <c r="E55" s="374"/>
      <c r="F55" s="629"/>
      <c r="G55" s="121" t="s">
        <v>13</v>
      </c>
      <c r="H55" s="690">
        <f>+H51</f>
        <v>15000</v>
      </c>
      <c r="I55" s="690">
        <f t="shared" ref="I55" si="4">+I51</f>
        <v>500</v>
      </c>
      <c r="J55" s="690"/>
      <c r="K55" s="324"/>
      <c r="L55" s="321">
        <v>2250</v>
      </c>
      <c r="M55" s="324"/>
      <c r="N55" s="324"/>
      <c r="O55" s="324"/>
      <c r="P55" s="325"/>
      <c r="Q55" s="321">
        <v>4500</v>
      </c>
      <c r="R55" s="321"/>
      <c r="S55" s="321"/>
      <c r="T55" s="321"/>
      <c r="U55" s="325"/>
      <c r="V55" s="321">
        <v>5500</v>
      </c>
      <c r="W55" s="321"/>
      <c r="X55" s="321"/>
      <c r="Y55" s="321"/>
      <c r="Z55" s="325"/>
      <c r="AA55" s="321">
        <v>2250</v>
      </c>
      <c r="AB55" s="157"/>
      <c r="AC55" s="157"/>
      <c r="AD55" s="157"/>
      <c r="AE55" s="269"/>
      <c r="AF55" s="158"/>
      <c r="AG55" s="158"/>
      <c r="AH55" s="212"/>
      <c r="AI55" s="213"/>
      <c r="AJ55" s="216"/>
      <c r="AK55" s="216"/>
      <c r="AL55" s="682"/>
      <c r="AM55" s="381"/>
      <c r="AN55" s="381"/>
      <c r="AO55" s="683"/>
      <c r="AP55" s="672"/>
    </row>
    <row r="56" spans="1:42" s="5" customFormat="1" ht="47.25" customHeight="1" thickBot="1" x14ac:dyDescent="0.3">
      <c r="A56" s="383"/>
      <c r="B56" s="644"/>
      <c r="C56" s="645"/>
      <c r="D56" s="629"/>
      <c r="E56" s="654"/>
      <c r="F56" s="638"/>
      <c r="G56" s="122" t="s">
        <v>14</v>
      </c>
      <c r="H56" s="243">
        <f>+H52</f>
        <v>3260000000</v>
      </c>
      <c r="I56" s="243">
        <v>350000000</v>
      </c>
      <c r="J56" s="243"/>
      <c r="K56" s="243"/>
      <c r="L56" s="243">
        <v>750000000</v>
      </c>
      <c r="M56" s="241"/>
      <c r="N56" s="241"/>
      <c r="O56" s="241"/>
      <c r="P56" s="320"/>
      <c r="Q56" s="243">
        <v>1200000000</v>
      </c>
      <c r="R56" s="243"/>
      <c r="S56" s="243"/>
      <c r="T56" s="243"/>
      <c r="U56" s="320"/>
      <c r="V56" s="243">
        <v>640000000</v>
      </c>
      <c r="W56" s="243"/>
      <c r="X56" s="243"/>
      <c r="Y56" s="243">
        <v>1207338306.52</v>
      </c>
      <c r="Z56" s="320"/>
      <c r="AA56" s="243">
        <v>320000000</v>
      </c>
      <c r="AB56" s="240"/>
      <c r="AC56" s="240"/>
      <c r="AD56" s="240"/>
      <c r="AE56" s="269"/>
      <c r="AF56" s="158"/>
      <c r="AG56" s="158"/>
      <c r="AH56" s="212"/>
      <c r="AI56" s="213"/>
      <c r="AJ56" s="44"/>
      <c r="AK56" s="44"/>
      <c r="AL56" s="682"/>
      <c r="AM56" s="381"/>
      <c r="AN56" s="381"/>
      <c r="AO56" s="683"/>
      <c r="AP56" s="673"/>
    </row>
    <row r="57" spans="1:42" s="5" customFormat="1" ht="42.75" customHeight="1" x14ac:dyDescent="0.25">
      <c r="A57" s="382" t="s">
        <v>191</v>
      </c>
      <c r="B57" s="377">
        <v>8</v>
      </c>
      <c r="C57" s="626" t="s">
        <v>153</v>
      </c>
      <c r="D57" s="627" t="s">
        <v>201</v>
      </c>
      <c r="E57" s="373">
        <v>471</v>
      </c>
      <c r="F57" s="627">
        <v>181</v>
      </c>
      <c r="G57" s="251" t="s">
        <v>9</v>
      </c>
      <c r="H57" s="218">
        <v>25000</v>
      </c>
      <c r="I57" s="218">
        <v>1000</v>
      </c>
      <c r="J57" s="218"/>
      <c r="K57" s="221"/>
      <c r="L57" s="157">
        <v>7000</v>
      </c>
      <c r="M57" s="221"/>
      <c r="N57" s="221"/>
      <c r="O57" s="187"/>
      <c r="P57" s="269"/>
      <c r="Q57" s="157">
        <v>7000</v>
      </c>
      <c r="R57" s="157"/>
      <c r="S57" s="157"/>
      <c r="T57" s="157"/>
      <c r="U57" s="269"/>
      <c r="V57" s="157">
        <v>7000</v>
      </c>
      <c r="W57" s="157"/>
      <c r="X57" s="157"/>
      <c r="Y57" s="157"/>
      <c r="Z57" s="269"/>
      <c r="AA57" s="157">
        <v>3000</v>
      </c>
      <c r="AB57" s="157"/>
      <c r="AC57" s="157"/>
      <c r="AD57" s="157"/>
      <c r="AE57" s="269"/>
      <c r="AF57" s="158"/>
      <c r="AG57" s="158"/>
      <c r="AH57" s="212"/>
      <c r="AI57" s="213"/>
      <c r="AJ57" s="214"/>
      <c r="AK57" s="214"/>
      <c r="AL57" s="682"/>
      <c r="AM57" s="381"/>
      <c r="AN57" s="381"/>
      <c r="AO57" s="683"/>
      <c r="AP57" s="671"/>
    </row>
    <row r="58" spans="1:42" s="5" customFormat="1" ht="42.75" customHeight="1" x14ac:dyDescent="0.25">
      <c r="A58" s="376"/>
      <c r="B58" s="378"/>
      <c r="C58" s="594"/>
      <c r="D58" s="629"/>
      <c r="E58" s="374"/>
      <c r="F58" s="629"/>
      <c r="G58" s="252" t="s">
        <v>10</v>
      </c>
      <c r="H58" s="244">
        <f>+I58+L58+Q58+V58+AA58</f>
        <v>2429818126.3157902</v>
      </c>
      <c r="I58" s="158">
        <f>188387870+50000000</f>
        <v>238387870</v>
      </c>
      <c r="J58" s="158"/>
      <c r="K58" s="240"/>
      <c r="L58" s="158">
        <f>270683623.736842+750000000</f>
        <v>1020683623.7368419</v>
      </c>
      <c r="M58" s="241"/>
      <c r="N58" s="241"/>
      <c r="O58" s="241"/>
      <c r="P58" s="269"/>
      <c r="Q58" s="158">
        <f>277128471.921053+350000000</f>
        <v>627128471.92105293</v>
      </c>
      <c r="R58" s="158"/>
      <c r="S58" s="158"/>
      <c r="T58" s="158"/>
      <c r="U58" s="269"/>
      <c r="V58" s="158">
        <f>260272715.131579+60000000</f>
        <v>320272715.13157904</v>
      </c>
      <c r="W58" s="158"/>
      <c r="X58" s="158"/>
      <c r="Y58" s="158">
        <v>277128471.92105263</v>
      </c>
      <c r="Z58" s="269"/>
      <c r="AA58" s="158">
        <f>193345445.526316+30000000</f>
        <v>223345445.52631599</v>
      </c>
      <c r="AB58" s="158"/>
      <c r="AC58" s="158"/>
      <c r="AD58" s="158"/>
      <c r="AE58" s="269"/>
      <c r="AF58" s="158"/>
      <c r="AG58" s="158"/>
      <c r="AH58" s="212"/>
      <c r="AI58" s="213"/>
      <c r="AJ58" s="214"/>
      <c r="AK58" s="214"/>
      <c r="AL58" s="682"/>
      <c r="AM58" s="381"/>
      <c r="AN58" s="381"/>
      <c r="AO58" s="683"/>
      <c r="AP58" s="672"/>
    </row>
    <row r="59" spans="1:42" s="5" customFormat="1" ht="36" customHeight="1" x14ac:dyDescent="0.25">
      <c r="A59" s="376"/>
      <c r="B59" s="378"/>
      <c r="C59" s="594"/>
      <c r="D59" s="629"/>
      <c r="E59" s="374"/>
      <c r="F59" s="629"/>
      <c r="G59" s="252" t="s">
        <v>11</v>
      </c>
      <c r="H59" s="215"/>
      <c r="I59" s="215"/>
      <c r="J59" s="215"/>
      <c r="K59" s="215"/>
      <c r="L59" s="158"/>
      <c r="M59" s="215"/>
      <c r="N59" s="215"/>
      <c r="O59" s="215"/>
      <c r="P59" s="269"/>
      <c r="Q59" s="158"/>
      <c r="R59" s="158"/>
      <c r="S59" s="158"/>
      <c r="T59" s="158"/>
      <c r="U59" s="269"/>
      <c r="V59" s="158"/>
      <c r="W59" s="158"/>
      <c r="X59" s="158"/>
      <c r="Y59" s="158"/>
      <c r="Z59" s="269"/>
      <c r="AA59" s="158"/>
      <c r="AB59" s="158"/>
      <c r="AC59" s="158"/>
      <c r="AD59" s="158"/>
      <c r="AE59" s="269"/>
      <c r="AF59" s="158"/>
      <c r="AG59" s="158"/>
      <c r="AH59" s="212"/>
      <c r="AI59" s="213"/>
      <c r="AJ59" s="216"/>
      <c r="AK59" s="216"/>
      <c r="AL59" s="682"/>
      <c r="AM59" s="381"/>
      <c r="AN59" s="381"/>
      <c r="AO59" s="683"/>
      <c r="AP59" s="672"/>
    </row>
    <row r="60" spans="1:42" s="5" customFormat="1" ht="36" customHeight="1" x14ac:dyDescent="0.25">
      <c r="A60" s="376"/>
      <c r="B60" s="378"/>
      <c r="C60" s="594"/>
      <c r="D60" s="629"/>
      <c r="E60" s="374"/>
      <c r="F60" s="629"/>
      <c r="G60" s="252" t="s">
        <v>12</v>
      </c>
      <c r="H60" s="187"/>
      <c r="I60" s="187"/>
      <c r="J60" s="187"/>
      <c r="K60" s="187"/>
      <c r="L60" s="158"/>
      <c r="M60" s="187"/>
      <c r="N60" s="187"/>
      <c r="O60" s="187"/>
      <c r="P60" s="269"/>
      <c r="Q60" s="158"/>
      <c r="R60" s="158"/>
      <c r="S60" s="158"/>
      <c r="T60" s="158"/>
      <c r="U60" s="269"/>
      <c r="V60" s="158"/>
      <c r="W60" s="158"/>
      <c r="X60" s="158"/>
      <c r="Y60" s="158"/>
      <c r="Z60" s="269"/>
      <c r="AA60" s="158"/>
      <c r="AB60" s="158"/>
      <c r="AC60" s="158"/>
      <c r="AD60" s="158"/>
      <c r="AE60" s="269"/>
      <c r="AF60" s="158"/>
      <c r="AG60" s="158"/>
      <c r="AH60" s="212"/>
      <c r="AI60" s="213"/>
      <c r="AJ60" s="216"/>
      <c r="AK60" s="216"/>
      <c r="AL60" s="682"/>
      <c r="AM60" s="381"/>
      <c r="AN60" s="381"/>
      <c r="AO60" s="683"/>
      <c r="AP60" s="672"/>
    </row>
    <row r="61" spans="1:42" s="5" customFormat="1" ht="37.5" customHeight="1" x14ac:dyDescent="0.25">
      <c r="A61" s="376"/>
      <c r="B61" s="378"/>
      <c r="C61" s="594"/>
      <c r="D61" s="629"/>
      <c r="E61" s="374"/>
      <c r="F61" s="629"/>
      <c r="G61" s="252" t="s">
        <v>13</v>
      </c>
      <c r="H61" s="46">
        <f>H57</f>
        <v>25000</v>
      </c>
      <c r="I61" s="46">
        <f>I57</f>
        <v>1000</v>
      </c>
      <c r="J61" s="46"/>
      <c r="K61" s="221"/>
      <c r="L61" s="157">
        <v>7000</v>
      </c>
      <c r="M61" s="221"/>
      <c r="N61" s="221"/>
      <c r="O61" s="221"/>
      <c r="P61" s="269"/>
      <c r="Q61" s="157">
        <v>7000</v>
      </c>
      <c r="R61" s="157"/>
      <c r="S61" s="157"/>
      <c r="T61" s="157"/>
      <c r="U61" s="269"/>
      <c r="V61" s="157">
        <v>7000</v>
      </c>
      <c r="W61" s="157"/>
      <c r="X61" s="157"/>
      <c r="Y61" s="157"/>
      <c r="Z61" s="269"/>
      <c r="AA61" s="157">
        <v>3000</v>
      </c>
      <c r="AB61" s="157"/>
      <c r="AC61" s="157"/>
      <c r="AD61" s="157"/>
      <c r="AE61" s="269"/>
      <c r="AF61" s="158"/>
      <c r="AG61" s="158"/>
      <c r="AH61" s="212"/>
      <c r="AI61" s="213"/>
      <c r="AJ61" s="216"/>
      <c r="AK61" s="216"/>
      <c r="AL61" s="682"/>
      <c r="AM61" s="381"/>
      <c r="AN61" s="381"/>
      <c r="AO61" s="683"/>
      <c r="AP61" s="672"/>
    </row>
    <row r="62" spans="1:42" s="5" customFormat="1" ht="47.25" customHeight="1" thickBot="1" x14ac:dyDescent="0.3">
      <c r="A62" s="376"/>
      <c r="B62" s="379"/>
      <c r="C62" s="641"/>
      <c r="D62" s="638"/>
      <c r="E62" s="375"/>
      <c r="F62" s="638"/>
      <c r="G62" s="322" t="s">
        <v>14</v>
      </c>
      <c r="H62" s="158">
        <f>H58</f>
        <v>2429818126.3157902</v>
      </c>
      <c r="I62" s="158">
        <f>I58</f>
        <v>238387870</v>
      </c>
      <c r="J62" s="158"/>
      <c r="K62" s="158"/>
      <c r="L62" s="158">
        <f>L58</f>
        <v>1020683623.7368419</v>
      </c>
      <c r="M62" s="158"/>
      <c r="N62" s="158"/>
      <c r="O62" s="158"/>
      <c r="P62" s="269"/>
      <c r="Q62" s="158">
        <f>Q58</f>
        <v>627128471.92105293</v>
      </c>
      <c r="R62" s="158"/>
      <c r="S62" s="158"/>
      <c r="T62" s="158"/>
      <c r="U62" s="269"/>
      <c r="V62" s="158">
        <f>V58</f>
        <v>320272715.13157904</v>
      </c>
      <c r="W62" s="158"/>
      <c r="X62" s="158"/>
      <c r="Y62" s="158">
        <f t="shared" ref="Y62" si="5">Y58</f>
        <v>277128471.92105263</v>
      </c>
      <c r="Z62" s="269"/>
      <c r="AA62" s="158">
        <f>AA58</f>
        <v>223345445.52631599</v>
      </c>
      <c r="AB62" s="158"/>
      <c r="AC62" s="158"/>
      <c r="AD62" s="158"/>
      <c r="AE62" s="269"/>
      <c r="AF62" s="158"/>
      <c r="AG62" s="158"/>
      <c r="AH62" s="212"/>
      <c r="AI62" s="213"/>
      <c r="AJ62" s="44"/>
      <c r="AK62" s="44"/>
      <c r="AL62" s="682"/>
      <c r="AM62" s="381"/>
      <c r="AN62" s="381"/>
      <c r="AO62" s="683"/>
      <c r="AP62" s="673"/>
    </row>
    <row r="63" spans="1:42" s="223" customFormat="1" ht="37.5" customHeight="1" x14ac:dyDescent="0.25">
      <c r="A63" s="376"/>
      <c r="B63" s="646">
        <v>9</v>
      </c>
      <c r="C63" s="627" t="s">
        <v>172</v>
      </c>
      <c r="D63" s="627" t="s">
        <v>201</v>
      </c>
      <c r="E63" s="373">
        <v>471</v>
      </c>
      <c r="F63" s="627">
        <v>181</v>
      </c>
      <c r="G63" s="120" t="s">
        <v>9</v>
      </c>
      <c r="H63" s="225">
        <v>8000</v>
      </c>
      <c r="I63" s="691">
        <v>1000</v>
      </c>
      <c r="J63" s="691"/>
      <c r="K63" s="225"/>
      <c r="L63" s="224">
        <v>2000</v>
      </c>
      <c r="M63" s="225"/>
      <c r="N63" s="225"/>
      <c r="O63" s="225"/>
      <c r="P63" s="227"/>
      <c r="Q63" s="224">
        <v>2000</v>
      </c>
      <c r="R63" s="224"/>
      <c r="S63" s="224"/>
      <c r="T63" s="224"/>
      <c r="U63" s="227"/>
      <c r="V63" s="224">
        <v>2000</v>
      </c>
      <c r="W63" s="224"/>
      <c r="X63" s="224"/>
      <c r="Y63" s="224"/>
      <c r="Z63" s="227"/>
      <c r="AA63" s="224">
        <v>1000</v>
      </c>
      <c r="AB63" s="224"/>
      <c r="AC63" s="224"/>
      <c r="AD63" s="224"/>
      <c r="AE63" s="227"/>
      <c r="AF63" s="224"/>
      <c r="AG63" s="224"/>
      <c r="AH63" s="226"/>
      <c r="AI63" s="227"/>
      <c r="AJ63" s="228"/>
      <c r="AK63" s="228"/>
      <c r="AL63" s="682"/>
      <c r="AM63" s="380"/>
      <c r="AN63" s="380"/>
      <c r="AO63" s="682"/>
      <c r="AP63" s="674"/>
    </row>
    <row r="64" spans="1:42" s="223" customFormat="1" ht="47.25" customHeight="1" x14ac:dyDescent="0.25">
      <c r="A64" s="376"/>
      <c r="B64" s="647"/>
      <c r="C64" s="629"/>
      <c r="D64" s="629"/>
      <c r="E64" s="374"/>
      <c r="F64" s="629"/>
      <c r="G64" s="121" t="s">
        <v>10</v>
      </c>
      <c r="H64" s="244">
        <f>+I64+L64+Q64+V64+AA64</f>
        <v>661733582.15789461</v>
      </c>
      <c r="I64" s="238">
        <v>104774483</v>
      </c>
      <c r="J64" s="238"/>
      <c r="K64" s="239"/>
      <c r="L64" s="238">
        <v>150544390.16842106</v>
      </c>
      <c r="M64" s="239"/>
      <c r="N64" s="239"/>
      <c r="O64" s="239"/>
      <c r="P64" s="227"/>
      <c r="Q64" s="238">
        <v>154128780.41052631</v>
      </c>
      <c r="R64" s="238"/>
      <c r="S64" s="238"/>
      <c r="T64" s="238"/>
      <c r="U64" s="227"/>
      <c r="V64" s="238">
        <v>144754221.31578946</v>
      </c>
      <c r="W64" s="238"/>
      <c r="X64" s="238"/>
      <c r="Y64" s="238">
        <v>154128780.41052631</v>
      </c>
      <c r="Z64" s="227"/>
      <c r="AA64" s="238">
        <v>107531707.26315789</v>
      </c>
      <c r="AB64" s="238"/>
      <c r="AC64" s="238"/>
      <c r="AD64" s="238"/>
      <c r="AE64" s="227"/>
      <c r="AF64" s="224"/>
      <c r="AG64" s="224"/>
      <c r="AH64" s="226"/>
      <c r="AI64" s="227"/>
      <c r="AJ64" s="228"/>
      <c r="AK64" s="228"/>
      <c r="AL64" s="682"/>
      <c r="AM64" s="380"/>
      <c r="AN64" s="380"/>
      <c r="AO64" s="682"/>
      <c r="AP64" s="675"/>
    </row>
    <row r="65" spans="1:42" s="223" customFormat="1" ht="47.25" customHeight="1" x14ac:dyDescent="0.25">
      <c r="A65" s="376"/>
      <c r="B65" s="647"/>
      <c r="C65" s="629"/>
      <c r="D65" s="629"/>
      <c r="E65" s="374"/>
      <c r="F65" s="629"/>
      <c r="G65" s="121" t="s">
        <v>11</v>
      </c>
      <c r="H65" s="225"/>
      <c r="I65" s="225"/>
      <c r="J65" s="225"/>
      <c r="K65" s="225"/>
      <c r="L65" s="224"/>
      <c r="M65" s="225"/>
      <c r="N65" s="225"/>
      <c r="O65" s="225"/>
      <c r="P65" s="227"/>
      <c r="Q65" s="224"/>
      <c r="R65" s="224"/>
      <c r="S65" s="224"/>
      <c r="T65" s="224"/>
      <c r="U65" s="227"/>
      <c r="V65" s="224"/>
      <c r="W65" s="224"/>
      <c r="X65" s="224"/>
      <c r="Y65" s="224"/>
      <c r="Z65" s="227"/>
      <c r="AA65" s="224"/>
      <c r="AB65" s="224"/>
      <c r="AC65" s="224"/>
      <c r="AD65" s="224"/>
      <c r="AE65" s="227"/>
      <c r="AF65" s="224"/>
      <c r="AG65" s="224"/>
      <c r="AH65" s="226"/>
      <c r="AI65" s="227"/>
      <c r="AJ65" s="228"/>
      <c r="AK65" s="228"/>
      <c r="AL65" s="682"/>
      <c r="AM65" s="380"/>
      <c r="AN65" s="380"/>
      <c r="AO65" s="682"/>
      <c r="AP65" s="675"/>
    </row>
    <row r="66" spans="1:42" s="223" customFormat="1" ht="47.25" customHeight="1" x14ac:dyDescent="0.25">
      <c r="A66" s="376"/>
      <c r="B66" s="647"/>
      <c r="C66" s="629"/>
      <c r="D66" s="629"/>
      <c r="E66" s="374"/>
      <c r="F66" s="629"/>
      <c r="G66" s="121" t="s">
        <v>12</v>
      </c>
      <c r="H66" s="225"/>
      <c r="I66" s="225"/>
      <c r="J66" s="225"/>
      <c r="K66" s="225"/>
      <c r="L66" s="224"/>
      <c r="M66" s="225"/>
      <c r="N66" s="225"/>
      <c r="O66" s="225"/>
      <c r="P66" s="227"/>
      <c r="Q66" s="224"/>
      <c r="R66" s="224"/>
      <c r="S66" s="224"/>
      <c r="T66" s="224"/>
      <c r="U66" s="227"/>
      <c r="V66" s="224"/>
      <c r="W66" s="224"/>
      <c r="X66" s="224"/>
      <c r="Y66" s="224"/>
      <c r="Z66" s="227"/>
      <c r="AA66" s="224"/>
      <c r="AB66" s="224"/>
      <c r="AC66" s="224"/>
      <c r="AD66" s="224"/>
      <c r="AE66" s="227"/>
      <c r="AF66" s="224"/>
      <c r="AG66" s="224"/>
      <c r="AH66" s="226"/>
      <c r="AI66" s="227"/>
      <c r="AJ66" s="228"/>
      <c r="AK66" s="228"/>
      <c r="AL66" s="682"/>
      <c r="AM66" s="380"/>
      <c r="AN66" s="380"/>
      <c r="AO66" s="682"/>
      <c r="AP66" s="675"/>
    </row>
    <row r="67" spans="1:42" s="223" customFormat="1" ht="47.25" customHeight="1" x14ac:dyDescent="0.25">
      <c r="A67" s="376"/>
      <c r="B67" s="647"/>
      <c r="C67" s="629"/>
      <c r="D67" s="629"/>
      <c r="E67" s="374"/>
      <c r="F67" s="629"/>
      <c r="G67" s="121" t="s">
        <v>13</v>
      </c>
      <c r="H67" s="229">
        <f>+H63</f>
        <v>8000</v>
      </c>
      <c r="I67" s="229">
        <f>I63</f>
        <v>1000</v>
      </c>
      <c r="J67" s="229"/>
      <c r="K67" s="225"/>
      <c r="L67" s="224">
        <v>2000</v>
      </c>
      <c r="M67" s="225"/>
      <c r="N67" s="225"/>
      <c r="O67" s="225"/>
      <c r="P67" s="227"/>
      <c r="Q67" s="224">
        <v>2000</v>
      </c>
      <c r="R67" s="224"/>
      <c r="S67" s="224"/>
      <c r="T67" s="224"/>
      <c r="U67" s="227"/>
      <c r="V67" s="224">
        <v>2000</v>
      </c>
      <c r="W67" s="224"/>
      <c r="X67" s="224"/>
      <c r="Y67" s="224"/>
      <c r="Z67" s="227"/>
      <c r="AA67" s="224">
        <v>1000</v>
      </c>
      <c r="AB67" s="224"/>
      <c r="AC67" s="224"/>
      <c r="AD67" s="224"/>
      <c r="AE67" s="227"/>
      <c r="AF67" s="224"/>
      <c r="AG67" s="224"/>
      <c r="AH67" s="226"/>
      <c r="AI67" s="227"/>
      <c r="AJ67" s="228"/>
      <c r="AK67" s="228"/>
      <c r="AL67" s="682"/>
      <c r="AM67" s="380"/>
      <c r="AN67" s="380"/>
      <c r="AO67" s="682"/>
      <c r="AP67" s="675"/>
    </row>
    <row r="68" spans="1:42" s="223" customFormat="1" ht="47.25" customHeight="1" thickBot="1" x14ac:dyDescent="0.3">
      <c r="A68" s="376"/>
      <c r="B68" s="648"/>
      <c r="C68" s="638"/>
      <c r="D68" s="638"/>
      <c r="E68" s="375"/>
      <c r="F68" s="638"/>
      <c r="G68" s="123" t="s">
        <v>14</v>
      </c>
      <c r="H68" s="238">
        <f>+H64</f>
        <v>661733582.15789461</v>
      </c>
      <c r="I68" s="238">
        <f>I64</f>
        <v>104774483</v>
      </c>
      <c r="J68" s="238"/>
      <c r="K68" s="238"/>
      <c r="L68" s="238">
        <v>150544390.16842106</v>
      </c>
      <c r="M68" s="238"/>
      <c r="N68" s="238"/>
      <c r="O68" s="238"/>
      <c r="P68" s="227"/>
      <c r="Q68" s="238">
        <v>154128780.41052631</v>
      </c>
      <c r="R68" s="238"/>
      <c r="S68" s="238"/>
      <c r="T68" s="238"/>
      <c r="U68" s="227"/>
      <c r="V68" s="238">
        <v>144754221.31578946</v>
      </c>
      <c r="W68" s="238"/>
      <c r="X68" s="238"/>
      <c r="Y68" s="238">
        <v>154128780.41052631</v>
      </c>
      <c r="Z68" s="227"/>
      <c r="AA68" s="238">
        <v>107531707.26315789</v>
      </c>
      <c r="AB68" s="238"/>
      <c r="AC68" s="238"/>
      <c r="AD68" s="238"/>
      <c r="AE68" s="227"/>
      <c r="AF68" s="224"/>
      <c r="AG68" s="224"/>
      <c r="AH68" s="226"/>
      <c r="AI68" s="227"/>
      <c r="AJ68" s="227"/>
      <c r="AK68" s="227"/>
      <c r="AL68" s="682"/>
      <c r="AM68" s="380"/>
      <c r="AN68" s="380"/>
      <c r="AO68" s="682"/>
      <c r="AP68" s="676"/>
    </row>
    <row r="69" spans="1:42" s="223" customFormat="1" ht="38.25" customHeight="1" x14ac:dyDescent="0.25">
      <c r="A69" s="376"/>
      <c r="B69" s="435">
        <v>10</v>
      </c>
      <c r="C69" s="629" t="s">
        <v>173</v>
      </c>
      <c r="D69" s="629" t="s">
        <v>188</v>
      </c>
      <c r="E69" s="373">
        <v>471</v>
      </c>
      <c r="F69" s="627">
        <v>181</v>
      </c>
      <c r="G69" s="124" t="s">
        <v>9</v>
      </c>
      <c r="H69" s="230">
        <v>1</v>
      </c>
      <c r="I69" s="230">
        <v>0.2</v>
      </c>
      <c r="J69" s="230"/>
      <c r="K69" s="225"/>
      <c r="L69" s="692">
        <v>0.5</v>
      </c>
      <c r="M69" s="225"/>
      <c r="N69" s="225"/>
      <c r="O69" s="225"/>
      <c r="P69" s="692"/>
      <c r="Q69" s="693">
        <v>0.65</v>
      </c>
      <c r="R69" s="225"/>
      <c r="S69" s="225"/>
      <c r="T69" s="224"/>
      <c r="U69" s="227"/>
      <c r="V69" s="693">
        <v>0.9</v>
      </c>
      <c r="W69" s="224"/>
      <c r="X69" s="224"/>
      <c r="Y69" s="224"/>
      <c r="Z69" s="227"/>
      <c r="AA69" s="693">
        <v>1</v>
      </c>
      <c r="AB69" s="224"/>
      <c r="AC69" s="224"/>
      <c r="AD69" s="224"/>
      <c r="AE69" s="227"/>
      <c r="AF69" s="224"/>
      <c r="AG69" s="224"/>
      <c r="AH69" s="226"/>
      <c r="AI69" s="227"/>
      <c r="AJ69" s="228"/>
      <c r="AK69" s="228"/>
      <c r="AL69" s="682"/>
      <c r="AM69" s="380"/>
      <c r="AN69" s="380"/>
      <c r="AO69" s="682"/>
      <c r="AP69" s="674"/>
    </row>
    <row r="70" spans="1:42" s="223" customFormat="1" ht="47.25" customHeight="1" x14ac:dyDescent="0.25">
      <c r="A70" s="376"/>
      <c r="B70" s="649"/>
      <c r="C70" s="629"/>
      <c r="D70" s="629"/>
      <c r="E70" s="374"/>
      <c r="F70" s="629"/>
      <c r="G70" s="121" t="s">
        <v>10</v>
      </c>
      <c r="H70" s="244">
        <f>+I70+L70+Q70+V70+AA70</f>
        <v>548448290.52631581</v>
      </c>
      <c r="I70" s="238">
        <v>86837646</v>
      </c>
      <c r="J70" s="238"/>
      <c r="K70" s="239"/>
      <c r="L70" s="238">
        <v>124771986.09473684</v>
      </c>
      <c r="M70" s="238"/>
      <c r="N70" s="238"/>
      <c r="O70" s="238"/>
      <c r="P70" s="238"/>
      <c r="Q70" s="238">
        <v>127742747.66842106</v>
      </c>
      <c r="R70" s="238"/>
      <c r="S70" s="238"/>
      <c r="T70" s="238"/>
      <c r="U70" s="227"/>
      <c r="V70" s="238">
        <v>119973063.55263159</v>
      </c>
      <c r="W70" s="238"/>
      <c r="X70" s="238"/>
      <c r="Y70" s="238">
        <v>127742747.66842106</v>
      </c>
      <c r="Z70" s="227"/>
      <c r="AA70" s="238">
        <v>89122847.210526317</v>
      </c>
      <c r="AB70" s="238"/>
      <c r="AC70" s="238"/>
      <c r="AD70" s="238"/>
      <c r="AE70" s="227"/>
      <c r="AF70" s="224"/>
      <c r="AG70" s="224"/>
      <c r="AH70" s="226"/>
      <c r="AI70" s="227"/>
      <c r="AJ70" s="228"/>
      <c r="AK70" s="228"/>
      <c r="AL70" s="682"/>
      <c r="AM70" s="380"/>
      <c r="AN70" s="380"/>
      <c r="AO70" s="682"/>
      <c r="AP70" s="675"/>
    </row>
    <row r="71" spans="1:42" s="223" customFormat="1" ht="47.25" customHeight="1" x14ac:dyDescent="0.25">
      <c r="A71" s="376"/>
      <c r="B71" s="649"/>
      <c r="C71" s="629"/>
      <c r="D71" s="629"/>
      <c r="E71" s="374"/>
      <c r="F71" s="629"/>
      <c r="G71" s="121" t="s">
        <v>11</v>
      </c>
      <c r="H71" s="225"/>
      <c r="I71" s="225"/>
      <c r="J71" s="225"/>
      <c r="K71" s="225"/>
      <c r="L71" s="225"/>
      <c r="M71" s="225"/>
      <c r="N71" s="225"/>
      <c r="O71" s="225"/>
      <c r="P71" s="225"/>
      <c r="Q71" s="224"/>
      <c r="R71" s="225"/>
      <c r="S71" s="225"/>
      <c r="T71" s="224"/>
      <c r="U71" s="227"/>
      <c r="V71" s="224"/>
      <c r="W71" s="224"/>
      <c r="X71" s="224"/>
      <c r="Y71" s="224"/>
      <c r="Z71" s="227"/>
      <c r="AA71" s="224"/>
      <c r="AB71" s="224"/>
      <c r="AC71" s="224"/>
      <c r="AD71" s="224"/>
      <c r="AE71" s="227"/>
      <c r="AF71" s="224"/>
      <c r="AG71" s="224"/>
      <c r="AH71" s="226"/>
      <c r="AI71" s="227"/>
      <c r="AJ71" s="228"/>
      <c r="AK71" s="228"/>
      <c r="AL71" s="682"/>
      <c r="AM71" s="380"/>
      <c r="AN71" s="380"/>
      <c r="AO71" s="682"/>
      <c r="AP71" s="675"/>
    </row>
    <row r="72" spans="1:42" s="223" customFormat="1" ht="47.25" customHeight="1" x14ac:dyDescent="0.25">
      <c r="A72" s="376"/>
      <c r="B72" s="649"/>
      <c r="C72" s="629"/>
      <c r="D72" s="629"/>
      <c r="E72" s="374"/>
      <c r="F72" s="629"/>
      <c r="G72" s="121" t="s">
        <v>12</v>
      </c>
      <c r="H72" s="225"/>
      <c r="I72" s="225"/>
      <c r="J72" s="225"/>
      <c r="K72" s="225"/>
      <c r="L72" s="225"/>
      <c r="M72" s="225"/>
      <c r="N72" s="225"/>
      <c r="O72" s="225"/>
      <c r="P72" s="225"/>
      <c r="Q72" s="224"/>
      <c r="R72" s="225"/>
      <c r="S72" s="225"/>
      <c r="T72" s="224"/>
      <c r="U72" s="227"/>
      <c r="V72" s="224"/>
      <c r="W72" s="224"/>
      <c r="X72" s="224"/>
      <c r="Y72" s="224"/>
      <c r="Z72" s="227"/>
      <c r="AA72" s="224"/>
      <c r="AB72" s="224"/>
      <c r="AC72" s="224"/>
      <c r="AD72" s="224"/>
      <c r="AE72" s="227"/>
      <c r="AF72" s="224"/>
      <c r="AG72" s="224"/>
      <c r="AH72" s="226"/>
      <c r="AI72" s="227"/>
      <c r="AJ72" s="228"/>
      <c r="AK72" s="228"/>
      <c r="AL72" s="682"/>
      <c r="AM72" s="380"/>
      <c r="AN72" s="380"/>
      <c r="AO72" s="682"/>
      <c r="AP72" s="675"/>
    </row>
    <row r="73" spans="1:42" s="223" customFormat="1" ht="47.25" customHeight="1" x14ac:dyDescent="0.25">
      <c r="A73" s="376"/>
      <c r="B73" s="649"/>
      <c r="C73" s="629"/>
      <c r="D73" s="629"/>
      <c r="E73" s="374"/>
      <c r="F73" s="629"/>
      <c r="G73" s="121" t="s">
        <v>13</v>
      </c>
      <c r="H73" s="230">
        <v>1</v>
      </c>
      <c r="I73" s="230">
        <f>I69</f>
        <v>0.2</v>
      </c>
      <c r="J73" s="230"/>
      <c r="K73" s="225"/>
      <c r="L73" s="230">
        <f>L69</f>
        <v>0.5</v>
      </c>
      <c r="M73" s="225"/>
      <c r="N73" s="225"/>
      <c r="O73" s="225"/>
      <c r="P73" s="230"/>
      <c r="Q73" s="230">
        <f>Q69</f>
        <v>0.65</v>
      </c>
      <c r="R73" s="225"/>
      <c r="S73" s="225"/>
      <c r="T73" s="224"/>
      <c r="U73" s="227"/>
      <c r="V73" s="230">
        <f>V69</f>
        <v>0.9</v>
      </c>
      <c r="W73" s="224"/>
      <c r="X73" s="224"/>
      <c r="Y73" s="224"/>
      <c r="Z73" s="227"/>
      <c r="AA73" s="230">
        <f>AA69</f>
        <v>1</v>
      </c>
      <c r="AB73" s="224"/>
      <c r="AC73" s="224"/>
      <c r="AD73" s="224"/>
      <c r="AE73" s="227"/>
      <c r="AF73" s="224"/>
      <c r="AG73" s="224"/>
      <c r="AH73" s="226"/>
      <c r="AI73" s="227"/>
      <c r="AJ73" s="228"/>
      <c r="AK73" s="228"/>
      <c r="AL73" s="682"/>
      <c r="AM73" s="380"/>
      <c r="AN73" s="380"/>
      <c r="AO73" s="682"/>
      <c r="AP73" s="675"/>
    </row>
    <row r="74" spans="1:42" s="223" customFormat="1" ht="41.25" customHeight="1" thickBot="1" x14ac:dyDescent="0.3">
      <c r="A74" s="383"/>
      <c r="B74" s="434"/>
      <c r="C74" s="629"/>
      <c r="D74" s="638"/>
      <c r="E74" s="375"/>
      <c r="F74" s="638"/>
      <c r="G74" s="122" t="s">
        <v>14</v>
      </c>
      <c r="H74" s="238">
        <f>+H70</f>
        <v>548448290.52631581</v>
      </c>
      <c r="I74" s="238">
        <f>I70</f>
        <v>86837646</v>
      </c>
      <c r="J74" s="238"/>
      <c r="K74" s="238"/>
      <c r="L74" s="238">
        <f t="shared" ref="L74" si="6">+L70</f>
        <v>124771986.09473684</v>
      </c>
      <c r="M74" s="238"/>
      <c r="N74" s="238"/>
      <c r="O74" s="238"/>
      <c r="P74" s="238"/>
      <c r="Q74" s="238">
        <f>+Q70</f>
        <v>127742747.66842106</v>
      </c>
      <c r="R74" s="238"/>
      <c r="S74" s="238"/>
      <c r="T74" s="238"/>
      <c r="U74" s="227"/>
      <c r="V74" s="238">
        <f>+V70</f>
        <v>119973063.55263159</v>
      </c>
      <c r="W74" s="238"/>
      <c r="X74" s="238"/>
      <c r="Y74" s="238">
        <f t="shared" ref="Y74" si="7">+Y70</f>
        <v>127742747.66842106</v>
      </c>
      <c r="Z74" s="227"/>
      <c r="AA74" s="238">
        <f>+AA70</f>
        <v>89122847.210526317</v>
      </c>
      <c r="AB74" s="238"/>
      <c r="AC74" s="238"/>
      <c r="AD74" s="238"/>
      <c r="AE74" s="227"/>
      <c r="AF74" s="224"/>
      <c r="AG74" s="224"/>
      <c r="AH74" s="226"/>
      <c r="AI74" s="227"/>
      <c r="AJ74" s="227"/>
      <c r="AK74" s="227"/>
      <c r="AL74" s="682"/>
      <c r="AM74" s="380"/>
      <c r="AN74" s="380"/>
      <c r="AO74" s="682"/>
      <c r="AP74" s="676"/>
    </row>
    <row r="75" spans="1:42" s="223" customFormat="1" ht="42" customHeight="1" x14ac:dyDescent="0.25">
      <c r="A75" s="382" t="s">
        <v>195</v>
      </c>
      <c r="B75" s="646">
        <v>11</v>
      </c>
      <c r="C75" s="627" t="s">
        <v>174</v>
      </c>
      <c r="D75" s="627" t="s">
        <v>201</v>
      </c>
      <c r="E75" s="373">
        <v>480</v>
      </c>
      <c r="F75" s="627">
        <v>181</v>
      </c>
      <c r="G75" s="120" t="s">
        <v>9</v>
      </c>
      <c r="H75" s="691">
        <v>32000000</v>
      </c>
      <c r="I75" s="691">
        <v>4000000</v>
      </c>
      <c r="J75" s="691"/>
      <c r="K75" s="224"/>
      <c r="L75" s="224">
        <v>8000000</v>
      </c>
      <c r="M75" s="224"/>
      <c r="N75" s="224"/>
      <c r="O75" s="224"/>
      <c r="P75" s="227"/>
      <c r="Q75" s="224">
        <v>8000000</v>
      </c>
      <c r="R75" s="224"/>
      <c r="S75" s="224"/>
      <c r="T75" s="224"/>
      <c r="U75" s="227"/>
      <c r="V75" s="224">
        <v>8000000</v>
      </c>
      <c r="W75" s="224"/>
      <c r="X75" s="224"/>
      <c r="Y75" s="224"/>
      <c r="Z75" s="227"/>
      <c r="AA75" s="224">
        <v>4000000</v>
      </c>
      <c r="AB75" s="224"/>
      <c r="AC75" s="224"/>
      <c r="AD75" s="224"/>
      <c r="AE75" s="227"/>
      <c r="AF75" s="224"/>
      <c r="AG75" s="224"/>
      <c r="AH75" s="226"/>
      <c r="AI75" s="227"/>
      <c r="AJ75" s="227"/>
      <c r="AK75" s="227"/>
      <c r="AL75" s="328"/>
      <c r="AM75" s="329"/>
      <c r="AN75" s="329"/>
      <c r="AO75" s="328"/>
      <c r="AP75" s="231"/>
    </row>
    <row r="76" spans="1:42" s="223" customFormat="1" ht="48.75" customHeight="1" x14ac:dyDescent="0.25">
      <c r="A76" s="376"/>
      <c r="B76" s="647"/>
      <c r="C76" s="629"/>
      <c r="D76" s="629"/>
      <c r="E76" s="374"/>
      <c r="F76" s="629"/>
      <c r="G76" s="121" t="s">
        <v>10</v>
      </c>
      <c r="H76" s="244">
        <f>+I76+L76+Q76+V76+AA76</f>
        <v>4854589791.1192179</v>
      </c>
      <c r="I76" s="238">
        <v>664982628</v>
      </c>
      <c r="J76" s="238"/>
      <c r="K76" s="238"/>
      <c r="L76" s="238">
        <v>1110326042.7127035</v>
      </c>
      <c r="M76" s="238"/>
      <c r="N76" s="238"/>
      <c r="O76" s="238"/>
      <c r="P76" s="227"/>
      <c r="Q76" s="238">
        <v>1164044509.0788274</v>
      </c>
      <c r="R76" s="238"/>
      <c r="S76" s="238"/>
      <c r="T76" s="238"/>
      <c r="U76" s="227"/>
      <c r="V76" s="238">
        <v>1144983117.7876222</v>
      </c>
      <c r="W76" s="238"/>
      <c r="X76" s="238"/>
      <c r="Y76" s="238">
        <v>1164044509.0788274</v>
      </c>
      <c r="Z76" s="227"/>
      <c r="AA76" s="238">
        <v>770253493.54006517</v>
      </c>
      <c r="AB76" s="238"/>
      <c r="AC76" s="238"/>
      <c r="AD76" s="238"/>
      <c r="AE76" s="227"/>
      <c r="AF76" s="224"/>
      <c r="AG76" s="224"/>
      <c r="AH76" s="226"/>
      <c r="AI76" s="227"/>
      <c r="AJ76" s="227"/>
      <c r="AK76" s="227"/>
      <c r="AL76" s="328"/>
      <c r="AM76" s="329"/>
      <c r="AN76" s="329"/>
      <c r="AO76" s="328"/>
      <c r="AP76" s="232"/>
    </row>
    <row r="77" spans="1:42" s="223" customFormat="1" ht="47.25" customHeight="1" x14ac:dyDescent="0.25">
      <c r="A77" s="376"/>
      <c r="B77" s="647"/>
      <c r="C77" s="629"/>
      <c r="D77" s="629"/>
      <c r="E77" s="374"/>
      <c r="F77" s="629"/>
      <c r="G77" s="121" t="s">
        <v>11</v>
      </c>
      <c r="H77" s="224"/>
      <c r="I77" s="224"/>
      <c r="J77" s="224"/>
      <c r="K77" s="224"/>
      <c r="L77" s="224"/>
      <c r="M77" s="224"/>
      <c r="N77" s="224"/>
      <c r="O77" s="224"/>
      <c r="P77" s="227"/>
      <c r="Q77" s="224"/>
      <c r="R77" s="224"/>
      <c r="S77" s="224"/>
      <c r="T77" s="224"/>
      <c r="U77" s="227"/>
      <c r="V77" s="224"/>
      <c r="W77" s="224"/>
      <c r="X77" s="224"/>
      <c r="Y77" s="224"/>
      <c r="Z77" s="227"/>
      <c r="AA77" s="224"/>
      <c r="AB77" s="224"/>
      <c r="AC77" s="224"/>
      <c r="AD77" s="224"/>
      <c r="AE77" s="227"/>
      <c r="AF77" s="224"/>
      <c r="AG77" s="224"/>
      <c r="AH77" s="226"/>
      <c r="AI77" s="227"/>
      <c r="AJ77" s="227"/>
      <c r="AK77" s="227"/>
      <c r="AL77" s="328"/>
      <c r="AM77" s="329"/>
      <c r="AN77" s="329"/>
      <c r="AO77" s="328"/>
      <c r="AP77" s="232"/>
    </row>
    <row r="78" spans="1:42" s="223" customFormat="1" ht="48.75" customHeight="1" x14ac:dyDescent="0.25">
      <c r="A78" s="376"/>
      <c r="B78" s="647"/>
      <c r="C78" s="629"/>
      <c r="D78" s="629"/>
      <c r="E78" s="374"/>
      <c r="F78" s="629"/>
      <c r="G78" s="121" t="s">
        <v>12</v>
      </c>
      <c r="H78" s="224"/>
      <c r="I78" s="224"/>
      <c r="J78" s="224"/>
      <c r="K78" s="224"/>
      <c r="L78" s="224"/>
      <c r="M78" s="224"/>
      <c r="N78" s="224"/>
      <c r="O78" s="224"/>
      <c r="P78" s="227"/>
      <c r="Q78" s="224"/>
      <c r="R78" s="224"/>
      <c r="S78" s="224"/>
      <c r="T78" s="224"/>
      <c r="U78" s="227"/>
      <c r="V78" s="224"/>
      <c r="W78" s="224"/>
      <c r="X78" s="224"/>
      <c r="Y78" s="224"/>
      <c r="Z78" s="227"/>
      <c r="AA78" s="224"/>
      <c r="AB78" s="224"/>
      <c r="AC78" s="224"/>
      <c r="AD78" s="224"/>
      <c r="AE78" s="227"/>
      <c r="AF78" s="224"/>
      <c r="AG78" s="224"/>
      <c r="AH78" s="226"/>
      <c r="AI78" s="227"/>
      <c r="AJ78" s="227"/>
      <c r="AK78" s="227"/>
      <c r="AL78" s="328"/>
      <c r="AM78" s="329"/>
      <c r="AN78" s="329"/>
      <c r="AO78" s="328"/>
      <c r="AP78" s="232"/>
    </row>
    <row r="79" spans="1:42" s="223" customFormat="1" ht="50.25" customHeight="1" x14ac:dyDescent="0.25">
      <c r="A79" s="376"/>
      <c r="B79" s="647"/>
      <c r="C79" s="629"/>
      <c r="D79" s="629"/>
      <c r="E79" s="374"/>
      <c r="F79" s="629"/>
      <c r="G79" s="121" t="s">
        <v>13</v>
      </c>
      <c r="H79" s="224">
        <v>32000000</v>
      </c>
      <c r="I79" s="229">
        <v>4000000</v>
      </c>
      <c r="J79" s="229"/>
      <c r="K79" s="224"/>
      <c r="L79" s="229">
        <f>L75</f>
        <v>8000000</v>
      </c>
      <c r="M79" s="224"/>
      <c r="N79" s="224"/>
      <c r="O79" s="224"/>
      <c r="P79" s="227"/>
      <c r="Q79" s="229">
        <f>Q75</f>
        <v>8000000</v>
      </c>
      <c r="R79" s="224"/>
      <c r="S79" s="224"/>
      <c r="T79" s="224"/>
      <c r="U79" s="227"/>
      <c r="V79" s="229">
        <f>V75</f>
        <v>8000000</v>
      </c>
      <c r="W79" s="224"/>
      <c r="X79" s="224"/>
      <c r="Y79" s="224"/>
      <c r="Z79" s="227"/>
      <c r="AA79" s="229">
        <f>AA75</f>
        <v>4000000</v>
      </c>
      <c r="AB79" s="224"/>
      <c r="AC79" s="224"/>
      <c r="AD79" s="224"/>
      <c r="AE79" s="227"/>
      <c r="AF79" s="224"/>
      <c r="AG79" s="224"/>
      <c r="AH79" s="226"/>
      <c r="AI79" s="227"/>
      <c r="AJ79" s="227"/>
      <c r="AK79" s="227"/>
      <c r="AL79" s="328"/>
      <c r="AM79" s="329"/>
      <c r="AN79" s="329"/>
      <c r="AO79" s="328"/>
      <c r="AP79" s="232"/>
    </row>
    <row r="80" spans="1:42" s="223" customFormat="1" ht="52.5" customHeight="1" thickBot="1" x14ac:dyDescent="0.3">
      <c r="A80" s="376"/>
      <c r="B80" s="650"/>
      <c r="C80" s="629"/>
      <c r="D80" s="629"/>
      <c r="E80" s="654"/>
      <c r="F80" s="638"/>
      <c r="G80" s="122" t="s">
        <v>14</v>
      </c>
      <c r="H80" s="238">
        <f>+H76</f>
        <v>4854589791.1192179</v>
      </c>
      <c r="I80" s="238">
        <v>664982628</v>
      </c>
      <c r="J80" s="238"/>
      <c r="K80" s="238"/>
      <c r="L80" s="238">
        <f>L76</f>
        <v>1110326042.7127035</v>
      </c>
      <c r="M80" s="238"/>
      <c r="N80" s="238"/>
      <c r="O80" s="238"/>
      <c r="P80" s="227"/>
      <c r="Q80" s="238">
        <f>Q76</f>
        <v>1164044509.0788274</v>
      </c>
      <c r="R80" s="238"/>
      <c r="S80" s="238"/>
      <c r="T80" s="238"/>
      <c r="U80" s="227"/>
      <c r="V80" s="238">
        <f>V76</f>
        <v>1144983117.7876222</v>
      </c>
      <c r="W80" s="238"/>
      <c r="X80" s="238"/>
      <c r="Y80" s="238"/>
      <c r="Z80" s="227"/>
      <c r="AA80" s="238">
        <f>AA76</f>
        <v>770253493.54006517</v>
      </c>
      <c r="AB80" s="238"/>
      <c r="AC80" s="238"/>
      <c r="AD80" s="238"/>
      <c r="AE80" s="227"/>
      <c r="AF80" s="224"/>
      <c r="AG80" s="224"/>
      <c r="AH80" s="226"/>
      <c r="AI80" s="227"/>
      <c r="AJ80" s="227"/>
      <c r="AK80" s="227"/>
      <c r="AL80" s="328"/>
      <c r="AM80" s="329"/>
      <c r="AN80" s="329"/>
      <c r="AO80" s="328"/>
      <c r="AP80" s="233"/>
    </row>
    <row r="81" spans="1:42" s="223" customFormat="1" ht="48.75" customHeight="1" x14ac:dyDescent="0.25">
      <c r="A81" s="376"/>
      <c r="B81" s="646">
        <v>12</v>
      </c>
      <c r="C81" s="626" t="s">
        <v>176</v>
      </c>
      <c r="D81" s="373" t="s">
        <v>200</v>
      </c>
      <c r="E81" s="373">
        <v>480</v>
      </c>
      <c r="F81" s="627">
        <v>181</v>
      </c>
      <c r="G81" s="120" t="s">
        <v>9</v>
      </c>
      <c r="H81" s="230">
        <v>1</v>
      </c>
      <c r="I81" s="230">
        <v>1</v>
      </c>
      <c r="J81" s="230"/>
      <c r="K81" s="224"/>
      <c r="L81" s="693">
        <v>1</v>
      </c>
      <c r="M81" s="224"/>
      <c r="N81" s="224"/>
      <c r="O81" s="224"/>
      <c r="P81" s="227"/>
      <c r="Q81" s="693">
        <v>1</v>
      </c>
      <c r="R81" s="224"/>
      <c r="S81" s="224"/>
      <c r="T81" s="224"/>
      <c r="U81" s="227"/>
      <c r="V81" s="693">
        <v>1</v>
      </c>
      <c r="W81" s="224"/>
      <c r="X81" s="224"/>
      <c r="Y81" s="224"/>
      <c r="Z81" s="227"/>
      <c r="AA81" s="693">
        <v>1</v>
      </c>
      <c r="AB81" s="224"/>
      <c r="AC81" s="224"/>
      <c r="AD81" s="224"/>
      <c r="AE81" s="227"/>
      <c r="AF81" s="224"/>
      <c r="AG81" s="224"/>
      <c r="AH81" s="226"/>
      <c r="AI81" s="227"/>
      <c r="AJ81" s="227"/>
      <c r="AK81" s="227"/>
      <c r="AL81" s="328"/>
      <c r="AM81" s="329"/>
      <c r="AN81" s="329"/>
      <c r="AO81" s="328"/>
      <c r="AP81" s="232"/>
    </row>
    <row r="82" spans="1:42" s="223" customFormat="1" ht="42.75" customHeight="1" x14ac:dyDescent="0.25">
      <c r="A82" s="376"/>
      <c r="B82" s="647"/>
      <c r="C82" s="594"/>
      <c r="D82" s="374"/>
      <c r="E82" s="374"/>
      <c r="F82" s="629"/>
      <c r="G82" s="121" t="s">
        <v>10</v>
      </c>
      <c r="H82" s="244">
        <f>+I82+L82+Q82+V82+AA82</f>
        <v>458189205.12312698</v>
      </c>
      <c r="I82" s="238">
        <v>62762844</v>
      </c>
      <c r="J82" s="238"/>
      <c r="K82" s="238"/>
      <c r="L82" s="238">
        <v>104795549.94918565</v>
      </c>
      <c r="M82" s="238"/>
      <c r="N82" s="238"/>
      <c r="O82" s="238"/>
      <c r="P82" s="227"/>
      <c r="Q82" s="238">
        <v>109865642.88469054</v>
      </c>
      <c r="R82" s="238"/>
      <c r="S82" s="238"/>
      <c r="T82" s="238"/>
      <c r="U82" s="227"/>
      <c r="V82" s="238">
        <v>108066577.6495114</v>
      </c>
      <c r="W82" s="238"/>
      <c r="X82" s="238"/>
      <c r="Y82" s="238">
        <v>109865642.88469054</v>
      </c>
      <c r="Z82" s="227"/>
      <c r="AA82" s="238">
        <v>72698590.639739409</v>
      </c>
      <c r="AB82" s="238"/>
      <c r="AC82" s="238"/>
      <c r="AD82" s="238"/>
      <c r="AE82" s="227"/>
      <c r="AF82" s="224"/>
      <c r="AG82" s="224"/>
      <c r="AH82" s="226"/>
      <c r="AI82" s="227"/>
      <c r="AJ82" s="227"/>
      <c r="AK82" s="227"/>
      <c r="AL82" s="328"/>
      <c r="AM82" s="329"/>
      <c r="AN82" s="329"/>
      <c r="AO82" s="328"/>
      <c r="AP82" s="232"/>
    </row>
    <row r="83" spans="1:42" s="223" customFormat="1" ht="50.25" customHeight="1" x14ac:dyDescent="0.25">
      <c r="A83" s="376"/>
      <c r="B83" s="647"/>
      <c r="C83" s="594"/>
      <c r="D83" s="374"/>
      <c r="E83" s="374"/>
      <c r="F83" s="629"/>
      <c r="G83" s="121" t="s">
        <v>11</v>
      </c>
      <c r="H83" s="234"/>
      <c r="I83" s="227"/>
      <c r="J83" s="227"/>
      <c r="K83" s="224"/>
      <c r="L83" s="224"/>
      <c r="M83" s="224"/>
      <c r="N83" s="224"/>
      <c r="O83" s="224"/>
      <c r="P83" s="227"/>
      <c r="Q83" s="224"/>
      <c r="R83" s="224"/>
      <c r="S83" s="224"/>
      <c r="T83" s="224"/>
      <c r="U83" s="227"/>
      <c r="V83" s="224"/>
      <c r="W83" s="224"/>
      <c r="X83" s="224"/>
      <c r="Y83" s="224"/>
      <c r="Z83" s="227"/>
      <c r="AA83" s="224"/>
      <c r="AB83" s="224"/>
      <c r="AC83" s="224"/>
      <c r="AD83" s="224"/>
      <c r="AE83" s="227"/>
      <c r="AF83" s="224"/>
      <c r="AG83" s="224"/>
      <c r="AH83" s="226"/>
      <c r="AI83" s="227"/>
      <c r="AJ83" s="227"/>
      <c r="AK83" s="227"/>
      <c r="AL83" s="328"/>
      <c r="AM83" s="329"/>
      <c r="AN83" s="329"/>
      <c r="AO83" s="328"/>
      <c r="AP83" s="232"/>
    </row>
    <row r="84" spans="1:42" s="223" customFormat="1" ht="42.75" customHeight="1" x14ac:dyDescent="0.25">
      <c r="A84" s="376"/>
      <c r="B84" s="647"/>
      <c r="C84" s="594"/>
      <c r="D84" s="374"/>
      <c r="E84" s="374"/>
      <c r="F84" s="629"/>
      <c r="G84" s="121" t="s">
        <v>12</v>
      </c>
      <c r="H84" s="227"/>
      <c r="I84" s="227"/>
      <c r="J84" s="227"/>
      <c r="K84" s="224"/>
      <c r="L84" s="224"/>
      <c r="M84" s="224"/>
      <c r="N84" s="224"/>
      <c r="O84" s="224"/>
      <c r="P84" s="227"/>
      <c r="Q84" s="224"/>
      <c r="R84" s="224"/>
      <c r="S84" s="224"/>
      <c r="T84" s="224"/>
      <c r="U84" s="227"/>
      <c r="V84" s="224"/>
      <c r="W84" s="224"/>
      <c r="X84" s="224"/>
      <c r="Y84" s="224"/>
      <c r="Z84" s="227"/>
      <c r="AA84" s="224"/>
      <c r="AB84" s="224"/>
      <c r="AC84" s="224"/>
      <c r="AD84" s="224"/>
      <c r="AE84" s="227"/>
      <c r="AF84" s="224"/>
      <c r="AG84" s="224"/>
      <c r="AH84" s="226"/>
      <c r="AI84" s="227"/>
      <c r="AJ84" s="227"/>
      <c r="AK84" s="227"/>
      <c r="AL84" s="328"/>
      <c r="AM84" s="329"/>
      <c r="AN84" s="329"/>
      <c r="AO84" s="328"/>
      <c r="AP84" s="232"/>
    </row>
    <row r="85" spans="1:42" s="223" customFormat="1" ht="42.75" customHeight="1" x14ac:dyDescent="0.25">
      <c r="A85" s="376"/>
      <c r="B85" s="647"/>
      <c r="C85" s="594"/>
      <c r="D85" s="374"/>
      <c r="E85" s="374"/>
      <c r="F85" s="629"/>
      <c r="G85" s="121" t="s">
        <v>13</v>
      </c>
      <c r="H85" s="230">
        <v>1</v>
      </c>
      <c r="I85" s="230">
        <f>I81</f>
        <v>1</v>
      </c>
      <c r="J85" s="230"/>
      <c r="K85" s="224"/>
      <c r="L85" s="230">
        <f>L81</f>
        <v>1</v>
      </c>
      <c r="M85" s="230"/>
      <c r="N85" s="230"/>
      <c r="O85" s="230"/>
      <c r="P85" s="227"/>
      <c r="Q85" s="230">
        <f>Q81</f>
        <v>1</v>
      </c>
      <c r="R85" s="230"/>
      <c r="S85" s="230"/>
      <c r="T85" s="230"/>
      <c r="U85" s="227"/>
      <c r="V85" s="230">
        <f>V81</f>
        <v>1</v>
      </c>
      <c r="W85" s="230"/>
      <c r="X85" s="230"/>
      <c r="Y85" s="230">
        <f t="shared" ref="Y85" si="8">Y81</f>
        <v>0</v>
      </c>
      <c r="Z85" s="227"/>
      <c r="AA85" s="230">
        <f>AA81</f>
        <v>1</v>
      </c>
      <c r="AB85" s="230"/>
      <c r="AC85" s="230"/>
      <c r="AD85" s="230"/>
      <c r="AE85" s="227"/>
      <c r="AF85" s="224"/>
      <c r="AG85" s="224"/>
      <c r="AH85" s="226"/>
      <c r="AI85" s="227"/>
      <c r="AJ85" s="227"/>
      <c r="AK85" s="227"/>
      <c r="AL85" s="328"/>
      <c r="AM85" s="329"/>
      <c r="AN85" s="329"/>
      <c r="AO85" s="328"/>
      <c r="AP85" s="232"/>
    </row>
    <row r="86" spans="1:42" s="223" customFormat="1" ht="45" customHeight="1" thickBot="1" x14ac:dyDescent="0.3">
      <c r="A86" s="376"/>
      <c r="B86" s="648"/>
      <c r="C86" s="641"/>
      <c r="D86" s="375"/>
      <c r="E86" s="654"/>
      <c r="F86" s="638"/>
      <c r="G86" s="123" t="s">
        <v>14</v>
      </c>
      <c r="H86" s="238">
        <f>+H82</f>
        <v>458189205.12312698</v>
      </c>
      <c r="I86" s="238">
        <f>I82</f>
        <v>62762844</v>
      </c>
      <c r="J86" s="238"/>
      <c r="K86" s="238"/>
      <c r="L86" s="238">
        <f>L82</f>
        <v>104795549.94918565</v>
      </c>
      <c r="M86" s="238"/>
      <c r="N86" s="238"/>
      <c r="O86" s="238"/>
      <c r="P86" s="227"/>
      <c r="Q86" s="238">
        <f>Q82</f>
        <v>109865642.88469054</v>
      </c>
      <c r="R86" s="238"/>
      <c r="S86" s="238"/>
      <c r="T86" s="238"/>
      <c r="U86" s="227"/>
      <c r="V86" s="238">
        <f>V82</f>
        <v>108066577.6495114</v>
      </c>
      <c r="W86" s="238"/>
      <c r="X86" s="238"/>
      <c r="Y86" s="238"/>
      <c r="Z86" s="227"/>
      <c r="AA86" s="238">
        <f>AA82</f>
        <v>72698590.639739409</v>
      </c>
      <c r="AB86" s="238"/>
      <c r="AC86" s="238"/>
      <c r="AD86" s="238"/>
      <c r="AE86" s="227"/>
      <c r="AF86" s="224"/>
      <c r="AG86" s="224"/>
      <c r="AH86" s="226"/>
      <c r="AI86" s="227"/>
      <c r="AJ86" s="227"/>
      <c r="AK86" s="227"/>
      <c r="AL86" s="328"/>
      <c r="AM86" s="329"/>
      <c r="AN86" s="329"/>
      <c r="AO86" s="328"/>
      <c r="AP86" s="232"/>
    </row>
    <row r="87" spans="1:42" s="223" customFormat="1" ht="45" customHeight="1" x14ac:dyDescent="0.25">
      <c r="A87" s="376"/>
      <c r="B87" s="651">
        <v>13</v>
      </c>
      <c r="C87" s="652" t="s">
        <v>177</v>
      </c>
      <c r="D87" s="653" t="s">
        <v>200</v>
      </c>
      <c r="E87" s="653" t="s">
        <v>254</v>
      </c>
      <c r="F87" s="627">
        <v>181</v>
      </c>
      <c r="G87" s="124" t="s">
        <v>9</v>
      </c>
      <c r="H87" s="230">
        <v>1</v>
      </c>
      <c r="I87" s="230">
        <v>1</v>
      </c>
      <c r="J87" s="230"/>
      <c r="K87" s="224"/>
      <c r="L87" s="230">
        <v>1</v>
      </c>
      <c r="M87" s="224"/>
      <c r="N87" s="224"/>
      <c r="O87" s="224"/>
      <c r="P87" s="227"/>
      <c r="Q87" s="230">
        <v>1</v>
      </c>
      <c r="R87" s="224"/>
      <c r="S87" s="224"/>
      <c r="T87" s="224"/>
      <c r="U87" s="227"/>
      <c r="V87" s="230">
        <v>1</v>
      </c>
      <c r="W87" s="224"/>
      <c r="X87" s="224"/>
      <c r="Y87" s="224"/>
      <c r="Z87" s="227"/>
      <c r="AA87" s="230">
        <v>1</v>
      </c>
      <c r="AB87" s="224"/>
      <c r="AC87" s="224"/>
      <c r="AD87" s="224"/>
      <c r="AE87" s="227"/>
      <c r="AF87" s="224"/>
      <c r="AG87" s="224"/>
      <c r="AH87" s="226"/>
      <c r="AI87" s="227"/>
      <c r="AJ87" s="227"/>
      <c r="AK87" s="227"/>
      <c r="AL87" s="328"/>
      <c r="AM87" s="329"/>
      <c r="AN87" s="329"/>
      <c r="AO87" s="328"/>
      <c r="AP87" s="231"/>
    </row>
    <row r="88" spans="1:42" s="223" customFormat="1" ht="45" customHeight="1" x14ac:dyDescent="0.25">
      <c r="A88" s="376"/>
      <c r="B88" s="647"/>
      <c r="C88" s="652"/>
      <c r="D88" s="374"/>
      <c r="E88" s="374"/>
      <c r="F88" s="629"/>
      <c r="G88" s="121" t="s">
        <v>10</v>
      </c>
      <c r="H88" s="244">
        <f>+I88+L88+Q88+V88+AA88</f>
        <v>1939634796</v>
      </c>
      <c r="I88" s="238">
        <v>265691796</v>
      </c>
      <c r="J88" s="238"/>
      <c r="K88" s="238"/>
      <c r="L88" s="238">
        <v>443627000</v>
      </c>
      <c r="M88" s="238"/>
      <c r="N88" s="238"/>
      <c r="O88" s="238"/>
      <c r="P88" s="227"/>
      <c r="Q88" s="238">
        <v>465090000</v>
      </c>
      <c r="R88" s="238"/>
      <c r="S88" s="238"/>
      <c r="T88" s="238"/>
      <c r="U88" s="227"/>
      <c r="V88" s="238">
        <v>457474000</v>
      </c>
      <c r="W88" s="238"/>
      <c r="X88" s="238"/>
      <c r="Y88" s="238">
        <v>465090459.83843648</v>
      </c>
      <c r="Z88" s="227"/>
      <c r="AA88" s="238">
        <v>307752000</v>
      </c>
      <c r="AB88" s="238"/>
      <c r="AC88" s="238"/>
      <c r="AD88" s="238"/>
      <c r="AE88" s="227"/>
      <c r="AF88" s="224"/>
      <c r="AG88" s="224"/>
      <c r="AH88" s="226"/>
      <c r="AI88" s="227"/>
      <c r="AJ88" s="227"/>
      <c r="AK88" s="227"/>
      <c r="AL88" s="328"/>
      <c r="AM88" s="329"/>
      <c r="AN88" s="329"/>
      <c r="AO88" s="328"/>
      <c r="AP88" s="232"/>
    </row>
    <row r="89" spans="1:42" s="223" customFormat="1" ht="40.5" customHeight="1" x14ac:dyDescent="0.25">
      <c r="A89" s="376"/>
      <c r="B89" s="647"/>
      <c r="C89" s="652"/>
      <c r="D89" s="374"/>
      <c r="E89" s="374"/>
      <c r="F89" s="629"/>
      <c r="G89" s="121" t="s">
        <v>11</v>
      </c>
      <c r="H89" s="224">
        <f>H88/2</f>
        <v>969817398</v>
      </c>
      <c r="I89" s="224">
        <f>I88/2</f>
        <v>132845898</v>
      </c>
      <c r="J89" s="224"/>
      <c r="K89" s="224"/>
      <c r="L89" s="224">
        <v>221813500</v>
      </c>
      <c r="M89" s="224"/>
      <c r="N89" s="224"/>
      <c r="O89" s="224"/>
      <c r="P89" s="227"/>
      <c r="Q89" s="224">
        <v>232545000</v>
      </c>
      <c r="R89" s="224"/>
      <c r="S89" s="224"/>
      <c r="T89" s="224"/>
      <c r="U89" s="227"/>
      <c r="V89" s="224">
        <f>V90/2</f>
        <v>228500000</v>
      </c>
      <c r="W89" s="224"/>
      <c r="X89" s="224"/>
      <c r="Y89" s="224"/>
      <c r="Z89" s="227"/>
      <c r="AA89" s="224">
        <v>153876000</v>
      </c>
      <c r="AB89" s="224"/>
      <c r="AC89" s="224"/>
      <c r="AD89" s="224"/>
      <c r="AE89" s="227"/>
      <c r="AF89" s="224"/>
      <c r="AG89" s="224"/>
      <c r="AH89" s="226"/>
      <c r="AI89" s="227"/>
      <c r="AJ89" s="227"/>
      <c r="AK89" s="227"/>
      <c r="AL89" s="328"/>
      <c r="AM89" s="329"/>
      <c r="AN89" s="329"/>
      <c r="AO89" s="328"/>
      <c r="AP89" s="232"/>
    </row>
    <row r="90" spans="1:42" s="223" customFormat="1" ht="41.25" customHeight="1" x14ac:dyDescent="0.25">
      <c r="A90" s="376"/>
      <c r="B90" s="647"/>
      <c r="C90" s="652"/>
      <c r="D90" s="374"/>
      <c r="E90" s="374"/>
      <c r="F90" s="629"/>
      <c r="G90" s="121" t="s">
        <v>12</v>
      </c>
      <c r="H90" s="224"/>
      <c r="I90" s="224"/>
      <c r="J90" s="224"/>
      <c r="K90" s="224"/>
      <c r="L90" s="224"/>
      <c r="M90" s="224"/>
      <c r="N90" s="224"/>
      <c r="O90" s="224"/>
      <c r="P90" s="227"/>
      <c r="Q90" s="224"/>
      <c r="R90" s="224"/>
      <c r="S90" s="224"/>
      <c r="T90" s="224"/>
      <c r="U90" s="227"/>
      <c r="V90" s="224">
        <v>457000000</v>
      </c>
      <c r="W90" s="224"/>
      <c r="X90" s="224"/>
      <c r="Y90" s="224"/>
      <c r="Z90" s="227"/>
      <c r="AA90" s="224"/>
      <c r="AB90" s="224"/>
      <c r="AC90" s="224"/>
      <c r="AD90" s="224"/>
      <c r="AE90" s="227"/>
      <c r="AF90" s="224"/>
      <c r="AG90" s="224"/>
      <c r="AH90" s="226"/>
      <c r="AI90" s="227"/>
      <c r="AJ90" s="227"/>
      <c r="AK90" s="227"/>
      <c r="AL90" s="328"/>
      <c r="AM90" s="329"/>
      <c r="AN90" s="329"/>
      <c r="AO90" s="328"/>
      <c r="AP90" s="232"/>
    </row>
    <row r="91" spans="1:42" s="223" customFormat="1" ht="45" customHeight="1" x14ac:dyDescent="0.25">
      <c r="A91" s="376"/>
      <c r="B91" s="647"/>
      <c r="C91" s="652"/>
      <c r="D91" s="374"/>
      <c r="E91" s="374"/>
      <c r="F91" s="629"/>
      <c r="G91" s="121" t="s">
        <v>13</v>
      </c>
      <c r="H91" s="230">
        <v>1</v>
      </c>
      <c r="I91" s="230">
        <v>1</v>
      </c>
      <c r="J91" s="230"/>
      <c r="K91" s="224"/>
      <c r="L91" s="230">
        <f>L87</f>
        <v>1</v>
      </c>
      <c r="M91" s="224"/>
      <c r="N91" s="224"/>
      <c r="O91" s="224"/>
      <c r="P91" s="227"/>
      <c r="Q91" s="230">
        <f>Q87</f>
        <v>1</v>
      </c>
      <c r="R91" s="224"/>
      <c r="S91" s="224"/>
      <c r="T91" s="224"/>
      <c r="U91" s="227"/>
      <c r="V91" s="230">
        <f>V87</f>
        <v>1</v>
      </c>
      <c r="W91" s="224"/>
      <c r="X91" s="224"/>
      <c r="Y91" s="224"/>
      <c r="Z91" s="227"/>
      <c r="AA91" s="230">
        <f>AA87</f>
        <v>1</v>
      </c>
      <c r="AB91" s="224"/>
      <c r="AC91" s="224"/>
      <c r="AD91" s="224"/>
      <c r="AE91" s="227"/>
      <c r="AF91" s="224"/>
      <c r="AG91" s="224"/>
      <c r="AH91" s="226"/>
      <c r="AI91" s="227"/>
      <c r="AJ91" s="227"/>
      <c r="AK91" s="227"/>
      <c r="AL91" s="328"/>
      <c r="AM91" s="329"/>
      <c r="AN91" s="329"/>
      <c r="AO91" s="328"/>
      <c r="AP91" s="232"/>
    </row>
    <row r="92" spans="1:42" s="223" customFormat="1" ht="48.75" customHeight="1" thickBot="1" x14ac:dyDescent="0.3">
      <c r="A92" s="376"/>
      <c r="B92" s="650"/>
      <c r="C92" s="652"/>
      <c r="D92" s="654"/>
      <c r="E92" s="654"/>
      <c r="F92" s="638"/>
      <c r="G92" s="122" t="s">
        <v>14</v>
      </c>
      <c r="H92" s="238">
        <f>+H88</f>
        <v>1939634796</v>
      </c>
      <c r="I92" s="238">
        <v>265691796</v>
      </c>
      <c r="J92" s="238"/>
      <c r="K92" s="238"/>
      <c r="L92" s="238">
        <f>L88</f>
        <v>443627000</v>
      </c>
      <c r="M92" s="238"/>
      <c r="N92" s="238"/>
      <c r="O92" s="238"/>
      <c r="P92" s="227"/>
      <c r="Q92" s="238">
        <f>Q88</f>
        <v>465090000</v>
      </c>
      <c r="R92" s="238"/>
      <c r="S92" s="238"/>
      <c r="T92" s="238"/>
      <c r="U92" s="227"/>
      <c r="V92" s="238">
        <f>V88</f>
        <v>457474000</v>
      </c>
      <c r="W92" s="238"/>
      <c r="X92" s="238"/>
      <c r="Y92" s="238"/>
      <c r="Z92" s="227"/>
      <c r="AA92" s="238">
        <f>AA88</f>
        <v>307752000</v>
      </c>
      <c r="AB92" s="238"/>
      <c r="AC92" s="238"/>
      <c r="AD92" s="238"/>
      <c r="AE92" s="227"/>
      <c r="AF92" s="224"/>
      <c r="AG92" s="224"/>
      <c r="AH92" s="226"/>
      <c r="AI92" s="227"/>
      <c r="AJ92" s="227"/>
      <c r="AK92" s="227"/>
      <c r="AL92" s="328"/>
      <c r="AM92" s="329"/>
      <c r="AN92" s="329"/>
      <c r="AO92" s="328"/>
      <c r="AP92" s="233"/>
    </row>
    <row r="93" spans="1:42" s="223" customFormat="1" ht="46.5" customHeight="1" x14ac:dyDescent="0.25">
      <c r="A93" s="376"/>
      <c r="B93" s="646">
        <v>14</v>
      </c>
      <c r="C93" s="655" t="s">
        <v>178</v>
      </c>
      <c r="D93" s="373" t="s">
        <v>188</v>
      </c>
      <c r="E93" s="373">
        <v>481</v>
      </c>
      <c r="F93" s="627">
        <v>181</v>
      </c>
      <c r="G93" s="120" t="s">
        <v>9</v>
      </c>
      <c r="H93" s="230">
        <v>0.25</v>
      </c>
      <c r="I93" s="230">
        <v>0.15</v>
      </c>
      <c r="J93" s="230"/>
      <c r="K93" s="224"/>
      <c r="L93" s="230">
        <v>0.2</v>
      </c>
      <c r="M93" s="224"/>
      <c r="N93" s="224"/>
      <c r="O93" s="224"/>
      <c r="P93" s="227"/>
      <c r="Q93" s="230">
        <v>0.25</v>
      </c>
      <c r="R93" s="224"/>
      <c r="S93" s="224"/>
      <c r="T93" s="224"/>
      <c r="U93" s="227"/>
      <c r="V93" s="230">
        <v>0.25</v>
      </c>
      <c r="W93" s="224"/>
      <c r="X93" s="224"/>
      <c r="Y93" s="224"/>
      <c r="Z93" s="227"/>
      <c r="AA93" s="230">
        <v>0.25</v>
      </c>
      <c r="AB93" s="224"/>
      <c r="AC93" s="224"/>
      <c r="AD93" s="224"/>
      <c r="AE93" s="227"/>
      <c r="AF93" s="224"/>
      <c r="AG93" s="224"/>
      <c r="AH93" s="226"/>
      <c r="AI93" s="227"/>
      <c r="AJ93" s="227"/>
      <c r="AK93" s="227"/>
      <c r="AL93" s="328"/>
      <c r="AM93" s="329"/>
      <c r="AN93" s="329"/>
      <c r="AO93" s="328"/>
      <c r="AP93" s="231"/>
    </row>
    <row r="94" spans="1:42" s="223" customFormat="1" ht="43.5" customHeight="1" x14ac:dyDescent="0.25">
      <c r="A94" s="376"/>
      <c r="B94" s="647"/>
      <c r="C94" s="652"/>
      <c r="D94" s="374"/>
      <c r="E94" s="374"/>
      <c r="F94" s="629"/>
      <c r="G94" s="121" t="s">
        <v>10</v>
      </c>
      <c r="H94" s="244">
        <f>+I94+L94+Q94+V94+AA94</f>
        <v>2881339355.3485336</v>
      </c>
      <c r="I94" s="238">
        <v>394686410</v>
      </c>
      <c r="J94" s="238"/>
      <c r="K94" s="238"/>
      <c r="L94" s="238">
        <v>659010598.58631921</v>
      </c>
      <c r="M94" s="238"/>
      <c r="N94" s="238"/>
      <c r="O94" s="238"/>
      <c r="P94" s="227"/>
      <c r="Q94" s="238">
        <v>690894061.02280128</v>
      </c>
      <c r="R94" s="238"/>
      <c r="S94" s="238"/>
      <c r="T94" s="238"/>
      <c r="U94" s="227"/>
      <c r="V94" s="238">
        <v>679580574.3517915</v>
      </c>
      <c r="W94" s="238"/>
      <c r="X94" s="238"/>
      <c r="Y94" s="238">
        <v>690894061.02280128</v>
      </c>
      <c r="Z94" s="227"/>
      <c r="AA94" s="238">
        <v>457167711.38762212</v>
      </c>
      <c r="AB94" s="238"/>
      <c r="AC94" s="238"/>
      <c r="AD94" s="238"/>
      <c r="AE94" s="227"/>
      <c r="AF94" s="224"/>
      <c r="AG94" s="224"/>
      <c r="AH94" s="226"/>
      <c r="AI94" s="227"/>
      <c r="AJ94" s="227"/>
      <c r="AK94" s="227"/>
      <c r="AL94" s="328"/>
      <c r="AM94" s="329"/>
      <c r="AN94" s="329"/>
      <c r="AO94" s="328"/>
      <c r="AP94" s="232"/>
    </row>
    <row r="95" spans="1:42" s="223" customFormat="1" ht="39" customHeight="1" x14ac:dyDescent="0.25">
      <c r="A95" s="376"/>
      <c r="B95" s="647"/>
      <c r="C95" s="652"/>
      <c r="D95" s="374"/>
      <c r="E95" s="374"/>
      <c r="F95" s="629"/>
      <c r="G95" s="121" t="s">
        <v>11</v>
      </c>
      <c r="H95" s="224"/>
      <c r="I95" s="224"/>
      <c r="J95" s="224"/>
      <c r="K95" s="224"/>
      <c r="L95" s="224"/>
      <c r="M95" s="224"/>
      <c r="N95" s="224"/>
      <c r="O95" s="224"/>
      <c r="P95" s="227"/>
      <c r="Q95" s="224"/>
      <c r="R95" s="224"/>
      <c r="S95" s="224"/>
      <c r="T95" s="224"/>
      <c r="U95" s="227"/>
      <c r="V95" s="224"/>
      <c r="W95" s="224"/>
      <c r="X95" s="224"/>
      <c r="Y95" s="224"/>
      <c r="Z95" s="227"/>
      <c r="AA95" s="224"/>
      <c r="AB95" s="224"/>
      <c r="AC95" s="224"/>
      <c r="AD95" s="224"/>
      <c r="AE95" s="227"/>
      <c r="AF95" s="224"/>
      <c r="AG95" s="224"/>
      <c r="AH95" s="226"/>
      <c r="AI95" s="227"/>
      <c r="AJ95" s="227"/>
      <c r="AK95" s="227"/>
      <c r="AL95" s="328"/>
      <c r="AM95" s="329"/>
      <c r="AN95" s="329"/>
      <c r="AO95" s="328"/>
      <c r="AP95" s="232"/>
    </row>
    <row r="96" spans="1:42" s="223" customFormat="1" ht="36.75" customHeight="1" x14ac:dyDescent="0.25">
      <c r="A96" s="376"/>
      <c r="B96" s="647"/>
      <c r="C96" s="652"/>
      <c r="D96" s="374"/>
      <c r="E96" s="374"/>
      <c r="F96" s="629"/>
      <c r="G96" s="121" t="s">
        <v>12</v>
      </c>
      <c r="H96" s="224"/>
      <c r="I96" s="224"/>
      <c r="J96" s="224"/>
      <c r="K96" s="224"/>
      <c r="L96" s="224"/>
      <c r="M96" s="224"/>
      <c r="N96" s="224"/>
      <c r="O96" s="224"/>
      <c r="P96" s="227"/>
      <c r="Q96" s="224"/>
      <c r="R96" s="224"/>
      <c r="S96" s="224"/>
      <c r="T96" s="224"/>
      <c r="U96" s="227"/>
      <c r="V96" s="224"/>
      <c r="W96" s="224"/>
      <c r="X96" s="224"/>
      <c r="Y96" s="224"/>
      <c r="Z96" s="227"/>
      <c r="AA96" s="224"/>
      <c r="AB96" s="224"/>
      <c r="AC96" s="224"/>
      <c r="AD96" s="224"/>
      <c r="AE96" s="227"/>
      <c r="AF96" s="224"/>
      <c r="AG96" s="224"/>
      <c r="AH96" s="226"/>
      <c r="AI96" s="227"/>
      <c r="AJ96" s="227"/>
      <c r="AK96" s="227"/>
      <c r="AL96" s="328"/>
      <c r="AM96" s="329"/>
      <c r="AN96" s="329"/>
      <c r="AO96" s="328"/>
      <c r="AP96" s="232"/>
    </row>
    <row r="97" spans="1:42" s="223" customFormat="1" ht="45" customHeight="1" x14ac:dyDescent="0.25">
      <c r="A97" s="376"/>
      <c r="B97" s="647"/>
      <c r="C97" s="652"/>
      <c r="D97" s="374"/>
      <c r="E97" s="374"/>
      <c r="F97" s="629"/>
      <c r="G97" s="121" t="s">
        <v>13</v>
      </c>
      <c r="H97" s="230">
        <v>0.25</v>
      </c>
      <c r="I97" s="230">
        <v>0.15</v>
      </c>
      <c r="J97" s="230"/>
      <c r="K97" s="224"/>
      <c r="L97" s="230">
        <f>L93</f>
        <v>0.2</v>
      </c>
      <c r="M97" s="224"/>
      <c r="N97" s="224"/>
      <c r="O97" s="224"/>
      <c r="P97" s="227"/>
      <c r="Q97" s="230">
        <f>Q93</f>
        <v>0.25</v>
      </c>
      <c r="R97" s="224"/>
      <c r="S97" s="224"/>
      <c r="T97" s="224"/>
      <c r="U97" s="227"/>
      <c r="V97" s="230">
        <f>V93</f>
        <v>0.25</v>
      </c>
      <c r="W97" s="224"/>
      <c r="X97" s="224"/>
      <c r="Y97" s="224"/>
      <c r="Z97" s="227"/>
      <c r="AA97" s="230">
        <f>AA93</f>
        <v>0.25</v>
      </c>
      <c r="AB97" s="224"/>
      <c r="AC97" s="224"/>
      <c r="AD97" s="224"/>
      <c r="AE97" s="227"/>
      <c r="AF97" s="224"/>
      <c r="AG97" s="224"/>
      <c r="AH97" s="226"/>
      <c r="AI97" s="227"/>
      <c r="AJ97" s="227"/>
      <c r="AK97" s="227"/>
      <c r="AL97" s="328"/>
      <c r="AM97" s="329"/>
      <c r="AN97" s="329"/>
      <c r="AO97" s="328"/>
      <c r="AP97" s="232"/>
    </row>
    <row r="98" spans="1:42" s="223" customFormat="1" ht="47.25" customHeight="1" thickBot="1" x14ac:dyDescent="0.3">
      <c r="A98" s="376"/>
      <c r="B98" s="648"/>
      <c r="C98" s="656"/>
      <c r="D98" s="375"/>
      <c r="E98" s="375"/>
      <c r="F98" s="638"/>
      <c r="G98" s="123" t="s">
        <v>14</v>
      </c>
      <c r="H98" s="238">
        <v>2881339355.3485336</v>
      </c>
      <c r="I98" s="238">
        <v>394686410</v>
      </c>
      <c r="J98" s="238"/>
      <c r="K98" s="238"/>
      <c r="L98" s="238">
        <f>L94</f>
        <v>659010598.58631921</v>
      </c>
      <c r="M98" s="238"/>
      <c r="N98" s="238"/>
      <c r="O98" s="238"/>
      <c r="P98" s="227"/>
      <c r="Q98" s="238">
        <f>Q94</f>
        <v>690894061.02280128</v>
      </c>
      <c r="R98" s="238"/>
      <c r="S98" s="238"/>
      <c r="T98" s="238"/>
      <c r="U98" s="227"/>
      <c r="V98" s="238">
        <f>V94</f>
        <v>679580574.3517915</v>
      </c>
      <c r="W98" s="238"/>
      <c r="X98" s="238"/>
      <c r="Y98" s="238">
        <f t="shared" ref="Y98" si="9">Y94</f>
        <v>690894061.02280128</v>
      </c>
      <c r="Z98" s="227"/>
      <c r="AA98" s="238">
        <f>AA94</f>
        <v>457167711.38762212</v>
      </c>
      <c r="AB98" s="238"/>
      <c r="AC98" s="238"/>
      <c r="AD98" s="238"/>
      <c r="AE98" s="227"/>
      <c r="AF98" s="224"/>
      <c r="AG98" s="224"/>
      <c r="AH98" s="226"/>
      <c r="AI98" s="227"/>
      <c r="AJ98" s="227"/>
      <c r="AK98" s="227"/>
      <c r="AL98" s="328"/>
      <c r="AM98" s="329"/>
      <c r="AN98" s="329"/>
      <c r="AO98" s="328"/>
      <c r="AP98" s="233"/>
    </row>
    <row r="99" spans="1:42" s="223" customFormat="1" ht="47.25" customHeight="1" x14ac:dyDescent="0.25">
      <c r="A99" s="376"/>
      <c r="B99" s="646">
        <v>15</v>
      </c>
      <c r="C99" s="655" t="s">
        <v>179</v>
      </c>
      <c r="D99" s="373" t="s">
        <v>188</v>
      </c>
      <c r="E99" s="373">
        <v>480</v>
      </c>
      <c r="F99" s="627">
        <v>181</v>
      </c>
      <c r="G99" s="120" t="s">
        <v>9</v>
      </c>
      <c r="H99" s="230">
        <v>1</v>
      </c>
      <c r="I99" s="230">
        <v>0.1</v>
      </c>
      <c r="J99" s="230"/>
      <c r="K99" s="224"/>
      <c r="L99" s="693">
        <v>0.5</v>
      </c>
      <c r="M99" s="224"/>
      <c r="N99" s="224"/>
      <c r="O99" s="224"/>
      <c r="P99" s="693"/>
      <c r="Q99" s="693">
        <v>0.7</v>
      </c>
      <c r="R99" s="224"/>
      <c r="S99" s="224"/>
      <c r="T99" s="224"/>
      <c r="U99" s="227"/>
      <c r="V99" s="693">
        <v>0.9</v>
      </c>
      <c r="W99" s="224"/>
      <c r="X99" s="224"/>
      <c r="Y99" s="224"/>
      <c r="Z99" s="227"/>
      <c r="AA99" s="693">
        <v>1</v>
      </c>
      <c r="AB99" s="224"/>
      <c r="AC99" s="224"/>
      <c r="AD99" s="224"/>
      <c r="AE99" s="227"/>
      <c r="AF99" s="224"/>
      <c r="AG99" s="224"/>
      <c r="AH99" s="226"/>
      <c r="AI99" s="227"/>
      <c r="AJ99" s="227"/>
      <c r="AK99" s="227"/>
      <c r="AL99" s="328"/>
      <c r="AM99" s="329"/>
      <c r="AN99" s="329"/>
      <c r="AO99" s="328"/>
      <c r="AP99" s="231"/>
    </row>
    <row r="100" spans="1:42" s="223" customFormat="1" ht="42.75" customHeight="1" x14ac:dyDescent="0.25">
      <c r="A100" s="376"/>
      <c r="B100" s="647"/>
      <c r="C100" s="652"/>
      <c r="D100" s="374"/>
      <c r="E100" s="374"/>
      <c r="F100" s="629"/>
      <c r="G100" s="121" t="s">
        <v>10</v>
      </c>
      <c r="H100" s="244">
        <f>+I100+L100+Q100+V100+AA100</f>
        <v>1072244993.050163</v>
      </c>
      <c r="I100" s="238">
        <v>146876322</v>
      </c>
      <c r="J100" s="238"/>
      <c r="K100" s="238"/>
      <c r="L100" s="238">
        <v>245240399.53485343</v>
      </c>
      <c r="M100" s="238"/>
      <c r="N100" s="238"/>
      <c r="O100" s="238"/>
      <c r="P100" s="238"/>
      <c r="Q100" s="238">
        <v>257105327.1752443</v>
      </c>
      <c r="R100" s="238"/>
      <c r="S100" s="238"/>
      <c r="T100" s="238"/>
      <c r="U100" s="227"/>
      <c r="V100" s="238">
        <v>252895191.56091207</v>
      </c>
      <c r="W100" s="238"/>
      <c r="X100" s="238"/>
      <c r="Y100" s="238">
        <v>257105327.1752443</v>
      </c>
      <c r="Z100" s="227"/>
      <c r="AA100" s="238">
        <v>170127752.77915311</v>
      </c>
      <c r="AB100" s="238"/>
      <c r="AC100" s="238"/>
      <c r="AD100" s="238"/>
      <c r="AE100" s="227"/>
      <c r="AF100" s="224"/>
      <c r="AG100" s="224"/>
      <c r="AH100" s="226"/>
      <c r="AI100" s="227"/>
      <c r="AJ100" s="227"/>
      <c r="AK100" s="227"/>
      <c r="AL100" s="328"/>
      <c r="AM100" s="329"/>
      <c r="AN100" s="329"/>
      <c r="AO100" s="328"/>
      <c r="AP100" s="232"/>
    </row>
    <row r="101" spans="1:42" s="223" customFormat="1" ht="39" customHeight="1" x14ac:dyDescent="0.25">
      <c r="A101" s="376"/>
      <c r="B101" s="647"/>
      <c r="C101" s="652"/>
      <c r="D101" s="374"/>
      <c r="E101" s="374"/>
      <c r="F101" s="629"/>
      <c r="G101" s="121" t="s">
        <v>11</v>
      </c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7"/>
      <c r="V101" s="224"/>
      <c r="W101" s="224"/>
      <c r="X101" s="224"/>
      <c r="Y101" s="224"/>
      <c r="Z101" s="227"/>
      <c r="AA101" s="224"/>
      <c r="AB101" s="224"/>
      <c r="AC101" s="224"/>
      <c r="AD101" s="224"/>
      <c r="AE101" s="227"/>
      <c r="AF101" s="224"/>
      <c r="AG101" s="224"/>
      <c r="AH101" s="226"/>
      <c r="AI101" s="227"/>
      <c r="AJ101" s="227"/>
      <c r="AK101" s="227"/>
      <c r="AL101" s="328"/>
      <c r="AM101" s="329"/>
      <c r="AN101" s="329"/>
      <c r="AO101" s="328"/>
      <c r="AP101" s="232"/>
    </row>
    <row r="102" spans="1:42" s="223" customFormat="1" ht="36.75" customHeight="1" x14ac:dyDescent="0.25">
      <c r="A102" s="376"/>
      <c r="B102" s="647"/>
      <c r="C102" s="652"/>
      <c r="D102" s="374"/>
      <c r="E102" s="374"/>
      <c r="F102" s="629"/>
      <c r="G102" s="121" t="s">
        <v>12</v>
      </c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7"/>
      <c r="V102" s="224"/>
      <c r="W102" s="224"/>
      <c r="X102" s="224"/>
      <c r="Y102" s="224"/>
      <c r="Z102" s="227"/>
      <c r="AA102" s="224"/>
      <c r="AB102" s="224"/>
      <c r="AC102" s="224"/>
      <c r="AD102" s="224"/>
      <c r="AE102" s="227"/>
      <c r="AF102" s="224"/>
      <c r="AG102" s="224"/>
      <c r="AH102" s="226"/>
      <c r="AI102" s="227"/>
      <c r="AJ102" s="227"/>
      <c r="AK102" s="227"/>
      <c r="AL102" s="328"/>
      <c r="AM102" s="329"/>
      <c r="AN102" s="329"/>
      <c r="AO102" s="328"/>
      <c r="AP102" s="232"/>
    </row>
    <row r="103" spans="1:42" s="223" customFormat="1" ht="39" customHeight="1" x14ac:dyDescent="0.25">
      <c r="A103" s="376"/>
      <c r="B103" s="647"/>
      <c r="C103" s="652"/>
      <c r="D103" s="374"/>
      <c r="E103" s="374"/>
      <c r="F103" s="629"/>
      <c r="G103" s="121" t="s">
        <v>13</v>
      </c>
      <c r="H103" s="230">
        <v>1</v>
      </c>
      <c r="I103" s="230">
        <v>0.1</v>
      </c>
      <c r="J103" s="230"/>
      <c r="K103" s="224"/>
      <c r="L103" s="230">
        <f>L99</f>
        <v>0.5</v>
      </c>
      <c r="M103" s="224"/>
      <c r="N103" s="224"/>
      <c r="O103" s="224"/>
      <c r="P103" s="230"/>
      <c r="Q103" s="230">
        <f>Q99</f>
        <v>0.7</v>
      </c>
      <c r="R103" s="224"/>
      <c r="S103" s="224"/>
      <c r="T103" s="224"/>
      <c r="U103" s="227"/>
      <c r="V103" s="230">
        <f>V99</f>
        <v>0.9</v>
      </c>
      <c r="W103" s="224"/>
      <c r="X103" s="224"/>
      <c r="Y103" s="224"/>
      <c r="Z103" s="227"/>
      <c r="AA103" s="230">
        <f>AA99</f>
        <v>1</v>
      </c>
      <c r="AB103" s="224"/>
      <c r="AC103" s="224"/>
      <c r="AD103" s="224"/>
      <c r="AE103" s="227"/>
      <c r="AF103" s="224"/>
      <c r="AG103" s="224"/>
      <c r="AH103" s="226"/>
      <c r="AI103" s="227"/>
      <c r="AJ103" s="227"/>
      <c r="AK103" s="227"/>
      <c r="AL103" s="328"/>
      <c r="AM103" s="329"/>
      <c r="AN103" s="329"/>
      <c r="AO103" s="328"/>
      <c r="AP103" s="232"/>
    </row>
    <row r="104" spans="1:42" s="223" customFormat="1" ht="42.75" customHeight="1" thickBot="1" x14ac:dyDescent="0.3">
      <c r="A104" s="383"/>
      <c r="B104" s="648"/>
      <c r="C104" s="656"/>
      <c r="D104" s="375"/>
      <c r="E104" s="654"/>
      <c r="F104" s="638"/>
      <c r="G104" s="123" t="s">
        <v>14</v>
      </c>
      <c r="H104" s="238">
        <f>+H100</f>
        <v>1072244993.050163</v>
      </c>
      <c r="I104" s="238">
        <v>146876322</v>
      </c>
      <c r="J104" s="238"/>
      <c r="K104" s="238"/>
      <c r="L104" s="238">
        <f>L100</f>
        <v>245240399.53485343</v>
      </c>
      <c r="M104" s="238"/>
      <c r="N104" s="238"/>
      <c r="O104" s="238"/>
      <c r="P104" s="238"/>
      <c r="Q104" s="238">
        <f>Q100</f>
        <v>257105327.1752443</v>
      </c>
      <c r="R104" s="238"/>
      <c r="S104" s="238"/>
      <c r="T104" s="238"/>
      <c r="U104" s="227"/>
      <c r="V104" s="238">
        <f>V100</f>
        <v>252895191.56091207</v>
      </c>
      <c r="W104" s="238"/>
      <c r="X104" s="238"/>
      <c r="Y104" s="238"/>
      <c r="Z104" s="227"/>
      <c r="AA104" s="238">
        <f>AA100</f>
        <v>170127752.77915311</v>
      </c>
      <c r="AB104" s="238"/>
      <c r="AC104" s="238"/>
      <c r="AD104" s="238"/>
      <c r="AE104" s="227"/>
      <c r="AF104" s="224"/>
      <c r="AG104" s="224"/>
      <c r="AH104" s="226"/>
      <c r="AI104" s="227"/>
      <c r="AJ104" s="227"/>
      <c r="AK104" s="227"/>
      <c r="AL104" s="328"/>
      <c r="AM104" s="329"/>
      <c r="AN104" s="329"/>
      <c r="AO104" s="328"/>
      <c r="AP104" s="233"/>
    </row>
    <row r="105" spans="1:42" s="223" customFormat="1" ht="42" customHeight="1" x14ac:dyDescent="0.25">
      <c r="A105" s="382" t="s">
        <v>193</v>
      </c>
      <c r="B105" s="651">
        <v>16</v>
      </c>
      <c r="C105" s="652" t="s">
        <v>180</v>
      </c>
      <c r="D105" s="653" t="s">
        <v>201</v>
      </c>
      <c r="E105" s="653">
        <v>521</v>
      </c>
      <c r="F105" s="627">
        <v>181</v>
      </c>
      <c r="G105" s="124" t="s">
        <v>9</v>
      </c>
      <c r="H105" s="691">
        <v>32000</v>
      </c>
      <c r="I105" s="691">
        <v>4000</v>
      </c>
      <c r="J105" s="691"/>
      <c r="K105" s="224"/>
      <c r="L105" s="224">
        <v>8000</v>
      </c>
      <c r="M105" s="224"/>
      <c r="N105" s="224"/>
      <c r="O105" s="224"/>
      <c r="P105" s="227"/>
      <c r="Q105" s="224">
        <v>8000</v>
      </c>
      <c r="R105" s="224"/>
      <c r="S105" s="224"/>
      <c r="T105" s="224"/>
      <c r="U105" s="227"/>
      <c r="V105" s="224">
        <v>8000</v>
      </c>
      <c r="W105" s="224"/>
      <c r="X105" s="224"/>
      <c r="Y105" s="224"/>
      <c r="Z105" s="227"/>
      <c r="AA105" s="224">
        <v>4000</v>
      </c>
      <c r="AB105" s="224"/>
      <c r="AC105" s="224"/>
      <c r="AD105" s="224"/>
      <c r="AE105" s="227"/>
      <c r="AF105" s="224"/>
      <c r="AG105" s="224"/>
      <c r="AH105" s="226"/>
      <c r="AI105" s="227"/>
      <c r="AJ105" s="227"/>
      <c r="AK105" s="227"/>
      <c r="AL105" s="328"/>
      <c r="AM105" s="329"/>
      <c r="AN105" s="329"/>
      <c r="AO105" s="328"/>
      <c r="AP105" s="232"/>
    </row>
    <row r="106" spans="1:42" s="223" customFormat="1" ht="50.25" customHeight="1" x14ac:dyDescent="0.25">
      <c r="A106" s="376"/>
      <c r="B106" s="647"/>
      <c r="C106" s="652"/>
      <c r="D106" s="374"/>
      <c r="E106" s="374"/>
      <c r="F106" s="629"/>
      <c r="G106" s="121" t="s">
        <v>10</v>
      </c>
      <c r="H106" s="244">
        <f>+I106+L106+Q106+V106+AA106</f>
        <v>1843811886.1761827</v>
      </c>
      <c r="I106" s="238">
        <v>256119802</v>
      </c>
      <c r="J106" s="238"/>
      <c r="K106" s="238"/>
      <c r="L106" s="238">
        <v>423663098.2512235</v>
      </c>
      <c r="M106" s="238"/>
      <c r="N106" s="238"/>
      <c r="O106" s="238"/>
      <c r="P106" s="227"/>
      <c r="Q106" s="238">
        <v>431183744.96574229</v>
      </c>
      <c r="R106" s="238"/>
      <c r="S106" s="238"/>
      <c r="T106" s="238"/>
      <c r="U106" s="227"/>
      <c r="V106" s="238">
        <v>429512490.14029366</v>
      </c>
      <c r="W106" s="238"/>
      <c r="X106" s="238"/>
      <c r="Y106" s="238">
        <v>431183744.96574229</v>
      </c>
      <c r="Z106" s="227"/>
      <c r="AA106" s="238">
        <v>303332750.81892335</v>
      </c>
      <c r="AB106" s="238"/>
      <c r="AC106" s="238"/>
      <c r="AD106" s="238"/>
      <c r="AE106" s="227"/>
      <c r="AF106" s="224"/>
      <c r="AG106" s="224"/>
      <c r="AH106" s="226"/>
      <c r="AI106" s="227"/>
      <c r="AJ106" s="227"/>
      <c r="AK106" s="227"/>
      <c r="AL106" s="328"/>
      <c r="AM106" s="329"/>
      <c r="AN106" s="329"/>
      <c r="AO106" s="328"/>
      <c r="AP106" s="232"/>
    </row>
    <row r="107" spans="1:42" s="223" customFormat="1" ht="40.5" customHeight="1" x14ac:dyDescent="0.25">
      <c r="A107" s="376"/>
      <c r="B107" s="647"/>
      <c r="C107" s="652"/>
      <c r="D107" s="374"/>
      <c r="E107" s="374"/>
      <c r="F107" s="629"/>
      <c r="G107" s="121" t="s">
        <v>11</v>
      </c>
      <c r="H107" s="224"/>
      <c r="I107" s="224"/>
      <c r="J107" s="224"/>
      <c r="K107" s="224"/>
      <c r="L107" s="224"/>
      <c r="M107" s="224"/>
      <c r="N107" s="224"/>
      <c r="O107" s="224"/>
      <c r="P107" s="227"/>
      <c r="Q107" s="224"/>
      <c r="R107" s="224"/>
      <c r="S107" s="224"/>
      <c r="T107" s="224"/>
      <c r="U107" s="227"/>
      <c r="V107" s="224"/>
      <c r="W107" s="224"/>
      <c r="X107" s="224"/>
      <c r="Y107" s="224"/>
      <c r="Z107" s="227"/>
      <c r="AA107" s="224"/>
      <c r="AB107" s="224"/>
      <c r="AC107" s="224"/>
      <c r="AD107" s="224"/>
      <c r="AE107" s="227"/>
      <c r="AF107" s="224"/>
      <c r="AG107" s="224"/>
      <c r="AH107" s="226"/>
      <c r="AI107" s="227"/>
      <c r="AJ107" s="227"/>
      <c r="AK107" s="227"/>
      <c r="AL107" s="328"/>
      <c r="AM107" s="329"/>
      <c r="AN107" s="329"/>
      <c r="AO107" s="328"/>
      <c r="AP107" s="232"/>
    </row>
    <row r="108" spans="1:42" s="223" customFormat="1" ht="34.5" customHeight="1" x14ac:dyDescent="0.25">
      <c r="A108" s="376"/>
      <c r="B108" s="647"/>
      <c r="C108" s="652"/>
      <c r="D108" s="374"/>
      <c r="E108" s="374"/>
      <c r="F108" s="629"/>
      <c r="G108" s="121" t="s">
        <v>12</v>
      </c>
      <c r="H108" s="224"/>
      <c r="I108" s="224"/>
      <c r="J108" s="224"/>
      <c r="K108" s="224"/>
      <c r="L108" s="224"/>
      <c r="M108" s="224"/>
      <c r="N108" s="224"/>
      <c r="O108" s="224"/>
      <c r="P108" s="227"/>
      <c r="Q108" s="224"/>
      <c r="R108" s="224"/>
      <c r="S108" s="224"/>
      <c r="T108" s="224"/>
      <c r="U108" s="227"/>
      <c r="V108" s="224"/>
      <c r="W108" s="224"/>
      <c r="X108" s="224"/>
      <c r="Y108" s="224"/>
      <c r="Z108" s="227"/>
      <c r="AA108" s="224"/>
      <c r="AB108" s="224"/>
      <c r="AC108" s="224"/>
      <c r="AD108" s="224"/>
      <c r="AE108" s="227"/>
      <c r="AF108" s="224"/>
      <c r="AG108" s="224"/>
      <c r="AH108" s="226"/>
      <c r="AI108" s="227"/>
      <c r="AJ108" s="227"/>
      <c r="AK108" s="227"/>
      <c r="AL108" s="328"/>
      <c r="AM108" s="329"/>
      <c r="AN108" s="329"/>
      <c r="AO108" s="328"/>
      <c r="AP108" s="232"/>
    </row>
    <row r="109" spans="1:42" s="223" customFormat="1" ht="39.75" customHeight="1" x14ac:dyDescent="0.25">
      <c r="A109" s="376"/>
      <c r="B109" s="647"/>
      <c r="C109" s="652"/>
      <c r="D109" s="374"/>
      <c r="E109" s="374"/>
      <c r="F109" s="629"/>
      <c r="G109" s="121" t="s">
        <v>13</v>
      </c>
      <c r="H109" s="229">
        <v>32000</v>
      </c>
      <c r="I109" s="229">
        <v>4000</v>
      </c>
      <c r="J109" s="229"/>
      <c r="K109" s="224"/>
      <c r="L109" s="229">
        <f>L105</f>
        <v>8000</v>
      </c>
      <c r="M109" s="224"/>
      <c r="N109" s="224"/>
      <c r="O109" s="224"/>
      <c r="P109" s="227"/>
      <c r="Q109" s="229">
        <f>Q105</f>
        <v>8000</v>
      </c>
      <c r="R109" s="224"/>
      <c r="S109" s="224"/>
      <c r="T109" s="224"/>
      <c r="U109" s="227"/>
      <c r="V109" s="229">
        <f>V105</f>
        <v>8000</v>
      </c>
      <c r="W109" s="224"/>
      <c r="X109" s="224"/>
      <c r="Y109" s="224"/>
      <c r="Z109" s="227"/>
      <c r="AA109" s="229">
        <f>AA105</f>
        <v>4000</v>
      </c>
      <c r="AB109" s="224"/>
      <c r="AC109" s="224"/>
      <c r="AD109" s="224"/>
      <c r="AE109" s="227"/>
      <c r="AF109" s="224"/>
      <c r="AG109" s="224"/>
      <c r="AH109" s="226"/>
      <c r="AI109" s="227"/>
      <c r="AJ109" s="227"/>
      <c r="AK109" s="227"/>
      <c r="AL109" s="328"/>
      <c r="AM109" s="329"/>
      <c r="AN109" s="329"/>
      <c r="AO109" s="328"/>
      <c r="AP109" s="232"/>
    </row>
    <row r="110" spans="1:42" s="223" customFormat="1" ht="45" customHeight="1" thickBot="1" x14ac:dyDescent="0.3">
      <c r="A110" s="376"/>
      <c r="B110" s="650"/>
      <c r="C110" s="652"/>
      <c r="D110" s="654"/>
      <c r="E110" s="654"/>
      <c r="F110" s="638"/>
      <c r="G110" s="122" t="s">
        <v>14</v>
      </c>
      <c r="H110" s="238">
        <f>+H106</f>
        <v>1843811886.1761827</v>
      </c>
      <c r="I110" s="238">
        <v>256119802</v>
      </c>
      <c r="J110" s="238"/>
      <c r="K110" s="238"/>
      <c r="L110" s="238">
        <f>L106</f>
        <v>423663098.2512235</v>
      </c>
      <c r="M110" s="238"/>
      <c r="N110" s="238"/>
      <c r="O110" s="238"/>
      <c r="P110" s="227"/>
      <c r="Q110" s="238">
        <f>Q106</f>
        <v>431183744.96574229</v>
      </c>
      <c r="R110" s="238"/>
      <c r="S110" s="238"/>
      <c r="T110" s="238"/>
      <c r="U110" s="227"/>
      <c r="V110" s="238">
        <f>V106</f>
        <v>429512490.14029366</v>
      </c>
      <c r="W110" s="238"/>
      <c r="X110" s="238"/>
      <c r="Y110" s="238">
        <f t="shared" ref="Y110" si="10">Y106</f>
        <v>431183744.96574229</v>
      </c>
      <c r="Z110" s="227"/>
      <c r="AA110" s="238">
        <f>AA106</f>
        <v>303332750.81892335</v>
      </c>
      <c r="AB110" s="238"/>
      <c r="AC110" s="238"/>
      <c r="AD110" s="238"/>
      <c r="AE110" s="227"/>
      <c r="AF110" s="224"/>
      <c r="AG110" s="224"/>
      <c r="AH110" s="226"/>
      <c r="AI110" s="227"/>
      <c r="AJ110" s="227"/>
      <c r="AK110" s="227"/>
      <c r="AL110" s="328"/>
      <c r="AM110" s="329"/>
      <c r="AN110" s="329"/>
      <c r="AO110" s="328"/>
      <c r="AP110" s="232"/>
    </row>
    <row r="111" spans="1:42" s="223" customFormat="1" ht="48.75" customHeight="1" x14ac:dyDescent="0.25">
      <c r="A111" s="376"/>
      <c r="B111" s="646">
        <v>17</v>
      </c>
      <c r="C111" s="655" t="s">
        <v>181</v>
      </c>
      <c r="D111" s="373" t="s">
        <v>188</v>
      </c>
      <c r="E111" s="373">
        <v>521</v>
      </c>
      <c r="F111" s="627">
        <v>181</v>
      </c>
      <c r="G111" s="120" t="s">
        <v>9</v>
      </c>
      <c r="H111" s="230">
        <v>1</v>
      </c>
      <c r="I111" s="230">
        <v>0.1</v>
      </c>
      <c r="J111" s="230"/>
      <c r="K111" s="224"/>
      <c r="L111" s="230">
        <v>0.4</v>
      </c>
      <c r="M111" s="224"/>
      <c r="N111" s="224"/>
      <c r="O111" s="224"/>
      <c r="P111" s="227"/>
      <c r="Q111" s="230">
        <v>0.6</v>
      </c>
      <c r="R111" s="224"/>
      <c r="S111" s="224"/>
      <c r="T111" s="224"/>
      <c r="U111" s="227"/>
      <c r="V111" s="230">
        <v>0.85</v>
      </c>
      <c r="W111" s="224"/>
      <c r="X111" s="224"/>
      <c r="Y111" s="224"/>
      <c r="Z111" s="227"/>
      <c r="AA111" s="230">
        <v>1</v>
      </c>
      <c r="AB111" s="224"/>
      <c r="AC111" s="224"/>
      <c r="AD111" s="224"/>
      <c r="AE111" s="227"/>
      <c r="AF111" s="224"/>
      <c r="AG111" s="224"/>
      <c r="AH111" s="226"/>
      <c r="AI111" s="227"/>
      <c r="AJ111" s="227"/>
      <c r="AK111" s="227"/>
      <c r="AL111" s="328"/>
      <c r="AM111" s="329"/>
      <c r="AN111" s="329"/>
      <c r="AO111" s="328"/>
      <c r="AP111" s="231"/>
    </row>
    <row r="112" spans="1:42" s="223" customFormat="1" ht="43.5" customHeight="1" x14ac:dyDescent="0.25">
      <c r="A112" s="376"/>
      <c r="B112" s="647"/>
      <c r="C112" s="652"/>
      <c r="D112" s="374"/>
      <c r="E112" s="374"/>
      <c r="F112" s="629"/>
      <c r="G112" s="121" t="s">
        <v>10</v>
      </c>
      <c r="H112" s="244">
        <f>+I112+L112+Q112+V112+AA112</f>
        <v>1304427785.0799348</v>
      </c>
      <c r="I112" s="238">
        <v>181195158</v>
      </c>
      <c r="J112" s="238"/>
      <c r="K112" s="238"/>
      <c r="L112" s="238">
        <v>299725758.91027731</v>
      </c>
      <c r="M112" s="238"/>
      <c r="N112" s="238"/>
      <c r="O112" s="238"/>
      <c r="P112" s="227"/>
      <c r="Q112" s="238">
        <v>305046334.51223493</v>
      </c>
      <c r="R112" s="238"/>
      <c r="S112" s="238"/>
      <c r="T112" s="238"/>
      <c r="U112" s="227"/>
      <c r="V112" s="238">
        <v>303863984.37846655</v>
      </c>
      <c r="W112" s="238"/>
      <c r="X112" s="238"/>
      <c r="Y112" s="238">
        <v>305046334.51223493</v>
      </c>
      <c r="Z112" s="227"/>
      <c r="AA112" s="238">
        <v>214596549.27895597</v>
      </c>
      <c r="AB112" s="238"/>
      <c r="AC112" s="238"/>
      <c r="AD112" s="238"/>
      <c r="AE112" s="227"/>
      <c r="AF112" s="224"/>
      <c r="AG112" s="224"/>
      <c r="AH112" s="226"/>
      <c r="AI112" s="227"/>
      <c r="AJ112" s="227"/>
      <c r="AK112" s="227"/>
      <c r="AL112" s="328"/>
      <c r="AM112" s="329"/>
      <c r="AN112" s="329"/>
      <c r="AO112" s="328"/>
      <c r="AP112" s="232"/>
    </row>
    <row r="113" spans="1:42" s="223" customFormat="1" ht="39" customHeight="1" x14ac:dyDescent="0.25">
      <c r="A113" s="376"/>
      <c r="B113" s="647"/>
      <c r="C113" s="652"/>
      <c r="D113" s="374"/>
      <c r="E113" s="374"/>
      <c r="F113" s="629"/>
      <c r="G113" s="121" t="s">
        <v>11</v>
      </c>
      <c r="H113" s="224"/>
      <c r="I113" s="224"/>
      <c r="J113" s="224"/>
      <c r="K113" s="224"/>
      <c r="L113" s="224"/>
      <c r="M113" s="224"/>
      <c r="N113" s="224"/>
      <c r="O113" s="224"/>
      <c r="P113" s="227"/>
      <c r="Q113" s="224"/>
      <c r="R113" s="224"/>
      <c r="S113" s="224"/>
      <c r="T113" s="224"/>
      <c r="U113" s="227"/>
      <c r="V113" s="224"/>
      <c r="W113" s="224"/>
      <c r="X113" s="224"/>
      <c r="Y113" s="224"/>
      <c r="Z113" s="227"/>
      <c r="AA113" s="224"/>
      <c r="AB113" s="224"/>
      <c r="AC113" s="224"/>
      <c r="AD113" s="224"/>
      <c r="AE113" s="227"/>
      <c r="AF113" s="224"/>
      <c r="AG113" s="224"/>
      <c r="AH113" s="226"/>
      <c r="AI113" s="227"/>
      <c r="AJ113" s="227"/>
      <c r="AK113" s="227"/>
      <c r="AL113" s="328"/>
      <c r="AM113" s="329"/>
      <c r="AN113" s="329"/>
      <c r="AO113" s="328"/>
      <c r="AP113" s="232"/>
    </row>
    <row r="114" spans="1:42" s="223" customFormat="1" ht="39" customHeight="1" x14ac:dyDescent="0.25">
      <c r="A114" s="376"/>
      <c r="B114" s="647"/>
      <c r="C114" s="652"/>
      <c r="D114" s="374"/>
      <c r="E114" s="374"/>
      <c r="F114" s="629"/>
      <c r="G114" s="121" t="s">
        <v>12</v>
      </c>
      <c r="H114" s="224"/>
      <c r="I114" s="224"/>
      <c r="J114" s="224"/>
      <c r="K114" s="224"/>
      <c r="L114" s="224"/>
      <c r="M114" s="224"/>
      <c r="N114" s="224"/>
      <c r="O114" s="224"/>
      <c r="P114" s="227"/>
      <c r="Q114" s="224"/>
      <c r="R114" s="224"/>
      <c r="S114" s="224"/>
      <c r="T114" s="224"/>
      <c r="U114" s="227"/>
      <c r="V114" s="224"/>
      <c r="W114" s="224"/>
      <c r="X114" s="224"/>
      <c r="Y114" s="224"/>
      <c r="Z114" s="227"/>
      <c r="AA114" s="224"/>
      <c r="AB114" s="224"/>
      <c r="AC114" s="224"/>
      <c r="AD114" s="224"/>
      <c r="AE114" s="227"/>
      <c r="AF114" s="224"/>
      <c r="AG114" s="224"/>
      <c r="AH114" s="226"/>
      <c r="AI114" s="227"/>
      <c r="AJ114" s="227"/>
      <c r="AK114" s="227"/>
      <c r="AL114" s="328"/>
      <c r="AM114" s="329"/>
      <c r="AN114" s="329"/>
      <c r="AO114" s="328"/>
      <c r="AP114" s="232"/>
    </row>
    <row r="115" spans="1:42" s="223" customFormat="1" ht="44.25" customHeight="1" x14ac:dyDescent="0.25">
      <c r="A115" s="376"/>
      <c r="B115" s="647"/>
      <c r="C115" s="652"/>
      <c r="D115" s="374"/>
      <c r="E115" s="374"/>
      <c r="F115" s="629"/>
      <c r="G115" s="121" t="s">
        <v>13</v>
      </c>
      <c r="H115" s="230">
        <v>1</v>
      </c>
      <c r="I115" s="230">
        <v>0.1</v>
      </c>
      <c r="J115" s="230"/>
      <c r="K115" s="224"/>
      <c r="L115" s="230">
        <f>L111</f>
        <v>0.4</v>
      </c>
      <c r="M115" s="224"/>
      <c r="N115" s="224"/>
      <c r="O115" s="224"/>
      <c r="P115" s="227"/>
      <c r="Q115" s="230">
        <f>Q111</f>
        <v>0.6</v>
      </c>
      <c r="R115" s="224"/>
      <c r="S115" s="224"/>
      <c r="T115" s="224"/>
      <c r="U115" s="227"/>
      <c r="V115" s="230">
        <f>V111</f>
        <v>0.85</v>
      </c>
      <c r="W115" s="224"/>
      <c r="X115" s="224"/>
      <c r="Y115" s="224"/>
      <c r="Z115" s="227"/>
      <c r="AA115" s="230">
        <f>AA111</f>
        <v>1</v>
      </c>
      <c r="AB115" s="224"/>
      <c r="AC115" s="224"/>
      <c r="AD115" s="224"/>
      <c r="AE115" s="227"/>
      <c r="AF115" s="224"/>
      <c r="AG115" s="224"/>
      <c r="AH115" s="226"/>
      <c r="AI115" s="227"/>
      <c r="AJ115" s="227"/>
      <c r="AK115" s="227"/>
      <c r="AL115" s="328"/>
      <c r="AM115" s="329"/>
      <c r="AN115" s="329"/>
      <c r="AO115" s="328"/>
      <c r="AP115" s="232"/>
    </row>
    <row r="116" spans="1:42" s="223" customFormat="1" ht="46.5" customHeight="1" thickBot="1" x14ac:dyDescent="0.3">
      <c r="A116" s="376"/>
      <c r="B116" s="648"/>
      <c r="C116" s="656"/>
      <c r="D116" s="375"/>
      <c r="E116" s="375"/>
      <c r="F116" s="638"/>
      <c r="G116" s="123" t="s">
        <v>14</v>
      </c>
      <c r="H116" s="238">
        <f>+H112</f>
        <v>1304427785.0799348</v>
      </c>
      <c r="I116" s="238">
        <v>181195158</v>
      </c>
      <c r="J116" s="238"/>
      <c r="K116" s="238"/>
      <c r="L116" s="238">
        <f>L112</f>
        <v>299725758.91027731</v>
      </c>
      <c r="M116" s="238"/>
      <c r="N116" s="238"/>
      <c r="O116" s="238"/>
      <c r="P116" s="227"/>
      <c r="Q116" s="238">
        <f>Q112</f>
        <v>305046334.51223493</v>
      </c>
      <c r="R116" s="238"/>
      <c r="S116" s="238"/>
      <c r="T116" s="238"/>
      <c r="U116" s="227"/>
      <c r="V116" s="238">
        <f>V112</f>
        <v>303863984.37846655</v>
      </c>
      <c r="W116" s="238"/>
      <c r="X116" s="238"/>
      <c r="Y116" s="238"/>
      <c r="Z116" s="227"/>
      <c r="AA116" s="238">
        <f>AA112</f>
        <v>214596549.27895597</v>
      </c>
      <c r="AB116" s="238"/>
      <c r="AC116" s="238"/>
      <c r="AD116" s="238"/>
      <c r="AE116" s="227"/>
      <c r="AF116" s="224"/>
      <c r="AG116" s="224"/>
      <c r="AH116" s="226"/>
      <c r="AI116" s="227"/>
      <c r="AJ116" s="227"/>
      <c r="AK116" s="227"/>
      <c r="AL116" s="328"/>
      <c r="AM116" s="329"/>
      <c r="AN116" s="329"/>
      <c r="AO116" s="328"/>
      <c r="AP116" s="233"/>
    </row>
    <row r="117" spans="1:42" s="223" customFormat="1" ht="47.25" customHeight="1" x14ac:dyDescent="0.25">
      <c r="A117" s="376"/>
      <c r="B117" s="651">
        <v>18</v>
      </c>
      <c r="C117" s="652" t="s">
        <v>182</v>
      </c>
      <c r="D117" s="653" t="s">
        <v>200</v>
      </c>
      <c r="E117" s="653">
        <v>521</v>
      </c>
      <c r="F117" s="627">
        <v>181</v>
      </c>
      <c r="G117" s="124" t="s">
        <v>9</v>
      </c>
      <c r="H117" s="230">
        <v>1</v>
      </c>
      <c r="I117" s="230">
        <v>1</v>
      </c>
      <c r="J117" s="230"/>
      <c r="K117" s="224"/>
      <c r="L117" s="230">
        <v>1</v>
      </c>
      <c r="M117" s="224"/>
      <c r="N117" s="224"/>
      <c r="O117" s="224"/>
      <c r="P117" s="227"/>
      <c r="Q117" s="230">
        <v>1</v>
      </c>
      <c r="R117" s="224"/>
      <c r="S117" s="224"/>
      <c r="T117" s="224"/>
      <c r="U117" s="227"/>
      <c r="V117" s="230">
        <v>1</v>
      </c>
      <c r="W117" s="224"/>
      <c r="X117" s="224"/>
      <c r="Y117" s="224"/>
      <c r="Z117" s="227"/>
      <c r="AA117" s="230">
        <v>1</v>
      </c>
      <c r="AB117" s="224"/>
      <c r="AC117" s="224"/>
      <c r="AD117" s="224"/>
      <c r="AE117" s="227"/>
      <c r="AF117" s="224"/>
      <c r="AG117" s="224"/>
      <c r="AH117" s="226"/>
      <c r="AI117" s="227"/>
      <c r="AJ117" s="227"/>
      <c r="AK117" s="227"/>
      <c r="AL117" s="328"/>
      <c r="AM117" s="329"/>
      <c r="AN117" s="329"/>
      <c r="AO117" s="328"/>
      <c r="AP117" s="231"/>
    </row>
    <row r="118" spans="1:42" s="223" customFormat="1" ht="45" customHeight="1" x14ac:dyDescent="0.25">
      <c r="A118" s="376"/>
      <c r="B118" s="647"/>
      <c r="C118" s="652"/>
      <c r="D118" s="374"/>
      <c r="E118" s="374"/>
      <c r="F118" s="629"/>
      <c r="G118" s="121" t="s">
        <v>10</v>
      </c>
      <c r="H118" s="238">
        <v>1264760328.7438827</v>
      </c>
      <c r="I118" s="238">
        <v>175685040</v>
      </c>
      <c r="J118" s="238"/>
      <c r="K118" s="238"/>
      <c r="L118" s="238">
        <v>290611142.83849919</v>
      </c>
      <c r="M118" s="238"/>
      <c r="N118" s="238"/>
      <c r="O118" s="238"/>
      <c r="P118" s="227"/>
      <c r="Q118" s="238">
        <v>295769920.52202284</v>
      </c>
      <c r="R118" s="238"/>
      <c r="S118" s="238"/>
      <c r="T118" s="238"/>
      <c r="U118" s="227"/>
      <c r="V118" s="238">
        <v>294623525.4812398</v>
      </c>
      <c r="W118" s="238"/>
      <c r="X118" s="238"/>
      <c r="Y118" s="238">
        <v>295769920.52202284</v>
      </c>
      <c r="Z118" s="227"/>
      <c r="AA118" s="238">
        <v>208070699.90212074</v>
      </c>
      <c r="AB118" s="238"/>
      <c r="AC118" s="238"/>
      <c r="AD118" s="238"/>
      <c r="AE118" s="227"/>
      <c r="AF118" s="224"/>
      <c r="AG118" s="224"/>
      <c r="AH118" s="226"/>
      <c r="AI118" s="227"/>
      <c r="AJ118" s="227"/>
      <c r="AK118" s="227"/>
      <c r="AL118" s="328"/>
      <c r="AM118" s="329"/>
      <c r="AN118" s="329"/>
      <c r="AO118" s="328"/>
      <c r="AP118" s="232"/>
    </row>
    <row r="119" spans="1:42" s="223" customFormat="1" ht="46.5" customHeight="1" x14ac:dyDescent="0.25">
      <c r="A119" s="376"/>
      <c r="B119" s="647"/>
      <c r="C119" s="652"/>
      <c r="D119" s="374"/>
      <c r="E119" s="374"/>
      <c r="F119" s="629"/>
      <c r="G119" s="121" t="s">
        <v>11</v>
      </c>
      <c r="H119" s="224"/>
      <c r="I119" s="224"/>
      <c r="J119" s="224"/>
      <c r="K119" s="224"/>
      <c r="L119" s="224"/>
      <c r="M119" s="224"/>
      <c r="N119" s="224"/>
      <c r="O119" s="224"/>
      <c r="P119" s="227"/>
      <c r="Q119" s="224"/>
      <c r="R119" s="224"/>
      <c r="S119" s="224"/>
      <c r="T119" s="224"/>
      <c r="U119" s="227"/>
      <c r="V119" s="224"/>
      <c r="W119" s="224"/>
      <c r="X119" s="224"/>
      <c r="Y119" s="224"/>
      <c r="Z119" s="227"/>
      <c r="AA119" s="224"/>
      <c r="AB119" s="224"/>
      <c r="AC119" s="224"/>
      <c r="AD119" s="224"/>
      <c r="AE119" s="227"/>
      <c r="AF119" s="224"/>
      <c r="AG119" s="224"/>
      <c r="AH119" s="226"/>
      <c r="AI119" s="227"/>
      <c r="AJ119" s="227"/>
      <c r="AK119" s="227"/>
      <c r="AL119" s="328"/>
      <c r="AM119" s="329"/>
      <c r="AN119" s="329"/>
      <c r="AO119" s="328"/>
      <c r="AP119" s="232"/>
    </row>
    <row r="120" spans="1:42" s="223" customFormat="1" ht="41.25" customHeight="1" x14ac:dyDescent="0.25">
      <c r="A120" s="376"/>
      <c r="B120" s="647"/>
      <c r="C120" s="652"/>
      <c r="D120" s="374"/>
      <c r="E120" s="374"/>
      <c r="F120" s="629"/>
      <c r="G120" s="121" t="s">
        <v>12</v>
      </c>
      <c r="H120" s="224"/>
      <c r="I120" s="224"/>
      <c r="J120" s="224"/>
      <c r="K120" s="224"/>
      <c r="L120" s="224"/>
      <c r="M120" s="224"/>
      <c r="N120" s="224"/>
      <c r="O120" s="224"/>
      <c r="P120" s="227"/>
      <c r="Q120" s="224"/>
      <c r="R120" s="224"/>
      <c r="S120" s="224"/>
      <c r="T120" s="224"/>
      <c r="U120" s="227"/>
      <c r="V120" s="224"/>
      <c r="W120" s="224"/>
      <c r="X120" s="224"/>
      <c r="Y120" s="224"/>
      <c r="Z120" s="227"/>
      <c r="AA120" s="224"/>
      <c r="AB120" s="224"/>
      <c r="AC120" s="224"/>
      <c r="AD120" s="224"/>
      <c r="AE120" s="227"/>
      <c r="AF120" s="224"/>
      <c r="AG120" s="224"/>
      <c r="AH120" s="226"/>
      <c r="AI120" s="227"/>
      <c r="AJ120" s="227"/>
      <c r="AK120" s="227"/>
      <c r="AL120" s="328"/>
      <c r="AM120" s="329"/>
      <c r="AN120" s="329"/>
      <c r="AO120" s="328"/>
      <c r="AP120" s="232"/>
    </row>
    <row r="121" spans="1:42" s="223" customFormat="1" ht="40.5" customHeight="1" x14ac:dyDescent="0.25">
      <c r="A121" s="376"/>
      <c r="B121" s="647"/>
      <c r="C121" s="652"/>
      <c r="D121" s="374"/>
      <c r="E121" s="374"/>
      <c r="F121" s="629"/>
      <c r="G121" s="121" t="s">
        <v>13</v>
      </c>
      <c r="H121" s="230">
        <v>1</v>
      </c>
      <c r="I121" s="230">
        <v>1</v>
      </c>
      <c r="J121" s="230"/>
      <c r="K121" s="224"/>
      <c r="L121" s="230">
        <f>L117</f>
        <v>1</v>
      </c>
      <c r="M121" s="224"/>
      <c r="N121" s="224"/>
      <c r="O121" s="224"/>
      <c r="P121" s="227"/>
      <c r="Q121" s="230">
        <f>Q117</f>
        <v>1</v>
      </c>
      <c r="R121" s="224"/>
      <c r="S121" s="224"/>
      <c r="T121" s="224"/>
      <c r="U121" s="227"/>
      <c r="V121" s="230">
        <f>V117</f>
        <v>1</v>
      </c>
      <c r="W121" s="224"/>
      <c r="X121" s="224"/>
      <c r="Y121" s="224"/>
      <c r="Z121" s="227"/>
      <c r="AA121" s="230">
        <f>AA117</f>
        <v>1</v>
      </c>
      <c r="AB121" s="224"/>
      <c r="AC121" s="224"/>
      <c r="AD121" s="224"/>
      <c r="AE121" s="227"/>
      <c r="AF121" s="224"/>
      <c r="AG121" s="224"/>
      <c r="AH121" s="226"/>
      <c r="AI121" s="227"/>
      <c r="AJ121" s="227"/>
      <c r="AK121" s="227"/>
      <c r="AL121" s="328"/>
      <c r="AM121" s="329"/>
      <c r="AN121" s="329"/>
      <c r="AO121" s="328"/>
      <c r="AP121" s="232"/>
    </row>
    <row r="122" spans="1:42" s="223" customFormat="1" ht="45" customHeight="1" thickBot="1" x14ac:dyDescent="0.3">
      <c r="A122" s="383"/>
      <c r="B122" s="648"/>
      <c r="C122" s="656"/>
      <c r="D122" s="375"/>
      <c r="E122" s="375"/>
      <c r="F122" s="638"/>
      <c r="G122" s="122" t="s">
        <v>14</v>
      </c>
      <c r="H122" s="238">
        <v>1264760328.7438827</v>
      </c>
      <c r="I122" s="238">
        <v>175685040</v>
      </c>
      <c r="J122" s="238"/>
      <c r="K122" s="238"/>
      <c r="L122" s="238">
        <f>L118</f>
        <v>290611142.83849919</v>
      </c>
      <c r="M122" s="238"/>
      <c r="N122" s="238"/>
      <c r="O122" s="238"/>
      <c r="P122" s="227"/>
      <c r="Q122" s="238">
        <f>Q118</f>
        <v>295769920.52202284</v>
      </c>
      <c r="R122" s="238"/>
      <c r="S122" s="238"/>
      <c r="T122" s="238"/>
      <c r="U122" s="227"/>
      <c r="V122" s="238">
        <f>V118</f>
        <v>294623525.4812398</v>
      </c>
      <c r="W122" s="238"/>
      <c r="X122" s="238"/>
      <c r="Y122" s="238"/>
      <c r="Z122" s="227"/>
      <c r="AA122" s="238">
        <f>AA118</f>
        <v>208070699.90212074</v>
      </c>
      <c r="AB122" s="238"/>
      <c r="AC122" s="238"/>
      <c r="AD122" s="238"/>
      <c r="AE122" s="227"/>
      <c r="AF122" s="224"/>
      <c r="AG122" s="224"/>
      <c r="AH122" s="226"/>
      <c r="AI122" s="227"/>
      <c r="AJ122" s="227"/>
      <c r="AK122" s="227"/>
      <c r="AL122" s="328"/>
      <c r="AM122" s="329"/>
      <c r="AN122" s="329"/>
      <c r="AO122" s="328"/>
      <c r="AP122" s="233"/>
    </row>
    <row r="123" spans="1:42" s="5" customFormat="1" ht="45" customHeight="1" x14ac:dyDescent="0.25">
      <c r="A123" s="376" t="s">
        <v>196</v>
      </c>
      <c r="B123" s="377">
        <v>19</v>
      </c>
      <c r="C123" s="655" t="s">
        <v>203</v>
      </c>
      <c r="D123" s="373" t="s">
        <v>201</v>
      </c>
      <c r="E123" s="373">
        <v>472</v>
      </c>
      <c r="F123" s="627">
        <v>181</v>
      </c>
      <c r="G123" s="120" t="s">
        <v>9</v>
      </c>
      <c r="H123" s="271">
        <f>+I123+L123+Q123+V123+AA123</f>
        <v>800000</v>
      </c>
      <c r="I123" s="271">
        <v>1000</v>
      </c>
      <c r="J123" s="271"/>
      <c r="K123" s="158"/>
      <c r="L123" s="271">
        <v>49000</v>
      </c>
      <c r="M123" s="158"/>
      <c r="N123" s="158"/>
      <c r="O123" s="158"/>
      <c r="P123" s="269"/>
      <c r="Q123" s="157">
        <v>300000</v>
      </c>
      <c r="R123" s="158"/>
      <c r="S123" s="158"/>
      <c r="T123" s="158"/>
      <c r="U123" s="269"/>
      <c r="V123" s="157">
        <v>350000</v>
      </c>
      <c r="W123" s="158"/>
      <c r="X123" s="158"/>
      <c r="Y123" s="158"/>
      <c r="Z123" s="269"/>
      <c r="AA123" s="157">
        <v>100000</v>
      </c>
      <c r="AB123" s="158"/>
      <c r="AC123" s="158"/>
      <c r="AD123" s="158"/>
      <c r="AE123" s="269"/>
      <c r="AF123" s="158"/>
      <c r="AG123" s="158"/>
      <c r="AH123" s="212"/>
      <c r="AI123" s="213"/>
      <c r="AJ123" s="44"/>
      <c r="AK123" s="44"/>
      <c r="AL123" s="328"/>
      <c r="AM123" s="331"/>
      <c r="AN123" s="331"/>
      <c r="AO123" s="330"/>
      <c r="AP123" s="235"/>
    </row>
    <row r="124" spans="1:42" s="5" customFormat="1" ht="40.5" customHeight="1" x14ac:dyDescent="0.25">
      <c r="A124" s="376"/>
      <c r="B124" s="378"/>
      <c r="C124" s="652"/>
      <c r="D124" s="374"/>
      <c r="E124" s="374"/>
      <c r="F124" s="629"/>
      <c r="G124" s="121" t="s">
        <v>10</v>
      </c>
      <c r="H124" s="158">
        <f>+I124+L124+Q124+V124+AA124</f>
        <v>2122000000</v>
      </c>
      <c r="I124" s="158">
        <f>117519000+95481000</f>
        <v>213000000</v>
      </c>
      <c r="J124" s="158"/>
      <c r="K124" s="158"/>
      <c r="L124" s="158">
        <v>424000000</v>
      </c>
      <c r="M124" s="158"/>
      <c r="N124" s="158"/>
      <c r="O124" s="158"/>
      <c r="P124" s="269"/>
      <c r="Q124" s="158">
        <v>635000000</v>
      </c>
      <c r="R124" s="158"/>
      <c r="S124" s="158"/>
      <c r="T124" s="158"/>
      <c r="U124" s="269"/>
      <c r="V124" s="158">
        <v>638000000</v>
      </c>
      <c r="W124" s="158"/>
      <c r="X124" s="158"/>
      <c r="Y124" s="158"/>
      <c r="Z124" s="269"/>
      <c r="AA124" s="158">
        <v>212000000</v>
      </c>
      <c r="AB124" s="158"/>
      <c r="AC124" s="158"/>
      <c r="AD124" s="158"/>
      <c r="AE124" s="269"/>
      <c r="AF124" s="158"/>
      <c r="AG124" s="158"/>
      <c r="AH124" s="212"/>
      <c r="AI124" s="213"/>
      <c r="AJ124" s="44"/>
      <c r="AK124" s="44"/>
      <c r="AL124" s="328"/>
      <c r="AM124" s="331"/>
      <c r="AN124" s="331"/>
      <c r="AO124" s="330"/>
      <c r="AP124" s="211"/>
    </row>
    <row r="125" spans="1:42" s="5" customFormat="1" ht="47.25" customHeight="1" x14ac:dyDescent="0.25">
      <c r="A125" s="376"/>
      <c r="B125" s="378"/>
      <c r="C125" s="652"/>
      <c r="D125" s="374"/>
      <c r="E125" s="374"/>
      <c r="F125" s="629"/>
      <c r="G125" s="121" t="s">
        <v>11</v>
      </c>
      <c r="H125" s="43"/>
      <c r="I125" s="158"/>
      <c r="J125" s="158"/>
      <c r="K125" s="158"/>
      <c r="L125" s="158"/>
      <c r="M125" s="158"/>
      <c r="N125" s="158"/>
      <c r="O125" s="158"/>
      <c r="P125" s="269"/>
      <c r="Q125" s="158"/>
      <c r="R125" s="158"/>
      <c r="S125" s="158"/>
      <c r="T125" s="158"/>
      <c r="U125" s="269"/>
      <c r="V125" s="158"/>
      <c r="W125" s="158"/>
      <c r="X125" s="158"/>
      <c r="Y125" s="158"/>
      <c r="Z125" s="269"/>
      <c r="AA125" s="158"/>
      <c r="AB125" s="158"/>
      <c r="AC125" s="158"/>
      <c r="AD125" s="158"/>
      <c r="AE125" s="269"/>
      <c r="AF125" s="158"/>
      <c r="AG125" s="158"/>
      <c r="AH125" s="212"/>
      <c r="AI125" s="213"/>
      <c r="AJ125" s="44"/>
      <c r="AK125" s="44"/>
      <c r="AL125" s="328"/>
      <c r="AM125" s="331"/>
      <c r="AN125" s="331"/>
      <c r="AO125" s="330"/>
      <c r="AP125" s="211"/>
    </row>
    <row r="126" spans="1:42" s="5" customFormat="1" ht="45.75" customHeight="1" x14ac:dyDescent="0.25">
      <c r="A126" s="376"/>
      <c r="B126" s="378"/>
      <c r="C126" s="652"/>
      <c r="D126" s="374"/>
      <c r="E126" s="374"/>
      <c r="F126" s="629"/>
      <c r="G126" s="121" t="s">
        <v>12</v>
      </c>
      <c r="H126" s="43"/>
      <c r="I126" s="158"/>
      <c r="J126" s="158"/>
      <c r="K126" s="158"/>
      <c r="L126" s="158"/>
      <c r="M126" s="158"/>
      <c r="N126" s="158"/>
      <c r="O126" s="158"/>
      <c r="P126" s="269"/>
      <c r="Q126" s="158"/>
      <c r="R126" s="158"/>
      <c r="S126" s="158"/>
      <c r="T126" s="158"/>
      <c r="U126" s="269"/>
      <c r="V126" s="158"/>
      <c r="W126" s="158"/>
      <c r="X126" s="158"/>
      <c r="Y126" s="158"/>
      <c r="Z126" s="269"/>
      <c r="AA126" s="158"/>
      <c r="AB126" s="158"/>
      <c r="AC126" s="158"/>
      <c r="AD126" s="158"/>
      <c r="AE126" s="269"/>
      <c r="AF126" s="158"/>
      <c r="AG126" s="158"/>
      <c r="AH126" s="212"/>
      <c r="AI126" s="213"/>
      <c r="AJ126" s="44"/>
      <c r="AK126" s="44"/>
      <c r="AL126" s="328"/>
      <c r="AM126" s="331"/>
      <c r="AN126" s="331"/>
      <c r="AO126" s="330"/>
      <c r="AP126" s="211"/>
    </row>
    <row r="127" spans="1:42" s="5" customFormat="1" ht="45" customHeight="1" x14ac:dyDescent="0.25">
      <c r="A127" s="376"/>
      <c r="B127" s="378"/>
      <c r="C127" s="652"/>
      <c r="D127" s="374"/>
      <c r="E127" s="374"/>
      <c r="F127" s="629"/>
      <c r="G127" s="121" t="s">
        <v>13</v>
      </c>
      <c r="H127" s="46">
        <f>+H123</f>
        <v>800000</v>
      </c>
      <c r="I127" s="271">
        <f>+I123</f>
        <v>1000</v>
      </c>
      <c r="J127" s="271"/>
      <c r="K127" s="158"/>
      <c r="L127" s="271">
        <v>49000</v>
      </c>
      <c r="M127" s="158"/>
      <c r="N127" s="158"/>
      <c r="O127" s="158"/>
      <c r="P127" s="269"/>
      <c r="Q127" s="157">
        <v>300000</v>
      </c>
      <c r="R127" s="158"/>
      <c r="S127" s="158"/>
      <c r="T127" s="158"/>
      <c r="U127" s="269"/>
      <c r="V127" s="157">
        <v>350000</v>
      </c>
      <c r="W127" s="158"/>
      <c r="X127" s="158"/>
      <c r="Y127" s="158"/>
      <c r="Z127" s="269"/>
      <c r="AA127" s="157">
        <v>100000</v>
      </c>
      <c r="AB127" s="158"/>
      <c r="AC127" s="158"/>
      <c r="AD127" s="158"/>
      <c r="AE127" s="269"/>
      <c r="AF127" s="158"/>
      <c r="AG127" s="158"/>
      <c r="AH127" s="212"/>
      <c r="AI127" s="213"/>
      <c r="AJ127" s="44"/>
      <c r="AK127" s="44"/>
      <c r="AL127" s="328"/>
      <c r="AM127" s="331"/>
      <c r="AN127" s="331"/>
      <c r="AO127" s="330"/>
      <c r="AP127" s="211"/>
    </row>
    <row r="128" spans="1:42" s="5" customFormat="1" ht="41.25" customHeight="1" thickBot="1" x14ac:dyDescent="0.3">
      <c r="A128" s="376"/>
      <c r="B128" s="379"/>
      <c r="C128" s="656"/>
      <c r="D128" s="375"/>
      <c r="E128" s="375"/>
      <c r="F128" s="638"/>
      <c r="G128" s="123" t="s">
        <v>14</v>
      </c>
      <c r="H128" s="158">
        <f>+H124</f>
        <v>2122000000</v>
      </c>
      <c r="I128" s="158">
        <f>+I124</f>
        <v>213000000</v>
      </c>
      <c r="J128" s="158"/>
      <c r="K128" s="158"/>
      <c r="L128" s="158">
        <v>424000000</v>
      </c>
      <c r="M128" s="158"/>
      <c r="N128" s="158"/>
      <c r="O128" s="158"/>
      <c r="P128" s="269"/>
      <c r="Q128" s="158">
        <v>635000000</v>
      </c>
      <c r="R128" s="158"/>
      <c r="S128" s="158"/>
      <c r="T128" s="158"/>
      <c r="U128" s="269"/>
      <c r="V128" s="158">
        <v>638000000</v>
      </c>
      <c r="W128" s="158"/>
      <c r="X128" s="158"/>
      <c r="Y128" s="158"/>
      <c r="Z128" s="269"/>
      <c r="AA128" s="158">
        <v>212000000</v>
      </c>
      <c r="AB128" s="158"/>
      <c r="AC128" s="158"/>
      <c r="AD128" s="158"/>
      <c r="AE128" s="269"/>
      <c r="AF128" s="158"/>
      <c r="AG128" s="158"/>
      <c r="AH128" s="212"/>
      <c r="AI128" s="213"/>
      <c r="AJ128" s="44"/>
      <c r="AK128" s="44"/>
      <c r="AL128" s="328"/>
      <c r="AM128" s="331"/>
      <c r="AN128" s="331"/>
      <c r="AO128" s="330"/>
      <c r="AP128" s="236"/>
    </row>
    <row r="129" spans="1:46" ht="31.5" customHeight="1" x14ac:dyDescent="0.25">
      <c r="A129" s="387" t="s">
        <v>15</v>
      </c>
      <c r="B129" s="388"/>
      <c r="C129" s="388"/>
      <c r="D129" s="388"/>
      <c r="E129" s="388"/>
      <c r="F129" s="389"/>
      <c r="G129" s="124" t="s">
        <v>10</v>
      </c>
      <c r="H129" s="246">
        <f>I129+L129+Q129+V129+AA129</f>
        <v>53105750813.42675</v>
      </c>
      <c r="I129" s="246">
        <f>+I16+I22+I28+I34+I40+I46+I52+I58+I64+I70+I76+I82+I88+I94+I100+I106+I112+I118+I124</f>
        <v>5121752672.7857141</v>
      </c>
      <c r="J129" s="246">
        <f t="shared" ref="J129:AA129" si="11">J16+J22+J28+J34+J40+J46+J52+J58+J64+J70+J76+J82+J88+J94+J100+J106+J112+J118+J124</f>
        <v>0</v>
      </c>
      <c r="K129" s="246">
        <f t="shared" si="11"/>
        <v>0</v>
      </c>
      <c r="L129" s="246">
        <f t="shared" si="11"/>
        <v>15547999590.783058</v>
      </c>
      <c r="M129" s="246">
        <f t="shared" si="11"/>
        <v>0</v>
      </c>
      <c r="N129" s="246">
        <f t="shared" si="11"/>
        <v>0</v>
      </c>
      <c r="O129" s="679">
        <f t="shared" si="11"/>
        <v>0</v>
      </c>
      <c r="P129" s="246">
        <f>P16+P22+P28+P34+P40+P46+P52+P58+P64+P70+P76+P82+P88+P94+P100+P106+P112+P118+P124</f>
        <v>0</v>
      </c>
      <c r="Q129" s="680">
        <f t="shared" si="11"/>
        <v>13864999540.161562</v>
      </c>
      <c r="R129" s="246">
        <f t="shared" si="11"/>
        <v>0</v>
      </c>
      <c r="S129" s="246">
        <f t="shared" si="11"/>
        <v>0</v>
      </c>
      <c r="T129" s="246">
        <f t="shared" si="11"/>
        <v>0</v>
      </c>
      <c r="U129" s="246">
        <f t="shared" si="11"/>
        <v>-50000000</v>
      </c>
      <c r="V129" s="246">
        <f t="shared" si="11"/>
        <v>11330999461.349834</v>
      </c>
      <c r="W129" s="246">
        <f t="shared" si="11"/>
        <v>0</v>
      </c>
      <c r="X129" s="246">
        <f t="shared" si="11"/>
        <v>0</v>
      </c>
      <c r="Y129" s="246">
        <f t="shared" si="11"/>
        <v>5335341235.3500004</v>
      </c>
      <c r="Z129" s="246">
        <f t="shared" si="11"/>
        <v>0</v>
      </c>
      <c r="AA129" s="246">
        <f t="shared" si="11"/>
        <v>7239999548.3465786</v>
      </c>
      <c r="AB129" s="246">
        <f t="shared" ref="AB129:AE129" si="12">AB16+AC22+AC28+AC34+AC40+AC46+AC52+AC58+AC64+AC70+AC76+AC82+AC88+AC94+AC100+AC106+AC112+AC118+AC124</f>
        <v>0</v>
      </c>
      <c r="AC129" s="246">
        <f t="shared" si="12"/>
        <v>0</v>
      </c>
      <c r="AD129" s="246">
        <f t="shared" si="12"/>
        <v>0</v>
      </c>
      <c r="AE129" s="246">
        <f t="shared" si="12"/>
        <v>0</v>
      </c>
      <c r="AF129" s="48"/>
      <c r="AG129" s="48"/>
      <c r="AH129" s="37"/>
      <c r="AI129" s="37"/>
      <c r="AJ129" s="125"/>
      <c r="AK129" s="126"/>
      <c r="AL129" s="127"/>
      <c r="AM129" s="127"/>
      <c r="AN129" s="127"/>
      <c r="AO129" s="127"/>
      <c r="AP129" s="130"/>
    </row>
    <row r="130" spans="1:46" ht="28.5" customHeight="1" x14ac:dyDescent="0.25">
      <c r="A130" s="387"/>
      <c r="B130" s="388"/>
      <c r="C130" s="388"/>
      <c r="D130" s="388"/>
      <c r="E130" s="388"/>
      <c r="F130" s="389"/>
      <c r="G130" s="121" t="s">
        <v>12</v>
      </c>
      <c r="H130" s="43"/>
      <c r="I130" s="43"/>
      <c r="J130" s="43"/>
      <c r="K130" s="43"/>
      <c r="L130" s="43"/>
      <c r="M130" s="43"/>
      <c r="N130" s="43"/>
      <c r="O130" s="264"/>
      <c r="P130" s="43"/>
      <c r="Q130" s="266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9"/>
      <c r="AG130" s="49"/>
      <c r="AH130" s="55"/>
      <c r="AI130" s="50"/>
      <c r="AJ130" s="126"/>
      <c r="AK130" s="126"/>
      <c r="AL130" s="127"/>
      <c r="AM130" s="127"/>
      <c r="AN130" s="127"/>
      <c r="AO130" s="127"/>
      <c r="AP130" s="130"/>
    </row>
    <row r="131" spans="1:46" ht="35.25" customHeight="1" thickBot="1" x14ac:dyDescent="0.3">
      <c r="A131" s="390"/>
      <c r="B131" s="391"/>
      <c r="C131" s="391"/>
      <c r="D131" s="391"/>
      <c r="E131" s="391"/>
      <c r="F131" s="392"/>
      <c r="G131" s="123" t="s">
        <v>15</v>
      </c>
      <c r="H131" s="246">
        <f>I131+L131+Q131+V131+AA131</f>
        <v>53105750813.42675</v>
      </c>
      <c r="I131" s="237">
        <f t="shared" ref="I131" si="13">+I129</f>
        <v>5121752672.7857141</v>
      </c>
      <c r="J131" s="237">
        <f t="shared" ref="J131:AE131" si="14">+J129</f>
        <v>0</v>
      </c>
      <c r="K131" s="237">
        <f t="shared" si="14"/>
        <v>0</v>
      </c>
      <c r="L131" s="237">
        <f t="shared" si="14"/>
        <v>15547999590.783058</v>
      </c>
      <c r="M131" s="237">
        <f t="shared" si="14"/>
        <v>0</v>
      </c>
      <c r="N131" s="237">
        <f t="shared" si="14"/>
        <v>0</v>
      </c>
      <c r="O131" s="265">
        <f t="shared" si="14"/>
        <v>0</v>
      </c>
      <c r="P131" s="272">
        <f t="shared" si="14"/>
        <v>0</v>
      </c>
      <c r="Q131" s="267">
        <f t="shared" si="14"/>
        <v>13864999540.161562</v>
      </c>
      <c r="R131" s="237">
        <f t="shared" si="14"/>
        <v>0</v>
      </c>
      <c r="S131" s="237">
        <f t="shared" si="14"/>
        <v>0</v>
      </c>
      <c r="T131" s="237">
        <f t="shared" si="14"/>
        <v>0</v>
      </c>
      <c r="U131" s="237">
        <f t="shared" si="14"/>
        <v>-50000000</v>
      </c>
      <c r="V131" s="237">
        <f t="shared" si="14"/>
        <v>11330999461.349834</v>
      </c>
      <c r="W131" s="237">
        <f t="shared" si="14"/>
        <v>0</v>
      </c>
      <c r="X131" s="237">
        <f t="shared" si="14"/>
        <v>0</v>
      </c>
      <c r="Y131" s="237">
        <f t="shared" si="14"/>
        <v>5335341235.3500004</v>
      </c>
      <c r="Z131" s="237">
        <f t="shared" si="14"/>
        <v>0</v>
      </c>
      <c r="AA131" s="237">
        <f t="shared" si="14"/>
        <v>7239999548.3465786</v>
      </c>
      <c r="AB131" s="237">
        <f t="shared" si="14"/>
        <v>0</v>
      </c>
      <c r="AC131" s="237">
        <f t="shared" si="14"/>
        <v>0</v>
      </c>
      <c r="AD131" s="237">
        <f t="shared" si="14"/>
        <v>0</v>
      </c>
      <c r="AE131" s="237">
        <f t="shared" si="14"/>
        <v>0</v>
      </c>
      <c r="AF131" s="131"/>
      <c r="AG131" s="131"/>
      <c r="AH131" s="132"/>
      <c r="AI131" s="132"/>
      <c r="AJ131" s="133"/>
      <c r="AK131" s="133"/>
      <c r="AL131" s="134"/>
      <c r="AM131" s="134"/>
      <c r="AN131" s="134"/>
      <c r="AO131" s="134"/>
      <c r="AP131" s="135"/>
      <c r="AQ131" s="6"/>
      <c r="AR131" s="6"/>
      <c r="AS131" s="6"/>
      <c r="AT131" s="6"/>
    </row>
    <row r="132" spans="1:46" ht="71.25" customHeight="1" x14ac:dyDescent="0.25">
      <c r="A132" s="386" t="s">
        <v>143</v>
      </c>
      <c r="B132" s="386"/>
      <c r="C132" s="386"/>
      <c r="D132" s="386"/>
      <c r="E132" s="386"/>
      <c r="F132" s="386"/>
      <c r="G132" s="386"/>
      <c r="H132" s="386"/>
      <c r="I132" s="386"/>
      <c r="J132" s="386"/>
      <c r="K132" s="386"/>
      <c r="L132" s="386"/>
      <c r="M132" s="386"/>
      <c r="N132" s="386"/>
      <c r="O132" s="386"/>
      <c r="P132" s="386"/>
      <c r="Q132" s="386"/>
      <c r="R132" s="386"/>
      <c r="S132" s="386"/>
      <c r="T132" s="386"/>
      <c r="U132" s="386"/>
      <c r="V132" s="386"/>
      <c r="W132" s="386"/>
      <c r="X132" s="386"/>
      <c r="Y132" s="386"/>
      <c r="Z132" s="386"/>
      <c r="AA132" s="386"/>
      <c r="AB132" s="386"/>
      <c r="AC132" s="386"/>
      <c r="AD132" s="386"/>
      <c r="AE132" s="386"/>
      <c r="AF132" s="386"/>
      <c r="AG132" s="386"/>
      <c r="AH132" s="386"/>
      <c r="AI132" s="386"/>
      <c r="AJ132" s="386"/>
      <c r="AK132" s="386"/>
      <c r="AL132" s="386"/>
      <c r="AM132" s="386"/>
      <c r="AN132" s="386"/>
      <c r="AO132" s="386"/>
      <c r="AP132" s="386"/>
    </row>
  </sheetData>
  <autoFilter ref="C1:C132"/>
  <mergeCells count="192">
    <mergeCell ref="O3:AP3"/>
    <mergeCell ref="F3:N3"/>
    <mergeCell ref="F2:AP2"/>
    <mergeCell ref="F1:AP1"/>
    <mergeCell ref="AF7:AI7"/>
    <mergeCell ref="Q7:U7"/>
    <mergeCell ref="L7:P7"/>
    <mergeCell ref="I7:K7"/>
    <mergeCell ref="AM6:AM8"/>
    <mergeCell ref="AJ6:AJ8"/>
    <mergeCell ref="AF6:AI6"/>
    <mergeCell ref="F6:F8"/>
    <mergeCell ref="O4:AP4"/>
    <mergeCell ref="F4:N4"/>
    <mergeCell ref="AN45:AN50"/>
    <mergeCell ref="AM45:AM50"/>
    <mergeCell ref="AL45:AL50"/>
    <mergeCell ref="F45:F50"/>
    <mergeCell ref="AP9:AP14"/>
    <mergeCell ref="AO9:AO14"/>
    <mergeCell ref="AN9:AN14"/>
    <mergeCell ref="AM9:AM14"/>
    <mergeCell ref="AL9:AL14"/>
    <mergeCell ref="F9:F14"/>
    <mergeCell ref="F123:F128"/>
    <mergeCell ref="F117:F122"/>
    <mergeCell ref="F111:F116"/>
    <mergeCell ref="F105:F110"/>
    <mergeCell ref="F99:F104"/>
    <mergeCell ref="F93:F98"/>
    <mergeCell ref="F75:F80"/>
    <mergeCell ref="AO69:AO74"/>
    <mergeCell ref="AN69:AN74"/>
    <mergeCell ref="AM69:AM74"/>
    <mergeCell ref="AL69:AL74"/>
    <mergeCell ref="A9:A32"/>
    <mergeCell ref="A1:E4"/>
    <mergeCell ref="E6:E8"/>
    <mergeCell ref="A6:A8"/>
    <mergeCell ref="AN6:AN8"/>
    <mergeCell ref="AO6:AO8"/>
    <mergeCell ref="AP6:AP8"/>
    <mergeCell ref="AM21:AM26"/>
    <mergeCell ref="G6:G8"/>
    <mergeCell ref="H6:H8"/>
    <mergeCell ref="AK6:AK8"/>
    <mergeCell ref="B6:D7"/>
    <mergeCell ref="I6:AE6"/>
    <mergeCell ref="V7:Z7"/>
    <mergeCell ref="AA7:AE7"/>
    <mergeCell ref="F21:F26"/>
    <mergeCell ref="B15:B20"/>
    <mergeCell ref="C15:C20"/>
    <mergeCell ref="D15:D20"/>
    <mergeCell ref="B21:B26"/>
    <mergeCell ref="C21:C26"/>
    <mergeCell ref="E15:E20"/>
    <mergeCell ref="AL15:AL20"/>
    <mergeCell ref="AL6:AL8"/>
    <mergeCell ref="E21:E26"/>
    <mergeCell ref="AL21:AL26"/>
    <mergeCell ref="B9:B14"/>
    <mergeCell ref="C9:C14"/>
    <mergeCell ref="D9:D14"/>
    <mergeCell ref="E9:E14"/>
    <mergeCell ref="AP15:AP20"/>
    <mergeCell ref="AM15:AM20"/>
    <mergeCell ref="AN15:AN20"/>
    <mergeCell ref="AO15:AO20"/>
    <mergeCell ref="F15:F20"/>
    <mergeCell ref="A132:AP132"/>
    <mergeCell ref="AO27:AO32"/>
    <mergeCell ref="AP27:AP32"/>
    <mergeCell ref="B27:B32"/>
    <mergeCell ref="C27:C32"/>
    <mergeCell ref="D27:D32"/>
    <mergeCell ref="E27:E32"/>
    <mergeCell ref="AO21:AO26"/>
    <mergeCell ref="AP21:AP26"/>
    <mergeCell ref="A129:F131"/>
    <mergeCell ref="F27:F32"/>
    <mergeCell ref="B33:B38"/>
    <mergeCell ref="C33:C38"/>
    <mergeCell ref="A33:A50"/>
    <mergeCell ref="AN21:AN26"/>
    <mergeCell ref="D21:D26"/>
    <mergeCell ref="AM27:AM32"/>
    <mergeCell ref="AN27:AN32"/>
    <mergeCell ref="AL27:AL32"/>
    <mergeCell ref="AP45:AP50"/>
    <mergeCell ref="B45:B50"/>
    <mergeCell ref="C45:C50"/>
    <mergeCell ref="AN33:AN38"/>
    <mergeCell ref="AO33:AO38"/>
    <mergeCell ref="AP33:AP38"/>
    <mergeCell ref="B39:B44"/>
    <mergeCell ref="C39:C44"/>
    <mergeCell ref="D39:D44"/>
    <mergeCell ref="E39:E44"/>
    <mergeCell ref="F39:F44"/>
    <mergeCell ref="AL39:AL44"/>
    <mergeCell ref="AM39:AM44"/>
    <mergeCell ref="AN39:AN44"/>
    <mergeCell ref="AO39:AO44"/>
    <mergeCell ref="AP39:AP44"/>
    <mergeCell ref="D33:D38"/>
    <mergeCell ref="E33:E38"/>
    <mergeCell ref="F33:F38"/>
    <mergeCell ref="AL33:AL38"/>
    <mergeCell ref="AM33:AM38"/>
    <mergeCell ref="AO45:AO50"/>
    <mergeCell ref="A57:A74"/>
    <mergeCell ref="B51:B56"/>
    <mergeCell ref="C51:C56"/>
    <mergeCell ref="D51:D56"/>
    <mergeCell ref="E51:E56"/>
    <mergeCell ref="D45:D50"/>
    <mergeCell ref="E45:E50"/>
    <mergeCell ref="A51:A56"/>
    <mergeCell ref="AP51:AP56"/>
    <mergeCell ref="B57:B62"/>
    <mergeCell ref="C57:C62"/>
    <mergeCell ref="D57:D62"/>
    <mergeCell ref="E57:E62"/>
    <mergeCell ref="F57:F62"/>
    <mergeCell ref="AL57:AL62"/>
    <mergeCell ref="AM57:AM62"/>
    <mergeCell ref="AN57:AN62"/>
    <mergeCell ref="AO57:AO62"/>
    <mergeCell ref="AP57:AP62"/>
    <mergeCell ref="F51:F56"/>
    <mergeCell ref="AL51:AL56"/>
    <mergeCell ref="AM51:AM56"/>
    <mergeCell ref="AN51:AN56"/>
    <mergeCell ref="AO51:AO56"/>
    <mergeCell ref="AP69:AP74"/>
    <mergeCell ref="B69:B74"/>
    <mergeCell ref="C69:C74"/>
    <mergeCell ref="D69:D74"/>
    <mergeCell ref="E69:E74"/>
    <mergeCell ref="F69:F74"/>
    <mergeCell ref="AL63:AL68"/>
    <mergeCell ref="AM63:AM68"/>
    <mergeCell ref="AN63:AN68"/>
    <mergeCell ref="AO63:AO68"/>
    <mergeCell ref="AP63:AP68"/>
    <mergeCell ref="B63:B68"/>
    <mergeCell ref="C63:C68"/>
    <mergeCell ref="D63:D68"/>
    <mergeCell ref="E63:E68"/>
    <mergeCell ref="F63:F68"/>
    <mergeCell ref="B75:B80"/>
    <mergeCell ref="C75:C80"/>
    <mergeCell ref="D75:D80"/>
    <mergeCell ref="E75:E80"/>
    <mergeCell ref="F81:F86"/>
    <mergeCell ref="B87:B92"/>
    <mergeCell ref="C87:C92"/>
    <mergeCell ref="D87:D92"/>
    <mergeCell ref="E87:E92"/>
    <mergeCell ref="F87:F92"/>
    <mergeCell ref="B81:B86"/>
    <mergeCell ref="C81:C86"/>
    <mergeCell ref="D81:D86"/>
    <mergeCell ref="E81:E86"/>
    <mergeCell ref="C99:C104"/>
    <mergeCell ref="D99:D104"/>
    <mergeCell ref="E99:E104"/>
    <mergeCell ref="B93:B98"/>
    <mergeCell ref="C93:C98"/>
    <mergeCell ref="D93:D98"/>
    <mergeCell ref="E93:E98"/>
    <mergeCell ref="D123:D128"/>
    <mergeCell ref="E123:E128"/>
    <mergeCell ref="A123:A128"/>
    <mergeCell ref="A75:A104"/>
    <mergeCell ref="A105:A122"/>
    <mergeCell ref="B123:B128"/>
    <mergeCell ref="C123:C128"/>
    <mergeCell ref="B117:B122"/>
    <mergeCell ref="C117:C122"/>
    <mergeCell ref="D117:D122"/>
    <mergeCell ref="E117:E122"/>
    <mergeCell ref="B111:B116"/>
    <mergeCell ref="C111:C116"/>
    <mergeCell ref="D111:D116"/>
    <mergeCell ref="E111:E116"/>
    <mergeCell ref="B105:B110"/>
    <mergeCell ref="C105:C110"/>
    <mergeCell ref="D105:D110"/>
    <mergeCell ref="E105:E110"/>
    <mergeCell ref="B99:B104"/>
  </mergeCells>
  <printOptions horizontalCentered="1" verticalCentered="1"/>
  <pageMargins left="0" right="0" top="0.74803149606299213" bottom="0" header="0.31496062992125984" footer="0"/>
  <pageSetup scale="22" fitToHeight="0" orientation="landscape" r:id="rId1"/>
  <headerFoot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9900"/>
  </sheetPr>
  <dimension ref="A1:BH157"/>
  <sheetViews>
    <sheetView view="pageBreakPreview" zoomScale="115" zoomScaleNormal="50" zoomScaleSheetLayoutView="115" workbookViewId="0">
      <selection activeCell="D4" sqref="D4:V4"/>
    </sheetView>
  </sheetViews>
  <sheetFormatPr baseColWidth="10" defaultRowHeight="12.75" x14ac:dyDescent="0.25"/>
  <cols>
    <col min="1" max="1" width="20.28515625" style="9" customWidth="1"/>
    <col min="2" max="2" width="25.85546875" style="9" customWidth="1"/>
    <col min="3" max="3" width="38.5703125" style="26" customWidth="1"/>
    <col min="4" max="4" width="6.140625" style="9" customWidth="1"/>
    <col min="5" max="5" width="7.85546875" style="9" customWidth="1"/>
    <col min="6" max="6" width="9.42578125" style="9" customWidth="1"/>
    <col min="7" max="7" width="7" style="9" customWidth="1"/>
    <col min="8" max="8" width="6.7109375" style="9" customWidth="1"/>
    <col min="9" max="13" width="7" style="9" customWidth="1"/>
    <col min="14" max="14" width="7" style="10" customWidth="1"/>
    <col min="15" max="18" width="9.5703125" style="10" customWidth="1"/>
    <col min="19" max="19" width="11.7109375" style="10" customWidth="1"/>
    <col min="20" max="20" width="12.5703125" style="10" bestFit="1" customWidth="1"/>
    <col min="21" max="21" width="15.140625" style="10" customWidth="1"/>
    <col min="22" max="22" width="81.28515625" style="14" customWidth="1"/>
    <col min="23" max="23" width="15.7109375" style="14" customWidth="1"/>
    <col min="24" max="60" width="11.42578125" style="14"/>
    <col min="61" max="16384" width="11.42578125" style="9"/>
  </cols>
  <sheetData>
    <row r="1" spans="1:22" s="11" customFormat="1" ht="33" customHeight="1" x14ac:dyDescent="0.25">
      <c r="A1" s="445"/>
      <c r="B1" s="446"/>
      <c r="C1" s="451" t="s">
        <v>0</v>
      </c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2"/>
    </row>
    <row r="2" spans="1:22" s="11" customFormat="1" ht="30" customHeight="1" x14ac:dyDescent="0.25">
      <c r="A2" s="447"/>
      <c r="B2" s="448"/>
      <c r="C2" s="453" t="s">
        <v>139</v>
      </c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4"/>
    </row>
    <row r="3" spans="1:22" s="11" customFormat="1" ht="27.75" customHeight="1" x14ac:dyDescent="0.25">
      <c r="A3" s="447"/>
      <c r="B3" s="448"/>
      <c r="C3" s="51" t="s">
        <v>1</v>
      </c>
      <c r="D3" s="455" t="s">
        <v>148</v>
      </c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6"/>
    </row>
    <row r="4" spans="1:22" s="11" customFormat="1" ht="33" customHeight="1" thickBot="1" x14ac:dyDescent="0.3">
      <c r="A4" s="449"/>
      <c r="B4" s="450"/>
      <c r="C4" s="136" t="s">
        <v>16</v>
      </c>
      <c r="D4" s="457" t="s">
        <v>197</v>
      </c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8"/>
    </row>
    <row r="5" spans="1:22" s="11" customFormat="1" ht="13.5" thickBot="1" x14ac:dyDescent="0.3">
      <c r="A5" s="12"/>
      <c r="B5" s="9"/>
      <c r="C5" s="23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0"/>
      <c r="P5" s="10"/>
      <c r="Q5" s="10"/>
      <c r="R5" s="10"/>
      <c r="S5" s="10"/>
      <c r="T5" s="10"/>
      <c r="U5" s="10"/>
    </row>
    <row r="6" spans="1:22" s="13" customFormat="1" ht="42.75" customHeight="1" x14ac:dyDescent="0.25">
      <c r="A6" s="459" t="s">
        <v>91</v>
      </c>
      <c r="B6" s="461" t="s">
        <v>92</v>
      </c>
      <c r="C6" s="463" t="s">
        <v>93</v>
      </c>
      <c r="D6" s="465" t="s">
        <v>94</v>
      </c>
      <c r="E6" s="466"/>
      <c r="F6" s="461" t="s">
        <v>155</v>
      </c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 t="s">
        <v>98</v>
      </c>
      <c r="U6" s="461"/>
      <c r="V6" s="467" t="s">
        <v>287</v>
      </c>
    </row>
    <row r="7" spans="1:22" s="13" customFormat="1" ht="44.25" customHeight="1" thickBot="1" x14ac:dyDescent="0.3">
      <c r="A7" s="460"/>
      <c r="B7" s="462"/>
      <c r="C7" s="464"/>
      <c r="D7" s="139" t="s">
        <v>95</v>
      </c>
      <c r="E7" s="139" t="s">
        <v>96</v>
      </c>
      <c r="F7" s="139" t="s">
        <v>97</v>
      </c>
      <c r="G7" s="140" t="s">
        <v>17</v>
      </c>
      <c r="H7" s="140" t="s">
        <v>18</v>
      </c>
      <c r="I7" s="140" t="s">
        <v>19</v>
      </c>
      <c r="J7" s="140" t="s">
        <v>20</v>
      </c>
      <c r="K7" s="140" t="s">
        <v>21</v>
      </c>
      <c r="L7" s="140" t="s">
        <v>22</v>
      </c>
      <c r="M7" s="140" t="s">
        <v>23</v>
      </c>
      <c r="N7" s="140" t="s">
        <v>24</v>
      </c>
      <c r="O7" s="140" t="s">
        <v>25</v>
      </c>
      <c r="P7" s="140" t="s">
        <v>26</v>
      </c>
      <c r="Q7" s="140" t="s">
        <v>27</v>
      </c>
      <c r="R7" s="140" t="s">
        <v>28</v>
      </c>
      <c r="S7" s="149" t="s">
        <v>29</v>
      </c>
      <c r="T7" s="263" t="s">
        <v>99</v>
      </c>
      <c r="U7" s="149" t="s">
        <v>100</v>
      </c>
      <c r="V7" s="468"/>
    </row>
    <row r="8" spans="1:22" s="14" customFormat="1" ht="30" customHeight="1" x14ac:dyDescent="0.25">
      <c r="A8" s="438" t="s">
        <v>186</v>
      </c>
      <c r="B8" s="699" t="s">
        <v>144</v>
      </c>
      <c r="C8" s="699" t="s">
        <v>259</v>
      </c>
      <c r="D8" s="443"/>
      <c r="E8" s="443"/>
      <c r="F8" s="52" t="s">
        <v>30</v>
      </c>
      <c r="G8" s="30"/>
      <c r="H8" s="30"/>
      <c r="I8" s="30"/>
      <c r="J8" s="30"/>
      <c r="K8" s="30"/>
      <c r="L8" s="161"/>
      <c r="M8" s="30"/>
      <c r="N8" s="30"/>
      <c r="O8" s="162">
        <v>0.33</v>
      </c>
      <c r="P8" s="162">
        <v>0</v>
      </c>
      <c r="Q8" s="162">
        <v>0</v>
      </c>
      <c r="R8" s="259">
        <v>0.67</v>
      </c>
      <c r="S8" s="52">
        <f t="shared" ref="S8:S17" si="0">SUM(G8:R8)</f>
        <v>1</v>
      </c>
      <c r="T8" s="417">
        <f>+U8</f>
        <v>0.10464166790415044</v>
      </c>
      <c r="U8" s="417">
        <f>+Resumen!H15</f>
        <v>0.10464166790415044</v>
      </c>
      <c r="V8" s="469"/>
    </row>
    <row r="9" spans="1:22" s="14" customFormat="1" ht="51" customHeight="1" thickBot="1" x14ac:dyDescent="0.3">
      <c r="A9" s="439"/>
      <c r="B9" s="700"/>
      <c r="C9" s="700"/>
      <c r="D9" s="444"/>
      <c r="E9" s="444"/>
      <c r="F9" s="53" t="s">
        <v>31</v>
      </c>
      <c r="G9" s="31"/>
      <c r="H9" s="31"/>
      <c r="I9" s="31"/>
      <c r="J9" s="31"/>
      <c r="K9" s="31"/>
      <c r="L9" s="31"/>
      <c r="M9" s="31"/>
      <c r="N9" s="31"/>
      <c r="O9" s="163"/>
      <c r="P9" s="163"/>
      <c r="Q9" s="163"/>
      <c r="R9" s="163"/>
      <c r="S9" s="53">
        <f t="shared" si="0"/>
        <v>0</v>
      </c>
      <c r="T9" s="418"/>
      <c r="U9" s="418"/>
      <c r="V9" s="470"/>
    </row>
    <row r="10" spans="1:22" s="14" customFormat="1" ht="45.75" customHeight="1" x14ac:dyDescent="0.25">
      <c r="A10" s="439"/>
      <c r="B10" s="699" t="s">
        <v>145</v>
      </c>
      <c r="C10" s="699" t="s">
        <v>260</v>
      </c>
      <c r="D10" s="443"/>
      <c r="E10" s="443"/>
      <c r="F10" s="52" t="s">
        <v>30</v>
      </c>
      <c r="G10" s="31"/>
      <c r="H10" s="31"/>
      <c r="I10" s="31"/>
      <c r="J10" s="31"/>
      <c r="K10" s="31"/>
      <c r="L10" s="31"/>
      <c r="M10" s="31"/>
      <c r="N10" s="31"/>
      <c r="O10" s="163">
        <v>0</v>
      </c>
      <c r="P10" s="163"/>
      <c r="Q10" s="163"/>
      <c r="R10" s="163">
        <v>0</v>
      </c>
      <c r="S10" s="52">
        <f t="shared" si="0"/>
        <v>0</v>
      </c>
      <c r="T10" s="411">
        <f>+U10</f>
        <v>3.7519403994516781E-2</v>
      </c>
      <c r="U10" s="417">
        <f>+Resumen!H21</f>
        <v>3.7519403994516781E-2</v>
      </c>
      <c r="V10" s="471"/>
    </row>
    <row r="11" spans="1:22" s="14" customFormat="1" ht="51.75" customHeight="1" thickBot="1" x14ac:dyDescent="0.3">
      <c r="A11" s="439"/>
      <c r="B11" s="695"/>
      <c r="C11" s="695"/>
      <c r="D11" s="444"/>
      <c r="E11" s="444"/>
      <c r="F11" s="53" t="s">
        <v>31</v>
      </c>
      <c r="G11" s="31"/>
      <c r="H11" s="31"/>
      <c r="I11" s="31"/>
      <c r="J11" s="31"/>
      <c r="K11" s="31"/>
      <c r="L11" s="31"/>
      <c r="M11" s="31"/>
      <c r="N11" s="31"/>
      <c r="O11" s="163"/>
      <c r="P11" s="163"/>
      <c r="Q11" s="163"/>
      <c r="R11" s="163"/>
      <c r="S11" s="53">
        <f t="shared" si="0"/>
        <v>0</v>
      </c>
      <c r="T11" s="411"/>
      <c r="U11" s="418"/>
      <c r="V11" s="473"/>
    </row>
    <row r="12" spans="1:22" s="14" customFormat="1" ht="26.25" customHeight="1" x14ac:dyDescent="0.25">
      <c r="A12" s="439"/>
      <c r="B12" s="694" t="s">
        <v>146</v>
      </c>
      <c r="C12" s="694" t="s">
        <v>261</v>
      </c>
      <c r="D12" s="443"/>
      <c r="E12" s="443"/>
      <c r="F12" s="52" t="s">
        <v>30</v>
      </c>
      <c r="G12" s="31"/>
      <c r="H12" s="31"/>
      <c r="I12" s="31"/>
      <c r="J12" s="31"/>
      <c r="K12" s="31"/>
      <c r="L12" s="31"/>
      <c r="M12" s="31"/>
      <c r="N12" s="31"/>
      <c r="O12" s="163">
        <v>0.4</v>
      </c>
      <c r="P12" s="163">
        <v>0</v>
      </c>
      <c r="Q12" s="163">
        <v>0</v>
      </c>
      <c r="R12" s="163">
        <v>0.6</v>
      </c>
      <c r="S12" s="52">
        <f t="shared" si="0"/>
        <v>1</v>
      </c>
      <c r="T12" s="411">
        <f>+U12</f>
        <v>1.981024530910486E-2</v>
      </c>
      <c r="U12" s="417">
        <f>+Resumen!H27</f>
        <v>1.981024530910486E-2</v>
      </c>
      <c r="V12" s="471"/>
    </row>
    <row r="13" spans="1:22" s="14" customFormat="1" ht="73.5" customHeight="1" thickBot="1" x14ac:dyDescent="0.3">
      <c r="A13" s="440"/>
      <c r="B13" s="700"/>
      <c r="C13" s="700"/>
      <c r="D13" s="444"/>
      <c r="E13" s="444"/>
      <c r="F13" s="164" t="s">
        <v>31</v>
      </c>
      <c r="G13" s="165"/>
      <c r="H13" s="33"/>
      <c r="I13" s="33"/>
      <c r="J13" s="33"/>
      <c r="K13" s="33"/>
      <c r="L13" s="33"/>
      <c r="M13" s="33"/>
      <c r="N13" s="33"/>
      <c r="O13" s="166"/>
      <c r="P13" s="166"/>
      <c r="Q13" s="166"/>
      <c r="R13" s="166"/>
      <c r="S13" s="164">
        <f t="shared" si="0"/>
        <v>0</v>
      </c>
      <c r="T13" s="411"/>
      <c r="U13" s="418"/>
      <c r="V13" s="472"/>
    </row>
    <row r="14" spans="1:22" s="14" customFormat="1" ht="43.5" customHeight="1" x14ac:dyDescent="0.25">
      <c r="A14" s="438" t="s">
        <v>185</v>
      </c>
      <c r="B14" s="699" t="s">
        <v>168</v>
      </c>
      <c r="C14" s="699" t="s">
        <v>156</v>
      </c>
      <c r="D14" s="443"/>
      <c r="E14" s="443"/>
      <c r="F14" s="52" t="s">
        <v>30</v>
      </c>
      <c r="G14" s="167"/>
      <c r="H14" s="168"/>
      <c r="I14" s="168"/>
      <c r="J14" s="168"/>
      <c r="K14" s="168"/>
      <c r="L14" s="168"/>
      <c r="M14" s="168"/>
      <c r="N14" s="168"/>
      <c r="O14" s="169">
        <v>0</v>
      </c>
      <c r="P14" s="169">
        <v>0</v>
      </c>
      <c r="Q14" s="169">
        <v>0</v>
      </c>
      <c r="R14" s="170">
        <v>1</v>
      </c>
      <c r="S14" s="52">
        <f t="shared" si="0"/>
        <v>1</v>
      </c>
      <c r="T14" s="411">
        <f>+U14</f>
        <v>0.20066803974349784</v>
      </c>
      <c r="U14" s="411">
        <f>+Resumen!H35</f>
        <v>0.20066803974349784</v>
      </c>
      <c r="V14" s="171"/>
    </row>
    <row r="15" spans="1:22" s="14" customFormat="1" ht="40.5" customHeight="1" thickBot="1" x14ac:dyDescent="0.3">
      <c r="A15" s="439"/>
      <c r="B15" s="700"/>
      <c r="C15" s="700"/>
      <c r="D15" s="444"/>
      <c r="E15" s="444"/>
      <c r="F15" s="53" t="s">
        <v>31</v>
      </c>
      <c r="G15" s="219"/>
      <c r="H15" s="173"/>
      <c r="I15" s="173"/>
      <c r="J15" s="173"/>
      <c r="K15" s="173"/>
      <c r="L15" s="173"/>
      <c r="M15" s="31"/>
      <c r="N15" s="31"/>
      <c r="O15" s="163"/>
      <c r="P15" s="163"/>
      <c r="Q15" s="163"/>
      <c r="R15" s="174"/>
      <c r="S15" s="164">
        <f t="shared" si="0"/>
        <v>0</v>
      </c>
      <c r="T15" s="411"/>
      <c r="U15" s="411"/>
      <c r="V15" s="175"/>
    </row>
    <row r="16" spans="1:22" s="14" customFormat="1" ht="45.75" customHeight="1" x14ac:dyDescent="0.25">
      <c r="A16" s="439"/>
      <c r="B16" s="699" t="s">
        <v>169</v>
      </c>
      <c r="C16" s="699" t="s">
        <v>262</v>
      </c>
      <c r="D16" s="443"/>
      <c r="E16" s="443"/>
      <c r="F16" s="52" t="s">
        <v>30</v>
      </c>
      <c r="G16" s="219"/>
      <c r="H16" s="173"/>
      <c r="I16" s="173"/>
      <c r="J16" s="173"/>
      <c r="K16" s="173"/>
      <c r="L16" s="173"/>
      <c r="M16" s="31"/>
      <c r="N16" s="31"/>
      <c r="O16" s="163">
        <v>0.25</v>
      </c>
      <c r="P16" s="163">
        <v>0.25</v>
      </c>
      <c r="Q16" s="163">
        <v>0.25</v>
      </c>
      <c r="R16" s="174">
        <v>0.25</v>
      </c>
      <c r="S16" s="52">
        <f t="shared" si="0"/>
        <v>1</v>
      </c>
      <c r="T16" s="411">
        <f>+U16</f>
        <v>5.026120580080367E-2</v>
      </c>
      <c r="U16" s="411">
        <f>+Resumen!H41</f>
        <v>5.026120580080367E-2</v>
      </c>
      <c r="V16" s="175"/>
    </row>
    <row r="17" spans="1:22" s="14" customFormat="1" ht="42" customHeight="1" thickBot="1" x14ac:dyDescent="0.3">
      <c r="A17" s="439"/>
      <c r="B17" s="700"/>
      <c r="C17" s="700"/>
      <c r="D17" s="444"/>
      <c r="E17" s="444"/>
      <c r="F17" s="53" t="s">
        <v>31</v>
      </c>
      <c r="G17" s="219"/>
      <c r="H17" s="173"/>
      <c r="I17" s="173"/>
      <c r="J17" s="173"/>
      <c r="K17" s="173"/>
      <c r="L17" s="173"/>
      <c r="M17" s="31"/>
      <c r="N17" s="31"/>
      <c r="O17" s="163"/>
      <c r="P17" s="163"/>
      <c r="Q17" s="163"/>
      <c r="R17" s="163"/>
      <c r="S17" s="164">
        <f t="shared" si="0"/>
        <v>0</v>
      </c>
      <c r="T17" s="411"/>
      <c r="U17" s="411"/>
      <c r="V17" s="175"/>
    </row>
    <row r="18" spans="1:22" s="14" customFormat="1" ht="57.75" customHeight="1" x14ac:dyDescent="0.25">
      <c r="A18" s="439"/>
      <c r="B18" s="699" t="s">
        <v>157</v>
      </c>
      <c r="C18" s="699" t="s">
        <v>263</v>
      </c>
      <c r="D18" s="443"/>
      <c r="E18" s="443"/>
      <c r="F18" s="52" t="s">
        <v>30</v>
      </c>
      <c r="G18" s="219"/>
      <c r="H18" s="173"/>
      <c r="I18" s="173"/>
      <c r="J18" s="173"/>
      <c r="K18" s="173"/>
      <c r="L18" s="173"/>
      <c r="M18" s="31">
        <v>0</v>
      </c>
      <c r="N18" s="31">
        <v>0.05</v>
      </c>
      <c r="O18" s="31">
        <v>0.2</v>
      </c>
      <c r="P18" s="31">
        <v>0.25</v>
      </c>
      <c r="Q18" s="31">
        <v>0.25</v>
      </c>
      <c r="R18" s="31">
        <v>0.25</v>
      </c>
      <c r="S18" s="52">
        <f t="shared" ref="S18:S83" si="1">SUM(G18:R18)</f>
        <v>1</v>
      </c>
      <c r="T18" s="411">
        <f>+U18</f>
        <v>0.12108971483381034</v>
      </c>
      <c r="U18" s="411">
        <f>+Resumen!H47</f>
        <v>0.12108971483381034</v>
      </c>
      <c r="V18" s="175"/>
    </row>
    <row r="19" spans="1:22" s="14" customFormat="1" ht="57.75" customHeight="1" thickBot="1" x14ac:dyDescent="0.3">
      <c r="A19" s="440"/>
      <c r="B19" s="700"/>
      <c r="C19" s="700"/>
      <c r="D19" s="444"/>
      <c r="E19" s="444"/>
      <c r="F19" s="164" t="s">
        <v>31</v>
      </c>
      <c r="G19" s="220"/>
      <c r="H19" s="33"/>
      <c r="I19" s="33"/>
      <c r="J19" s="33"/>
      <c r="K19" s="33"/>
      <c r="L19" s="33"/>
      <c r="M19" s="33"/>
      <c r="N19" s="33"/>
      <c r="O19" s="166"/>
      <c r="P19" s="166"/>
      <c r="Q19" s="166"/>
      <c r="R19" s="166"/>
      <c r="S19" s="164">
        <f t="shared" si="1"/>
        <v>0</v>
      </c>
      <c r="T19" s="411"/>
      <c r="U19" s="411"/>
      <c r="V19" s="176"/>
    </row>
    <row r="20" spans="1:22" s="14" customFormat="1" ht="64.5" customHeight="1" x14ac:dyDescent="0.25">
      <c r="A20" s="438" t="s">
        <v>190</v>
      </c>
      <c r="B20" s="701" t="s">
        <v>171</v>
      </c>
      <c r="C20" s="699" t="s">
        <v>264</v>
      </c>
      <c r="D20" s="443"/>
      <c r="E20" s="443"/>
      <c r="F20" s="52" t="s">
        <v>30</v>
      </c>
      <c r="G20" s="177"/>
      <c r="H20" s="168"/>
      <c r="I20" s="168"/>
      <c r="J20" s="168"/>
      <c r="K20" s="168"/>
      <c r="L20" s="30"/>
      <c r="M20" s="30"/>
      <c r="N20" s="30">
        <v>0.2</v>
      </c>
      <c r="O20" s="162">
        <v>0.2</v>
      </c>
      <c r="P20" s="162">
        <v>0.2</v>
      </c>
      <c r="Q20" s="162">
        <v>0.2</v>
      </c>
      <c r="R20" s="162">
        <v>0.2</v>
      </c>
      <c r="S20" s="276">
        <f t="shared" si="1"/>
        <v>1</v>
      </c>
      <c r="T20" s="433">
        <f>+Resumen!H55</f>
        <v>6.115662851106235E-2</v>
      </c>
      <c r="U20" s="419">
        <f>+T20/3</f>
        <v>2.0385542837020782E-2</v>
      </c>
      <c r="V20" s="171"/>
    </row>
    <row r="21" spans="1:22" s="14" customFormat="1" ht="76.5" customHeight="1" thickBot="1" x14ac:dyDescent="0.3">
      <c r="A21" s="439"/>
      <c r="B21" s="696"/>
      <c r="C21" s="700"/>
      <c r="D21" s="444"/>
      <c r="E21" s="444"/>
      <c r="F21" s="53" t="s">
        <v>31</v>
      </c>
      <c r="G21" s="172"/>
      <c r="H21" s="173"/>
      <c r="I21" s="173"/>
      <c r="J21" s="173"/>
      <c r="K21" s="173"/>
      <c r="L21" s="31"/>
      <c r="M21" s="31"/>
      <c r="N21" s="31"/>
      <c r="O21" s="163"/>
      <c r="P21" s="163"/>
      <c r="Q21" s="163"/>
      <c r="R21" s="163"/>
      <c r="S21" s="277">
        <f t="shared" si="1"/>
        <v>0</v>
      </c>
      <c r="T21" s="433"/>
      <c r="U21" s="429"/>
      <c r="V21" s="175"/>
    </row>
    <row r="22" spans="1:22" s="14" customFormat="1" ht="60.75" customHeight="1" x14ac:dyDescent="0.25">
      <c r="A22" s="439"/>
      <c r="B22" s="696"/>
      <c r="C22" s="699" t="s">
        <v>265</v>
      </c>
      <c r="D22" s="443"/>
      <c r="E22" s="443"/>
      <c r="F22" s="52" t="s">
        <v>30</v>
      </c>
      <c r="G22" s="172"/>
      <c r="H22" s="173"/>
      <c r="I22" s="173"/>
      <c r="J22" s="173"/>
      <c r="K22" s="173"/>
      <c r="L22" s="173"/>
      <c r="M22" s="173"/>
      <c r="N22" s="31">
        <v>0.2</v>
      </c>
      <c r="O22" s="163">
        <v>0.2</v>
      </c>
      <c r="P22" s="163">
        <v>0.2</v>
      </c>
      <c r="Q22" s="163">
        <v>0.2</v>
      </c>
      <c r="R22" s="163">
        <v>0.2</v>
      </c>
      <c r="S22" s="276">
        <f t="shared" si="1"/>
        <v>1</v>
      </c>
      <c r="T22" s="433"/>
      <c r="U22" s="419">
        <f>+T20/3</f>
        <v>2.0385542837020782E-2</v>
      </c>
      <c r="V22" s="175"/>
    </row>
    <row r="23" spans="1:22" s="14" customFormat="1" ht="60.75" customHeight="1" thickBot="1" x14ac:dyDescent="0.3">
      <c r="A23" s="439"/>
      <c r="B23" s="696"/>
      <c r="C23" s="700"/>
      <c r="D23" s="444"/>
      <c r="E23" s="444"/>
      <c r="F23" s="53" t="s">
        <v>31</v>
      </c>
      <c r="G23" s="172"/>
      <c r="H23" s="173"/>
      <c r="I23" s="173"/>
      <c r="J23" s="173"/>
      <c r="K23" s="173"/>
      <c r="L23" s="173"/>
      <c r="M23" s="173"/>
      <c r="N23" s="173"/>
      <c r="O23" s="178"/>
      <c r="P23" s="178"/>
      <c r="Q23" s="178"/>
      <c r="R23" s="178"/>
      <c r="S23" s="277">
        <f t="shared" si="1"/>
        <v>0</v>
      </c>
      <c r="T23" s="433"/>
      <c r="U23" s="429"/>
      <c r="V23" s="175"/>
    </row>
    <row r="24" spans="1:22" s="14" customFormat="1" ht="60.75" customHeight="1" x14ac:dyDescent="0.25">
      <c r="A24" s="439"/>
      <c r="B24" s="696"/>
      <c r="C24" s="699" t="s">
        <v>266</v>
      </c>
      <c r="D24" s="443"/>
      <c r="E24" s="443"/>
      <c r="F24" s="52" t="s">
        <v>30</v>
      </c>
      <c r="G24" s="172"/>
      <c r="H24" s="173"/>
      <c r="I24" s="173"/>
      <c r="J24" s="173"/>
      <c r="K24" s="173"/>
      <c r="L24" s="173"/>
      <c r="M24" s="173">
        <v>0.05</v>
      </c>
      <c r="N24" s="173">
        <v>0.05</v>
      </c>
      <c r="O24" s="178">
        <v>0.25</v>
      </c>
      <c r="P24" s="178">
        <v>0.25</v>
      </c>
      <c r="Q24" s="178">
        <v>0.2</v>
      </c>
      <c r="R24" s="178">
        <v>0.2</v>
      </c>
      <c r="S24" s="276">
        <f t="shared" si="1"/>
        <v>1</v>
      </c>
      <c r="T24" s="433"/>
      <c r="U24" s="419">
        <f>+T20/3</f>
        <v>2.0385542837020782E-2</v>
      </c>
      <c r="V24" s="175"/>
    </row>
    <row r="25" spans="1:22" s="14" customFormat="1" ht="60.75" customHeight="1" thickBot="1" x14ac:dyDescent="0.3">
      <c r="A25" s="440"/>
      <c r="B25" s="706"/>
      <c r="C25" s="695"/>
      <c r="D25" s="444"/>
      <c r="E25" s="444"/>
      <c r="F25" s="53" t="s">
        <v>31</v>
      </c>
      <c r="G25" s="172"/>
      <c r="H25" s="173"/>
      <c r="I25" s="173"/>
      <c r="J25" s="173"/>
      <c r="K25" s="173"/>
      <c r="L25" s="173"/>
      <c r="M25" s="31"/>
      <c r="N25" s="31"/>
      <c r="O25" s="163"/>
      <c r="P25" s="163"/>
      <c r="Q25" s="163"/>
      <c r="R25" s="163"/>
      <c r="S25" s="278"/>
      <c r="T25" s="433"/>
      <c r="U25" s="429"/>
      <c r="V25" s="175"/>
    </row>
    <row r="26" spans="1:22" s="14" customFormat="1" ht="73.5" customHeight="1" x14ac:dyDescent="0.25">
      <c r="A26" s="438" t="s">
        <v>191</v>
      </c>
      <c r="B26" s="699" t="s">
        <v>153</v>
      </c>
      <c r="C26" s="694" t="s">
        <v>267</v>
      </c>
      <c r="D26" s="443"/>
      <c r="E26" s="443"/>
      <c r="F26" s="52" t="s">
        <v>30</v>
      </c>
      <c r="G26" s="172"/>
      <c r="H26" s="173"/>
      <c r="I26" s="173"/>
      <c r="J26" s="173"/>
      <c r="K26" s="173"/>
      <c r="L26" s="173"/>
      <c r="M26" s="138">
        <v>0.05</v>
      </c>
      <c r="N26" s="138">
        <v>0.05</v>
      </c>
      <c r="O26" s="138">
        <v>0.2</v>
      </c>
      <c r="P26" s="138">
        <v>0.2</v>
      </c>
      <c r="Q26" s="138">
        <v>0.25</v>
      </c>
      <c r="R26" s="138">
        <v>0.25</v>
      </c>
      <c r="S26" s="52">
        <f t="shared" si="1"/>
        <v>1</v>
      </c>
      <c r="T26" s="418">
        <f>+U26</f>
        <v>4.5582663957220972E-2</v>
      </c>
      <c r="U26" s="411">
        <f>+Resumen!H65</f>
        <v>4.5582663957220972E-2</v>
      </c>
      <c r="V26" s="175"/>
    </row>
    <row r="27" spans="1:22" s="14" customFormat="1" ht="73.5" customHeight="1" thickBot="1" x14ac:dyDescent="0.3">
      <c r="A27" s="439"/>
      <c r="B27" s="695"/>
      <c r="C27" s="695"/>
      <c r="D27" s="444"/>
      <c r="E27" s="444"/>
      <c r="F27" s="164" t="s">
        <v>31</v>
      </c>
      <c r="G27" s="165"/>
      <c r="H27" s="33"/>
      <c r="I27" s="33"/>
      <c r="J27" s="33"/>
      <c r="K27" s="33"/>
      <c r="L27" s="33"/>
      <c r="M27" s="33"/>
      <c r="N27" s="33"/>
      <c r="O27" s="166"/>
      <c r="P27" s="166"/>
      <c r="Q27" s="166"/>
      <c r="R27" s="166"/>
      <c r="S27" s="164">
        <f t="shared" si="1"/>
        <v>0</v>
      </c>
      <c r="T27" s="419"/>
      <c r="U27" s="411"/>
      <c r="V27" s="176"/>
    </row>
    <row r="28" spans="1:22" s="14" customFormat="1" ht="65.25" customHeight="1" x14ac:dyDescent="0.25">
      <c r="A28" s="439"/>
      <c r="B28" s="694" t="s">
        <v>172</v>
      </c>
      <c r="C28" s="702" t="s">
        <v>268</v>
      </c>
      <c r="D28" s="443"/>
      <c r="E28" s="443"/>
      <c r="F28" s="52" t="s">
        <v>30</v>
      </c>
      <c r="G28" s="177"/>
      <c r="H28" s="168"/>
      <c r="I28" s="168"/>
      <c r="J28" s="168"/>
      <c r="K28" s="168"/>
      <c r="L28" s="168"/>
      <c r="M28" s="30">
        <v>0.06</v>
      </c>
      <c r="N28" s="30">
        <v>0.06</v>
      </c>
      <c r="O28" s="30">
        <v>0.22</v>
      </c>
      <c r="P28" s="30">
        <v>0.22</v>
      </c>
      <c r="Q28" s="30">
        <v>0.22</v>
      </c>
      <c r="R28" s="30">
        <v>0.22</v>
      </c>
      <c r="S28" s="52">
        <f t="shared" si="1"/>
        <v>0.99999999999999989</v>
      </c>
      <c r="T28" s="418">
        <f>+U28</f>
        <v>1.2413924802860405E-2</v>
      </c>
      <c r="U28" s="429">
        <f>+Resumen!H71</f>
        <v>1.2413924802860405E-2</v>
      </c>
      <c r="V28" s="171"/>
    </row>
    <row r="29" spans="1:22" s="14" customFormat="1" ht="54.75" customHeight="1" thickBot="1" x14ac:dyDescent="0.3">
      <c r="A29" s="439"/>
      <c r="B29" s="695"/>
      <c r="C29" s="703" t="s">
        <v>269</v>
      </c>
      <c r="D29" s="444"/>
      <c r="E29" s="444"/>
      <c r="F29" s="53" t="s">
        <v>31</v>
      </c>
      <c r="G29" s="172"/>
      <c r="H29" s="173"/>
      <c r="I29" s="173"/>
      <c r="J29" s="173"/>
      <c r="K29" s="173"/>
      <c r="L29" s="173"/>
      <c r="M29" s="31"/>
      <c r="N29" s="31"/>
      <c r="O29" s="163"/>
      <c r="P29" s="163"/>
      <c r="Q29" s="163"/>
      <c r="R29" s="163"/>
      <c r="S29" s="164">
        <f t="shared" si="1"/>
        <v>0</v>
      </c>
      <c r="T29" s="419"/>
      <c r="U29" s="420"/>
      <c r="V29" s="175"/>
    </row>
    <row r="30" spans="1:22" s="14" customFormat="1" ht="65.25" customHeight="1" x14ac:dyDescent="0.25">
      <c r="A30" s="439"/>
      <c r="B30" s="694" t="s">
        <v>173</v>
      </c>
      <c r="C30" s="699" t="s">
        <v>270</v>
      </c>
      <c r="D30" s="443"/>
      <c r="E30" s="443"/>
      <c r="F30" s="52" t="s">
        <v>30</v>
      </c>
      <c r="G30" s="172"/>
      <c r="H30" s="173"/>
      <c r="I30" s="173"/>
      <c r="J30" s="173"/>
      <c r="K30" s="173"/>
      <c r="L30" s="173"/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1</v>
      </c>
      <c r="S30" s="52">
        <f t="shared" ref="S30:S31" si="2">SUM(G30:R30)</f>
        <v>1</v>
      </c>
      <c r="T30" s="418">
        <f>+U30</f>
        <v>0</v>
      </c>
      <c r="U30" s="417">
        <f>+Resumen!H75</f>
        <v>0</v>
      </c>
      <c r="V30" s="175"/>
    </row>
    <row r="31" spans="1:22" s="14" customFormat="1" ht="57.75" customHeight="1" thickBot="1" x14ac:dyDescent="0.3">
      <c r="A31" s="439"/>
      <c r="B31" s="700"/>
      <c r="C31" s="700"/>
      <c r="D31" s="444"/>
      <c r="E31" s="444"/>
      <c r="F31" s="164" t="s">
        <v>31</v>
      </c>
      <c r="G31" s="165"/>
      <c r="H31" s="33"/>
      <c r="I31" s="33"/>
      <c r="J31" s="33"/>
      <c r="K31" s="33"/>
      <c r="L31" s="33"/>
      <c r="M31" s="33"/>
      <c r="N31" s="33"/>
      <c r="O31" s="166"/>
      <c r="P31" s="166"/>
      <c r="Q31" s="166"/>
      <c r="R31" s="166"/>
      <c r="S31" s="164">
        <f t="shared" si="2"/>
        <v>0</v>
      </c>
      <c r="T31" s="419"/>
      <c r="U31" s="420"/>
      <c r="V31" s="176"/>
    </row>
    <row r="32" spans="1:22" s="14" customFormat="1" ht="65.25" customHeight="1" x14ac:dyDescent="0.25">
      <c r="A32" s="439"/>
      <c r="B32" s="699" t="s">
        <v>173</v>
      </c>
      <c r="C32" s="699" t="s">
        <v>211</v>
      </c>
      <c r="D32" s="443"/>
      <c r="E32" s="443"/>
      <c r="F32" s="52" t="s">
        <v>30</v>
      </c>
      <c r="G32" s="172"/>
      <c r="H32" s="173"/>
      <c r="I32" s="173"/>
      <c r="J32" s="173"/>
      <c r="K32" s="173"/>
      <c r="L32" s="173"/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1</v>
      </c>
      <c r="S32" s="52">
        <f t="shared" si="1"/>
        <v>1</v>
      </c>
      <c r="T32" s="418">
        <f>+U32</f>
        <v>1.0288726491179477E-2</v>
      </c>
      <c r="U32" s="417">
        <f>+Resumen!H77</f>
        <v>1.0288726491179477E-2</v>
      </c>
      <c r="V32" s="175"/>
    </row>
    <row r="33" spans="1:22" s="14" customFormat="1" ht="57.75" customHeight="1" thickBot="1" x14ac:dyDescent="0.3">
      <c r="A33" s="440"/>
      <c r="B33" s="695"/>
      <c r="C33" s="695"/>
      <c r="D33" s="444"/>
      <c r="E33" s="444"/>
      <c r="F33" s="164" t="s">
        <v>31</v>
      </c>
      <c r="G33" s="165"/>
      <c r="H33" s="33"/>
      <c r="I33" s="33"/>
      <c r="J33" s="33"/>
      <c r="K33" s="33"/>
      <c r="L33" s="33"/>
      <c r="M33" s="33"/>
      <c r="N33" s="33"/>
      <c r="O33" s="166"/>
      <c r="P33" s="166"/>
      <c r="Q33" s="166"/>
      <c r="R33" s="166"/>
      <c r="S33" s="164">
        <f t="shared" si="1"/>
        <v>0</v>
      </c>
      <c r="T33" s="419"/>
      <c r="U33" s="420"/>
      <c r="V33" s="176"/>
    </row>
    <row r="34" spans="1:22" s="14" customFormat="1" ht="30.75" customHeight="1" x14ac:dyDescent="0.25">
      <c r="A34" s="438" t="s">
        <v>192</v>
      </c>
      <c r="B34" s="697" t="s">
        <v>174</v>
      </c>
      <c r="C34" s="694" t="s">
        <v>271</v>
      </c>
      <c r="D34" s="443"/>
      <c r="E34" s="443"/>
      <c r="F34" s="52" t="s">
        <v>30</v>
      </c>
      <c r="G34" s="177"/>
      <c r="H34" s="168"/>
      <c r="I34" s="168"/>
      <c r="J34" s="168"/>
      <c r="K34" s="168"/>
      <c r="L34" s="168"/>
      <c r="M34" s="30">
        <v>0.1666</v>
      </c>
      <c r="N34" s="30">
        <v>0.1666</v>
      </c>
      <c r="O34" s="30">
        <v>0.1666</v>
      </c>
      <c r="P34" s="30">
        <v>0.1666</v>
      </c>
      <c r="Q34" s="30">
        <v>0.1666</v>
      </c>
      <c r="R34" s="30">
        <v>0.1666</v>
      </c>
      <c r="S34" s="52">
        <f t="shared" si="1"/>
        <v>0.99959999999999993</v>
      </c>
      <c r="T34" s="421">
        <f>+Resumen!H87</f>
        <v>9.1070657800329385E-2</v>
      </c>
      <c r="U34" s="417">
        <f>T34/5</f>
        <v>1.8214131560065877E-2</v>
      </c>
      <c r="V34" s="171"/>
    </row>
    <row r="35" spans="1:22" s="14" customFormat="1" ht="31.5" customHeight="1" thickBot="1" x14ac:dyDescent="0.3">
      <c r="A35" s="439"/>
      <c r="B35" s="696"/>
      <c r="C35" s="700"/>
      <c r="D35" s="444"/>
      <c r="E35" s="444"/>
      <c r="F35" s="53" t="s">
        <v>31</v>
      </c>
      <c r="G35" s="172"/>
      <c r="H35" s="173"/>
      <c r="I35" s="173"/>
      <c r="J35" s="173"/>
      <c r="K35" s="173"/>
      <c r="L35" s="173"/>
      <c r="M35" s="31"/>
      <c r="N35" s="31"/>
      <c r="O35" s="163"/>
      <c r="P35" s="163"/>
      <c r="Q35" s="163"/>
      <c r="R35" s="163"/>
      <c r="S35" s="53">
        <f t="shared" si="1"/>
        <v>0</v>
      </c>
      <c r="T35" s="422"/>
      <c r="U35" s="418"/>
      <c r="V35" s="175"/>
    </row>
    <row r="36" spans="1:22" s="14" customFormat="1" ht="38.25" customHeight="1" x14ac:dyDescent="0.25">
      <c r="A36" s="439"/>
      <c r="B36" s="696"/>
      <c r="C36" s="701" t="s">
        <v>272</v>
      </c>
      <c r="D36" s="443"/>
      <c r="E36" s="443"/>
      <c r="F36" s="52" t="s">
        <v>30</v>
      </c>
      <c r="G36" s="172"/>
      <c r="H36" s="173"/>
      <c r="I36" s="173"/>
      <c r="J36" s="173"/>
      <c r="K36" s="173"/>
      <c r="L36" s="173"/>
      <c r="M36" s="31">
        <v>0.1666</v>
      </c>
      <c r="N36" s="31">
        <v>0.1666</v>
      </c>
      <c r="O36" s="31">
        <v>0.1666</v>
      </c>
      <c r="P36" s="31">
        <v>0.1666</v>
      </c>
      <c r="Q36" s="31">
        <v>0.1666</v>
      </c>
      <c r="R36" s="31">
        <v>0.1666</v>
      </c>
      <c r="S36" s="52">
        <f t="shared" si="1"/>
        <v>0.99959999999999993</v>
      </c>
      <c r="T36" s="422"/>
      <c r="U36" s="417">
        <f>T34/5</f>
        <v>1.8214131560065877E-2</v>
      </c>
      <c r="V36" s="175"/>
    </row>
    <row r="37" spans="1:22" s="14" customFormat="1" ht="33" customHeight="1" thickBot="1" x14ac:dyDescent="0.3">
      <c r="A37" s="439"/>
      <c r="B37" s="696"/>
      <c r="C37" s="698"/>
      <c r="D37" s="444"/>
      <c r="E37" s="444"/>
      <c r="F37" s="53" t="s">
        <v>31</v>
      </c>
      <c r="G37" s="172"/>
      <c r="H37" s="173"/>
      <c r="I37" s="173"/>
      <c r="J37" s="173"/>
      <c r="K37" s="173"/>
      <c r="L37" s="173"/>
      <c r="M37" s="173"/>
      <c r="N37" s="173"/>
      <c r="O37" s="178"/>
      <c r="P37" s="178"/>
      <c r="Q37" s="178"/>
      <c r="R37" s="178"/>
      <c r="S37" s="53">
        <f t="shared" si="1"/>
        <v>0</v>
      </c>
      <c r="T37" s="422"/>
      <c r="U37" s="418"/>
      <c r="V37" s="175"/>
    </row>
    <row r="38" spans="1:22" s="14" customFormat="1" ht="28.5" customHeight="1" x14ac:dyDescent="0.25">
      <c r="A38" s="439"/>
      <c r="B38" s="696"/>
      <c r="C38" s="697" t="s">
        <v>273</v>
      </c>
      <c r="D38" s="443"/>
      <c r="E38" s="443"/>
      <c r="F38" s="52" t="s">
        <v>30</v>
      </c>
      <c r="G38" s="172"/>
      <c r="H38" s="173"/>
      <c r="I38" s="173"/>
      <c r="J38" s="173"/>
      <c r="K38" s="173"/>
      <c r="L38" s="173"/>
      <c r="M38" s="31">
        <v>0.1666</v>
      </c>
      <c r="N38" s="31">
        <v>0.1666</v>
      </c>
      <c r="O38" s="31">
        <v>0.1666</v>
      </c>
      <c r="P38" s="31">
        <v>0.1666</v>
      </c>
      <c r="Q38" s="31">
        <v>0.1666</v>
      </c>
      <c r="R38" s="31">
        <v>0.1666</v>
      </c>
      <c r="S38" s="52">
        <f t="shared" si="1"/>
        <v>0.99959999999999993</v>
      </c>
      <c r="T38" s="422"/>
      <c r="U38" s="417">
        <f>T34/5</f>
        <v>1.8214131560065877E-2</v>
      </c>
      <c r="V38" s="175"/>
    </row>
    <row r="39" spans="1:22" s="14" customFormat="1" ht="36" customHeight="1" thickBot="1" x14ac:dyDescent="0.3">
      <c r="A39" s="439"/>
      <c r="B39" s="696"/>
      <c r="C39" s="698"/>
      <c r="D39" s="444"/>
      <c r="E39" s="444"/>
      <c r="F39" s="53" t="s">
        <v>31</v>
      </c>
      <c r="G39" s="172"/>
      <c r="H39" s="173"/>
      <c r="I39" s="173"/>
      <c r="J39" s="173"/>
      <c r="K39" s="173"/>
      <c r="L39" s="173"/>
      <c r="M39" s="173"/>
      <c r="N39" s="173"/>
      <c r="O39" s="178"/>
      <c r="P39" s="178"/>
      <c r="Q39" s="178"/>
      <c r="R39" s="178"/>
      <c r="S39" s="53">
        <f t="shared" si="1"/>
        <v>0</v>
      </c>
      <c r="T39" s="422"/>
      <c r="U39" s="418"/>
      <c r="V39" s="175"/>
    </row>
    <row r="40" spans="1:22" s="14" customFormat="1" ht="35.25" customHeight="1" x14ac:dyDescent="0.25">
      <c r="A40" s="439"/>
      <c r="B40" s="696"/>
      <c r="C40" s="697" t="s">
        <v>274</v>
      </c>
      <c r="D40" s="443"/>
      <c r="E40" s="443"/>
      <c r="F40" s="52" t="s">
        <v>30</v>
      </c>
      <c r="G40" s="172"/>
      <c r="H40" s="173"/>
      <c r="I40" s="173"/>
      <c r="J40" s="173"/>
      <c r="K40" s="173"/>
      <c r="L40" s="173"/>
      <c r="M40" s="31">
        <v>0.1666</v>
      </c>
      <c r="N40" s="31">
        <v>0.1666</v>
      </c>
      <c r="O40" s="31">
        <v>0.1666</v>
      </c>
      <c r="P40" s="31">
        <v>0</v>
      </c>
      <c r="Q40" s="31">
        <v>0.1666</v>
      </c>
      <c r="R40" s="31">
        <v>0.1666</v>
      </c>
      <c r="S40" s="52">
        <f t="shared" si="1"/>
        <v>0.83299999999999996</v>
      </c>
      <c r="T40" s="422"/>
      <c r="U40" s="417">
        <f>T34/5</f>
        <v>1.8214131560065877E-2</v>
      </c>
      <c r="V40" s="175"/>
    </row>
    <row r="41" spans="1:22" s="14" customFormat="1" ht="31.5" customHeight="1" thickBot="1" x14ac:dyDescent="0.3">
      <c r="A41" s="439"/>
      <c r="B41" s="696"/>
      <c r="C41" s="698"/>
      <c r="D41" s="444"/>
      <c r="E41" s="444"/>
      <c r="F41" s="53" t="s">
        <v>31</v>
      </c>
      <c r="G41" s="172"/>
      <c r="H41" s="173"/>
      <c r="I41" s="173"/>
      <c r="J41" s="173"/>
      <c r="K41" s="173"/>
      <c r="L41" s="173"/>
      <c r="M41" s="173"/>
      <c r="N41" s="173"/>
      <c r="O41" s="178"/>
      <c r="P41" s="178"/>
      <c r="Q41" s="178"/>
      <c r="R41" s="178"/>
      <c r="S41" s="53">
        <f t="shared" si="1"/>
        <v>0</v>
      </c>
      <c r="T41" s="422"/>
      <c r="U41" s="418"/>
      <c r="V41" s="175"/>
    </row>
    <row r="42" spans="1:22" s="14" customFormat="1" ht="32.25" customHeight="1" x14ac:dyDescent="0.25">
      <c r="A42" s="439"/>
      <c r="B42" s="696"/>
      <c r="C42" s="694" t="s">
        <v>275</v>
      </c>
      <c r="D42" s="443"/>
      <c r="E42" s="443"/>
      <c r="F42" s="52" t="s">
        <v>30</v>
      </c>
      <c r="G42" s="172"/>
      <c r="H42" s="173"/>
      <c r="I42" s="173"/>
      <c r="J42" s="173"/>
      <c r="K42" s="173"/>
      <c r="L42" s="173"/>
      <c r="M42" s="31">
        <v>0.1666</v>
      </c>
      <c r="N42" s="31">
        <v>0.1666</v>
      </c>
      <c r="O42" s="31">
        <v>0.1666</v>
      </c>
      <c r="P42" s="31">
        <v>0.1666</v>
      </c>
      <c r="Q42" s="31">
        <v>0.1666</v>
      </c>
      <c r="R42" s="31">
        <v>0.1666</v>
      </c>
      <c r="S42" s="52">
        <f t="shared" si="1"/>
        <v>0.99959999999999993</v>
      </c>
      <c r="T42" s="422"/>
      <c r="U42" s="417">
        <f>T34/5</f>
        <v>1.8214131560065877E-2</v>
      </c>
      <c r="V42" s="175"/>
    </row>
    <row r="43" spans="1:22" s="14" customFormat="1" ht="31.5" customHeight="1" thickBot="1" x14ac:dyDescent="0.3">
      <c r="A43" s="439"/>
      <c r="B43" s="706"/>
      <c r="C43" s="695"/>
      <c r="D43" s="444"/>
      <c r="E43" s="444"/>
      <c r="F43" s="53" t="s">
        <v>31</v>
      </c>
      <c r="G43" s="172"/>
      <c r="H43" s="173"/>
      <c r="I43" s="173"/>
      <c r="J43" s="173"/>
      <c r="K43" s="173"/>
      <c r="L43" s="173"/>
      <c r="M43" s="31"/>
      <c r="N43" s="31"/>
      <c r="O43" s="163"/>
      <c r="P43" s="163"/>
      <c r="Q43" s="163"/>
      <c r="R43" s="163"/>
      <c r="S43" s="53">
        <f t="shared" si="1"/>
        <v>0</v>
      </c>
      <c r="T43" s="423"/>
      <c r="U43" s="418"/>
      <c r="V43" s="175"/>
    </row>
    <row r="44" spans="1:22" s="14" customFormat="1" ht="35.25" customHeight="1" x14ac:dyDescent="0.25">
      <c r="A44" s="439"/>
      <c r="B44" s="701" t="s">
        <v>176</v>
      </c>
      <c r="C44" s="694" t="s">
        <v>276</v>
      </c>
      <c r="D44" s="443"/>
      <c r="E44" s="443"/>
      <c r="F44" s="52" t="s">
        <v>30</v>
      </c>
      <c r="G44" s="172"/>
      <c r="H44" s="173"/>
      <c r="I44" s="173"/>
      <c r="J44" s="173"/>
      <c r="K44" s="173"/>
      <c r="L44" s="173"/>
      <c r="M44" s="31">
        <v>0.1666</v>
      </c>
      <c r="N44" s="31">
        <v>0.1666</v>
      </c>
      <c r="O44" s="31">
        <v>0.1666</v>
      </c>
      <c r="P44" s="31">
        <v>0.1666</v>
      </c>
      <c r="Q44" s="31">
        <v>0.1666</v>
      </c>
      <c r="R44" s="31">
        <v>0.1666</v>
      </c>
      <c r="S44" s="52">
        <f t="shared" si="1"/>
        <v>0.99959999999999993</v>
      </c>
      <c r="T44" s="430">
        <f>+Resumen!H93</f>
        <v>8.5954929464705596E-3</v>
      </c>
      <c r="U44" s="417">
        <f>+T44/2</f>
        <v>4.2977464732352798E-3</v>
      </c>
      <c r="V44" s="175"/>
    </row>
    <row r="45" spans="1:22" s="14" customFormat="1" ht="45.75" customHeight="1" thickBot="1" x14ac:dyDescent="0.3">
      <c r="A45" s="439"/>
      <c r="B45" s="696"/>
      <c r="C45" s="695"/>
      <c r="D45" s="444"/>
      <c r="E45" s="444"/>
      <c r="F45" s="53" t="s">
        <v>31</v>
      </c>
      <c r="G45" s="172"/>
      <c r="H45" s="173"/>
      <c r="I45" s="173"/>
      <c r="J45" s="173"/>
      <c r="K45" s="173"/>
      <c r="L45" s="173"/>
      <c r="M45" s="173"/>
      <c r="N45" s="173"/>
      <c r="O45" s="178"/>
      <c r="P45" s="178"/>
      <c r="Q45" s="178"/>
      <c r="R45" s="178"/>
      <c r="S45" s="53">
        <f t="shared" si="1"/>
        <v>0</v>
      </c>
      <c r="T45" s="431"/>
      <c r="U45" s="418"/>
      <c r="V45" s="175"/>
    </row>
    <row r="46" spans="1:22" s="14" customFormat="1" ht="23.25" customHeight="1" x14ac:dyDescent="0.25">
      <c r="A46" s="439"/>
      <c r="B46" s="696"/>
      <c r="C46" s="697" t="s">
        <v>277</v>
      </c>
      <c r="D46" s="443"/>
      <c r="E46" s="443"/>
      <c r="F46" s="52" t="s">
        <v>30</v>
      </c>
      <c r="G46" s="172"/>
      <c r="H46" s="173"/>
      <c r="I46" s="173"/>
      <c r="J46" s="173"/>
      <c r="K46" s="173"/>
      <c r="L46" s="173"/>
      <c r="M46" s="31">
        <v>0.1666</v>
      </c>
      <c r="N46" s="31">
        <v>0.1666</v>
      </c>
      <c r="O46" s="31">
        <v>0.1666</v>
      </c>
      <c r="P46" s="31">
        <v>0.1666</v>
      </c>
      <c r="Q46" s="31">
        <v>0.1666</v>
      </c>
      <c r="R46" s="31">
        <v>0.1666</v>
      </c>
      <c r="S46" s="52">
        <f t="shared" si="1"/>
        <v>0.99959999999999993</v>
      </c>
      <c r="T46" s="431"/>
      <c r="U46" s="419">
        <f>+T44/2</f>
        <v>4.2977464732352798E-3</v>
      </c>
      <c r="V46" s="175"/>
    </row>
    <row r="47" spans="1:22" s="14" customFormat="1" ht="33" customHeight="1" thickBot="1" x14ac:dyDescent="0.3">
      <c r="A47" s="439"/>
      <c r="B47" s="706"/>
      <c r="C47" s="698"/>
      <c r="D47" s="444"/>
      <c r="E47" s="444"/>
      <c r="F47" s="53" t="s">
        <v>31</v>
      </c>
      <c r="G47" s="172"/>
      <c r="H47" s="173"/>
      <c r="I47" s="173"/>
      <c r="J47" s="173"/>
      <c r="K47" s="173"/>
      <c r="L47" s="173"/>
      <c r="M47" s="222"/>
      <c r="N47" s="222"/>
      <c r="O47" s="222"/>
      <c r="P47" s="222"/>
      <c r="Q47" s="222"/>
      <c r="R47" s="222"/>
      <c r="S47" s="53">
        <f>SUM(G47:R47)</f>
        <v>0</v>
      </c>
      <c r="T47" s="432"/>
      <c r="U47" s="420"/>
      <c r="V47" s="175"/>
    </row>
    <row r="48" spans="1:22" s="14" customFormat="1" ht="38.25" customHeight="1" x14ac:dyDescent="0.25">
      <c r="A48" s="439"/>
      <c r="B48" s="701" t="s">
        <v>177</v>
      </c>
      <c r="C48" s="694" t="s">
        <v>158</v>
      </c>
      <c r="D48" s="443"/>
      <c r="E48" s="443"/>
      <c r="F48" s="52" t="s">
        <v>30</v>
      </c>
      <c r="G48" s="172"/>
      <c r="H48" s="173"/>
      <c r="I48" s="173"/>
      <c r="J48" s="173"/>
      <c r="K48" s="173"/>
      <c r="L48" s="173"/>
      <c r="M48" s="31">
        <v>0.1666</v>
      </c>
      <c r="N48" s="31">
        <v>0.1666</v>
      </c>
      <c r="O48" s="31">
        <v>0.1666</v>
      </c>
      <c r="P48" s="31">
        <v>0.1666</v>
      </c>
      <c r="Q48" s="31">
        <v>0.1666</v>
      </c>
      <c r="R48" s="31">
        <v>0.1666</v>
      </c>
      <c r="S48" s="52">
        <f t="shared" si="1"/>
        <v>0.99959999999999993</v>
      </c>
      <c r="T48" s="424">
        <f>+Resumen!H99</f>
        <v>3.6386970756473069E-2</v>
      </c>
      <c r="U48" s="427">
        <f>T48/2</f>
        <v>1.8193485378236535E-2</v>
      </c>
      <c r="V48" s="175"/>
    </row>
    <row r="49" spans="1:22" s="14" customFormat="1" ht="32.25" customHeight="1" thickBot="1" x14ac:dyDescent="0.3">
      <c r="A49" s="439"/>
      <c r="B49" s="696"/>
      <c r="C49" s="700"/>
      <c r="D49" s="444"/>
      <c r="E49" s="444"/>
      <c r="F49" s="54" t="s">
        <v>31</v>
      </c>
      <c r="G49" s="172"/>
      <c r="H49" s="173"/>
      <c r="I49" s="173"/>
      <c r="J49" s="173"/>
      <c r="K49" s="173"/>
      <c r="L49" s="173"/>
      <c r="M49" s="173"/>
      <c r="N49" s="173"/>
      <c r="O49" s="178"/>
      <c r="P49" s="178"/>
      <c r="Q49" s="178"/>
      <c r="R49" s="178"/>
      <c r="S49" s="54">
        <f t="shared" si="1"/>
        <v>0</v>
      </c>
      <c r="T49" s="425"/>
      <c r="U49" s="428"/>
      <c r="V49" s="175"/>
    </row>
    <row r="50" spans="1:22" s="14" customFormat="1" ht="36" customHeight="1" x14ac:dyDescent="0.25">
      <c r="A50" s="439"/>
      <c r="B50" s="696"/>
      <c r="C50" s="699" t="s">
        <v>274</v>
      </c>
      <c r="D50" s="443"/>
      <c r="E50" s="443"/>
      <c r="F50" s="179" t="s">
        <v>30</v>
      </c>
      <c r="G50" s="32"/>
      <c r="H50" s="31"/>
      <c r="I50" s="31"/>
      <c r="J50" s="31"/>
      <c r="K50" s="31"/>
      <c r="L50" s="31"/>
      <c r="M50" s="31">
        <v>0.1666</v>
      </c>
      <c r="N50" s="31">
        <v>0.1666</v>
      </c>
      <c r="O50" s="31">
        <v>0.1666</v>
      </c>
      <c r="P50" s="31">
        <v>0.1666</v>
      </c>
      <c r="Q50" s="31">
        <v>0.1666</v>
      </c>
      <c r="R50" s="31">
        <v>0.1666</v>
      </c>
      <c r="S50" s="179">
        <f t="shared" si="1"/>
        <v>0.99959999999999993</v>
      </c>
      <c r="T50" s="425"/>
      <c r="U50" s="427">
        <f>T48/2</f>
        <v>1.8193485378236535E-2</v>
      </c>
      <c r="V50" s="175"/>
    </row>
    <row r="51" spans="1:22" s="14" customFormat="1" ht="36" customHeight="1" thickBot="1" x14ac:dyDescent="0.3">
      <c r="A51" s="439"/>
      <c r="B51" s="706"/>
      <c r="C51" s="700"/>
      <c r="D51" s="444"/>
      <c r="E51" s="444"/>
      <c r="F51" s="53" t="s">
        <v>31</v>
      </c>
      <c r="G51" s="32"/>
      <c r="H51" s="31"/>
      <c r="I51" s="31"/>
      <c r="J51" s="31"/>
      <c r="K51" s="31"/>
      <c r="L51" s="31"/>
      <c r="M51" s="31"/>
      <c r="N51" s="31"/>
      <c r="O51" s="163"/>
      <c r="P51" s="163"/>
      <c r="Q51" s="163"/>
      <c r="R51" s="163"/>
      <c r="S51" s="53">
        <f t="shared" si="1"/>
        <v>0</v>
      </c>
      <c r="T51" s="426"/>
      <c r="U51" s="428"/>
      <c r="V51" s="175"/>
    </row>
    <row r="52" spans="1:22" s="14" customFormat="1" ht="50.25" customHeight="1" x14ac:dyDescent="0.25">
      <c r="A52" s="439"/>
      <c r="B52" s="701" t="s">
        <v>178</v>
      </c>
      <c r="C52" s="699" t="s">
        <v>278</v>
      </c>
      <c r="D52" s="443"/>
      <c r="E52" s="443"/>
      <c r="F52" s="179" t="s">
        <v>30</v>
      </c>
      <c r="G52" s="32"/>
      <c r="H52" s="31"/>
      <c r="I52" s="31"/>
      <c r="J52" s="31"/>
      <c r="K52" s="31"/>
      <c r="L52" s="31"/>
      <c r="M52" s="31">
        <v>0.1666</v>
      </c>
      <c r="N52" s="31">
        <v>0.1666</v>
      </c>
      <c r="O52" s="31">
        <v>0.1666</v>
      </c>
      <c r="P52" s="31">
        <v>0.1666</v>
      </c>
      <c r="Q52" s="31">
        <v>0.1666</v>
      </c>
      <c r="R52" s="31">
        <v>0.1666</v>
      </c>
      <c r="S52" s="179">
        <f t="shared" si="1"/>
        <v>0.99959999999999993</v>
      </c>
      <c r="T52" s="414">
        <f>+Resumen!H105</f>
        <v>5.4053067659311088E-2</v>
      </c>
      <c r="U52" s="417">
        <f>+T52/4</f>
        <v>1.3513266914827772E-2</v>
      </c>
      <c r="V52" s="175"/>
    </row>
    <row r="53" spans="1:22" s="14" customFormat="1" ht="57.75" customHeight="1" thickBot="1" x14ac:dyDescent="0.3">
      <c r="A53" s="439"/>
      <c r="B53" s="696"/>
      <c r="C53" s="700"/>
      <c r="D53" s="444"/>
      <c r="E53" s="444"/>
      <c r="F53" s="53" t="s">
        <v>31</v>
      </c>
      <c r="G53" s="32"/>
      <c r="H53" s="31"/>
      <c r="I53" s="31"/>
      <c r="J53" s="31"/>
      <c r="K53" s="31"/>
      <c r="L53" s="31"/>
      <c r="M53" s="31"/>
      <c r="N53" s="31"/>
      <c r="O53" s="163"/>
      <c r="P53" s="163"/>
      <c r="Q53" s="163"/>
      <c r="R53" s="163"/>
      <c r="S53" s="53">
        <f t="shared" si="1"/>
        <v>0</v>
      </c>
      <c r="T53" s="415"/>
      <c r="U53" s="418"/>
      <c r="V53" s="175"/>
    </row>
    <row r="54" spans="1:22" s="14" customFormat="1" ht="33" customHeight="1" x14ac:dyDescent="0.25">
      <c r="A54" s="439"/>
      <c r="B54" s="696"/>
      <c r="C54" s="699" t="s">
        <v>272</v>
      </c>
      <c r="D54" s="443"/>
      <c r="E54" s="443"/>
      <c r="F54" s="137" t="s">
        <v>30</v>
      </c>
      <c r="G54" s="180"/>
      <c r="H54" s="181"/>
      <c r="I54" s="181"/>
      <c r="J54" s="181"/>
      <c r="K54" s="181"/>
      <c r="L54" s="181"/>
      <c r="M54" s="138">
        <v>0.1666</v>
      </c>
      <c r="N54" s="138">
        <v>0.1666</v>
      </c>
      <c r="O54" s="138">
        <v>0.1666</v>
      </c>
      <c r="P54" s="138">
        <v>0.1666</v>
      </c>
      <c r="Q54" s="138">
        <v>0.1666</v>
      </c>
      <c r="R54" s="138">
        <v>0.1666</v>
      </c>
      <c r="S54" s="137">
        <f t="shared" si="1"/>
        <v>0.99959999999999993</v>
      </c>
      <c r="T54" s="415"/>
      <c r="U54" s="419">
        <f>+T52/4</f>
        <v>1.3513266914827772E-2</v>
      </c>
      <c r="V54" s="175"/>
    </row>
    <row r="55" spans="1:22" s="14" customFormat="1" ht="39" customHeight="1" thickBot="1" x14ac:dyDescent="0.3">
      <c r="A55" s="439"/>
      <c r="B55" s="696"/>
      <c r="C55" s="700"/>
      <c r="D55" s="444"/>
      <c r="E55" s="444"/>
      <c r="F55" s="53" t="s">
        <v>31</v>
      </c>
      <c r="G55" s="172"/>
      <c r="H55" s="173"/>
      <c r="I55" s="173"/>
      <c r="J55" s="173"/>
      <c r="K55" s="173"/>
      <c r="L55" s="173"/>
      <c r="M55" s="31"/>
      <c r="N55" s="31"/>
      <c r="O55" s="163"/>
      <c r="P55" s="163"/>
      <c r="Q55" s="163"/>
      <c r="R55" s="163"/>
      <c r="S55" s="53">
        <f t="shared" si="1"/>
        <v>0</v>
      </c>
      <c r="T55" s="415"/>
      <c r="U55" s="418"/>
      <c r="V55" s="175"/>
    </row>
    <row r="56" spans="1:22" s="14" customFormat="1" ht="38.25" customHeight="1" x14ac:dyDescent="0.25">
      <c r="A56" s="439"/>
      <c r="B56" s="696"/>
      <c r="C56" s="704" t="s">
        <v>274</v>
      </c>
      <c r="D56" s="443"/>
      <c r="E56" s="443"/>
      <c r="F56" s="52" t="s">
        <v>30</v>
      </c>
      <c r="G56" s="172"/>
      <c r="H56" s="173"/>
      <c r="I56" s="173"/>
      <c r="J56" s="173"/>
      <c r="K56" s="173"/>
      <c r="L56" s="173"/>
      <c r="M56" s="31">
        <v>0.1666</v>
      </c>
      <c r="N56" s="31">
        <v>0.1666</v>
      </c>
      <c r="O56" s="31">
        <v>0.1666</v>
      </c>
      <c r="P56" s="31">
        <v>0.1666</v>
      </c>
      <c r="Q56" s="31">
        <v>0.1666</v>
      </c>
      <c r="R56" s="31">
        <v>0.1666</v>
      </c>
      <c r="S56" s="52">
        <f t="shared" si="1"/>
        <v>0.99959999999999993</v>
      </c>
      <c r="T56" s="415"/>
      <c r="U56" s="419">
        <f>+T52/4</f>
        <v>1.3513266914827772E-2</v>
      </c>
      <c r="V56" s="175"/>
    </row>
    <row r="57" spans="1:22" s="14" customFormat="1" ht="38.25" customHeight="1" thickBot="1" x14ac:dyDescent="0.3">
      <c r="A57" s="439"/>
      <c r="B57" s="696"/>
      <c r="C57" s="705"/>
      <c r="D57" s="444"/>
      <c r="E57" s="444"/>
      <c r="F57" s="53" t="s">
        <v>31</v>
      </c>
      <c r="G57" s="172"/>
      <c r="H57" s="173"/>
      <c r="I57" s="173"/>
      <c r="J57" s="173"/>
      <c r="K57" s="173"/>
      <c r="L57" s="173"/>
      <c r="M57" s="31"/>
      <c r="N57" s="31"/>
      <c r="O57" s="163"/>
      <c r="P57" s="163"/>
      <c r="Q57" s="163"/>
      <c r="R57" s="163"/>
      <c r="S57" s="53">
        <f t="shared" si="1"/>
        <v>0</v>
      </c>
      <c r="T57" s="415"/>
      <c r="U57" s="418"/>
      <c r="V57" s="175"/>
    </row>
    <row r="58" spans="1:22" s="14" customFormat="1" ht="29.25" customHeight="1" x14ac:dyDescent="0.25">
      <c r="A58" s="439"/>
      <c r="B58" s="696"/>
      <c r="C58" s="699" t="s">
        <v>275</v>
      </c>
      <c r="D58" s="443"/>
      <c r="E58" s="443"/>
      <c r="F58" s="52" t="s">
        <v>30</v>
      </c>
      <c r="G58" s="172"/>
      <c r="H58" s="173"/>
      <c r="I58" s="173"/>
      <c r="J58" s="173"/>
      <c r="K58" s="173"/>
      <c r="L58" s="173"/>
      <c r="M58" s="31">
        <v>0.1666</v>
      </c>
      <c r="N58" s="31">
        <v>0.1666</v>
      </c>
      <c r="O58" s="31">
        <v>0.1666</v>
      </c>
      <c r="P58" s="31">
        <v>0.1666</v>
      </c>
      <c r="Q58" s="31">
        <v>0.1666</v>
      </c>
      <c r="R58" s="31">
        <v>0.1666</v>
      </c>
      <c r="S58" s="52">
        <f t="shared" si="1"/>
        <v>0.99959999999999993</v>
      </c>
      <c r="T58" s="415"/>
      <c r="U58" s="419">
        <f>+T52/4</f>
        <v>1.3513266914827772E-2</v>
      </c>
      <c r="V58" s="175"/>
    </row>
    <row r="59" spans="1:22" s="14" customFormat="1" ht="35.25" customHeight="1" thickBot="1" x14ac:dyDescent="0.3">
      <c r="A59" s="439"/>
      <c r="B59" s="706"/>
      <c r="C59" s="700"/>
      <c r="D59" s="444"/>
      <c r="E59" s="444"/>
      <c r="F59" s="53" t="s">
        <v>31</v>
      </c>
      <c r="G59" s="172"/>
      <c r="H59" s="173"/>
      <c r="I59" s="173"/>
      <c r="J59" s="173"/>
      <c r="K59" s="173"/>
      <c r="L59" s="173"/>
      <c r="M59" s="31"/>
      <c r="N59" s="31"/>
      <c r="O59" s="163"/>
      <c r="P59" s="163"/>
      <c r="Q59" s="163"/>
      <c r="R59" s="163"/>
      <c r="S59" s="53">
        <f t="shared" si="1"/>
        <v>0</v>
      </c>
      <c r="T59" s="416"/>
      <c r="U59" s="420"/>
      <c r="V59" s="175"/>
    </row>
    <row r="60" spans="1:22" s="14" customFormat="1" ht="46.5" customHeight="1" x14ac:dyDescent="0.25">
      <c r="A60" s="439"/>
      <c r="B60" s="701" t="s">
        <v>179</v>
      </c>
      <c r="C60" s="699" t="s">
        <v>279</v>
      </c>
      <c r="D60" s="443"/>
      <c r="E60" s="443"/>
      <c r="F60" s="52" t="s">
        <v>30</v>
      </c>
      <c r="G60" s="172"/>
      <c r="H60" s="173"/>
      <c r="I60" s="173"/>
      <c r="J60" s="173"/>
      <c r="K60" s="173"/>
      <c r="L60" s="173"/>
      <c r="M60" s="138">
        <v>0</v>
      </c>
      <c r="N60" s="138">
        <v>0</v>
      </c>
      <c r="O60" s="138">
        <v>0</v>
      </c>
      <c r="P60" s="138">
        <v>0</v>
      </c>
      <c r="Q60" s="138">
        <v>0</v>
      </c>
      <c r="R60" s="138">
        <v>1</v>
      </c>
      <c r="S60" s="137">
        <f t="shared" si="1"/>
        <v>1</v>
      </c>
      <c r="T60" s="414">
        <f>+Resumen!H111</f>
        <v>2.011499653767345E-2</v>
      </c>
      <c r="U60" s="417">
        <v>2.01E-2</v>
      </c>
      <c r="V60" s="175"/>
    </row>
    <row r="61" spans="1:22" s="14" customFormat="1" ht="66.75" customHeight="1" thickBot="1" x14ac:dyDescent="0.3">
      <c r="A61" s="440"/>
      <c r="B61" s="696"/>
      <c r="C61" s="695"/>
      <c r="D61" s="444"/>
      <c r="E61" s="444"/>
      <c r="F61" s="164" t="s">
        <v>31</v>
      </c>
      <c r="G61" s="165"/>
      <c r="H61" s="33"/>
      <c r="I61" s="33"/>
      <c r="J61" s="33"/>
      <c r="K61" s="33"/>
      <c r="L61" s="33"/>
      <c r="M61" s="181"/>
      <c r="N61" s="181"/>
      <c r="O61" s="182"/>
      <c r="P61" s="182"/>
      <c r="Q61" s="182"/>
      <c r="R61" s="182"/>
      <c r="S61" s="53">
        <f t="shared" si="1"/>
        <v>0</v>
      </c>
      <c r="T61" s="416"/>
      <c r="U61" s="420"/>
      <c r="V61" s="176"/>
    </row>
    <row r="62" spans="1:22" s="14" customFormat="1" ht="42" customHeight="1" x14ac:dyDescent="0.25">
      <c r="A62" s="438" t="s">
        <v>193</v>
      </c>
      <c r="B62" s="696"/>
      <c r="C62" s="697" t="s">
        <v>216</v>
      </c>
      <c r="D62" s="443"/>
      <c r="E62" s="443"/>
      <c r="F62" s="52" t="s">
        <v>30</v>
      </c>
      <c r="G62" s="172"/>
      <c r="H62" s="173"/>
      <c r="I62" s="173"/>
      <c r="J62" s="173"/>
      <c r="K62" s="173"/>
      <c r="L62" s="173"/>
      <c r="M62" s="283"/>
      <c r="N62" s="283"/>
      <c r="O62" s="283">
        <v>0.1666</v>
      </c>
      <c r="P62" s="283">
        <v>0.1666</v>
      </c>
      <c r="Q62" s="283">
        <v>0.1666</v>
      </c>
      <c r="R62" s="283">
        <v>0.1666</v>
      </c>
      <c r="S62" s="52">
        <v>0.99959999999999993</v>
      </c>
      <c r="T62" s="150"/>
      <c r="U62" s="150"/>
      <c r="V62" s="171"/>
    </row>
    <row r="63" spans="1:22" s="14" customFormat="1" ht="66.75" customHeight="1" thickBot="1" x14ac:dyDescent="0.3">
      <c r="A63" s="439"/>
      <c r="B63" s="706"/>
      <c r="C63" s="698"/>
      <c r="D63" s="444"/>
      <c r="E63" s="444"/>
      <c r="F63" s="310" t="s">
        <v>31</v>
      </c>
      <c r="G63" s="180"/>
      <c r="H63" s="181"/>
      <c r="I63" s="181"/>
      <c r="J63" s="181"/>
      <c r="K63" s="181"/>
      <c r="L63" s="181"/>
      <c r="M63" s="181"/>
      <c r="N63" s="181"/>
      <c r="O63" s="182"/>
      <c r="P63" s="182"/>
      <c r="Q63" s="182"/>
      <c r="R63" s="182"/>
      <c r="S63" s="311"/>
      <c r="T63" s="309"/>
      <c r="U63" s="308"/>
      <c r="V63" s="175"/>
    </row>
    <row r="64" spans="1:22" s="14" customFormat="1" ht="42" customHeight="1" x14ac:dyDescent="0.25">
      <c r="A64" s="439"/>
      <c r="B64" s="701" t="s">
        <v>180</v>
      </c>
      <c r="C64" s="694" t="s">
        <v>159</v>
      </c>
      <c r="D64" s="443"/>
      <c r="E64" s="443"/>
      <c r="F64" s="52" t="s">
        <v>30</v>
      </c>
      <c r="G64" s="177"/>
      <c r="H64" s="168"/>
      <c r="I64" s="168"/>
      <c r="J64" s="168"/>
      <c r="K64" s="168"/>
      <c r="L64" s="168"/>
      <c r="M64" s="283">
        <v>0.1666</v>
      </c>
      <c r="N64" s="283">
        <v>0.1666</v>
      </c>
      <c r="O64" s="283">
        <v>0.1666</v>
      </c>
      <c r="P64" s="283">
        <v>0.1666</v>
      </c>
      <c r="Q64" s="283">
        <v>0.1666</v>
      </c>
      <c r="R64" s="283">
        <v>0.1666</v>
      </c>
      <c r="S64" s="52">
        <f t="shared" si="1"/>
        <v>0.99959999999999993</v>
      </c>
      <c r="T64" s="430">
        <f>+Resumen!H119</f>
        <v>3.4589361523668094E-2</v>
      </c>
      <c r="U64" s="437">
        <f>+T64/4</f>
        <v>8.6473403809170235E-3</v>
      </c>
      <c r="V64" s="171"/>
    </row>
    <row r="65" spans="1:22" s="14" customFormat="1" ht="42" customHeight="1" thickBot="1" x14ac:dyDescent="0.3">
      <c r="A65" s="439"/>
      <c r="B65" s="696"/>
      <c r="C65" s="695"/>
      <c r="D65" s="444"/>
      <c r="E65" s="444"/>
      <c r="F65" s="53" t="s">
        <v>31</v>
      </c>
      <c r="G65" s="172"/>
      <c r="H65" s="173"/>
      <c r="I65" s="173"/>
      <c r="J65" s="173"/>
      <c r="K65" s="173"/>
      <c r="L65" s="173"/>
      <c r="M65" s="31"/>
      <c r="N65" s="31"/>
      <c r="O65" s="163"/>
      <c r="P65" s="163"/>
      <c r="Q65" s="163"/>
      <c r="R65" s="163"/>
      <c r="S65" s="53">
        <f t="shared" si="1"/>
        <v>0</v>
      </c>
      <c r="T65" s="431"/>
      <c r="U65" s="413"/>
      <c r="V65" s="175"/>
    </row>
    <row r="66" spans="1:22" s="14" customFormat="1" ht="42" customHeight="1" x14ac:dyDescent="0.25">
      <c r="A66" s="439"/>
      <c r="B66" s="696"/>
      <c r="C66" s="694" t="s">
        <v>280</v>
      </c>
      <c r="D66" s="443"/>
      <c r="E66" s="443"/>
      <c r="F66" s="52" t="s">
        <v>30</v>
      </c>
      <c r="G66" s="172"/>
      <c r="H66" s="173"/>
      <c r="I66" s="173"/>
      <c r="J66" s="173"/>
      <c r="K66" s="173"/>
      <c r="L66" s="173"/>
      <c r="M66" s="283">
        <v>0.1666</v>
      </c>
      <c r="N66" s="283">
        <v>0.1666</v>
      </c>
      <c r="O66" s="283">
        <v>0.1666</v>
      </c>
      <c r="P66" s="283">
        <v>0.1666</v>
      </c>
      <c r="Q66" s="283">
        <v>0.1666</v>
      </c>
      <c r="R66" s="283">
        <v>0.1666</v>
      </c>
      <c r="S66" s="52">
        <f t="shared" si="1"/>
        <v>0.99959999999999993</v>
      </c>
      <c r="T66" s="431"/>
      <c r="U66" s="412">
        <f>+T64/4</f>
        <v>8.6473403809170235E-3</v>
      </c>
      <c r="V66" s="175"/>
    </row>
    <row r="67" spans="1:22" s="14" customFormat="1" ht="40.5" customHeight="1" thickBot="1" x14ac:dyDescent="0.3">
      <c r="A67" s="439"/>
      <c r="B67" s="696"/>
      <c r="C67" s="695"/>
      <c r="D67" s="444"/>
      <c r="E67" s="444"/>
      <c r="F67" s="53" t="s">
        <v>31</v>
      </c>
      <c r="G67" s="172"/>
      <c r="H67" s="173"/>
      <c r="I67" s="173"/>
      <c r="J67" s="173"/>
      <c r="K67" s="173"/>
      <c r="L67" s="173"/>
      <c r="M67" s="31"/>
      <c r="N67" s="31"/>
      <c r="O67" s="163"/>
      <c r="P67" s="163"/>
      <c r="Q67" s="163"/>
      <c r="R67" s="163"/>
      <c r="S67" s="53">
        <f t="shared" si="1"/>
        <v>0</v>
      </c>
      <c r="T67" s="431"/>
      <c r="U67" s="413"/>
      <c r="V67" s="175"/>
    </row>
    <row r="68" spans="1:22" s="14" customFormat="1" ht="35.25" customHeight="1" x14ac:dyDescent="0.25">
      <c r="A68" s="439"/>
      <c r="B68" s="696"/>
      <c r="C68" s="694" t="s">
        <v>273</v>
      </c>
      <c r="D68" s="443"/>
      <c r="E68" s="443"/>
      <c r="F68" s="52" t="s">
        <v>30</v>
      </c>
      <c r="G68" s="172"/>
      <c r="H68" s="173"/>
      <c r="I68" s="173"/>
      <c r="J68" s="173"/>
      <c r="K68" s="173"/>
      <c r="L68" s="173"/>
      <c r="M68" s="283">
        <v>0.1666</v>
      </c>
      <c r="N68" s="283">
        <v>0.1666</v>
      </c>
      <c r="O68" s="283">
        <v>0.1666</v>
      </c>
      <c r="P68" s="283">
        <v>0.1666</v>
      </c>
      <c r="Q68" s="283">
        <v>0.1666</v>
      </c>
      <c r="R68" s="283">
        <v>0.1666</v>
      </c>
      <c r="S68" s="52">
        <f t="shared" si="1"/>
        <v>0.99959999999999993</v>
      </c>
      <c r="T68" s="431"/>
      <c r="U68" s="412">
        <f>+T64/4</f>
        <v>8.6473403809170235E-3</v>
      </c>
      <c r="V68" s="175"/>
    </row>
    <row r="69" spans="1:22" s="14" customFormat="1" ht="40.5" customHeight="1" thickBot="1" x14ac:dyDescent="0.3">
      <c r="A69" s="439"/>
      <c r="B69" s="696"/>
      <c r="C69" s="695"/>
      <c r="D69" s="444"/>
      <c r="E69" s="444"/>
      <c r="F69" s="53" t="s">
        <v>31</v>
      </c>
      <c r="G69" s="172"/>
      <c r="H69" s="173"/>
      <c r="I69" s="173"/>
      <c r="J69" s="173"/>
      <c r="K69" s="173"/>
      <c r="L69" s="173"/>
      <c r="M69" s="31"/>
      <c r="N69" s="31"/>
      <c r="O69" s="163"/>
      <c r="P69" s="163"/>
      <c r="Q69" s="163"/>
      <c r="R69" s="163"/>
      <c r="S69" s="53">
        <f t="shared" si="1"/>
        <v>0</v>
      </c>
      <c r="T69" s="431"/>
      <c r="U69" s="413"/>
      <c r="V69" s="175"/>
    </row>
    <row r="70" spans="1:22" s="14" customFormat="1" ht="48" customHeight="1" x14ac:dyDescent="0.25">
      <c r="A70" s="439"/>
      <c r="B70" s="696"/>
      <c r="C70" s="694" t="s">
        <v>281</v>
      </c>
      <c r="D70" s="443"/>
      <c r="E70" s="443"/>
      <c r="F70" s="52" t="s">
        <v>30</v>
      </c>
      <c r="G70" s="172"/>
      <c r="H70" s="173"/>
      <c r="I70" s="173"/>
      <c r="J70" s="173"/>
      <c r="K70" s="173"/>
      <c r="L70" s="173"/>
      <c r="M70" s="283">
        <v>0.1666</v>
      </c>
      <c r="N70" s="283">
        <v>0.1666</v>
      </c>
      <c r="O70" s="283">
        <v>0.1666</v>
      </c>
      <c r="P70" s="283">
        <v>0.1666</v>
      </c>
      <c r="Q70" s="283">
        <v>0.1666</v>
      </c>
      <c r="R70" s="283">
        <v>0.1666</v>
      </c>
      <c r="S70" s="52">
        <f t="shared" si="1"/>
        <v>0.99959999999999993</v>
      </c>
      <c r="T70" s="431"/>
      <c r="U70" s="412">
        <f>+T64/4</f>
        <v>8.6473403809170235E-3</v>
      </c>
      <c r="V70" s="175"/>
    </row>
    <row r="71" spans="1:22" s="14" customFormat="1" ht="42.75" customHeight="1" thickBot="1" x14ac:dyDescent="0.3">
      <c r="A71" s="439"/>
      <c r="B71" s="706"/>
      <c r="C71" s="695"/>
      <c r="D71" s="444"/>
      <c r="E71" s="444"/>
      <c r="F71" s="53" t="s">
        <v>31</v>
      </c>
      <c r="G71" s="172"/>
      <c r="H71" s="173"/>
      <c r="I71" s="173"/>
      <c r="J71" s="173"/>
      <c r="K71" s="173"/>
      <c r="L71" s="173"/>
      <c r="M71" s="31"/>
      <c r="N71" s="31"/>
      <c r="O71" s="163"/>
      <c r="P71" s="163"/>
      <c r="Q71" s="163"/>
      <c r="R71" s="163"/>
      <c r="S71" s="53">
        <f t="shared" si="1"/>
        <v>0</v>
      </c>
      <c r="T71" s="431"/>
      <c r="U71" s="436"/>
      <c r="V71" s="175"/>
    </row>
    <row r="72" spans="1:22" s="14" customFormat="1" ht="57.75" customHeight="1" x14ac:dyDescent="0.25">
      <c r="A72" s="439"/>
      <c r="B72" s="699" t="s">
        <v>181</v>
      </c>
      <c r="C72" s="694" t="s">
        <v>282</v>
      </c>
      <c r="D72" s="443"/>
      <c r="E72" s="443"/>
      <c r="F72" s="52" t="s">
        <v>30</v>
      </c>
      <c r="G72" s="172"/>
      <c r="H72" s="173"/>
      <c r="I72" s="173"/>
      <c r="J72" s="173"/>
      <c r="K72" s="173"/>
      <c r="L72" s="173"/>
      <c r="M72" s="31">
        <v>0.1666</v>
      </c>
      <c r="N72" s="31">
        <v>0.1666</v>
      </c>
      <c r="O72" s="31">
        <v>0.1666</v>
      </c>
      <c r="P72" s="31">
        <v>0.1666</v>
      </c>
      <c r="Q72" s="31">
        <v>0.1666</v>
      </c>
      <c r="R72" s="31">
        <v>0.1666</v>
      </c>
      <c r="S72" s="52">
        <f t="shared" si="1"/>
        <v>0.99959999999999993</v>
      </c>
      <c r="T72" s="425">
        <f>+U72</f>
        <v>2.4470676525043391E-2</v>
      </c>
      <c r="U72" s="425">
        <f>+Resumen!H125</f>
        <v>2.4470676525043391E-2</v>
      </c>
      <c r="V72" s="175"/>
    </row>
    <row r="73" spans="1:22" s="14" customFormat="1" ht="68.25" customHeight="1" thickBot="1" x14ac:dyDescent="0.3">
      <c r="A73" s="439"/>
      <c r="B73" s="695"/>
      <c r="C73" s="700"/>
      <c r="D73" s="444"/>
      <c r="E73" s="444"/>
      <c r="F73" s="53" t="s">
        <v>31</v>
      </c>
      <c r="G73" s="172"/>
      <c r="H73" s="173"/>
      <c r="I73" s="173"/>
      <c r="J73" s="173"/>
      <c r="K73" s="173"/>
      <c r="L73" s="173"/>
      <c r="M73" s="173"/>
      <c r="N73" s="173"/>
      <c r="O73" s="178"/>
      <c r="P73" s="178"/>
      <c r="Q73" s="178"/>
      <c r="R73" s="178"/>
      <c r="S73" s="53">
        <f t="shared" si="1"/>
        <v>0</v>
      </c>
      <c r="T73" s="426"/>
      <c r="U73" s="426"/>
      <c r="V73" s="175"/>
    </row>
    <row r="74" spans="1:22" s="14" customFormat="1" ht="57.75" customHeight="1" x14ac:dyDescent="0.25">
      <c r="A74" s="439"/>
      <c r="B74" s="697" t="s">
        <v>182</v>
      </c>
      <c r="C74" s="699" t="s">
        <v>283</v>
      </c>
      <c r="D74" s="443"/>
      <c r="E74" s="443"/>
      <c r="F74" s="52" t="s">
        <v>30</v>
      </c>
      <c r="G74" s="172"/>
      <c r="H74" s="173"/>
      <c r="I74" s="173"/>
      <c r="J74" s="173"/>
      <c r="K74" s="173"/>
      <c r="L74" s="173"/>
      <c r="M74" s="31">
        <v>6.7599999999999993E-2</v>
      </c>
      <c r="N74" s="31">
        <v>0.18920000000000001</v>
      </c>
      <c r="O74" s="31">
        <v>0.25669999999999998</v>
      </c>
      <c r="P74" s="31">
        <v>0.25669999999999998</v>
      </c>
      <c r="Q74" s="31">
        <v>0.18909999999999999</v>
      </c>
      <c r="R74" s="31">
        <v>4.0500000000000001E-2</v>
      </c>
      <c r="S74" s="52">
        <f t="shared" ref="S74:S79" si="3">SUM(G74:R74)</f>
        <v>0.99980000000000002</v>
      </c>
      <c r="T74" s="426">
        <f>+Resumen!H131</f>
        <v>2.3726526865189793E-2</v>
      </c>
      <c r="U74" s="411">
        <f>T74/3</f>
        <v>7.9088422883965975E-3</v>
      </c>
      <c r="V74" s="175"/>
    </row>
    <row r="75" spans="1:22" s="14" customFormat="1" ht="57.75" customHeight="1" thickBot="1" x14ac:dyDescent="0.3">
      <c r="A75" s="439"/>
      <c r="B75" s="696"/>
      <c r="C75" s="700"/>
      <c r="D75" s="444"/>
      <c r="E75" s="444"/>
      <c r="F75" s="54" t="s">
        <v>31</v>
      </c>
      <c r="G75" s="172"/>
      <c r="H75" s="173"/>
      <c r="I75" s="173"/>
      <c r="J75" s="173"/>
      <c r="K75" s="173"/>
      <c r="L75" s="173"/>
      <c r="M75" s="173"/>
      <c r="N75" s="173"/>
      <c r="O75" s="178"/>
      <c r="P75" s="178"/>
      <c r="Q75" s="178"/>
      <c r="R75" s="178"/>
      <c r="S75" s="54">
        <f t="shared" si="3"/>
        <v>0</v>
      </c>
      <c r="T75" s="431"/>
      <c r="U75" s="411"/>
      <c r="V75" s="175"/>
    </row>
    <row r="76" spans="1:22" s="14" customFormat="1" ht="57.75" customHeight="1" x14ac:dyDescent="0.25">
      <c r="A76" s="439"/>
      <c r="B76" s="696"/>
      <c r="C76" s="704" t="s">
        <v>284</v>
      </c>
      <c r="D76" s="443"/>
      <c r="E76" s="443"/>
      <c r="F76" s="179" t="s">
        <v>30</v>
      </c>
      <c r="G76" s="32"/>
      <c r="H76" s="31"/>
      <c r="I76" s="31"/>
      <c r="J76" s="31"/>
      <c r="K76" s="31"/>
      <c r="L76" s="31"/>
      <c r="M76" s="31">
        <v>2.7E-2</v>
      </c>
      <c r="N76" s="31">
        <v>0.2162</v>
      </c>
      <c r="O76" s="31">
        <v>0.2162</v>
      </c>
      <c r="P76" s="31">
        <v>0.2162</v>
      </c>
      <c r="Q76" s="31">
        <v>0.16220000000000001</v>
      </c>
      <c r="R76" s="31">
        <v>0.16220000000000001</v>
      </c>
      <c r="S76" s="179">
        <f t="shared" si="3"/>
        <v>1</v>
      </c>
      <c r="T76" s="431"/>
      <c r="U76" s="411">
        <f>+T74/3</f>
        <v>7.9088422883965975E-3</v>
      </c>
      <c r="V76" s="175"/>
    </row>
    <row r="77" spans="1:22" s="14" customFormat="1" ht="57.75" customHeight="1" thickBot="1" x14ac:dyDescent="0.3">
      <c r="A77" s="439"/>
      <c r="B77" s="696"/>
      <c r="C77" s="705"/>
      <c r="D77" s="444"/>
      <c r="E77" s="444"/>
      <c r="F77" s="53" t="s">
        <v>31</v>
      </c>
      <c r="G77" s="32"/>
      <c r="H77" s="31"/>
      <c r="I77" s="31"/>
      <c r="J77" s="31"/>
      <c r="K77" s="31"/>
      <c r="L77" s="31"/>
      <c r="M77" s="31"/>
      <c r="N77" s="31"/>
      <c r="O77" s="163"/>
      <c r="P77" s="163"/>
      <c r="Q77" s="163"/>
      <c r="R77" s="163"/>
      <c r="S77" s="53">
        <f t="shared" si="3"/>
        <v>0</v>
      </c>
      <c r="T77" s="431"/>
      <c r="U77" s="411"/>
      <c r="V77" s="175"/>
    </row>
    <row r="78" spans="1:22" s="14" customFormat="1" ht="57.75" customHeight="1" x14ac:dyDescent="0.25">
      <c r="A78" s="439"/>
      <c r="B78" s="696"/>
      <c r="C78" s="701" t="s">
        <v>194</v>
      </c>
      <c r="D78" s="443"/>
      <c r="E78" s="443"/>
      <c r="F78" s="53"/>
      <c r="G78" s="32"/>
      <c r="H78" s="31"/>
      <c r="I78" s="31"/>
      <c r="J78" s="31"/>
      <c r="K78" s="31"/>
      <c r="L78" s="31"/>
      <c r="M78" s="31">
        <v>6.7599999999999993E-2</v>
      </c>
      <c r="N78" s="31">
        <v>0.1351</v>
      </c>
      <c r="O78" s="163">
        <v>0.20269999999999999</v>
      </c>
      <c r="P78" s="163">
        <v>0.20269999999999999</v>
      </c>
      <c r="Q78" s="163">
        <v>0.1351</v>
      </c>
      <c r="R78" s="163">
        <v>0.25679999999999997</v>
      </c>
      <c r="S78" s="179">
        <f t="shared" si="3"/>
        <v>1</v>
      </c>
      <c r="T78" s="431"/>
      <c r="U78" s="419">
        <f>+T74/3</f>
        <v>7.9088422883965975E-3</v>
      </c>
      <c r="V78" s="175"/>
    </row>
    <row r="79" spans="1:22" s="14" customFormat="1" ht="57.75" customHeight="1" thickBot="1" x14ac:dyDescent="0.3">
      <c r="A79" s="440"/>
      <c r="B79" s="706"/>
      <c r="C79" s="698"/>
      <c r="D79" s="444"/>
      <c r="E79" s="444"/>
      <c r="F79" s="53"/>
      <c r="G79" s="32"/>
      <c r="H79" s="31"/>
      <c r="I79" s="31"/>
      <c r="J79" s="31"/>
      <c r="K79" s="31"/>
      <c r="L79" s="31"/>
      <c r="M79" s="31"/>
      <c r="N79" s="31"/>
      <c r="O79" s="163"/>
      <c r="P79" s="163"/>
      <c r="Q79" s="163"/>
      <c r="R79" s="163"/>
      <c r="S79" s="53">
        <f t="shared" si="3"/>
        <v>0</v>
      </c>
      <c r="T79" s="432"/>
      <c r="U79" s="420"/>
      <c r="V79" s="175"/>
    </row>
    <row r="80" spans="1:22" s="14" customFormat="1" ht="63.75" customHeight="1" x14ac:dyDescent="0.25">
      <c r="A80" s="442" t="s">
        <v>196</v>
      </c>
      <c r="B80" s="707" t="s">
        <v>203</v>
      </c>
      <c r="C80" s="708" t="s">
        <v>285</v>
      </c>
      <c r="D80" s="443"/>
      <c r="E80" s="443"/>
      <c r="F80" s="179" t="s">
        <v>30</v>
      </c>
      <c r="G80" s="713"/>
      <c r="H80" s="714"/>
      <c r="I80" s="714"/>
      <c r="J80" s="714"/>
      <c r="K80" s="715"/>
      <c r="L80" s="715"/>
      <c r="M80" s="716">
        <v>0.02</v>
      </c>
      <c r="N80" s="716">
        <v>0.05</v>
      </c>
      <c r="O80" s="716">
        <v>0.13</v>
      </c>
      <c r="P80" s="716">
        <v>0.2</v>
      </c>
      <c r="Q80" s="717">
        <v>0.3</v>
      </c>
      <c r="R80" s="717">
        <v>0.3</v>
      </c>
      <c r="S80" s="179">
        <f t="shared" si="1"/>
        <v>1</v>
      </c>
      <c r="T80" s="414">
        <f>+U80</f>
        <v>3.9808087638182305E-2</v>
      </c>
      <c r="U80" s="417">
        <f>+Resumen!H139</f>
        <v>3.9808087638182305E-2</v>
      </c>
      <c r="V80" s="171"/>
    </row>
    <row r="81" spans="1:60" s="14" customFormat="1" ht="63.75" customHeight="1" thickBot="1" x14ac:dyDescent="0.3">
      <c r="A81" s="709"/>
      <c r="B81" s="710"/>
      <c r="C81" s="711"/>
      <c r="D81" s="444"/>
      <c r="E81" s="444"/>
      <c r="F81" s="53" t="s">
        <v>31</v>
      </c>
      <c r="G81" s="718"/>
      <c r="H81" s="719"/>
      <c r="I81" s="719"/>
      <c r="J81" s="719"/>
      <c r="K81" s="715"/>
      <c r="L81" s="715"/>
      <c r="M81" s="715"/>
      <c r="N81" s="715"/>
      <c r="O81" s="720"/>
      <c r="P81" s="720"/>
      <c r="Q81" s="720"/>
      <c r="R81" s="720"/>
      <c r="S81" s="53">
        <f t="shared" ref="S81" si="4">SUM(G81:R81)</f>
        <v>0</v>
      </c>
      <c r="T81" s="415"/>
      <c r="U81" s="429"/>
      <c r="V81" s="175"/>
    </row>
    <row r="82" spans="1:60" s="14" customFormat="1" ht="63.75" customHeight="1" x14ac:dyDescent="0.25">
      <c r="A82" s="709"/>
      <c r="B82" s="710"/>
      <c r="C82" s="708" t="s">
        <v>286</v>
      </c>
      <c r="D82" s="443"/>
      <c r="E82" s="443"/>
      <c r="F82" s="179" t="s">
        <v>30</v>
      </c>
      <c r="G82" s="713"/>
      <c r="H82" s="714"/>
      <c r="I82" s="714"/>
      <c r="J82" s="714"/>
      <c r="K82" s="715"/>
      <c r="L82" s="715"/>
      <c r="M82" s="716">
        <v>0.02</v>
      </c>
      <c r="N82" s="716">
        <v>0.05</v>
      </c>
      <c r="O82" s="716">
        <v>0.13</v>
      </c>
      <c r="P82" s="716">
        <v>0.2</v>
      </c>
      <c r="Q82" s="717">
        <v>0.3</v>
      </c>
      <c r="R82" s="717">
        <v>0.3</v>
      </c>
      <c r="S82" s="179">
        <v>1</v>
      </c>
      <c r="T82" s="415"/>
      <c r="U82" s="429"/>
      <c r="V82" s="175"/>
    </row>
    <row r="83" spans="1:60" s="14" customFormat="1" ht="57.75" customHeight="1" thickBot="1" x14ac:dyDescent="0.3">
      <c r="A83" s="441"/>
      <c r="B83" s="712"/>
      <c r="C83" s="711"/>
      <c r="D83" s="444"/>
      <c r="E83" s="444"/>
      <c r="F83" s="53" t="s">
        <v>31</v>
      </c>
      <c r="G83" s="718"/>
      <c r="H83" s="719"/>
      <c r="I83" s="719"/>
      <c r="J83" s="719"/>
      <c r="K83" s="715"/>
      <c r="L83" s="715"/>
      <c r="M83" s="715"/>
      <c r="N83" s="715"/>
      <c r="O83" s="720"/>
      <c r="P83" s="720"/>
      <c r="Q83" s="720"/>
      <c r="R83" s="720"/>
      <c r="S83" s="53">
        <f t="shared" si="1"/>
        <v>0</v>
      </c>
      <c r="T83" s="416"/>
      <c r="U83" s="418"/>
      <c r="V83" s="176"/>
    </row>
    <row r="84" spans="1:60" s="16" customFormat="1" ht="30.75" customHeight="1" thickBot="1" x14ac:dyDescent="0.3">
      <c r="A84" s="183" t="s">
        <v>32</v>
      </c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284">
        <f>SUM(T8:T83)</f>
        <v>0.99624805960054852</v>
      </c>
      <c r="U84" s="284">
        <f>SUM(U8:U83)</f>
        <v>0.9962330630628754</v>
      </c>
      <c r="V84" s="184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</row>
    <row r="85" spans="1:60" s="16" customFormat="1" ht="30.75" customHeight="1" x14ac:dyDescent="0.25">
      <c r="A85" s="17"/>
      <c r="B85" s="17"/>
      <c r="C85" s="24"/>
      <c r="D85" s="17"/>
      <c r="E85" s="17"/>
      <c r="F85" s="17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9"/>
      <c r="U85" s="19"/>
      <c r="V85" s="148" t="s">
        <v>143</v>
      </c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</row>
    <row r="86" spans="1:60" ht="29.25" customHeight="1" x14ac:dyDescent="0.25">
      <c r="A86" s="14"/>
      <c r="B86" s="14"/>
      <c r="C86" s="25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20"/>
      <c r="O86" s="20"/>
      <c r="P86" s="20"/>
      <c r="Q86" s="20"/>
      <c r="R86" s="20"/>
      <c r="S86" s="20"/>
      <c r="T86" s="20"/>
      <c r="U86" s="20"/>
    </row>
    <row r="87" spans="1:60" s="14" customFormat="1" x14ac:dyDescent="0.25">
      <c r="C87" s="25"/>
      <c r="N87" s="20"/>
      <c r="O87" s="20"/>
      <c r="P87" s="20"/>
      <c r="Q87" s="20"/>
      <c r="R87" s="20"/>
      <c r="S87" s="20"/>
      <c r="T87" s="20"/>
      <c r="U87" s="20"/>
    </row>
    <row r="88" spans="1:60" s="14" customFormat="1" x14ac:dyDescent="0.25">
      <c r="C88" s="25"/>
      <c r="N88" s="20"/>
      <c r="O88" s="20"/>
      <c r="P88" s="20"/>
      <c r="Q88" s="20"/>
      <c r="R88" s="20"/>
      <c r="S88" s="20"/>
      <c r="T88" s="20"/>
      <c r="U88" s="20"/>
    </row>
    <row r="89" spans="1:60" s="14" customFormat="1" x14ac:dyDescent="0.25">
      <c r="C89" s="25"/>
      <c r="N89" s="20"/>
      <c r="O89" s="20"/>
      <c r="P89" s="20"/>
      <c r="Q89" s="20"/>
      <c r="R89" s="20"/>
      <c r="S89" s="20"/>
      <c r="T89" s="20"/>
      <c r="U89" s="20"/>
    </row>
    <row r="90" spans="1:60" s="14" customFormat="1" x14ac:dyDescent="0.25">
      <c r="C90" s="25"/>
      <c r="N90" s="20"/>
      <c r="O90" s="20"/>
      <c r="P90" s="20"/>
      <c r="Q90" s="20"/>
      <c r="R90" s="20"/>
      <c r="S90" s="20"/>
      <c r="T90" s="20"/>
      <c r="U90" s="20"/>
    </row>
    <row r="91" spans="1:60" s="14" customFormat="1" x14ac:dyDescent="0.25">
      <c r="C91" s="25"/>
      <c r="N91" s="20"/>
      <c r="O91" s="20"/>
      <c r="P91" s="20"/>
      <c r="Q91" s="20"/>
      <c r="R91" s="20"/>
      <c r="S91" s="20"/>
      <c r="T91" s="20"/>
      <c r="U91" s="20"/>
    </row>
    <row r="92" spans="1:60" s="14" customFormat="1" x14ac:dyDescent="0.25">
      <c r="C92" s="25"/>
      <c r="N92" s="20"/>
      <c r="O92" s="20"/>
      <c r="P92" s="20"/>
      <c r="Q92" s="20"/>
      <c r="R92" s="20"/>
      <c r="S92" s="20"/>
      <c r="T92" s="20"/>
      <c r="U92" s="20"/>
    </row>
    <row r="93" spans="1:60" s="14" customFormat="1" x14ac:dyDescent="0.25">
      <c r="C93" s="25"/>
      <c r="N93" s="20"/>
      <c r="O93" s="20"/>
      <c r="P93" s="20"/>
      <c r="Q93" s="20"/>
      <c r="R93" s="20"/>
      <c r="S93" s="20"/>
      <c r="T93" s="20"/>
      <c r="U93" s="20"/>
    </row>
    <row r="94" spans="1:60" s="14" customFormat="1" x14ac:dyDescent="0.25">
      <c r="C94" s="25"/>
      <c r="N94" s="20"/>
      <c r="O94" s="20"/>
      <c r="P94" s="20"/>
      <c r="Q94" s="20"/>
      <c r="R94" s="20"/>
      <c r="S94" s="20"/>
      <c r="T94" s="20"/>
      <c r="U94" s="20"/>
    </row>
    <row r="95" spans="1:60" s="14" customFormat="1" x14ac:dyDescent="0.25">
      <c r="C95" s="25"/>
      <c r="N95" s="20"/>
      <c r="O95" s="20"/>
      <c r="P95" s="20"/>
      <c r="Q95" s="20"/>
      <c r="R95" s="20"/>
      <c r="S95" s="20"/>
      <c r="T95" s="20"/>
      <c r="U95" s="20"/>
    </row>
    <row r="96" spans="1:60" s="14" customFormat="1" x14ac:dyDescent="0.25">
      <c r="C96" s="25"/>
      <c r="N96" s="20"/>
      <c r="O96" s="20"/>
      <c r="P96" s="20"/>
      <c r="Q96" s="20"/>
      <c r="R96" s="20"/>
      <c r="S96" s="20"/>
      <c r="T96" s="20"/>
      <c r="U96" s="20"/>
    </row>
    <row r="97" spans="3:21" s="14" customFormat="1" x14ac:dyDescent="0.25">
      <c r="C97" s="25"/>
      <c r="N97" s="20"/>
      <c r="O97" s="20"/>
      <c r="P97" s="20"/>
      <c r="Q97" s="20"/>
      <c r="R97" s="20"/>
      <c r="S97" s="20"/>
      <c r="T97" s="20"/>
      <c r="U97" s="20"/>
    </row>
    <row r="98" spans="3:21" s="14" customFormat="1" x14ac:dyDescent="0.25">
      <c r="C98" s="25"/>
      <c r="N98" s="20"/>
      <c r="O98" s="20"/>
      <c r="P98" s="20"/>
      <c r="Q98" s="20"/>
      <c r="R98" s="20"/>
      <c r="S98" s="20"/>
      <c r="T98" s="20"/>
      <c r="U98" s="20"/>
    </row>
    <row r="99" spans="3:21" s="14" customFormat="1" x14ac:dyDescent="0.25">
      <c r="C99" s="25"/>
      <c r="N99" s="20"/>
      <c r="O99" s="20"/>
      <c r="P99" s="20"/>
      <c r="Q99" s="20"/>
      <c r="R99" s="20"/>
      <c r="S99" s="20"/>
      <c r="T99" s="20"/>
      <c r="U99" s="20"/>
    </row>
    <row r="100" spans="3:21" s="14" customFormat="1" x14ac:dyDescent="0.25">
      <c r="C100" s="25"/>
      <c r="N100" s="20"/>
      <c r="O100" s="20"/>
      <c r="P100" s="20"/>
      <c r="Q100" s="20"/>
      <c r="R100" s="20"/>
      <c r="S100" s="20"/>
      <c r="T100" s="20"/>
      <c r="U100" s="20"/>
    </row>
    <row r="101" spans="3:21" s="14" customFormat="1" x14ac:dyDescent="0.25">
      <c r="C101" s="25"/>
      <c r="N101" s="20"/>
      <c r="O101" s="20"/>
      <c r="P101" s="20"/>
      <c r="Q101" s="20"/>
      <c r="R101" s="20"/>
      <c r="S101" s="20"/>
      <c r="T101" s="20"/>
      <c r="U101" s="20"/>
    </row>
    <row r="102" spans="3:21" s="14" customFormat="1" x14ac:dyDescent="0.25">
      <c r="C102" s="25"/>
      <c r="N102" s="20"/>
      <c r="O102" s="20"/>
      <c r="P102" s="20"/>
      <c r="Q102" s="20"/>
      <c r="R102" s="20"/>
      <c r="S102" s="20"/>
      <c r="T102" s="20"/>
      <c r="U102" s="20"/>
    </row>
    <row r="103" spans="3:21" s="14" customFormat="1" x14ac:dyDescent="0.25">
      <c r="C103" s="25"/>
      <c r="N103" s="20"/>
      <c r="O103" s="20"/>
      <c r="P103" s="20"/>
      <c r="Q103" s="20"/>
      <c r="R103" s="20"/>
      <c r="S103" s="20"/>
      <c r="T103" s="20"/>
      <c r="U103" s="20"/>
    </row>
    <row r="104" spans="3:21" s="14" customFormat="1" x14ac:dyDescent="0.25">
      <c r="C104" s="25"/>
      <c r="N104" s="20"/>
      <c r="O104" s="20"/>
      <c r="P104" s="20"/>
      <c r="Q104" s="20"/>
      <c r="R104" s="20"/>
      <c r="S104" s="20"/>
      <c r="T104" s="20"/>
      <c r="U104" s="20"/>
    </row>
    <row r="105" spans="3:21" s="14" customFormat="1" x14ac:dyDescent="0.25">
      <c r="C105" s="25"/>
      <c r="N105" s="20"/>
      <c r="O105" s="20"/>
      <c r="P105" s="20"/>
      <c r="Q105" s="20"/>
      <c r="R105" s="20"/>
      <c r="S105" s="20"/>
      <c r="T105" s="20"/>
      <c r="U105" s="20"/>
    </row>
    <row r="106" spans="3:21" s="14" customFormat="1" x14ac:dyDescent="0.25">
      <c r="C106" s="25"/>
      <c r="N106" s="20"/>
      <c r="O106" s="20"/>
      <c r="P106" s="20"/>
      <c r="Q106" s="20"/>
      <c r="R106" s="20"/>
      <c r="S106" s="20"/>
      <c r="T106" s="20"/>
      <c r="U106" s="20"/>
    </row>
    <row r="107" spans="3:21" s="14" customFormat="1" x14ac:dyDescent="0.25">
      <c r="C107" s="25"/>
      <c r="N107" s="20"/>
      <c r="O107" s="20"/>
      <c r="P107" s="20"/>
      <c r="Q107" s="20"/>
      <c r="R107" s="20"/>
      <c r="S107" s="20"/>
      <c r="T107" s="20"/>
      <c r="U107" s="20"/>
    </row>
    <row r="108" spans="3:21" s="14" customFormat="1" x14ac:dyDescent="0.25">
      <c r="C108" s="25"/>
      <c r="N108" s="20"/>
      <c r="O108" s="20"/>
      <c r="P108" s="20"/>
      <c r="Q108" s="20"/>
      <c r="R108" s="20"/>
      <c r="S108" s="20"/>
      <c r="T108" s="20"/>
      <c r="U108" s="20"/>
    </row>
    <row r="109" spans="3:21" s="14" customFormat="1" x14ac:dyDescent="0.25">
      <c r="C109" s="25"/>
      <c r="N109" s="20"/>
      <c r="O109" s="20"/>
      <c r="P109" s="20"/>
      <c r="Q109" s="20"/>
      <c r="R109" s="20"/>
      <c r="S109" s="20"/>
      <c r="T109" s="20"/>
      <c r="U109" s="20"/>
    </row>
    <row r="110" spans="3:21" s="14" customFormat="1" x14ac:dyDescent="0.25">
      <c r="C110" s="25"/>
      <c r="N110" s="20"/>
      <c r="O110" s="20"/>
      <c r="P110" s="20"/>
      <c r="Q110" s="20"/>
      <c r="R110" s="20"/>
      <c r="S110" s="20"/>
      <c r="T110" s="20"/>
      <c r="U110" s="20"/>
    </row>
    <row r="111" spans="3:21" s="14" customFormat="1" x14ac:dyDescent="0.25">
      <c r="C111" s="25"/>
      <c r="N111" s="20"/>
      <c r="O111" s="20"/>
      <c r="P111" s="20"/>
      <c r="Q111" s="20"/>
      <c r="R111" s="20"/>
      <c r="S111" s="20"/>
      <c r="T111" s="20"/>
      <c r="U111" s="20"/>
    </row>
    <row r="112" spans="3:21" s="14" customFormat="1" x14ac:dyDescent="0.25">
      <c r="C112" s="25"/>
      <c r="N112" s="20"/>
      <c r="O112" s="20"/>
      <c r="P112" s="20"/>
      <c r="Q112" s="20"/>
      <c r="R112" s="20"/>
      <c r="S112" s="20"/>
      <c r="T112" s="20"/>
      <c r="U112" s="20"/>
    </row>
    <row r="113" spans="3:21" s="14" customFormat="1" x14ac:dyDescent="0.25">
      <c r="C113" s="25"/>
      <c r="N113" s="20"/>
      <c r="O113" s="20"/>
      <c r="P113" s="20"/>
      <c r="Q113" s="20"/>
      <c r="R113" s="20"/>
      <c r="S113" s="20"/>
      <c r="T113" s="20"/>
      <c r="U113" s="20"/>
    </row>
    <row r="114" spans="3:21" s="14" customFormat="1" x14ac:dyDescent="0.25">
      <c r="C114" s="25"/>
      <c r="N114" s="20"/>
      <c r="O114" s="20"/>
      <c r="P114" s="20"/>
      <c r="Q114" s="20"/>
      <c r="R114" s="20"/>
      <c r="S114" s="20"/>
      <c r="T114" s="20"/>
      <c r="U114" s="20"/>
    </row>
    <row r="115" spans="3:21" s="14" customFormat="1" x14ac:dyDescent="0.25">
      <c r="C115" s="25"/>
      <c r="N115" s="20"/>
      <c r="O115" s="20"/>
      <c r="P115" s="20"/>
      <c r="Q115" s="20"/>
      <c r="R115" s="20"/>
      <c r="S115" s="20"/>
      <c r="T115" s="20"/>
      <c r="U115" s="20"/>
    </row>
    <row r="116" spans="3:21" s="14" customFormat="1" x14ac:dyDescent="0.25">
      <c r="C116" s="25"/>
      <c r="N116" s="20"/>
      <c r="O116" s="20"/>
      <c r="P116" s="20"/>
      <c r="Q116" s="20"/>
      <c r="R116" s="20"/>
      <c r="S116" s="20"/>
      <c r="T116" s="20"/>
      <c r="U116" s="20"/>
    </row>
    <row r="117" spans="3:21" s="14" customFormat="1" x14ac:dyDescent="0.25">
      <c r="C117" s="25"/>
      <c r="N117" s="20"/>
      <c r="O117" s="20"/>
      <c r="P117" s="20"/>
      <c r="Q117" s="20"/>
      <c r="R117" s="20"/>
      <c r="S117" s="20"/>
      <c r="T117" s="20"/>
      <c r="U117" s="20"/>
    </row>
    <row r="118" spans="3:21" s="14" customFormat="1" x14ac:dyDescent="0.25">
      <c r="C118" s="25"/>
      <c r="N118" s="20"/>
      <c r="O118" s="20"/>
      <c r="P118" s="20"/>
      <c r="Q118" s="20"/>
      <c r="R118" s="20"/>
      <c r="S118" s="20"/>
      <c r="T118" s="20"/>
      <c r="U118" s="20"/>
    </row>
    <row r="119" spans="3:21" s="14" customFormat="1" x14ac:dyDescent="0.25">
      <c r="C119" s="25"/>
      <c r="N119" s="20"/>
      <c r="O119" s="20"/>
      <c r="P119" s="20"/>
      <c r="Q119" s="20"/>
      <c r="R119" s="20"/>
      <c r="S119" s="20"/>
      <c r="T119" s="20"/>
      <c r="U119" s="20"/>
    </row>
    <row r="120" spans="3:21" s="14" customFormat="1" x14ac:dyDescent="0.25">
      <c r="C120" s="25"/>
      <c r="N120" s="20"/>
      <c r="O120" s="20"/>
      <c r="P120" s="20"/>
      <c r="Q120" s="20"/>
      <c r="R120" s="20"/>
      <c r="S120" s="20"/>
      <c r="T120" s="20"/>
      <c r="U120" s="20"/>
    </row>
    <row r="121" spans="3:21" s="14" customFormat="1" x14ac:dyDescent="0.25">
      <c r="C121" s="25"/>
      <c r="N121" s="20"/>
      <c r="O121" s="20"/>
      <c r="P121" s="20"/>
      <c r="Q121" s="20"/>
      <c r="R121" s="20"/>
      <c r="S121" s="20"/>
      <c r="T121" s="20"/>
      <c r="U121" s="20"/>
    </row>
    <row r="122" spans="3:21" s="14" customFormat="1" x14ac:dyDescent="0.25">
      <c r="C122" s="25"/>
      <c r="N122" s="20"/>
      <c r="O122" s="20"/>
      <c r="P122" s="20"/>
      <c r="Q122" s="20"/>
      <c r="R122" s="20"/>
      <c r="S122" s="20"/>
      <c r="T122" s="20"/>
      <c r="U122" s="20"/>
    </row>
    <row r="123" spans="3:21" s="14" customFormat="1" x14ac:dyDescent="0.25">
      <c r="C123" s="25"/>
      <c r="N123" s="20"/>
      <c r="O123" s="20"/>
      <c r="P123" s="20"/>
      <c r="Q123" s="20"/>
      <c r="R123" s="20"/>
      <c r="S123" s="20"/>
      <c r="T123" s="20"/>
      <c r="U123" s="20"/>
    </row>
    <row r="124" spans="3:21" s="14" customFormat="1" x14ac:dyDescent="0.25">
      <c r="C124" s="25"/>
      <c r="N124" s="20"/>
      <c r="O124" s="20"/>
      <c r="P124" s="20"/>
      <c r="Q124" s="20"/>
      <c r="R124" s="20"/>
      <c r="S124" s="20"/>
      <c r="T124" s="20"/>
      <c r="U124" s="20"/>
    </row>
    <row r="125" spans="3:21" s="14" customFormat="1" x14ac:dyDescent="0.25">
      <c r="C125" s="25"/>
      <c r="N125" s="20"/>
      <c r="O125" s="20"/>
      <c r="P125" s="20"/>
      <c r="Q125" s="20"/>
      <c r="R125" s="20"/>
      <c r="S125" s="20"/>
      <c r="T125" s="20"/>
      <c r="U125" s="20"/>
    </row>
    <row r="126" spans="3:21" s="14" customFormat="1" x14ac:dyDescent="0.25">
      <c r="C126" s="25"/>
      <c r="N126" s="20"/>
      <c r="O126" s="20"/>
      <c r="P126" s="20"/>
      <c r="Q126" s="20"/>
      <c r="R126" s="20"/>
      <c r="S126" s="20"/>
      <c r="T126" s="20"/>
      <c r="U126" s="20"/>
    </row>
    <row r="127" spans="3:21" s="14" customFormat="1" x14ac:dyDescent="0.25">
      <c r="C127" s="25"/>
      <c r="N127" s="20"/>
      <c r="O127" s="20"/>
      <c r="P127" s="20"/>
      <c r="Q127" s="20"/>
      <c r="R127" s="20"/>
      <c r="S127" s="20"/>
      <c r="T127" s="20"/>
      <c r="U127" s="20"/>
    </row>
    <row r="128" spans="3:21" s="14" customFormat="1" x14ac:dyDescent="0.25">
      <c r="C128" s="25"/>
      <c r="N128" s="20"/>
      <c r="O128" s="20"/>
      <c r="P128" s="20"/>
      <c r="Q128" s="20"/>
      <c r="R128" s="20"/>
      <c r="S128" s="20"/>
      <c r="T128" s="20"/>
      <c r="U128" s="20"/>
    </row>
    <row r="129" spans="3:21" s="14" customFormat="1" x14ac:dyDescent="0.25">
      <c r="C129" s="25"/>
      <c r="N129" s="20"/>
      <c r="O129" s="20"/>
      <c r="P129" s="20"/>
      <c r="Q129" s="20"/>
      <c r="R129" s="20"/>
      <c r="S129" s="20"/>
      <c r="T129" s="20"/>
      <c r="U129" s="20"/>
    </row>
    <row r="130" spans="3:21" s="14" customFormat="1" x14ac:dyDescent="0.25">
      <c r="C130" s="25"/>
      <c r="N130" s="20"/>
      <c r="O130" s="20"/>
      <c r="P130" s="20"/>
      <c r="Q130" s="20"/>
      <c r="R130" s="20"/>
      <c r="S130" s="20"/>
      <c r="T130" s="20"/>
      <c r="U130" s="20"/>
    </row>
    <row r="131" spans="3:21" s="14" customFormat="1" x14ac:dyDescent="0.25">
      <c r="C131" s="25"/>
      <c r="N131" s="20"/>
      <c r="O131" s="20"/>
      <c r="P131" s="20"/>
      <c r="Q131" s="20"/>
      <c r="R131" s="20"/>
      <c r="S131" s="20"/>
      <c r="T131" s="20"/>
      <c r="U131" s="20"/>
    </row>
    <row r="132" spans="3:21" s="14" customFormat="1" x14ac:dyDescent="0.25">
      <c r="C132" s="25"/>
      <c r="N132" s="20"/>
      <c r="O132" s="20"/>
      <c r="P132" s="20"/>
      <c r="Q132" s="20"/>
      <c r="R132" s="20"/>
      <c r="S132" s="20"/>
      <c r="T132" s="20"/>
      <c r="U132" s="20"/>
    </row>
    <row r="133" spans="3:21" s="14" customFormat="1" x14ac:dyDescent="0.25">
      <c r="C133" s="25"/>
      <c r="N133" s="20"/>
      <c r="O133" s="20"/>
      <c r="P133" s="20"/>
      <c r="Q133" s="20"/>
      <c r="R133" s="20"/>
      <c r="S133" s="20"/>
      <c r="T133" s="20"/>
      <c r="U133" s="20"/>
    </row>
    <row r="134" spans="3:21" s="14" customFormat="1" x14ac:dyDescent="0.25">
      <c r="C134" s="25"/>
      <c r="N134" s="20"/>
      <c r="O134" s="20"/>
      <c r="P134" s="20"/>
      <c r="Q134" s="20"/>
      <c r="R134" s="20"/>
      <c r="S134" s="20"/>
      <c r="T134" s="20"/>
      <c r="U134" s="20"/>
    </row>
    <row r="135" spans="3:21" s="14" customFormat="1" x14ac:dyDescent="0.25">
      <c r="C135" s="25"/>
      <c r="N135" s="20"/>
      <c r="O135" s="20"/>
      <c r="P135" s="20"/>
      <c r="Q135" s="20"/>
      <c r="R135" s="20"/>
      <c r="S135" s="20"/>
      <c r="T135" s="20"/>
      <c r="U135" s="20"/>
    </row>
    <row r="136" spans="3:21" s="14" customFormat="1" x14ac:dyDescent="0.25">
      <c r="C136" s="25"/>
      <c r="N136" s="20"/>
      <c r="O136" s="20"/>
      <c r="P136" s="20"/>
      <c r="Q136" s="20"/>
      <c r="R136" s="20"/>
      <c r="S136" s="20"/>
      <c r="T136" s="20"/>
      <c r="U136" s="20"/>
    </row>
    <row r="137" spans="3:21" s="14" customFormat="1" x14ac:dyDescent="0.25">
      <c r="C137" s="25"/>
      <c r="N137" s="20"/>
      <c r="O137" s="20"/>
      <c r="P137" s="20"/>
      <c r="Q137" s="20"/>
      <c r="R137" s="20"/>
      <c r="S137" s="20"/>
      <c r="T137" s="20"/>
      <c r="U137" s="20"/>
    </row>
    <row r="138" spans="3:21" s="14" customFormat="1" x14ac:dyDescent="0.25">
      <c r="C138" s="25"/>
      <c r="N138" s="20"/>
      <c r="O138" s="20"/>
      <c r="P138" s="20"/>
      <c r="Q138" s="20"/>
      <c r="R138" s="20"/>
      <c r="S138" s="20"/>
      <c r="T138" s="20"/>
      <c r="U138" s="20"/>
    </row>
    <row r="139" spans="3:21" s="14" customFormat="1" x14ac:dyDescent="0.25">
      <c r="C139" s="25"/>
      <c r="N139" s="20"/>
      <c r="O139" s="20"/>
      <c r="P139" s="20"/>
      <c r="Q139" s="20"/>
      <c r="R139" s="20"/>
      <c r="S139" s="20"/>
      <c r="T139" s="20"/>
      <c r="U139" s="20"/>
    </row>
    <row r="140" spans="3:21" s="14" customFormat="1" x14ac:dyDescent="0.25">
      <c r="C140" s="25"/>
      <c r="N140" s="20"/>
      <c r="O140" s="20"/>
      <c r="P140" s="20"/>
      <c r="Q140" s="20"/>
      <c r="R140" s="20"/>
      <c r="S140" s="20"/>
      <c r="T140" s="20"/>
      <c r="U140" s="20"/>
    </row>
    <row r="141" spans="3:21" s="14" customFormat="1" x14ac:dyDescent="0.25">
      <c r="C141" s="25"/>
      <c r="N141" s="20"/>
      <c r="O141" s="20"/>
      <c r="P141" s="20"/>
      <c r="Q141" s="20"/>
      <c r="R141" s="20"/>
      <c r="S141" s="20"/>
      <c r="T141" s="20"/>
      <c r="U141" s="20"/>
    </row>
    <row r="142" spans="3:21" s="14" customFormat="1" x14ac:dyDescent="0.25">
      <c r="C142" s="25"/>
      <c r="N142" s="20"/>
      <c r="O142" s="20"/>
      <c r="P142" s="20"/>
      <c r="Q142" s="20"/>
      <c r="R142" s="20"/>
      <c r="S142" s="20"/>
      <c r="T142" s="20"/>
      <c r="U142" s="20"/>
    </row>
    <row r="143" spans="3:21" s="14" customFormat="1" x14ac:dyDescent="0.25">
      <c r="C143" s="25"/>
      <c r="N143" s="20"/>
      <c r="O143" s="20"/>
      <c r="P143" s="20"/>
      <c r="Q143" s="20"/>
      <c r="R143" s="20"/>
      <c r="S143" s="20"/>
      <c r="T143" s="20"/>
      <c r="U143" s="20"/>
    </row>
    <row r="144" spans="3:21" s="14" customFormat="1" x14ac:dyDescent="0.25">
      <c r="C144" s="25"/>
      <c r="N144" s="20"/>
      <c r="O144" s="20"/>
      <c r="P144" s="20"/>
      <c r="Q144" s="20"/>
      <c r="R144" s="20"/>
      <c r="S144" s="20"/>
      <c r="T144" s="20"/>
      <c r="U144" s="20"/>
    </row>
    <row r="145" spans="1:21" s="14" customFormat="1" x14ac:dyDescent="0.25">
      <c r="C145" s="25"/>
      <c r="N145" s="20"/>
      <c r="O145" s="20"/>
      <c r="P145" s="20"/>
      <c r="Q145" s="20"/>
      <c r="R145" s="20"/>
      <c r="S145" s="20"/>
      <c r="T145" s="20"/>
      <c r="U145" s="20"/>
    </row>
    <row r="146" spans="1:21" s="14" customFormat="1" x14ac:dyDescent="0.25">
      <c r="C146" s="25"/>
      <c r="N146" s="20"/>
      <c r="O146" s="20"/>
      <c r="P146" s="20"/>
      <c r="Q146" s="20"/>
      <c r="R146" s="20"/>
      <c r="S146" s="20"/>
      <c r="T146" s="20"/>
      <c r="U146" s="20"/>
    </row>
    <row r="147" spans="1:21" s="14" customFormat="1" x14ac:dyDescent="0.25">
      <c r="C147" s="25"/>
      <c r="N147" s="20"/>
      <c r="O147" s="20"/>
      <c r="P147" s="20"/>
      <c r="Q147" s="20"/>
      <c r="R147" s="20"/>
      <c r="S147" s="20"/>
      <c r="T147" s="20"/>
      <c r="U147" s="20"/>
    </row>
    <row r="148" spans="1:21" s="14" customFormat="1" x14ac:dyDescent="0.25">
      <c r="C148" s="25"/>
      <c r="N148" s="20"/>
      <c r="O148" s="20"/>
      <c r="P148" s="20"/>
      <c r="Q148" s="20"/>
      <c r="R148" s="20"/>
      <c r="S148" s="20"/>
      <c r="T148" s="20"/>
      <c r="U148" s="20"/>
    </row>
    <row r="149" spans="1:21" s="14" customFormat="1" x14ac:dyDescent="0.25">
      <c r="C149" s="25"/>
      <c r="N149" s="20"/>
      <c r="O149" s="20"/>
      <c r="P149" s="20"/>
      <c r="Q149" s="20"/>
      <c r="R149" s="20"/>
      <c r="S149" s="20"/>
      <c r="T149" s="20"/>
      <c r="U149" s="20"/>
    </row>
    <row r="150" spans="1:21" s="14" customFormat="1" x14ac:dyDescent="0.25">
      <c r="C150" s="25"/>
      <c r="N150" s="20"/>
      <c r="O150" s="20"/>
      <c r="P150" s="20"/>
      <c r="Q150" s="20"/>
      <c r="R150" s="20"/>
      <c r="S150" s="20"/>
      <c r="T150" s="20"/>
      <c r="U150" s="20"/>
    </row>
    <row r="151" spans="1:21" s="14" customFormat="1" x14ac:dyDescent="0.25">
      <c r="C151" s="25"/>
      <c r="N151" s="20"/>
      <c r="O151" s="20"/>
      <c r="P151" s="20"/>
      <c r="Q151" s="20"/>
      <c r="R151" s="20"/>
      <c r="S151" s="20"/>
      <c r="T151" s="20"/>
      <c r="U151" s="20"/>
    </row>
    <row r="152" spans="1:21" s="14" customFormat="1" x14ac:dyDescent="0.25">
      <c r="C152" s="25"/>
      <c r="N152" s="20"/>
      <c r="O152" s="20"/>
      <c r="P152" s="20"/>
      <c r="Q152" s="20"/>
      <c r="R152" s="20"/>
      <c r="S152" s="20"/>
      <c r="T152" s="20"/>
      <c r="U152" s="20"/>
    </row>
    <row r="153" spans="1:21" s="14" customFormat="1" x14ac:dyDescent="0.25">
      <c r="C153" s="25"/>
      <c r="N153" s="20"/>
      <c r="O153" s="20"/>
      <c r="P153" s="20"/>
      <c r="Q153" s="20"/>
      <c r="R153" s="20"/>
      <c r="S153" s="20"/>
      <c r="T153" s="20"/>
      <c r="U153" s="20"/>
    </row>
    <row r="154" spans="1:21" s="14" customFormat="1" x14ac:dyDescent="0.25">
      <c r="A154" s="9"/>
      <c r="B154" s="9"/>
      <c r="C154" s="25"/>
      <c r="N154" s="20"/>
      <c r="O154" s="10"/>
      <c r="P154" s="10"/>
      <c r="Q154" s="10"/>
      <c r="R154" s="10"/>
      <c r="S154" s="10"/>
      <c r="T154" s="10"/>
      <c r="U154" s="10"/>
    </row>
    <row r="155" spans="1:21" s="14" customFormat="1" x14ac:dyDescent="0.25">
      <c r="A155" s="9"/>
      <c r="B155" s="9"/>
      <c r="C155" s="25"/>
      <c r="N155" s="20"/>
      <c r="O155" s="10"/>
      <c r="P155" s="10"/>
      <c r="Q155" s="10"/>
      <c r="R155" s="10"/>
      <c r="S155" s="10"/>
      <c r="T155" s="10"/>
      <c r="U155" s="10"/>
    </row>
    <row r="156" spans="1:21" s="14" customFormat="1" x14ac:dyDescent="0.25">
      <c r="A156" s="9"/>
      <c r="B156" s="9"/>
      <c r="C156" s="25"/>
      <c r="N156" s="20"/>
      <c r="O156" s="10"/>
      <c r="P156" s="10"/>
      <c r="Q156" s="10"/>
      <c r="R156" s="10"/>
      <c r="S156" s="10"/>
      <c r="T156" s="10"/>
      <c r="U156" s="10"/>
    </row>
    <row r="157" spans="1:21" s="14" customFormat="1" x14ac:dyDescent="0.25">
      <c r="A157" s="9"/>
      <c r="B157" s="9"/>
      <c r="C157" s="25"/>
      <c r="N157" s="20"/>
      <c r="O157" s="10"/>
      <c r="P157" s="10"/>
      <c r="Q157" s="10"/>
      <c r="R157" s="10"/>
      <c r="S157" s="10"/>
      <c r="T157" s="10"/>
      <c r="U157" s="10"/>
    </row>
  </sheetData>
  <mergeCells count="211"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E70:E71"/>
    <mergeCell ref="E72:E73"/>
    <mergeCell ref="E74:E75"/>
    <mergeCell ref="E76:E77"/>
    <mergeCell ref="E78:E79"/>
    <mergeCell ref="E80:E81"/>
    <mergeCell ref="E82:E8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B60:B6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A8:A13"/>
    <mergeCell ref="A1:B4"/>
    <mergeCell ref="C1:V1"/>
    <mergeCell ref="C2:V2"/>
    <mergeCell ref="D3:V3"/>
    <mergeCell ref="D4:V4"/>
    <mergeCell ref="A6:A7"/>
    <mergeCell ref="B6:B7"/>
    <mergeCell ref="C6:C7"/>
    <mergeCell ref="D6:E6"/>
    <mergeCell ref="F6:S6"/>
    <mergeCell ref="T6:U6"/>
    <mergeCell ref="V6:V7"/>
    <mergeCell ref="U8:U9"/>
    <mergeCell ref="V8:V9"/>
    <mergeCell ref="D12:D13"/>
    <mergeCell ref="E12:E13"/>
    <mergeCell ref="U12:U13"/>
    <mergeCell ref="V12:V13"/>
    <mergeCell ref="D10:D11"/>
    <mergeCell ref="E10:E11"/>
    <mergeCell ref="U10:U11"/>
    <mergeCell ref="V10:V11"/>
    <mergeCell ref="T8:T9"/>
    <mergeCell ref="T10:T11"/>
    <mergeCell ref="T12:T13"/>
    <mergeCell ref="B12:B13"/>
    <mergeCell ref="C12:C13"/>
    <mergeCell ref="B8:B9"/>
    <mergeCell ref="C8:C9"/>
    <mergeCell ref="B10:B11"/>
    <mergeCell ref="C10:C11"/>
    <mergeCell ref="D8:D9"/>
    <mergeCell ref="E8:E9"/>
    <mergeCell ref="C34:C35"/>
    <mergeCell ref="A14:A19"/>
    <mergeCell ref="B14:B15"/>
    <mergeCell ref="C14:C15"/>
    <mergeCell ref="B16:B17"/>
    <mergeCell ref="C16:C17"/>
    <mergeCell ref="B18:B19"/>
    <mergeCell ref="C18:C19"/>
    <mergeCell ref="A20:A25"/>
    <mergeCell ref="A26:A33"/>
    <mergeCell ref="B30:B31"/>
    <mergeCell ref="C30:C31"/>
    <mergeCell ref="C82:C83"/>
    <mergeCell ref="A62:A79"/>
    <mergeCell ref="A80:A83"/>
    <mergeCell ref="U40:U41"/>
    <mergeCell ref="C42:C43"/>
    <mergeCell ref="U42:U43"/>
    <mergeCell ref="B44:B47"/>
    <mergeCell ref="T26:T27"/>
    <mergeCell ref="U26:U27"/>
    <mergeCell ref="B28:B29"/>
    <mergeCell ref="T28:T29"/>
    <mergeCell ref="U28:U29"/>
    <mergeCell ref="T44:T47"/>
    <mergeCell ref="U44:U45"/>
    <mergeCell ref="C32:C33"/>
    <mergeCell ref="C44:C45"/>
    <mergeCell ref="C46:C47"/>
    <mergeCell ref="B26:B27"/>
    <mergeCell ref="C26:C27"/>
    <mergeCell ref="T30:T31"/>
    <mergeCell ref="U30:U31"/>
    <mergeCell ref="A34:A61"/>
    <mergeCell ref="B34:B43"/>
    <mergeCell ref="C58:C59"/>
    <mergeCell ref="C36:C37"/>
    <mergeCell ref="C38:C39"/>
    <mergeCell ref="B48:B51"/>
    <mergeCell ref="C48:C49"/>
    <mergeCell ref="C50:C51"/>
    <mergeCell ref="C40:C41"/>
    <mergeCell ref="U80:U83"/>
    <mergeCell ref="T72:T73"/>
    <mergeCell ref="U72:U73"/>
    <mergeCell ref="U74:U75"/>
    <mergeCell ref="C60:C61"/>
    <mergeCell ref="C74:C75"/>
    <mergeCell ref="C76:C77"/>
    <mergeCell ref="C64:C65"/>
    <mergeCell ref="U78:U79"/>
    <mergeCell ref="T60:T61"/>
    <mergeCell ref="U60:U61"/>
    <mergeCell ref="U70:U71"/>
    <mergeCell ref="U76:U77"/>
    <mergeCell ref="U64:U65"/>
    <mergeCell ref="T80:T83"/>
    <mergeCell ref="C62:C63"/>
    <mergeCell ref="T18:T19"/>
    <mergeCell ref="B80:B83"/>
    <mergeCell ref="C80:C81"/>
    <mergeCell ref="B64:B71"/>
    <mergeCell ref="B72:B73"/>
    <mergeCell ref="C72:C73"/>
    <mergeCell ref="C66:C67"/>
    <mergeCell ref="U20:U21"/>
    <mergeCell ref="U22:U23"/>
    <mergeCell ref="U24:U25"/>
    <mergeCell ref="T64:T71"/>
    <mergeCell ref="B74:B79"/>
    <mergeCell ref="C78:C79"/>
    <mergeCell ref="T74:T79"/>
    <mergeCell ref="T20:T25"/>
    <mergeCell ref="B32:B33"/>
    <mergeCell ref="B20:B25"/>
    <mergeCell ref="C20:C21"/>
    <mergeCell ref="C22:C23"/>
    <mergeCell ref="C24:C25"/>
    <mergeCell ref="B52:B59"/>
    <mergeCell ref="C52:C53"/>
    <mergeCell ref="C54:C55"/>
    <mergeCell ref="C56:C57"/>
    <mergeCell ref="C70:C71"/>
    <mergeCell ref="U14:U15"/>
    <mergeCell ref="U16:U17"/>
    <mergeCell ref="U18:U19"/>
    <mergeCell ref="U66:U67"/>
    <mergeCell ref="C68:C69"/>
    <mergeCell ref="U68:U69"/>
    <mergeCell ref="T52:T59"/>
    <mergeCell ref="U52:U53"/>
    <mergeCell ref="U54:U55"/>
    <mergeCell ref="U56:U57"/>
    <mergeCell ref="U58:U59"/>
    <mergeCell ref="T32:T33"/>
    <mergeCell ref="U32:U33"/>
    <mergeCell ref="T34:T43"/>
    <mergeCell ref="U34:U35"/>
    <mergeCell ref="U36:U37"/>
    <mergeCell ref="U46:U47"/>
    <mergeCell ref="T48:T51"/>
    <mergeCell ref="U48:U49"/>
    <mergeCell ref="U50:U51"/>
    <mergeCell ref="U38:U39"/>
    <mergeCell ref="T14:T15"/>
    <mergeCell ref="T16:T17"/>
  </mergeCells>
  <printOptions horizontalCentered="1" verticalCentered="1"/>
  <pageMargins left="0" right="0" top="0.55118110236220474" bottom="0" header="0.31496062992125984" footer="0"/>
  <pageSetup scale="44" fitToHeight="0" orientation="landscape" r:id="rId1"/>
  <headerFooter>
    <oddFooter>&amp;C&amp;G</oddFoot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9900"/>
  </sheetPr>
  <dimension ref="A1:CD157"/>
  <sheetViews>
    <sheetView view="pageBreakPreview" zoomScaleNormal="50" zoomScaleSheetLayoutView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F151" sqref="F151"/>
    </sheetView>
  </sheetViews>
  <sheetFormatPr baseColWidth="10" defaultRowHeight="12.75" x14ac:dyDescent="0.2"/>
  <cols>
    <col min="1" max="1" width="8.7109375" style="61" customWidth="1"/>
    <col min="2" max="2" width="18.28515625" style="61" customWidth="1"/>
    <col min="3" max="3" width="15.5703125" style="61" customWidth="1"/>
    <col min="4" max="9" width="16" style="61" customWidth="1"/>
    <col min="10" max="10" width="13.42578125" style="61" customWidth="1"/>
    <col min="11" max="11" width="13.5703125" style="61" customWidth="1"/>
    <col min="12" max="12" width="12.140625" style="61" customWidth="1"/>
    <col min="13" max="13" width="12.28515625" style="61" customWidth="1"/>
    <col min="14" max="14" width="14.85546875" style="61" customWidth="1"/>
    <col min="15" max="15" width="7.5703125" style="61" customWidth="1"/>
    <col min="16" max="16" width="10.140625" style="61" customWidth="1"/>
    <col min="17" max="17" width="14.42578125" style="61" customWidth="1"/>
    <col min="18" max="18" width="12.42578125" style="61" customWidth="1"/>
    <col min="19" max="21" width="16.7109375" style="61" customWidth="1"/>
    <col min="22" max="22" width="32" style="61" customWidth="1"/>
    <col min="23" max="23" width="22.28515625" style="82" customWidth="1"/>
    <col min="24" max="24" width="17.85546875" style="61" customWidth="1"/>
    <col min="25" max="25" width="29.7109375" style="58" customWidth="1"/>
    <col min="26" max="26" width="4.85546875" style="58" customWidth="1"/>
    <col min="27" max="27" width="7.7109375" style="59" hidden="1" customWidth="1"/>
    <col min="28" max="28" width="14.140625" style="59" hidden="1" customWidth="1"/>
    <col min="29" max="29" width="1.85546875" style="59" hidden="1" customWidth="1"/>
    <col min="30" max="30" width="14.28515625" style="59" hidden="1" customWidth="1"/>
    <col min="31" max="31" width="1.85546875" style="59" hidden="1" customWidth="1"/>
    <col min="32" max="32" width="16.85546875" style="59" hidden="1" customWidth="1"/>
    <col min="33" max="34" width="1.85546875" style="59" hidden="1" customWidth="1"/>
    <col min="35" max="35" width="14.140625" style="59" hidden="1" customWidth="1"/>
    <col min="36" max="38" width="11.42578125" style="60"/>
    <col min="39" max="82" width="11.42578125" style="58"/>
    <col min="83" max="16384" width="11.42578125" style="61"/>
  </cols>
  <sheetData>
    <row r="1" spans="1:82" ht="18" customHeight="1" x14ac:dyDescent="0.2">
      <c r="A1" s="573"/>
      <c r="B1" s="574"/>
      <c r="C1" s="574"/>
      <c r="D1" s="575"/>
      <c r="E1" s="579" t="s">
        <v>0</v>
      </c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  <c r="W1" s="580"/>
      <c r="X1" s="581"/>
    </row>
    <row r="2" spans="1:82" ht="18.75" customHeight="1" x14ac:dyDescent="0.2">
      <c r="A2" s="576"/>
      <c r="B2" s="577"/>
      <c r="C2" s="577"/>
      <c r="D2" s="578"/>
      <c r="E2" s="582" t="s">
        <v>140</v>
      </c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4"/>
    </row>
    <row r="3" spans="1:82" ht="21" customHeight="1" x14ac:dyDescent="0.2">
      <c r="A3" s="576"/>
      <c r="B3" s="577"/>
      <c r="C3" s="577"/>
      <c r="D3" s="578"/>
      <c r="E3" s="585" t="s">
        <v>34</v>
      </c>
      <c r="F3" s="586"/>
      <c r="G3" s="352" t="s">
        <v>198</v>
      </c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72"/>
    </row>
    <row r="4" spans="1:82" ht="23.25" customHeight="1" thickBot="1" x14ac:dyDescent="0.25">
      <c r="A4" s="576"/>
      <c r="B4" s="577"/>
      <c r="C4" s="577"/>
      <c r="D4" s="578"/>
      <c r="E4" s="587" t="s">
        <v>35</v>
      </c>
      <c r="F4" s="588"/>
      <c r="G4" s="352" t="s">
        <v>202</v>
      </c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</row>
    <row r="5" spans="1:82" s="65" customFormat="1" ht="24.75" customHeight="1" thickBot="1" x14ac:dyDescent="0.25">
      <c r="A5" s="570" t="s">
        <v>63</v>
      </c>
      <c r="B5" s="570" t="s">
        <v>64</v>
      </c>
      <c r="C5" s="570" t="s">
        <v>65</v>
      </c>
      <c r="D5" s="487" t="s">
        <v>66</v>
      </c>
      <c r="E5" s="567" t="s">
        <v>67</v>
      </c>
      <c r="F5" s="567" t="s">
        <v>68</v>
      </c>
      <c r="G5" s="567"/>
      <c r="H5" s="567"/>
      <c r="I5" s="567"/>
      <c r="J5" s="567" t="s">
        <v>73</v>
      </c>
      <c r="K5" s="567"/>
      <c r="L5" s="567"/>
      <c r="M5" s="567"/>
      <c r="N5" s="568" t="s">
        <v>78</v>
      </c>
      <c r="O5" s="568"/>
      <c r="P5" s="568"/>
      <c r="Q5" s="568"/>
      <c r="R5" s="569"/>
      <c r="S5" s="488" t="s">
        <v>84</v>
      </c>
      <c r="T5" s="488"/>
      <c r="U5" s="568"/>
      <c r="V5" s="568"/>
      <c r="W5" s="568"/>
      <c r="X5" s="569"/>
      <c r="Y5" s="62"/>
      <c r="Z5" s="62"/>
      <c r="AA5" s="63"/>
      <c r="AB5" s="63"/>
      <c r="AC5" s="63"/>
      <c r="AD5" s="63"/>
      <c r="AE5" s="63"/>
      <c r="AF5" s="63"/>
      <c r="AG5" s="63"/>
      <c r="AH5" s="63"/>
      <c r="AI5" s="63"/>
      <c r="AJ5" s="64"/>
      <c r="AK5" s="64"/>
      <c r="AL5" s="64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</row>
    <row r="6" spans="1:82" s="65" customFormat="1" ht="58.5" customHeight="1" thickBot="1" x14ac:dyDescent="0.25">
      <c r="A6" s="571" t="s">
        <v>36</v>
      </c>
      <c r="B6" s="571"/>
      <c r="C6" s="571"/>
      <c r="D6" s="489"/>
      <c r="E6" s="572"/>
      <c r="F6" s="156" t="s">
        <v>69</v>
      </c>
      <c r="G6" s="156" t="s">
        <v>70</v>
      </c>
      <c r="H6" s="156" t="s">
        <v>71</v>
      </c>
      <c r="I6" s="156" t="s">
        <v>72</v>
      </c>
      <c r="J6" s="156" t="s">
        <v>74</v>
      </c>
      <c r="K6" s="156" t="s">
        <v>75</v>
      </c>
      <c r="L6" s="156" t="s">
        <v>76</v>
      </c>
      <c r="M6" s="156" t="s">
        <v>77</v>
      </c>
      <c r="N6" s="99" t="s">
        <v>79</v>
      </c>
      <c r="O6" s="100" t="s">
        <v>80</v>
      </c>
      <c r="P6" s="100" t="s">
        <v>81</v>
      </c>
      <c r="Q6" s="100" t="s">
        <v>82</v>
      </c>
      <c r="R6" s="100" t="s">
        <v>83</v>
      </c>
      <c r="S6" s="83" t="s">
        <v>85</v>
      </c>
      <c r="T6" s="83" t="s">
        <v>86</v>
      </c>
      <c r="U6" s="99" t="s">
        <v>87</v>
      </c>
      <c r="V6" s="99" t="s">
        <v>88</v>
      </c>
      <c r="W6" s="102" t="s">
        <v>89</v>
      </c>
      <c r="X6" s="101" t="s">
        <v>90</v>
      </c>
      <c r="Y6" s="62"/>
      <c r="Z6" s="62"/>
      <c r="AA6" s="66" t="s">
        <v>39</v>
      </c>
      <c r="AB6" s="66" t="s">
        <v>40</v>
      </c>
      <c r="AC6" s="67"/>
      <c r="AD6" s="66" t="s">
        <v>41</v>
      </c>
      <c r="AE6" s="67"/>
      <c r="AF6" s="66" t="s">
        <v>37</v>
      </c>
      <c r="AG6" s="63"/>
      <c r="AH6" s="63"/>
      <c r="AI6" s="68" t="s">
        <v>38</v>
      </c>
      <c r="AJ6" s="64"/>
      <c r="AK6" s="64"/>
      <c r="AL6" s="64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</row>
    <row r="7" spans="1:82" ht="13.5" customHeight="1" x14ac:dyDescent="0.2">
      <c r="A7" s="565"/>
      <c r="B7" s="589" t="s">
        <v>241</v>
      </c>
      <c r="C7" s="526" t="s">
        <v>160</v>
      </c>
      <c r="D7" s="98" t="s">
        <v>42</v>
      </c>
      <c r="E7" s="72">
        <v>0</v>
      </c>
      <c r="F7" s="72"/>
      <c r="G7" s="72"/>
      <c r="H7" s="72">
        <v>0</v>
      </c>
      <c r="I7" s="72"/>
      <c r="J7" s="72"/>
      <c r="K7" s="72"/>
      <c r="L7" s="72"/>
      <c r="M7" s="72"/>
      <c r="N7" s="514"/>
      <c r="O7" s="514" t="s">
        <v>161</v>
      </c>
      <c r="P7" s="496" t="s">
        <v>161</v>
      </c>
      <c r="Q7" s="514" t="s">
        <v>161</v>
      </c>
      <c r="R7" s="496" t="s">
        <v>162</v>
      </c>
      <c r="S7" s="555" t="s">
        <v>163</v>
      </c>
      <c r="T7" s="556"/>
      <c r="U7" s="495" t="s">
        <v>164</v>
      </c>
      <c r="V7" s="495" t="s">
        <v>165</v>
      </c>
      <c r="W7" s="495" t="s">
        <v>166</v>
      </c>
      <c r="X7" s="504" t="s">
        <v>163</v>
      </c>
      <c r="AA7" s="69">
        <v>12</v>
      </c>
      <c r="AB7" s="69" t="s">
        <v>44</v>
      </c>
      <c r="AC7" s="70"/>
      <c r="AD7" s="70"/>
      <c r="AE7" s="70"/>
      <c r="AF7" s="69" t="s">
        <v>43</v>
      </c>
      <c r="AG7" s="70"/>
      <c r="AH7" s="70"/>
      <c r="AI7" s="70"/>
    </row>
    <row r="8" spans="1:82" ht="13.5" customHeight="1" x14ac:dyDescent="0.2">
      <c r="A8" s="507"/>
      <c r="B8" s="522"/>
      <c r="C8" s="526"/>
      <c r="D8" s="317" t="s">
        <v>45</v>
      </c>
      <c r="E8" s="72">
        <f>+INVERSIÓN!I9</f>
        <v>0</v>
      </c>
      <c r="F8" s="71"/>
      <c r="G8" s="71"/>
      <c r="H8" s="71">
        <v>0</v>
      </c>
      <c r="I8" s="71"/>
      <c r="J8" s="71"/>
      <c r="K8" s="71"/>
      <c r="L8" s="318"/>
      <c r="M8" s="318"/>
      <c r="N8" s="514"/>
      <c r="O8" s="514"/>
      <c r="P8" s="496"/>
      <c r="Q8" s="514"/>
      <c r="R8" s="496"/>
      <c r="S8" s="500"/>
      <c r="T8" s="501"/>
      <c r="U8" s="496"/>
      <c r="V8" s="496"/>
      <c r="W8" s="496"/>
      <c r="X8" s="505"/>
      <c r="AA8" s="69">
        <v>13</v>
      </c>
      <c r="AB8" s="69" t="s">
        <v>46</v>
      </c>
      <c r="AC8" s="70"/>
      <c r="AD8" s="70"/>
      <c r="AE8" s="70"/>
      <c r="AF8" s="69" t="s">
        <v>47</v>
      </c>
      <c r="AG8" s="70"/>
      <c r="AH8" s="70"/>
      <c r="AI8" s="70"/>
    </row>
    <row r="9" spans="1:82" ht="14.25" customHeight="1" x14ac:dyDescent="0.2">
      <c r="A9" s="507"/>
      <c r="B9" s="522"/>
      <c r="C9" s="526"/>
      <c r="D9" s="317" t="s">
        <v>48</v>
      </c>
      <c r="E9" s="318"/>
      <c r="F9" s="318"/>
      <c r="G9" s="318"/>
      <c r="H9" s="318"/>
      <c r="I9" s="318"/>
      <c r="J9" s="318"/>
      <c r="K9" s="318"/>
      <c r="L9" s="318"/>
      <c r="M9" s="318"/>
      <c r="N9" s="514"/>
      <c r="O9" s="514"/>
      <c r="P9" s="496"/>
      <c r="Q9" s="514"/>
      <c r="R9" s="496"/>
      <c r="S9" s="500"/>
      <c r="T9" s="501"/>
      <c r="U9" s="496"/>
      <c r="V9" s="496"/>
      <c r="W9" s="496"/>
      <c r="X9" s="505"/>
      <c r="AA9" s="69">
        <v>14</v>
      </c>
      <c r="AB9" s="69" t="s">
        <v>49</v>
      </c>
      <c r="AC9" s="70"/>
      <c r="AD9" s="70"/>
      <c r="AE9" s="70"/>
      <c r="AF9" s="69" t="s">
        <v>50</v>
      </c>
      <c r="AG9" s="70"/>
      <c r="AH9" s="70"/>
      <c r="AI9" s="70"/>
    </row>
    <row r="10" spans="1:82" ht="11.25" customHeight="1" x14ac:dyDescent="0.2">
      <c r="A10" s="507"/>
      <c r="B10" s="522"/>
      <c r="C10" s="526"/>
      <c r="D10" s="484" t="s">
        <v>51</v>
      </c>
      <c r="E10" s="518"/>
      <c r="F10" s="314"/>
      <c r="G10" s="314"/>
      <c r="H10" s="314"/>
      <c r="I10" s="314"/>
      <c r="J10" s="558"/>
      <c r="K10" s="558"/>
      <c r="L10" s="558"/>
      <c r="M10" s="558"/>
      <c r="N10" s="514"/>
      <c r="O10" s="514"/>
      <c r="P10" s="496"/>
      <c r="Q10" s="514"/>
      <c r="R10" s="496"/>
      <c r="S10" s="500"/>
      <c r="T10" s="501"/>
      <c r="U10" s="496"/>
      <c r="V10" s="496"/>
      <c r="W10" s="496"/>
      <c r="X10" s="505"/>
      <c r="AA10" s="69"/>
      <c r="AB10" s="69"/>
      <c r="AC10" s="70"/>
      <c r="AD10" s="70"/>
      <c r="AE10" s="70"/>
      <c r="AF10" s="69"/>
      <c r="AG10" s="70"/>
      <c r="AH10" s="70"/>
      <c r="AI10" s="70"/>
    </row>
    <row r="11" spans="1:82" ht="9.75" customHeight="1" x14ac:dyDescent="0.2">
      <c r="A11" s="507"/>
      <c r="B11" s="522"/>
      <c r="C11" s="526"/>
      <c r="D11" s="485"/>
      <c r="E11" s="519"/>
      <c r="F11" s="315"/>
      <c r="G11" s="315"/>
      <c r="H11" s="315"/>
      <c r="I11" s="315"/>
      <c r="J11" s="559"/>
      <c r="K11" s="559"/>
      <c r="L11" s="559"/>
      <c r="M11" s="559"/>
      <c r="N11" s="514"/>
      <c r="O11" s="514"/>
      <c r="P11" s="496"/>
      <c r="Q11" s="514"/>
      <c r="R11" s="496"/>
      <c r="S11" s="500"/>
      <c r="T11" s="501"/>
      <c r="U11" s="496"/>
      <c r="V11" s="496"/>
      <c r="W11" s="496"/>
      <c r="X11" s="505"/>
      <c r="AA11" s="69"/>
      <c r="AB11" s="69"/>
      <c r="AC11" s="70"/>
      <c r="AD11" s="70"/>
      <c r="AE11" s="70"/>
      <c r="AF11" s="69"/>
      <c r="AG11" s="70"/>
      <c r="AH11" s="70"/>
      <c r="AI11" s="70"/>
    </row>
    <row r="12" spans="1:82" ht="6.75" customHeight="1" x14ac:dyDescent="0.2">
      <c r="A12" s="507"/>
      <c r="B12" s="522"/>
      <c r="C12" s="526"/>
      <c r="D12" s="485"/>
      <c r="E12" s="519"/>
      <c r="F12" s="315"/>
      <c r="G12" s="315"/>
      <c r="H12" s="315"/>
      <c r="I12" s="315"/>
      <c r="J12" s="559"/>
      <c r="K12" s="559"/>
      <c r="L12" s="559"/>
      <c r="M12" s="559"/>
      <c r="N12" s="514"/>
      <c r="O12" s="514"/>
      <c r="P12" s="496"/>
      <c r="Q12" s="514"/>
      <c r="R12" s="496"/>
      <c r="S12" s="500"/>
      <c r="T12" s="501"/>
      <c r="U12" s="496"/>
      <c r="V12" s="496"/>
      <c r="W12" s="496"/>
      <c r="X12" s="505"/>
      <c r="AA12" s="69"/>
      <c r="AB12" s="69"/>
      <c r="AC12" s="70"/>
      <c r="AD12" s="70"/>
      <c r="AE12" s="70"/>
      <c r="AF12" s="69"/>
      <c r="AG12" s="70"/>
      <c r="AH12" s="70"/>
      <c r="AI12" s="70"/>
    </row>
    <row r="13" spans="1:82" ht="6.75" customHeight="1" thickBot="1" x14ac:dyDescent="0.25">
      <c r="A13" s="507"/>
      <c r="B13" s="522"/>
      <c r="C13" s="564"/>
      <c r="D13" s="554"/>
      <c r="E13" s="520"/>
      <c r="F13" s="316"/>
      <c r="G13" s="316"/>
      <c r="H13" s="316"/>
      <c r="I13" s="316"/>
      <c r="J13" s="560"/>
      <c r="K13" s="560"/>
      <c r="L13" s="560"/>
      <c r="M13" s="560"/>
      <c r="N13" s="515"/>
      <c r="O13" s="515"/>
      <c r="P13" s="497"/>
      <c r="Q13" s="515"/>
      <c r="R13" s="497"/>
      <c r="S13" s="561"/>
      <c r="T13" s="562"/>
      <c r="U13" s="563"/>
      <c r="V13" s="497"/>
      <c r="W13" s="497"/>
      <c r="X13" s="506"/>
      <c r="AA13" s="69"/>
      <c r="AB13" s="69"/>
      <c r="AC13" s="70"/>
      <c r="AD13" s="70"/>
      <c r="AE13" s="70"/>
      <c r="AF13" s="69"/>
      <c r="AG13" s="70"/>
      <c r="AH13" s="70"/>
      <c r="AI13" s="70"/>
    </row>
    <row r="14" spans="1:82" ht="13.5" customHeight="1" x14ac:dyDescent="0.2">
      <c r="A14" s="565"/>
      <c r="B14" s="566" t="s">
        <v>144</v>
      </c>
      <c r="C14" s="526" t="s">
        <v>160</v>
      </c>
      <c r="D14" s="98" t="s">
        <v>42</v>
      </c>
      <c r="E14" s="72">
        <f>+INVERSIÓN!I15</f>
        <v>60</v>
      </c>
      <c r="F14" s="72"/>
      <c r="G14" s="72"/>
      <c r="H14" s="72">
        <f>+E14</f>
        <v>60</v>
      </c>
      <c r="I14" s="72"/>
      <c r="J14" s="72"/>
      <c r="K14" s="72"/>
      <c r="L14" s="72"/>
      <c r="M14" s="72"/>
      <c r="N14" s="514"/>
      <c r="O14" s="514" t="s">
        <v>161</v>
      </c>
      <c r="P14" s="496" t="s">
        <v>161</v>
      </c>
      <c r="Q14" s="514" t="s">
        <v>161</v>
      </c>
      <c r="R14" s="496" t="s">
        <v>162</v>
      </c>
      <c r="S14" s="555" t="s">
        <v>163</v>
      </c>
      <c r="T14" s="556"/>
      <c r="U14" s="495" t="s">
        <v>164</v>
      </c>
      <c r="V14" s="495" t="s">
        <v>165</v>
      </c>
      <c r="W14" s="495" t="s">
        <v>166</v>
      </c>
      <c r="X14" s="504" t="s">
        <v>163</v>
      </c>
      <c r="AA14" s="69">
        <v>12</v>
      </c>
      <c r="AB14" s="69" t="s">
        <v>44</v>
      </c>
      <c r="AC14" s="70"/>
      <c r="AD14" s="70"/>
      <c r="AE14" s="70"/>
      <c r="AF14" s="69" t="s">
        <v>43</v>
      </c>
      <c r="AG14" s="70"/>
      <c r="AH14" s="70"/>
      <c r="AI14" s="70"/>
    </row>
    <row r="15" spans="1:82" ht="13.5" customHeight="1" x14ac:dyDescent="0.2">
      <c r="A15" s="507"/>
      <c r="B15" s="479"/>
      <c r="C15" s="526"/>
      <c r="D15" s="97" t="s">
        <v>45</v>
      </c>
      <c r="E15" s="72">
        <f>+INVERSIÓN!I16</f>
        <v>479595794</v>
      </c>
      <c r="F15" s="71"/>
      <c r="G15" s="71"/>
      <c r="H15" s="71">
        <f>+E15</f>
        <v>479595794</v>
      </c>
      <c r="I15" s="71"/>
      <c r="J15" s="71"/>
      <c r="K15" s="71"/>
      <c r="L15" s="73"/>
      <c r="M15" s="73"/>
      <c r="N15" s="514"/>
      <c r="O15" s="514"/>
      <c r="P15" s="496"/>
      <c r="Q15" s="514"/>
      <c r="R15" s="496"/>
      <c r="S15" s="500"/>
      <c r="T15" s="501"/>
      <c r="U15" s="496"/>
      <c r="V15" s="496"/>
      <c r="W15" s="496"/>
      <c r="X15" s="505"/>
      <c r="AA15" s="69">
        <v>13</v>
      </c>
      <c r="AB15" s="69" t="s">
        <v>46</v>
      </c>
      <c r="AC15" s="70"/>
      <c r="AD15" s="70"/>
      <c r="AE15" s="70"/>
      <c r="AF15" s="69" t="s">
        <v>47</v>
      </c>
      <c r="AG15" s="70"/>
      <c r="AH15" s="70"/>
      <c r="AI15" s="70"/>
    </row>
    <row r="16" spans="1:82" ht="14.25" customHeight="1" x14ac:dyDescent="0.2">
      <c r="A16" s="507"/>
      <c r="B16" s="479"/>
      <c r="C16" s="526"/>
      <c r="D16" s="97" t="s">
        <v>48</v>
      </c>
      <c r="E16" s="73"/>
      <c r="F16" s="73"/>
      <c r="G16" s="73"/>
      <c r="H16" s="73"/>
      <c r="I16" s="73"/>
      <c r="J16" s="73"/>
      <c r="K16" s="73"/>
      <c r="L16" s="73"/>
      <c r="M16" s="73"/>
      <c r="N16" s="514"/>
      <c r="O16" s="514"/>
      <c r="P16" s="496"/>
      <c r="Q16" s="514"/>
      <c r="R16" s="496"/>
      <c r="S16" s="500"/>
      <c r="T16" s="501"/>
      <c r="U16" s="496"/>
      <c r="V16" s="496"/>
      <c r="W16" s="496"/>
      <c r="X16" s="505"/>
      <c r="AA16" s="69">
        <v>14</v>
      </c>
      <c r="AB16" s="69" t="s">
        <v>49</v>
      </c>
      <c r="AC16" s="70"/>
      <c r="AD16" s="70"/>
      <c r="AE16" s="70"/>
      <c r="AF16" s="69" t="s">
        <v>50</v>
      </c>
      <c r="AG16" s="70"/>
      <c r="AH16" s="70"/>
      <c r="AI16" s="70"/>
    </row>
    <row r="17" spans="1:35" ht="11.25" customHeight="1" x14ac:dyDescent="0.2">
      <c r="A17" s="507"/>
      <c r="B17" s="479"/>
      <c r="C17" s="526"/>
      <c r="D17" s="484" t="s">
        <v>51</v>
      </c>
      <c r="E17" s="518"/>
      <c r="F17" s="153"/>
      <c r="G17" s="153"/>
      <c r="H17" s="153"/>
      <c r="I17" s="153"/>
      <c r="J17" s="558"/>
      <c r="K17" s="558"/>
      <c r="L17" s="558"/>
      <c r="M17" s="558"/>
      <c r="N17" s="514"/>
      <c r="O17" s="514"/>
      <c r="P17" s="496"/>
      <c r="Q17" s="514"/>
      <c r="R17" s="496"/>
      <c r="S17" s="500"/>
      <c r="T17" s="501"/>
      <c r="U17" s="496"/>
      <c r="V17" s="496"/>
      <c r="W17" s="496"/>
      <c r="X17" s="505"/>
      <c r="AA17" s="69"/>
      <c r="AB17" s="69"/>
      <c r="AC17" s="70"/>
      <c r="AD17" s="70"/>
      <c r="AE17" s="70"/>
      <c r="AF17" s="69"/>
      <c r="AG17" s="70"/>
      <c r="AH17" s="70"/>
      <c r="AI17" s="70"/>
    </row>
    <row r="18" spans="1:35" ht="9.75" customHeight="1" x14ac:dyDescent="0.2">
      <c r="A18" s="507"/>
      <c r="B18" s="479"/>
      <c r="C18" s="526"/>
      <c r="D18" s="485"/>
      <c r="E18" s="519"/>
      <c r="F18" s="154"/>
      <c r="G18" s="154"/>
      <c r="H18" s="154"/>
      <c r="I18" s="154"/>
      <c r="J18" s="559"/>
      <c r="K18" s="559"/>
      <c r="L18" s="559"/>
      <c r="M18" s="559"/>
      <c r="N18" s="514"/>
      <c r="O18" s="514"/>
      <c r="P18" s="496"/>
      <c r="Q18" s="514"/>
      <c r="R18" s="496"/>
      <c r="S18" s="500"/>
      <c r="T18" s="501"/>
      <c r="U18" s="496"/>
      <c r="V18" s="496"/>
      <c r="W18" s="496"/>
      <c r="X18" s="505"/>
      <c r="AA18" s="69"/>
      <c r="AB18" s="69"/>
      <c r="AC18" s="70"/>
      <c r="AD18" s="70"/>
      <c r="AE18" s="70"/>
      <c r="AF18" s="69"/>
      <c r="AG18" s="70"/>
      <c r="AH18" s="70"/>
      <c r="AI18" s="70"/>
    </row>
    <row r="19" spans="1:35" ht="6.75" customHeight="1" x14ac:dyDescent="0.2">
      <c r="A19" s="507"/>
      <c r="B19" s="479"/>
      <c r="C19" s="526"/>
      <c r="D19" s="485"/>
      <c r="E19" s="519"/>
      <c r="F19" s="154"/>
      <c r="G19" s="154"/>
      <c r="H19" s="154"/>
      <c r="I19" s="154"/>
      <c r="J19" s="559"/>
      <c r="K19" s="559"/>
      <c r="L19" s="559"/>
      <c r="M19" s="559"/>
      <c r="N19" s="514"/>
      <c r="O19" s="514"/>
      <c r="P19" s="496"/>
      <c r="Q19" s="514"/>
      <c r="R19" s="496"/>
      <c r="S19" s="500"/>
      <c r="T19" s="501"/>
      <c r="U19" s="496"/>
      <c r="V19" s="496"/>
      <c r="W19" s="496"/>
      <c r="X19" s="505"/>
      <c r="AA19" s="69"/>
      <c r="AB19" s="69"/>
      <c r="AC19" s="70"/>
      <c r="AD19" s="70"/>
      <c r="AE19" s="70"/>
      <c r="AF19" s="69"/>
      <c r="AG19" s="70"/>
      <c r="AH19" s="70"/>
      <c r="AI19" s="70"/>
    </row>
    <row r="20" spans="1:35" ht="6.75" customHeight="1" thickBot="1" x14ac:dyDescent="0.25">
      <c r="A20" s="507"/>
      <c r="B20" s="479"/>
      <c r="C20" s="564"/>
      <c r="D20" s="554"/>
      <c r="E20" s="520"/>
      <c r="F20" s="155"/>
      <c r="G20" s="155"/>
      <c r="H20" s="155"/>
      <c r="I20" s="155"/>
      <c r="J20" s="560"/>
      <c r="K20" s="560"/>
      <c r="L20" s="560"/>
      <c r="M20" s="560"/>
      <c r="N20" s="515"/>
      <c r="O20" s="515"/>
      <c r="P20" s="497"/>
      <c r="Q20" s="515"/>
      <c r="R20" s="497"/>
      <c r="S20" s="561"/>
      <c r="T20" s="562"/>
      <c r="U20" s="563"/>
      <c r="V20" s="497"/>
      <c r="W20" s="497"/>
      <c r="X20" s="506"/>
      <c r="AA20" s="69"/>
      <c r="AB20" s="69"/>
      <c r="AC20" s="70"/>
      <c r="AD20" s="70"/>
      <c r="AE20" s="70"/>
      <c r="AF20" s="69"/>
      <c r="AG20" s="70"/>
      <c r="AH20" s="70"/>
      <c r="AI20" s="70"/>
    </row>
    <row r="21" spans="1:35" ht="10.5" customHeight="1" x14ac:dyDescent="0.2">
      <c r="A21" s="507"/>
      <c r="B21" s="479" t="s">
        <v>145</v>
      </c>
      <c r="C21" s="526" t="s">
        <v>160</v>
      </c>
      <c r="D21" s="98" t="s">
        <v>42</v>
      </c>
      <c r="E21" s="72">
        <f>+INVERSIÓN!I21</f>
        <v>0</v>
      </c>
      <c r="F21" s="74"/>
      <c r="G21" s="74"/>
      <c r="H21" s="185">
        <f>+E21</f>
        <v>0</v>
      </c>
      <c r="I21" s="74"/>
      <c r="J21" s="74"/>
      <c r="K21" s="74"/>
      <c r="L21" s="74"/>
      <c r="M21" s="74"/>
      <c r="N21" s="513"/>
      <c r="O21" s="514" t="s">
        <v>161</v>
      </c>
      <c r="P21" s="496" t="s">
        <v>161</v>
      </c>
      <c r="Q21" s="514" t="s">
        <v>161</v>
      </c>
      <c r="R21" s="496" t="s">
        <v>162</v>
      </c>
      <c r="S21" s="555" t="s">
        <v>163</v>
      </c>
      <c r="T21" s="556"/>
      <c r="U21" s="495" t="s">
        <v>164</v>
      </c>
      <c r="V21" s="495" t="s">
        <v>165</v>
      </c>
      <c r="W21" s="495" t="s">
        <v>166</v>
      </c>
      <c r="X21" s="504" t="s">
        <v>163</v>
      </c>
      <c r="AA21" s="69">
        <v>12</v>
      </c>
      <c r="AB21" s="69" t="s">
        <v>44</v>
      </c>
      <c r="AC21" s="70"/>
      <c r="AD21" s="70"/>
      <c r="AE21" s="70"/>
      <c r="AF21" s="69" t="s">
        <v>43</v>
      </c>
      <c r="AG21" s="70"/>
      <c r="AH21" s="70"/>
      <c r="AI21" s="70"/>
    </row>
    <row r="22" spans="1:35" ht="10.5" customHeight="1" x14ac:dyDescent="0.2">
      <c r="A22" s="507"/>
      <c r="B22" s="479"/>
      <c r="C22" s="526"/>
      <c r="D22" s="97" t="s">
        <v>45</v>
      </c>
      <c r="E22" s="72">
        <f>+INVERSIÓN!I22</f>
        <v>0</v>
      </c>
      <c r="F22" s="71"/>
      <c r="G22" s="71"/>
      <c r="H22" s="260">
        <f>+E22</f>
        <v>0</v>
      </c>
      <c r="I22" s="71"/>
      <c r="J22" s="71"/>
      <c r="K22" s="71"/>
      <c r="L22" s="73"/>
      <c r="M22" s="73"/>
      <c r="N22" s="514"/>
      <c r="O22" s="514"/>
      <c r="P22" s="496"/>
      <c r="Q22" s="514"/>
      <c r="R22" s="496"/>
      <c r="S22" s="500"/>
      <c r="T22" s="501"/>
      <c r="U22" s="496"/>
      <c r="V22" s="496"/>
      <c r="W22" s="496"/>
      <c r="X22" s="505"/>
      <c r="AA22" s="69">
        <v>13</v>
      </c>
      <c r="AB22" s="69" t="s">
        <v>46</v>
      </c>
      <c r="AC22" s="70"/>
      <c r="AD22" s="70"/>
      <c r="AE22" s="70"/>
      <c r="AF22" s="69" t="s">
        <v>47</v>
      </c>
      <c r="AG22" s="70"/>
      <c r="AH22" s="70"/>
      <c r="AI22" s="70"/>
    </row>
    <row r="23" spans="1:35" ht="10.5" customHeight="1" x14ac:dyDescent="0.2">
      <c r="A23" s="507"/>
      <c r="B23" s="479"/>
      <c r="C23" s="526"/>
      <c r="D23" s="97" t="s">
        <v>48</v>
      </c>
      <c r="E23" s="73"/>
      <c r="F23" s="73"/>
      <c r="G23" s="73"/>
      <c r="H23" s="73"/>
      <c r="I23" s="73"/>
      <c r="J23" s="73"/>
      <c r="K23" s="73"/>
      <c r="L23" s="73"/>
      <c r="M23" s="73"/>
      <c r="N23" s="514"/>
      <c r="O23" s="514"/>
      <c r="P23" s="496"/>
      <c r="Q23" s="514"/>
      <c r="R23" s="496"/>
      <c r="S23" s="500"/>
      <c r="T23" s="501"/>
      <c r="U23" s="496"/>
      <c r="V23" s="496"/>
      <c r="W23" s="496"/>
      <c r="X23" s="505"/>
      <c r="AA23" s="69">
        <v>14</v>
      </c>
      <c r="AB23" s="69" t="s">
        <v>49</v>
      </c>
      <c r="AC23" s="70"/>
      <c r="AD23" s="70"/>
      <c r="AE23" s="70"/>
      <c r="AF23" s="69" t="s">
        <v>50</v>
      </c>
      <c r="AG23" s="70"/>
      <c r="AH23" s="70"/>
      <c r="AI23" s="70"/>
    </row>
    <row r="24" spans="1:35" ht="18" customHeight="1" x14ac:dyDescent="0.2">
      <c r="A24" s="507"/>
      <c r="B24" s="479"/>
      <c r="C24" s="526"/>
      <c r="D24" s="484" t="s">
        <v>51</v>
      </c>
      <c r="E24" s="518"/>
      <c r="F24" s="153"/>
      <c r="G24" s="153"/>
      <c r="H24" s="153"/>
      <c r="I24" s="153"/>
      <c r="J24" s="558"/>
      <c r="K24" s="558"/>
      <c r="L24" s="558"/>
      <c r="M24" s="558"/>
      <c r="N24" s="514"/>
      <c r="O24" s="514"/>
      <c r="P24" s="496"/>
      <c r="Q24" s="514"/>
      <c r="R24" s="496"/>
      <c r="S24" s="500"/>
      <c r="T24" s="501"/>
      <c r="U24" s="496"/>
      <c r="V24" s="496"/>
      <c r="W24" s="496"/>
      <c r="X24" s="505"/>
      <c r="AA24" s="69"/>
      <c r="AB24" s="69"/>
      <c r="AC24" s="70"/>
      <c r="AD24" s="70"/>
      <c r="AE24" s="70"/>
      <c r="AF24" s="69"/>
      <c r="AG24" s="70"/>
      <c r="AH24" s="70"/>
      <c r="AI24" s="70"/>
    </row>
    <row r="25" spans="1:35" ht="11.25" customHeight="1" x14ac:dyDescent="0.2">
      <c r="A25" s="507"/>
      <c r="B25" s="479"/>
      <c r="C25" s="526"/>
      <c r="D25" s="485"/>
      <c r="E25" s="519"/>
      <c r="F25" s="154"/>
      <c r="G25" s="154"/>
      <c r="H25" s="154"/>
      <c r="I25" s="154"/>
      <c r="J25" s="559"/>
      <c r="K25" s="559"/>
      <c r="L25" s="559"/>
      <c r="M25" s="559"/>
      <c r="N25" s="514"/>
      <c r="O25" s="514"/>
      <c r="P25" s="496"/>
      <c r="Q25" s="514"/>
      <c r="R25" s="496"/>
      <c r="S25" s="500"/>
      <c r="T25" s="501"/>
      <c r="U25" s="496"/>
      <c r="V25" s="496"/>
      <c r="W25" s="496"/>
      <c r="X25" s="505"/>
      <c r="AA25" s="69"/>
      <c r="AB25" s="69"/>
      <c r="AC25" s="70"/>
      <c r="AD25" s="70"/>
      <c r="AE25" s="70"/>
      <c r="AF25" s="69"/>
      <c r="AG25" s="70"/>
      <c r="AH25" s="70"/>
      <c r="AI25" s="70"/>
    </row>
    <row r="26" spans="1:35" ht="9" customHeight="1" x14ac:dyDescent="0.2">
      <c r="A26" s="507"/>
      <c r="B26" s="479"/>
      <c r="C26" s="526"/>
      <c r="D26" s="485"/>
      <c r="E26" s="519"/>
      <c r="F26" s="154"/>
      <c r="G26" s="154"/>
      <c r="H26" s="154"/>
      <c r="I26" s="154"/>
      <c r="J26" s="559"/>
      <c r="K26" s="559"/>
      <c r="L26" s="559"/>
      <c r="M26" s="559"/>
      <c r="N26" s="514"/>
      <c r="O26" s="514"/>
      <c r="P26" s="496"/>
      <c r="Q26" s="514"/>
      <c r="R26" s="496"/>
      <c r="S26" s="500"/>
      <c r="T26" s="501"/>
      <c r="U26" s="496"/>
      <c r="V26" s="496"/>
      <c r="W26" s="496"/>
      <c r="X26" s="505"/>
      <c r="AA26" s="69"/>
      <c r="AB26" s="69"/>
      <c r="AC26" s="70"/>
      <c r="AD26" s="70"/>
      <c r="AE26" s="70"/>
      <c r="AF26" s="69"/>
      <c r="AG26" s="70"/>
      <c r="AH26" s="70"/>
      <c r="AI26" s="70"/>
    </row>
    <row r="27" spans="1:35" ht="10.5" customHeight="1" thickBot="1" x14ac:dyDescent="0.25">
      <c r="A27" s="507"/>
      <c r="B27" s="479"/>
      <c r="C27" s="564"/>
      <c r="D27" s="554"/>
      <c r="E27" s="520"/>
      <c r="F27" s="155"/>
      <c r="G27" s="155"/>
      <c r="H27" s="155"/>
      <c r="I27" s="155"/>
      <c r="J27" s="560"/>
      <c r="K27" s="560"/>
      <c r="L27" s="560"/>
      <c r="M27" s="560"/>
      <c r="N27" s="515"/>
      <c r="O27" s="515"/>
      <c r="P27" s="497"/>
      <c r="Q27" s="515"/>
      <c r="R27" s="497"/>
      <c r="S27" s="561"/>
      <c r="T27" s="562"/>
      <c r="U27" s="563"/>
      <c r="V27" s="497"/>
      <c r="W27" s="497"/>
      <c r="X27" s="506"/>
      <c r="AA27" s="69"/>
      <c r="AB27" s="69"/>
      <c r="AC27" s="70"/>
      <c r="AD27" s="70"/>
      <c r="AE27" s="70"/>
      <c r="AF27" s="69"/>
      <c r="AG27" s="70"/>
      <c r="AH27" s="70"/>
      <c r="AI27" s="70"/>
    </row>
    <row r="28" spans="1:35" ht="10.5" customHeight="1" x14ac:dyDescent="0.2">
      <c r="A28" s="507"/>
      <c r="B28" s="479" t="s">
        <v>167</v>
      </c>
      <c r="C28" s="526" t="s">
        <v>160</v>
      </c>
      <c r="D28" s="98" t="s">
        <v>42</v>
      </c>
      <c r="E28" s="72">
        <f>+INVERSIÓN!I27</f>
        <v>2500</v>
      </c>
      <c r="F28" s="72"/>
      <c r="G28" s="72"/>
      <c r="H28" s="72">
        <f>+E28</f>
        <v>2500</v>
      </c>
      <c r="I28" s="72"/>
      <c r="J28" s="72"/>
      <c r="K28" s="72"/>
      <c r="L28" s="72"/>
      <c r="M28" s="72"/>
      <c r="N28" s="112"/>
      <c r="O28" s="514" t="s">
        <v>161</v>
      </c>
      <c r="P28" s="496" t="s">
        <v>161</v>
      </c>
      <c r="Q28" s="514" t="s">
        <v>161</v>
      </c>
      <c r="R28" s="496" t="s">
        <v>162</v>
      </c>
      <c r="S28" s="555" t="s">
        <v>163</v>
      </c>
      <c r="T28" s="556"/>
      <c r="U28" s="495" t="s">
        <v>164</v>
      </c>
      <c r="V28" s="495" t="s">
        <v>165</v>
      </c>
      <c r="W28" s="495" t="s">
        <v>166</v>
      </c>
      <c r="X28" s="504" t="s">
        <v>163</v>
      </c>
      <c r="AA28" s="69">
        <v>12</v>
      </c>
      <c r="AB28" s="69" t="s">
        <v>44</v>
      </c>
      <c r="AC28" s="70"/>
      <c r="AD28" s="70"/>
      <c r="AE28" s="70"/>
      <c r="AF28" s="69" t="s">
        <v>43</v>
      </c>
      <c r="AG28" s="70"/>
      <c r="AH28" s="70"/>
      <c r="AI28" s="70"/>
    </row>
    <row r="29" spans="1:35" ht="10.5" customHeight="1" x14ac:dyDescent="0.2">
      <c r="A29" s="507"/>
      <c r="B29" s="479"/>
      <c r="C29" s="526"/>
      <c r="D29" s="97" t="s">
        <v>45</v>
      </c>
      <c r="E29" s="72">
        <f>+INVERSIÓN!I28</f>
        <v>57406880</v>
      </c>
      <c r="F29" s="71"/>
      <c r="G29" s="71"/>
      <c r="H29" s="71">
        <f>+E29</f>
        <v>57406880</v>
      </c>
      <c r="I29" s="73"/>
      <c r="J29" s="71"/>
      <c r="K29" s="71"/>
      <c r="L29" s="73"/>
      <c r="M29" s="73"/>
      <c r="N29" s="110"/>
      <c r="O29" s="514"/>
      <c r="P29" s="496"/>
      <c r="Q29" s="514"/>
      <c r="R29" s="496"/>
      <c r="S29" s="500"/>
      <c r="T29" s="501"/>
      <c r="U29" s="496"/>
      <c r="V29" s="496"/>
      <c r="W29" s="496"/>
      <c r="X29" s="505"/>
      <c r="AA29" s="69">
        <v>13</v>
      </c>
      <c r="AB29" s="69" t="s">
        <v>46</v>
      </c>
      <c r="AC29" s="70"/>
      <c r="AD29" s="70"/>
      <c r="AE29" s="70"/>
      <c r="AF29" s="69" t="s">
        <v>47</v>
      </c>
      <c r="AG29" s="70"/>
      <c r="AH29" s="70"/>
      <c r="AI29" s="70"/>
    </row>
    <row r="30" spans="1:35" ht="10.5" customHeight="1" x14ac:dyDescent="0.2">
      <c r="A30" s="507"/>
      <c r="B30" s="479"/>
      <c r="C30" s="526"/>
      <c r="D30" s="97" t="s">
        <v>48</v>
      </c>
      <c r="E30" s="73"/>
      <c r="F30" s="73"/>
      <c r="G30" s="73"/>
      <c r="H30" s="73"/>
      <c r="I30" s="73"/>
      <c r="J30" s="73"/>
      <c r="K30" s="73"/>
      <c r="L30" s="73"/>
      <c r="M30" s="73"/>
      <c r="N30" s="110"/>
      <c r="O30" s="514"/>
      <c r="P30" s="496"/>
      <c r="Q30" s="514"/>
      <c r="R30" s="496"/>
      <c r="S30" s="500"/>
      <c r="T30" s="501"/>
      <c r="U30" s="496"/>
      <c r="V30" s="496"/>
      <c r="W30" s="496"/>
      <c r="X30" s="505"/>
      <c r="AA30" s="69">
        <v>14</v>
      </c>
      <c r="AB30" s="69" t="s">
        <v>49</v>
      </c>
      <c r="AC30" s="70"/>
      <c r="AD30" s="70"/>
      <c r="AE30" s="70"/>
      <c r="AF30" s="69" t="s">
        <v>50</v>
      </c>
      <c r="AG30" s="70"/>
      <c r="AH30" s="70"/>
      <c r="AI30" s="70"/>
    </row>
    <row r="31" spans="1:35" ht="10.5" customHeight="1" x14ac:dyDescent="0.2">
      <c r="A31" s="507"/>
      <c r="B31" s="479"/>
      <c r="C31" s="526"/>
      <c r="D31" s="484" t="s">
        <v>51</v>
      </c>
      <c r="E31" s="518"/>
      <c r="F31" s="153"/>
      <c r="G31" s="153"/>
      <c r="H31" s="153"/>
      <c r="I31" s="153"/>
      <c r="J31" s="558"/>
      <c r="K31" s="558"/>
      <c r="L31" s="558"/>
      <c r="M31" s="558"/>
      <c r="N31" s="110"/>
      <c r="O31" s="514"/>
      <c r="P31" s="496"/>
      <c r="Q31" s="514"/>
      <c r="R31" s="496"/>
      <c r="S31" s="500"/>
      <c r="T31" s="501"/>
      <c r="U31" s="496"/>
      <c r="V31" s="496"/>
      <c r="W31" s="496"/>
      <c r="X31" s="505"/>
      <c r="AA31" s="69"/>
      <c r="AB31" s="69"/>
      <c r="AC31" s="70"/>
      <c r="AD31" s="70"/>
      <c r="AE31" s="70"/>
      <c r="AF31" s="69"/>
      <c r="AG31" s="70"/>
      <c r="AH31" s="70"/>
      <c r="AI31" s="70"/>
    </row>
    <row r="32" spans="1:35" ht="11.25" customHeight="1" x14ac:dyDescent="0.2">
      <c r="A32" s="507"/>
      <c r="B32" s="479"/>
      <c r="C32" s="526"/>
      <c r="D32" s="485"/>
      <c r="E32" s="519"/>
      <c r="F32" s="154"/>
      <c r="G32" s="154"/>
      <c r="H32" s="154"/>
      <c r="I32" s="154"/>
      <c r="J32" s="559"/>
      <c r="K32" s="559"/>
      <c r="L32" s="559"/>
      <c r="M32" s="559"/>
      <c r="N32" s="110"/>
      <c r="O32" s="514"/>
      <c r="P32" s="496"/>
      <c r="Q32" s="514"/>
      <c r="R32" s="496"/>
      <c r="S32" s="500"/>
      <c r="T32" s="501"/>
      <c r="U32" s="496"/>
      <c r="V32" s="496"/>
      <c r="W32" s="496"/>
      <c r="X32" s="505"/>
      <c r="AA32" s="69"/>
      <c r="AB32" s="69"/>
      <c r="AC32" s="70"/>
      <c r="AD32" s="70"/>
      <c r="AE32" s="70"/>
      <c r="AF32" s="69"/>
      <c r="AG32" s="70"/>
      <c r="AH32" s="70"/>
      <c r="AI32" s="70"/>
    </row>
    <row r="33" spans="1:35" ht="8.25" customHeight="1" x14ac:dyDescent="0.2">
      <c r="A33" s="507"/>
      <c r="B33" s="479"/>
      <c r="C33" s="526"/>
      <c r="D33" s="485"/>
      <c r="E33" s="519"/>
      <c r="F33" s="154"/>
      <c r="G33" s="154"/>
      <c r="H33" s="154"/>
      <c r="I33" s="154"/>
      <c r="J33" s="559"/>
      <c r="K33" s="559"/>
      <c r="L33" s="559"/>
      <c r="M33" s="559"/>
      <c r="N33" s="110"/>
      <c r="O33" s="514"/>
      <c r="P33" s="496"/>
      <c r="Q33" s="514"/>
      <c r="R33" s="496"/>
      <c r="S33" s="500"/>
      <c r="T33" s="501"/>
      <c r="U33" s="496"/>
      <c r="V33" s="496"/>
      <c r="W33" s="496"/>
      <c r="X33" s="505"/>
      <c r="AA33" s="69"/>
      <c r="AB33" s="69"/>
      <c r="AC33" s="70"/>
      <c r="AD33" s="70"/>
      <c r="AE33" s="70"/>
      <c r="AF33" s="69"/>
      <c r="AG33" s="70"/>
      <c r="AH33" s="70"/>
      <c r="AI33" s="70"/>
    </row>
    <row r="34" spans="1:35" ht="6" customHeight="1" thickBot="1" x14ac:dyDescent="0.25">
      <c r="A34" s="507"/>
      <c r="B34" s="479"/>
      <c r="C34" s="526"/>
      <c r="D34" s="485"/>
      <c r="E34" s="519"/>
      <c r="F34" s="154"/>
      <c r="G34" s="154"/>
      <c r="H34" s="154"/>
      <c r="I34" s="154"/>
      <c r="J34" s="559"/>
      <c r="K34" s="559"/>
      <c r="L34" s="559"/>
      <c r="M34" s="559"/>
      <c r="N34" s="110"/>
      <c r="O34" s="514"/>
      <c r="P34" s="496"/>
      <c r="Q34" s="514"/>
      <c r="R34" s="496"/>
      <c r="S34" s="500"/>
      <c r="T34" s="501"/>
      <c r="U34" s="496"/>
      <c r="V34" s="496"/>
      <c r="W34" s="496"/>
      <c r="X34" s="505"/>
      <c r="AA34" s="69"/>
      <c r="AB34" s="69"/>
      <c r="AC34" s="70"/>
      <c r="AD34" s="70"/>
      <c r="AE34" s="70"/>
      <c r="AF34" s="69"/>
      <c r="AG34" s="70"/>
      <c r="AH34" s="70"/>
      <c r="AI34" s="70"/>
    </row>
    <row r="35" spans="1:35" ht="12.75" customHeight="1" thickBot="1" x14ac:dyDescent="0.25">
      <c r="A35" s="557"/>
      <c r="B35" s="478" t="s">
        <v>168</v>
      </c>
      <c r="C35" s="510" t="s">
        <v>160</v>
      </c>
      <c r="D35" s="96" t="s">
        <v>42</v>
      </c>
      <c r="E35" s="74">
        <f>+INVERSIÓN!I33</f>
        <v>0</v>
      </c>
      <c r="F35" s="185"/>
      <c r="G35" s="185"/>
      <c r="H35" s="185">
        <f>+E35</f>
        <v>0</v>
      </c>
      <c r="I35" s="185"/>
      <c r="J35" s="186"/>
      <c r="K35" s="186"/>
      <c r="L35" s="74"/>
      <c r="M35" s="74"/>
      <c r="N35" s="112"/>
      <c r="O35" s="514" t="s">
        <v>161</v>
      </c>
      <c r="P35" s="496" t="s">
        <v>161</v>
      </c>
      <c r="Q35" s="514" t="s">
        <v>161</v>
      </c>
      <c r="R35" s="496" t="s">
        <v>162</v>
      </c>
      <c r="S35" s="555" t="s">
        <v>163</v>
      </c>
      <c r="T35" s="556"/>
      <c r="U35" s="495" t="s">
        <v>164</v>
      </c>
      <c r="V35" s="495" t="s">
        <v>165</v>
      </c>
      <c r="W35" s="495" t="s">
        <v>166</v>
      </c>
      <c r="X35" s="504" t="s">
        <v>163</v>
      </c>
      <c r="AA35" s="69"/>
      <c r="AB35" s="69"/>
      <c r="AC35" s="70"/>
      <c r="AD35" s="70"/>
      <c r="AE35" s="70"/>
      <c r="AF35" s="69"/>
      <c r="AG35" s="70"/>
      <c r="AH35" s="70"/>
      <c r="AI35" s="70"/>
    </row>
    <row r="36" spans="1:35" x14ac:dyDescent="0.2">
      <c r="A36" s="557"/>
      <c r="B36" s="479"/>
      <c r="C36" s="511"/>
      <c r="D36" s="97" t="s">
        <v>45</v>
      </c>
      <c r="E36" s="74">
        <f>+INVERSIÓN!I34</f>
        <v>748760522.78571403</v>
      </c>
      <c r="F36" s="73"/>
      <c r="G36" s="73"/>
      <c r="H36" s="71">
        <f>+E36</f>
        <v>748760522.78571403</v>
      </c>
      <c r="I36" s="73"/>
      <c r="J36" s="188"/>
      <c r="K36" s="188"/>
      <c r="L36" s="188"/>
      <c r="M36" s="188"/>
      <c r="N36" s="189"/>
      <c r="O36" s="514"/>
      <c r="P36" s="496"/>
      <c r="Q36" s="514"/>
      <c r="R36" s="496"/>
      <c r="S36" s="500"/>
      <c r="T36" s="501"/>
      <c r="U36" s="496"/>
      <c r="V36" s="496"/>
      <c r="W36" s="496"/>
      <c r="X36" s="505"/>
      <c r="AA36" s="69"/>
      <c r="AB36" s="69"/>
      <c r="AC36" s="70"/>
      <c r="AD36" s="70"/>
      <c r="AE36" s="70"/>
      <c r="AF36" s="69"/>
      <c r="AG36" s="70"/>
      <c r="AH36" s="70"/>
      <c r="AI36" s="70"/>
    </row>
    <row r="37" spans="1:35" x14ac:dyDescent="0.2">
      <c r="A37" s="557"/>
      <c r="B37" s="479"/>
      <c r="C37" s="511"/>
      <c r="D37" s="97" t="s">
        <v>48</v>
      </c>
      <c r="E37" s="73"/>
      <c r="F37" s="73"/>
      <c r="G37" s="73"/>
      <c r="H37" s="73"/>
      <c r="I37" s="73"/>
      <c r="J37" s="188"/>
      <c r="K37" s="188"/>
      <c r="L37" s="188"/>
      <c r="M37" s="188"/>
      <c r="N37" s="189"/>
      <c r="O37" s="514"/>
      <c r="P37" s="496"/>
      <c r="Q37" s="514"/>
      <c r="R37" s="496"/>
      <c r="S37" s="500"/>
      <c r="T37" s="501"/>
      <c r="U37" s="496"/>
      <c r="V37" s="496"/>
      <c r="W37" s="496"/>
      <c r="X37" s="505"/>
      <c r="AA37" s="69"/>
      <c r="AB37" s="69"/>
      <c r="AC37" s="70"/>
      <c r="AD37" s="70"/>
      <c r="AE37" s="70"/>
      <c r="AF37" s="69"/>
      <c r="AG37" s="70"/>
      <c r="AH37" s="70"/>
      <c r="AI37" s="70"/>
    </row>
    <row r="38" spans="1:35" x14ac:dyDescent="0.2">
      <c r="A38" s="557"/>
      <c r="B38" s="479"/>
      <c r="C38" s="511"/>
      <c r="D38" s="484" t="s">
        <v>51</v>
      </c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4"/>
      <c r="P38" s="496"/>
      <c r="Q38" s="514"/>
      <c r="R38" s="496"/>
      <c r="S38" s="500"/>
      <c r="T38" s="501"/>
      <c r="U38" s="496"/>
      <c r="V38" s="496"/>
      <c r="W38" s="496"/>
      <c r="X38" s="505"/>
      <c r="AA38" s="69"/>
      <c r="AB38" s="69"/>
      <c r="AC38" s="70"/>
      <c r="AD38" s="70"/>
      <c r="AE38" s="70"/>
      <c r="AF38" s="69"/>
      <c r="AG38" s="70"/>
      <c r="AH38" s="70"/>
      <c r="AI38" s="70"/>
    </row>
    <row r="39" spans="1:35" x14ac:dyDescent="0.2">
      <c r="A39" s="557"/>
      <c r="B39" s="479"/>
      <c r="C39" s="511"/>
      <c r="D39" s="485"/>
      <c r="E39" s="519"/>
      <c r="F39" s="519"/>
      <c r="G39" s="519"/>
      <c r="H39" s="519"/>
      <c r="I39" s="519"/>
      <c r="J39" s="519"/>
      <c r="K39" s="519"/>
      <c r="L39" s="519"/>
      <c r="M39" s="519"/>
      <c r="N39" s="519"/>
      <c r="O39" s="514"/>
      <c r="P39" s="496"/>
      <c r="Q39" s="514"/>
      <c r="R39" s="496"/>
      <c r="S39" s="500"/>
      <c r="T39" s="501"/>
      <c r="U39" s="496"/>
      <c r="V39" s="496"/>
      <c r="W39" s="496"/>
      <c r="X39" s="505"/>
      <c r="AA39" s="69"/>
      <c r="AB39" s="69"/>
      <c r="AC39" s="70"/>
      <c r="AD39" s="70"/>
      <c r="AE39" s="70"/>
      <c r="AF39" s="69"/>
      <c r="AG39" s="70"/>
      <c r="AH39" s="70"/>
      <c r="AI39" s="70"/>
    </row>
    <row r="40" spans="1:35" x14ac:dyDescent="0.2">
      <c r="A40" s="557"/>
      <c r="B40" s="479"/>
      <c r="C40" s="511"/>
      <c r="D40" s="485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4"/>
      <c r="P40" s="496"/>
      <c r="Q40" s="514"/>
      <c r="R40" s="496"/>
      <c r="S40" s="500"/>
      <c r="T40" s="501"/>
      <c r="U40" s="496"/>
      <c r="V40" s="496"/>
      <c r="W40" s="496"/>
      <c r="X40" s="505"/>
      <c r="AA40" s="69"/>
      <c r="AB40" s="69"/>
      <c r="AC40" s="70"/>
      <c r="AD40" s="70"/>
      <c r="AE40" s="70"/>
      <c r="AF40" s="69"/>
      <c r="AG40" s="70"/>
      <c r="AH40" s="70"/>
      <c r="AI40" s="70"/>
    </row>
    <row r="41" spans="1:35" ht="6" customHeight="1" thickBot="1" x14ac:dyDescent="0.25">
      <c r="A41" s="557"/>
      <c r="B41" s="541"/>
      <c r="C41" s="512"/>
      <c r="D41" s="554"/>
      <c r="E41" s="520"/>
      <c r="F41" s="520"/>
      <c r="G41" s="520"/>
      <c r="H41" s="520"/>
      <c r="I41" s="520"/>
      <c r="J41" s="520"/>
      <c r="K41" s="520"/>
      <c r="L41" s="520"/>
      <c r="M41" s="520"/>
      <c r="N41" s="520"/>
      <c r="O41" s="514"/>
      <c r="P41" s="496"/>
      <c r="Q41" s="514"/>
      <c r="R41" s="496"/>
      <c r="S41" s="500"/>
      <c r="T41" s="501"/>
      <c r="U41" s="496"/>
      <c r="V41" s="496"/>
      <c r="W41" s="496"/>
      <c r="X41" s="505"/>
      <c r="AA41" s="69"/>
      <c r="AB41" s="69"/>
      <c r="AC41" s="70"/>
      <c r="AD41" s="70"/>
      <c r="AE41" s="70"/>
      <c r="AF41" s="69"/>
      <c r="AG41" s="70"/>
      <c r="AH41" s="70"/>
      <c r="AI41" s="70"/>
    </row>
    <row r="42" spans="1:35" ht="12.75" customHeight="1" x14ac:dyDescent="0.2">
      <c r="A42" s="507"/>
      <c r="B42" s="478" t="s">
        <v>169</v>
      </c>
      <c r="C42" s="526" t="s">
        <v>160</v>
      </c>
      <c r="D42" s="98" t="s">
        <v>42</v>
      </c>
      <c r="E42" s="72">
        <f>+INVERSIÓN!I39</f>
        <v>10</v>
      </c>
      <c r="F42" s="72"/>
      <c r="G42" s="72"/>
      <c r="H42" s="72">
        <f>+E42</f>
        <v>10</v>
      </c>
      <c r="I42" s="72"/>
      <c r="J42" s="190"/>
      <c r="K42" s="190"/>
      <c r="L42" s="72"/>
      <c r="M42" s="72"/>
      <c r="N42" s="191"/>
      <c r="O42" s="514" t="s">
        <v>161</v>
      </c>
      <c r="P42" s="496" t="s">
        <v>161</v>
      </c>
      <c r="Q42" s="514" t="s">
        <v>161</v>
      </c>
      <c r="R42" s="496" t="s">
        <v>162</v>
      </c>
      <c r="S42" s="555" t="s">
        <v>163</v>
      </c>
      <c r="T42" s="556"/>
      <c r="U42" s="495" t="s">
        <v>164</v>
      </c>
      <c r="V42" s="495" t="s">
        <v>165</v>
      </c>
      <c r="W42" s="495" t="s">
        <v>166</v>
      </c>
      <c r="X42" s="504" t="s">
        <v>163</v>
      </c>
      <c r="AA42" s="69"/>
      <c r="AB42" s="69"/>
      <c r="AC42" s="70"/>
      <c r="AD42" s="70"/>
      <c r="AE42" s="70"/>
      <c r="AF42" s="69"/>
      <c r="AG42" s="70"/>
      <c r="AH42" s="70"/>
      <c r="AI42" s="70"/>
    </row>
    <row r="43" spans="1:35" x14ac:dyDescent="0.2">
      <c r="A43" s="507"/>
      <c r="B43" s="479"/>
      <c r="C43" s="526"/>
      <c r="D43" s="97" t="s">
        <v>45</v>
      </c>
      <c r="E43" s="72">
        <f>+INVERSIÓN!I40</f>
        <v>191211312</v>
      </c>
      <c r="F43" s="73"/>
      <c r="G43" s="73"/>
      <c r="H43" s="71">
        <f>+E43</f>
        <v>191211312</v>
      </c>
      <c r="I43" s="73"/>
      <c r="J43" s="188"/>
      <c r="K43" s="188"/>
      <c r="L43" s="188"/>
      <c r="M43" s="188"/>
      <c r="N43" s="189"/>
      <c r="O43" s="514"/>
      <c r="P43" s="496"/>
      <c r="Q43" s="514"/>
      <c r="R43" s="496"/>
      <c r="S43" s="500"/>
      <c r="T43" s="501"/>
      <c r="U43" s="496"/>
      <c r="V43" s="496"/>
      <c r="W43" s="496"/>
      <c r="X43" s="505"/>
      <c r="AA43" s="69"/>
      <c r="AB43" s="69"/>
      <c r="AC43" s="70"/>
      <c r="AD43" s="70"/>
      <c r="AE43" s="70"/>
      <c r="AF43" s="69"/>
      <c r="AG43" s="70"/>
      <c r="AH43" s="70"/>
      <c r="AI43" s="70"/>
    </row>
    <row r="44" spans="1:35" x14ac:dyDescent="0.2">
      <c r="A44" s="507"/>
      <c r="B44" s="479"/>
      <c r="C44" s="526"/>
      <c r="D44" s="97" t="s">
        <v>48</v>
      </c>
      <c r="E44" s="73"/>
      <c r="F44" s="73"/>
      <c r="G44" s="73"/>
      <c r="H44" s="73"/>
      <c r="I44" s="73"/>
      <c r="J44" s="188"/>
      <c r="K44" s="188"/>
      <c r="L44" s="188"/>
      <c r="M44" s="188"/>
      <c r="N44" s="189"/>
      <c r="O44" s="514"/>
      <c r="P44" s="496"/>
      <c r="Q44" s="514"/>
      <c r="R44" s="496"/>
      <c r="S44" s="500"/>
      <c r="T44" s="501"/>
      <c r="U44" s="496"/>
      <c r="V44" s="496"/>
      <c r="W44" s="496"/>
      <c r="X44" s="505"/>
      <c r="AA44" s="69"/>
      <c r="AB44" s="69"/>
      <c r="AC44" s="70"/>
      <c r="AD44" s="70"/>
      <c r="AE44" s="70"/>
      <c r="AF44" s="69"/>
      <c r="AG44" s="70"/>
      <c r="AH44" s="70"/>
      <c r="AI44" s="70"/>
    </row>
    <row r="45" spans="1:35" x14ac:dyDescent="0.2">
      <c r="A45" s="507"/>
      <c r="B45" s="479"/>
      <c r="C45" s="526"/>
      <c r="D45" s="484" t="s">
        <v>51</v>
      </c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4"/>
      <c r="P45" s="496"/>
      <c r="Q45" s="514"/>
      <c r="R45" s="496"/>
      <c r="S45" s="500"/>
      <c r="T45" s="501"/>
      <c r="U45" s="496"/>
      <c r="V45" s="496"/>
      <c r="W45" s="496"/>
      <c r="X45" s="505"/>
      <c r="AA45" s="69"/>
      <c r="AB45" s="69"/>
      <c r="AC45" s="70"/>
      <c r="AD45" s="70"/>
      <c r="AE45" s="70"/>
      <c r="AF45" s="69"/>
      <c r="AG45" s="70"/>
      <c r="AH45" s="70"/>
      <c r="AI45" s="70"/>
    </row>
    <row r="46" spans="1:35" x14ac:dyDescent="0.2">
      <c r="A46" s="507"/>
      <c r="B46" s="479"/>
      <c r="C46" s="526"/>
      <c r="D46" s="485"/>
      <c r="E46" s="519"/>
      <c r="F46" s="519"/>
      <c r="G46" s="519"/>
      <c r="H46" s="519"/>
      <c r="I46" s="519"/>
      <c r="J46" s="519"/>
      <c r="K46" s="519"/>
      <c r="L46" s="519"/>
      <c r="M46" s="519"/>
      <c r="N46" s="519"/>
      <c r="O46" s="514"/>
      <c r="P46" s="496"/>
      <c r="Q46" s="514"/>
      <c r="R46" s="496"/>
      <c r="S46" s="500"/>
      <c r="T46" s="501"/>
      <c r="U46" s="496"/>
      <c r="V46" s="496"/>
      <c r="W46" s="496"/>
      <c r="X46" s="505"/>
      <c r="AA46" s="69"/>
      <c r="AB46" s="69"/>
      <c r="AC46" s="70"/>
      <c r="AD46" s="70"/>
      <c r="AE46" s="70"/>
      <c r="AF46" s="69"/>
      <c r="AG46" s="70"/>
      <c r="AH46" s="70"/>
      <c r="AI46" s="70"/>
    </row>
    <row r="47" spans="1:35" x14ac:dyDescent="0.2">
      <c r="A47" s="507"/>
      <c r="B47" s="479"/>
      <c r="C47" s="526"/>
      <c r="D47" s="485"/>
      <c r="E47" s="519"/>
      <c r="F47" s="519"/>
      <c r="G47" s="519"/>
      <c r="H47" s="519"/>
      <c r="I47" s="519"/>
      <c r="J47" s="519"/>
      <c r="K47" s="519"/>
      <c r="L47" s="519"/>
      <c r="M47" s="519"/>
      <c r="N47" s="519"/>
      <c r="O47" s="514"/>
      <c r="P47" s="496"/>
      <c r="Q47" s="514"/>
      <c r="R47" s="496"/>
      <c r="S47" s="500"/>
      <c r="T47" s="501"/>
      <c r="U47" s="496"/>
      <c r="V47" s="496"/>
      <c r="W47" s="496"/>
      <c r="X47" s="505"/>
      <c r="AA47" s="69"/>
      <c r="AB47" s="69"/>
      <c r="AC47" s="70"/>
      <c r="AD47" s="70"/>
      <c r="AE47" s="70"/>
      <c r="AF47" s="69"/>
      <c r="AG47" s="70"/>
      <c r="AH47" s="70"/>
      <c r="AI47" s="70"/>
    </row>
    <row r="48" spans="1:35" ht="6" customHeight="1" thickBot="1" x14ac:dyDescent="0.25">
      <c r="A48" s="507"/>
      <c r="B48" s="479"/>
      <c r="C48" s="526"/>
      <c r="D48" s="485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4"/>
      <c r="P48" s="496"/>
      <c r="Q48" s="514"/>
      <c r="R48" s="496"/>
      <c r="S48" s="500"/>
      <c r="T48" s="501"/>
      <c r="U48" s="496"/>
      <c r="V48" s="496"/>
      <c r="W48" s="496"/>
      <c r="X48" s="505"/>
      <c r="AA48" s="69"/>
      <c r="AB48" s="69"/>
      <c r="AC48" s="70"/>
      <c r="AD48" s="70"/>
      <c r="AE48" s="70"/>
      <c r="AF48" s="69"/>
      <c r="AG48" s="70"/>
      <c r="AH48" s="70"/>
      <c r="AI48" s="70"/>
    </row>
    <row r="49" spans="1:35" ht="12.75" customHeight="1" thickBot="1" x14ac:dyDescent="0.25">
      <c r="A49" s="557"/>
      <c r="B49" s="478" t="s">
        <v>157</v>
      </c>
      <c r="C49" s="510" t="s">
        <v>170</v>
      </c>
      <c r="D49" s="96" t="s">
        <v>42</v>
      </c>
      <c r="E49" s="185">
        <f>+INVERSIÓN!I45</f>
        <v>35</v>
      </c>
      <c r="F49" s="74"/>
      <c r="G49" s="74"/>
      <c r="H49" s="185">
        <f>+E49</f>
        <v>35</v>
      </c>
      <c r="I49" s="74"/>
      <c r="J49" s="192"/>
      <c r="K49" s="192"/>
      <c r="L49" s="74"/>
      <c r="M49" s="74"/>
      <c r="N49" s="193"/>
      <c r="O49" s="514" t="s">
        <v>161</v>
      </c>
      <c r="P49" s="496" t="s">
        <v>161</v>
      </c>
      <c r="Q49" s="514" t="s">
        <v>161</v>
      </c>
      <c r="R49" s="496" t="s">
        <v>162</v>
      </c>
      <c r="S49" s="555" t="s">
        <v>163</v>
      </c>
      <c r="T49" s="556"/>
      <c r="U49" s="495" t="s">
        <v>164</v>
      </c>
      <c r="V49" s="495" t="s">
        <v>165</v>
      </c>
      <c r="W49" s="495" t="s">
        <v>166</v>
      </c>
      <c r="X49" s="504" t="s">
        <v>163</v>
      </c>
      <c r="AA49" s="69"/>
      <c r="AB49" s="69"/>
      <c r="AC49" s="70"/>
      <c r="AD49" s="70"/>
      <c r="AE49" s="70"/>
      <c r="AF49" s="69"/>
      <c r="AG49" s="70"/>
      <c r="AH49" s="70"/>
      <c r="AI49" s="70"/>
    </row>
    <row r="50" spans="1:35" x14ac:dyDescent="0.2">
      <c r="A50" s="557"/>
      <c r="B50" s="479"/>
      <c r="C50" s="511"/>
      <c r="D50" s="97" t="s">
        <v>45</v>
      </c>
      <c r="E50" s="185">
        <f>+INVERSIÓN!I46</f>
        <v>503778165</v>
      </c>
      <c r="F50" s="73"/>
      <c r="G50" s="73"/>
      <c r="H50" s="71">
        <f>+E50</f>
        <v>503778165</v>
      </c>
      <c r="I50" s="73"/>
      <c r="J50" s="188"/>
      <c r="K50" s="188"/>
      <c r="L50" s="188"/>
      <c r="M50" s="188"/>
      <c r="N50" s="189"/>
      <c r="O50" s="514"/>
      <c r="P50" s="496"/>
      <c r="Q50" s="514"/>
      <c r="R50" s="496"/>
      <c r="S50" s="500"/>
      <c r="T50" s="501"/>
      <c r="U50" s="496"/>
      <c r="V50" s="496"/>
      <c r="W50" s="496"/>
      <c r="X50" s="505"/>
      <c r="AA50" s="69"/>
      <c r="AB50" s="69"/>
      <c r="AC50" s="70"/>
      <c r="AD50" s="70"/>
      <c r="AE50" s="70"/>
      <c r="AF50" s="69"/>
      <c r="AG50" s="70"/>
      <c r="AH50" s="70"/>
      <c r="AI50" s="70"/>
    </row>
    <row r="51" spans="1:35" x14ac:dyDescent="0.2">
      <c r="A51" s="557"/>
      <c r="B51" s="479"/>
      <c r="C51" s="511"/>
      <c r="D51" s="97" t="s">
        <v>48</v>
      </c>
      <c r="E51" s="73"/>
      <c r="F51" s="73"/>
      <c r="G51" s="73"/>
      <c r="H51" s="73"/>
      <c r="I51" s="73"/>
      <c r="J51" s="188"/>
      <c r="K51" s="188"/>
      <c r="L51" s="188"/>
      <c r="M51" s="188"/>
      <c r="N51" s="189"/>
      <c r="O51" s="514"/>
      <c r="P51" s="496"/>
      <c r="Q51" s="514"/>
      <c r="R51" s="496"/>
      <c r="S51" s="500"/>
      <c r="T51" s="501"/>
      <c r="U51" s="496"/>
      <c r="V51" s="496"/>
      <c r="W51" s="496"/>
      <c r="X51" s="505"/>
      <c r="AA51" s="69"/>
      <c r="AB51" s="69"/>
      <c r="AC51" s="70"/>
      <c r="AD51" s="70"/>
      <c r="AE51" s="70"/>
      <c r="AF51" s="69"/>
      <c r="AG51" s="70"/>
      <c r="AH51" s="70"/>
      <c r="AI51" s="70"/>
    </row>
    <row r="52" spans="1:35" x14ac:dyDescent="0.2">
      <c r="A52" s="557"/>
      <c r="B52" s="479"/>
      <c r="C52" s="511"/>
      <c r="D52" s="484" t="s">
        <v>51</v>
      </c>
      <c r="E52" s="518"/>
      <c r="F52" s="518"/>
      <c r="G52" s="518"/>
      <c r="H52" s="518"/>
      <c r="I52" s="518"/>
      <c r="J52" s="518"/>
      <c r="K52" s="518"/>
      <c r="L52" s="518"/>
      <c r="M52" s="518"/>
      <c r="N52" s="518"/>
      <c r="O52" s="514"/>
      <c r="P52" s="496"/>
      <c r="Q52" s="514"/>
      <c r="R52" s="496"/>
      <c r="S52" s="500"/>
      <c r="T52" s="501"/>
      <c r="U52" s="496"/>
      <c r="V52" s="496"/>
      <c r="W52" s="496"/>
      <c r="X52" s="505"/>
      <c r="AA52" s="69"/>
      <c r="AB52" s="69"/>
      <c r="AC52" s="70"/>
      <c r="AD52" s="70"/>
      <c r="AE52" s="70"/>
      <c r="AF52" s="69"/>
      <c r="AG52" s="70"/>
      <c r="AH52" s="70"/>
      <c r="AI52" s="70"/>
    </row>
    <row r="53" spans="1:35" x14ac:dyDescent="0.2">
      <c r="A53" s="557"/>
      <c r="B53" s="479"/>
      <c r="C53" s="511"/>
      <c r="D53" s="485"/>
      <c r="E53" s="519"/>
      <c r="F53" s="519"/>
      <c r="G53" s="519"/>
      <c r="H53" s="519"/>
      <c r="I53" s="519"/>
      <c r="J53" s="519"/>
      <c r="K53" s="519"/>
      <c r="L53" s="519"/>
      <c r="M53" s="519"/>
      <c r="N53" s="519"/>
      <c r="O53" s="514"/>
      <c r="P53" s="496"/>
      <c r="Q53" s="514"/>
      <c r="R53" s="496"/>
      <c r="S53" s="500"/>
      <c r="T53" s="501"/>
      <c r="U53" s="496"/>
      <c r="V53" s="496"/>
      <c r="W53" s="496"/>
      <c r="X53" s="505"/>
      <c r="AA53" s="69"/>
      <c r="AB53" s="69"/>
      <c r="AC53" s="70"/>
      <c r="AD53" s="70"/>
      <c r="AE53" s="70"/>
      <c r="AF53" s="69"/>
      <c r="AG53" s="70"/>
      <c r="AH53" s="70"/>
      <c r="AI53" s="70"/>
    </row>
    <row r="54" spans="1:35" x14ac:dyDescent="0.2">
      <c r="A54" s="557"/>
      <c r="B54" s="479"/>
      <c r="C54" s="511"/>
      <c r="D54" s="485"/>
      <c r="E54" s="519"/>
      <c r="F54" s="519"/>
      <c r="G54" s="519"/>
      <c r="H54" s="519"/>
      <c r="I54" s="519"/>
      <c r="J54" s="519"/>
      <c r="K54" s="519"/>
      <c r="L54" s="519"/>
      <c r="M54" s="519"/>
      <c r="N54" s="519"/>
      <c r="O54" s="514"/>
      <c r="P54" s="496"/>
      <c r="Q54" s="514"/>
      <c r="R54" s="496"/>
      <c r="S54" s="500"/>
      <c r="T54" s="501"/>
      <c r="U54" s="496"/>
      <c r="V54" s="496"/>
      <c r="W54" s="496"/>
      <c r="X54" s="505"/>
      <c r="AA54" s="69"/>
      <c r="AB54" s="69"/>
      <c r="AC54" s="70"/>
      <c r="AD54" s="70"/>
      <c r="AE54" s="70"/>
      <c r="AF54" s="69"/>
      <c r="AG54" s="70"/>
      <c r="AH54" s="70"/>
      <c r="AI54" s="70"/>
    </row>
    <row r="55" spans="1:35" ht="11.25" customHeight="1" thickBot="1" x14ac:dyDescent="0.25">
      <c r="A55" s="557"/>
      <c r="B55" s="541"/>
      <c r="C55" s="512"/>
      <c r="D55" s="554"/>
      <c r="E55" s="520"/>
      <c r="F55" s="520"/>
      <c r="G55" s="520"/>
      <c r="H55" s="520"/>
      <c r="I55" s="520"/>
      <c r="J55" s="520"/>
      <c r="K55" s="520"/>
      <c r="L55" s="520"/>
      <c r="M55" s="520"/>
      <c r="N55" s="520"/>
      <c r="O55" s="514"/>
      <c r="P55" s="496"/>
      <c r="Q55" s="514"/>
      <c r="R55" s="496"/>
      <c r="S55" s="500"/>
      <c r="T55" s="501"/>
      <c r="U55" s="496"/>
      <c r="V55" s="496"/>
      <c r="W55" s="496"/>
      <c r="X55" s="505"/>
      <c r="AA55" s="69"/>
      <c r="AB55" s="69"/>
      <c r="AC55" s="70"/>
      <c r="AD55" s="70"/>
      <c r="AE55" s="70"/>
      <c r="AF55" s="69"/>
      <c r="AG55" s="70"/>
      <c r="AH55" s="70"/>
      <c r="AI55" s="70"/>
    </row>
    <row r="56" spans="1:35" ht="14.25" customHeight="1" x14ac:dyDescent="0.2">
      <c r="A56" s="537"/>
      <c r="B56" s="478" t="s">
        <v>171</v>
      </c>
      <c r="C56" s="546" t="s">
        <v>160</v>
      </c>
      <c r="D56" s="96" t="s">
        <v>42</v>
      </c>
      <c r="E56" s="185">
        <f>+INVERSIÓN!I51</f>
        <v>500</v>
      </c>
      <c r="F56" s="285"/>
      <c r="G56" s="285"/>
      <c r="H56" s="185">
        <f>+E56</f>
        <v>500</v>
      </c>
      <c r="I56" s="74"/>
      <c r="J56" s="195"/>
      <c r="K56" s="192"/>
      <c r="L56" s="74"/>
      <c r="M56" s="74"/>
      <c r="N56" s="193"/>
      <c r="O56" s="549" t="s">
        <v>161</v>
      </c>
      <c r="P56" s="543" t="s">
        <v>161</v>
      </c>
      <c r="Q56" s="549" t="s">
        <v>161</v>
      </c>
      <c r="R56" s="543" t="s">
        <v>162</v>
      </c>
      <c r="S56" s="498" t="s">
        <v>163</v>
      </c>
      <c r="T56" s="499"/>
      <c r="U56" s="495" t="s">
        <v>164</v>
      </c>
      <c r="V56" s="495" t="s">
        <v>165</v>
      </c>
      <c r="W56" s="495" t="s">
        <v>166</v>
      </c>
      <c r="X56" s="504" t="s">
        <v>163</v>
      </c>
      <c r="AA56" s="69"/>
      <c r="AB56" s="69"/>
      <c r="AC56" s="70"/>
      <c r="AD56" s="70"/>
      <c r="AE56" s="70"/>
      <c r="AF56" s="69"/>
      <c r="AG56" s="70"/>
      <c r="AH56" s="70"/>
      <c r="AI56" s="70"/>
    </row>
    <row r="57" spans="1:35" ht="14.25" customHeight="1" x14ac:dyDescent="0.2">
      <c r="A57" s="537"/>
      <c r="B57" s="479"/>
      <c r="C57" s="547"/>
      <c r="D57" s="97" t="s">
        <v>45</v>
      </c>
      <c r="E57" s="260">
        <f>+INVERSIÓN!I52</f>
        <v>350000000</v>
      </c>
      <c r="F57" s="260"/>
      <c r="G57" s="260"/>
      <c r="H57" s="71">
        <f>+E57</f>
        <v>350000000</v>
      </c>
      <c r="I57" s="73"/>
      <c r="J57" s="73"/>
      <c r="K57" s="73"/>
      <c r="L57" s="73"/>
      <c r="M57" s="188"/>
      <c r="N57" s="189"/>
      <c r="O57" s="550"/>
      <c r="P57" s="544"/>
      <c r="Q57" s="550"/>
      <c r="R57" s="544"/>
      <c r="S57" s="500"/>
      <c r="T57" s="501"/>
      <c r="U57" s="496"/>
      <c r="V57" s="496"/>
      <c r="W57" s="496"/>
      <c r="X57" s="505"/>
      <c r="AA57" s="69"/>
      <c r="AB57" s="69"/>
      <c r="AC57" s="70"/>
      <c r="AD57" s="70"/>
      <c r="AE57" s="70"/>
      <c r="AF57" s="69"/>
      <c r="AG57" s="70"/>
      <c r="AH57" s="70"/>
      <c r="AI57" s="70"/>
    </row>
    <row r="58" spans="1:35" ht="14.25" customHeight="1" x14ac:dyDescent="0.2">
      <c r="A58" s="537"/>
      <c r="B58" s="479"/>
      <c r="C58" s="547"/>
      <c r="D58" s="97" t="s">
        <v>48</v>
      </c>
      <c r="E58" s="73"/>
      <c r="F58" s="71"/>
      <c r="G58" s="71"/>
      <c r="H58" s="71"/>
      <c r="I58" s="73"/>
      <c r="J58" s="196"/>
      <c r="K58" s="188"/>
      <c r="L58" s="188"/>
      <c r="M58" s="188"/>
      <c r="N58" s="189"/>
      <c r="O58" s="550"/>
      <c r="P58" s="544"/>
      <c r="Q58" s="550"/>
      <c r="R58" s="544"/>
      <c r="S58" s="500"/>
      <c r="T58" s="501"/>
      <c r="U58" s="496"/>
      <c r="V58" s="496"/>
      <c r="W58" s="496"/>
      <c r="X58" s="505"/>
      <c r="AA58" s="69"/>
      <c r="AB58" s="69"/>
      <c r="AC58" s="70"/>
      <c r="AD58" s="70"/>
      <c r="AE58" s="70"/>
      <c r="AF58" s="69"/>
      <c r="AG58" s="70"/>
      <c r="AH58" s="70"/>
      <c r="AI58" s="70"/>
    </row>
    <row r="59" spans="1:35" ht="11.25" customHeight="1" x14ac:dyDescent="0.2">
      <c r="A59" s="537"/>
      <c r="B59" s="479"/>
      <c r="C59" s="547"/>
      <c r="D59" s="532" t="s">
        <v>51</v>
      </c>
      <c r="E59" s="518"/>
      <c r="F59" s="518"/>
      <c r="G59" s="518"/>
      <c r="H59" s="518"/>
      <c r="I59" s="518"/>
      <c r="J59" s="518"/>
      <c r="K59" s="518"/>
      <c r="L59" s="518"/>
      <c r="M59" s="518"/>
      <c r="N59" s="552"/>
      <c r="O59" s="550"/>
      <c r="P59" s="544"/>
      <c r="Q59" s="550"/>
      <c r="R59" s="544"/>
      <c r="S59" s="500"/>
      <c r="T59" s="501"/>
      <c r="U59" s="496"/>
      <c r="V59" s="496"/>
      <c r="W59" s="496"/>
      <c r="X59" s="505"/>
      <c r="AA59" s="69"/>
      <c r="AB59" s="69"/>
      <c r="AC59" s="70"/>
      <c r="AD59" s="70"/>
      <c r="AE59" s="70"/>
      <c r="AF59" s="69"/>
      <c r="AG59" s="70"/>
      <c r="AH59" s="70"/>
      <c r="AI59" s="70"/>
    </row>
    <row r="60" spans="1:35" ht="13.5" customHeight="1" x14ac:dyDescent="0.2">
      <c r="A60" s="537"/>
      <c r="B60" s="479"/>
      <c r="C60" s="547"/>
      <c r="D60" s="533"/>
      <c r="E60" s="519"/>
      <c r="F60" s="519"/>
      <c r="G60" s="519"/>
      <c r="H60" s="519"/>
      <c r="I60" s="519"/>
      <c r="J60" s="519"/>
      <c r="K60" s="519"/>
      <c r="L60" s="519"/>
      <c r="M60" s="519"/>
      <c r="N60" s="552"/>
      <c r="O60" s="550"/>
      <c r="P60" s="544"/>
      <c r="Q60" s="550"/>
      <c r="R60" s="544"/>
      <c r="S60" s="500"/>
      <c r="T60" s="501"/>
      <c r="U60" s="496"/>
      <c r="V60" s="496"/>
      <c r="W60" s="496"/>
      <c r="X60" s="505"/>
      <c r="AA60" s="69"/>
      <c r="AB60" s="69"/>
      <c r="AC60" s="70"/>
      <c r="AD60" s="70"/>
      <c r="AE60" s="70"/>
      <c r="AF60" s="69"/>
      <c r="AG60" s="70"/>
      <c r="AH60" s="70"/>
      <c r="AI60" s="70"/>
    </row>
    <row r="61" spans="1:35" ht="8.25" customHeight="1" x14ac:dyDescent="0.2">
      <c r="A61" s="537"/>
      <c r="B61" s="479"/>
      <c r="C61" s="547"/>
      <c r="D61" s="533"/>
      <c r="E61" s="519"/>
      <c r="F61" s="519"/>
      <c r="G61" s="519"/>
      <c r="H61" s="519"/>
      <c r="I61" s="519"/>
      <c r="J61" s="519"/>
      <c r="K61" s="519"/>
      <c r="L61" s="519"/>
      <c r="M61" s="519"/>
      <c r="N61" s="552"/>
      <c r="O61" s="550"/>
      <c r="P61" s="544"/>
      <c r="Q61" s="550"/>
      <c r="R61" s="544"/>
      <c r="S61" s="500"/>
      <c r="T61" s="501"/>
      <c r="U61" s="496"/>
      <c r="V61" s="496"/>
      <c r="W61" s="496"/>
      <c r="X61" s="505"/>
      <c r="AA61" s="69"/>
      <c r="AB61" s="69"/>
      <c r="AC61" s="70"/>
      <c r="AD61" s="70"/>
      <c r="AE61" s="70"/>
      <c r="AF61" s="69"/>
      <c r="AG61" s="70"/>
      <c r="AH61" s="70"/>
      <c r="AI61" s="70"/>
    </row>
    <row r="62" spans="1:35" ht="11.25" customHeight="1" thickBot="1" x14ac:dyDescent="0.25">
      <c r="A62" s="537"/>
      <c r="B62" s="479"/>
      <c r="C62" s="548"/>
      <c r="D62" s="536"/>
      <c r="E62" s="520"/>
      <c r="F62" s="520"/>
      <c r="G62" s="520"/>
      <c r="H62" s="520"/>
      <c r="I62" s="520"/>
      <c r="J62" s="520"/>
      <c r="K62" s="520"/>
      <c r="L62" s="520"/>
      <c r="M62" s="520"/>
      <c r="N62" s="553"/>
      <c r="O62" s="551"/>
      <c r="P62" s="545"/>
      <c r="Q62" s="551"/>
      <c r="R62" s="545"/>
      <c r="S62" s="502"/>
      <c r="T62" s="503"/>
      <c r="U62" s="497"/>
      <c r="V62" s="497"/>
      <c r="W62" s="497"/>
      <c r="X62" s="506"/>
      <c r="AA62" s="69"/>
      <c r="AB62" s="69"/>
      <c r="AC62" s="70"/>
      <c r="AD62" s="70"/>
      <c r="AE62" s="70"/>
      <c r="AF62" s="69"/>
      <c r="AG62" s="70"/>
      <c r="AH62" s="70"/>
      <c r="AI62" s="70"/>
    </row>
    <row r="63" spans="1:35" ht="14.25" customHeight="1" thickBot="1" x14ac:dyDescent="0.25">
      <c r="A63" s="537"/>
      <c r="B63" s="478" t="s">
        <v>153</v>
      </c>
      <c r="C63" s="542" t="s">
        <v>160</v>
      </c>
      <c r="D63" s="96" t="s">
        <v>42</v>
      </c>
      <c r="E63" s="74">
        <f>+INVERSIÓN!I57</f>
        <v>1000</v>
      </c>
      <c r="F63" s="194"/>
      <c r="G63" s="194"/>
      <c r="H63" s="74">
        <f>+E63</f>
        <v>1000</v>
      </c>
      <c r="I63" s="74"/>
      <c r="J63" s="195"/>
      <c r="K63" s="192"/>
      <c r="L63" s="74"/>
      <c r="M63" s="74"/>
      <c r="N63" s="112"/>
      <c r="O63" s="513" t="s">
        <v>161</v>
      </c>
      <c r="P63" s="495" t="s">
        <v>161</v>
      </c>
      <c r="Q63" s="513" t="s">
        <v>161</v>
      </c>
      <c r="R63" s="495" t="s">
        <v>162</v>
      </c>
      <c r="S63" s="498" t="s">
        <v>163</v>
      </c>
      <c r="T63" s="499"/>
      <c r="U63" s="495" t="s">
        <v>164</v>
      </c>
      <c r="V63" s="495" t="s">
        <v>165</v>
      </c>
      <c r="W63" s="495" t="s">
        <v>166</v>
      </c>
      <c r="X63" s="504" t="s">
        <v>163</v>
      </c>
      <c r="AA63" s="69"/>
      <c r="AB63" s="69"/>
      <c r="AC63" s="70"/>
      <c r="AD63" s="70"/>
      <c r="AE63" s="70"/>
      <c r="AF63" s="69"/>
      <c r="AG63" s="70"/>
      <c r="AH63" s="70"/>
      <c r="AI63" s="70"/>
    </row>
    <row r="64" spans="1:35" ht="14.25" customHeight="1" x14ac:dyDescent="0.2">
      <c r="A64" s="537"/>
      <c r="B64" s="479"/>
      <c r="C64" s="539"/>
      <c r="D64" s="97" t="s">
        <v>45</v>
      </c>
      <c r="E64" s="74">
        <f>+INVERSIÓN!I58</f>
        <v>238387870</v>
      </c>
      <c r="F64" s="71"/>
      <c r="G64" s="71"/>
      <c r="H64" s="71">
        <f>+E64</f>
        <v>238387870</v>
      </c>
      <c r="I64" s="71"/>
      <c r="J64" s="196"/>
      <c r="K64" s="188"/>
      <c r="L64" s="188"/>
      <c r="M64" s="188"/>
      <c r="N64" s="189"/>
      <c r="O64" s="514"/>
      <c r="P64" s="496"/>
      <c r="Q64" s="514"/>
      <c r="R64" s="496"/>
      <c r="S64" s="500"/>
      <c r="T64" s="501"/>
      <c r="U64" s="496"/>
      <c r="V64" s="496"/>
      <c r="W64" s="496"/>
      <c r="X64" s="505"/>
      <c r="AA64" s="69"/>
      <c r="AB64" s="69"/>
      <c r="AC64" s="70"/>
      <c r="AD64" s="70"/>
      <c r="AE64" s="70"/>
      <c r="AF64" s="69"/>
      <c r="AG64" s="70"/>
      <c r="AH64" s="70"/>
      <c r="AI64" s="70"/>
    </row>
    <row r="65" spans="1:35" ht="8.25" customHeight="1" x14ac:dyDescent="0.2">
      <c r="A65" s="537"/>
      <c r="B65" s="479"/>
      <c r="C65" s="539"/>
      <c r="D65" s="97" t="s">
        <v>48</v>
      </c>
      <c r="E65" s="73"/>
      <c r="F65" s="71"/>
      <c r="G65" s="71"/>
      <c r="H65" s="71"/>
      <c r="I65" s="73"/>
      <c r="J65" s="196"/>
      <c r="K65" s="188"/>
      <c r="L65" s="188"/>
      <c r="M65" s="188"/>
      <c r="N65" s="189"/>
      <c r="O65" s="514"/>
      <c r="P65" s="496"/>
      <c r="Q65" s="514"/>
      <c r="R65" s="496"/>
      <c r="S65" s="500"/>
      <c r="T65" s="501"/>
      <c r="U65" s="496"/>
      <c r="V65" s="496"/>
      <c r="W65" s="496"/>
      <c r="X65" s="505"/>
      <c r="AA65" s="69"/>
      <c r="AB65" s="69"/>
      <c r="AC65" s="70"/>
      <c r="AD65" s="70"/>
      <c r="AE65" s="70"/>
      <c r="AF65" s="69"/>
      <c r="AG65" s="70"/>
      <c r="AH65" s="70"/>
      <c r="AI65" s="70"/>
    </row>
    <row r="66" spans="1:35" ht="13.5" customHeight="1" x14ac:dyDescent="0.2">
      <c r="A66" s="537"/>
      <c r="B66" s="479"/>
      <c r="C66" s="539"/>
      <c r="D66" s="532" t="s">
        <v>51</v>
      </c>
      <c r="E66" s="518"/>
      <c r="F66" s="518"/>
      <c r="G66" s="518"/>
      <c r="H66" s="518"/>
      <c r="I66" s="518"/>
      <c r="J66" s="518"/>
      <c r="K66" s="518"/>
      <c r="L66" s="518"/>
      <c r="M66" s="518"/>
      <c r="N66" s="518"/>
      <c r="O66" s="514"/>
      <c r="P66" s="496"/>
      <c r="Q66" s="514"/>
      <c r="R66" s="496"/>
      <c r="S66" s="500"/>
      <c r="T66" s="501"/>
      <c r="U66" s="496"/>
      <c r="V66" s="496"/>
      <c r="W66" s="496"/>
      <c r="X66" s="505"/>
      <c r="AA66" s="69"/>
      <c r="AB66" s="69"/>
      <c r="AC66" s="70"/>
      <c r="AD66" s="70"/>
      <c r="AE66" s="70"/>
      <c r="AF66" s="69"/>
      <c r="AG66" s="70"/>
      <c r="AH66" s="70"/>
      <c r="AI66" s="70"/>
    </row>
    <row r="67" spans="1:35" ht="9" customHeight="1" x14ac:dyDescent="0.2">
      <c r="A67" s="537"/>
      <c r="B67" s="479"/>
      <c r="C67" s="539"/>
      <c r="D67" s="533"/>
      <c r="E67" s="519"/>
      <c r="F67" s="519"/>
      <c r="G67" s="519"/>
      <c r="H67" s="519"/>
      <c r="I67" s="519"/>
      <c r="J67" s="519"/>
      <c r="K67" s="519"/>
      <c r="L67" s="519"/>
      <c r="M67" s="519"/>
      <c r="N67" s="519"/>
      <c r="O67" s="514"/>
      <c r="P67" s="496"/>
      <c r="Q67" s="514"/>
      <c r="R67" s="496"/>
      <c r="S67" s="500"/>
      <c r="T67" s="501"/>
      <c r="U67" s="496"/>
      <c r="V67" s="496"/>
      <c r="W67" s="496"/>
      <c r="X67" s="505"/>
      <c r="AA67" s="69"/>
      <c r="AB67" s="69"/>
      <c r="AC67" s="70"/>
      <c r="AD67" s="70"/>
      <c r="AE67" s="70"/>
      <c r="AF67" s="69"/>
      <c r="AG67" s="70"/>
      <c r="AH67" s="70"/>
      <c r="AI67" s="70"/>
    </row>
    <row r="68" spans="1:35" ht="14.25" customHeight="1" x14ac:dyDescent="0.2">
      <c r="A68" s="537"/>
      <c r="B68" s="479"/>
      <c r="C68" s="539"/>
      <c r="D68" s="533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4"/>
      <c r="P68" s="496"/>
      <c r="Q68" s="514"/>
      <c r="R68" s="496"/>
      <c r="S68" s="500"/>
      <c r="T68" s="501"/>
      <c r="U68" s="496"/>
      <c r="V68" s="496"/>
      <c r="W68" s="496"/>
      <c r="X68" s="505"/>
      <c r="AA68" s="69"/>
      <c r="AB68" s="69"/>
      <c r="AC68" s="70"/>
      <c r="AD68" s="70"/>
      <c r="AE68" s="70"/>
      <c r="AF68" s="69"/>
      <c r="AG68" s="70"/>
      <c r="AH68" s="70"/>
      <c r="AI68" s="70"/>
    </row>
    <row r="69" spans="1:35" ht="14.25" customHeight="1" thickBot="1" x14ac:dyDescent="0.25">
      <c r="A69" s="537"/>
      <c r="B69" s="541"/>
      <c r="C69" s="540"/>
      <c r="D69" s="536"/>
      <c r="E69" s="520"/>
      <c r="F69" s="520"/>
      <c r="G69" s="520"/>
      <c r="H69" s="520"/>
      <c r="I69" s="520"/>
      <c r="J69" s="520"/>
      <c r="K69" s="520"/>
      <c r="L69" s="520"/>
      <c r="M69" s="520"/>
      <c r="N69" s="520"/>
      <c r="O69" s="515"/>
      <c r="P69" s="497"/>
      <c r="Q69" s="515"/>
      <c r="R69" s="497"/>
      <c r="S69" s="502"/>
      <c r="T69" s="503"/>
      <c r="U69" s="497"/>
      <c r="V69" s="497"/>
      <c r="W69" s="497"/>
      <c r="X69" s="506"/>
      <c r="AA69" s="69"/>
      <c r="AB69" s="69"/>
      <c r="AC69" s="70"/>
      <c r="AD69" s="70"/>
      <c r="AE69" s="70"/>
      <c r="AF69" s="69"/>
      <c r="AG69" s="70"/>
      <c r="AH69" s="70"/>
      <c r="AI69" s="70"/>
    </row>
    <row r="70" spans="1:35" ht="10.5" customHeight="1" x14ac:dyDescent="0.2">
      <c r="A70" s="537"/>
      <c r="B70" s="534" t="s">
        <v>172</v>
      </c>
      <c r="C70" s="538" t="s">
        <v>160</v>
      </c>
      <c r="D70" s="96" t="s">
        <v>42</v>
      </c>
      <c r="E70" s="185">
        <f>+INVERSIÓN!I63</f>
        <v>1000</v>
      </c>
      <c r="F70" s="285"/>
      <c r="G70" s="285"/>
      <c r="H70" s="290">
        <f>+E70</f>
        <v>1000</v>
      </c>
      <c r="I70" s="74"/>
      <c r="J70" s="195"/>
      <c r="K70" s="74"/>
      <c r="L70" s="74"/>
      <c r="M70" s="74"/>
      <c r="N70" s="112"/>
      <c r="O70" s="513" t="s">
        <v>161</v>
      </c>
      <c r="P70" s="495" t="s">
        <v>161</v>
      </c>
      <c r="Q70" s="513" t="s">
        <v>161</v>
      </c>
      <c r="R70" s="495" t="s">
        <v>162</v>
      </c>
      <c r="S70" s="498" t="s">
        <v>163</v>
      </c>
      <c r="T70" s="499"/>
      <c r="U70" s="495" t="s">
        <v>164</v>
      </c>
      <c r="V70" s="495" t="s">
        <v>165</v>
      </c>
      <c r="W70" s="495" t="s">
        <v>166</v>
      </c>
      <c r="X70" s="504" t="s">
        <v>163</v>
      </c>
      <c r="AA70" s="69">
        <v>12</v>
      </c>
      <c r="AB70" s="69" t="s">
        <v>44</v>
      </c>
      <c r="AC70" s="70"/>
      <c r="AD70" s="70"/>
      <c r="AE70" s="70"/>
      <c r="AF70" s="69" t="s">
        <v>43</v>
      </c>
      <c r="AG70" s="70"/>
      <c r="AH70" s="70"/>
      <c r="AI70" s="70"/>
    </row>
    <row r="71" spans="1:35" ht="10.5" customHeight="1" x14ac:dyDescent="0.2">
      <c r="A71" s="537"/>
      <c r="B71" s="534"/>
      <c r="C71" s="539"/>
      <c r="D71" s="97" t="s">
        <v>45</v>
      </c>
      <c r="E71" s="260">
        <f>+INVERSIÓN!I64</f>
        <v>104774483</v>
      </c>
      <c r="F71" s="71"/>
      <c r="G71" s="71"/>
      <c r="H71" s="71">
        <f>+E71</f>
        <v>104774483</v>
      </c>
      <c r="I71" s="71"/>
      <c r="J71" s="71"/>
      <c r="K71" s="71"/>
      <c r="L71" s="73"/>
      <c r="M71" s="73"/>
      <c r="N71" s="189"/>
      <c r="O71" s="514"/>
      <c r="P71" s="496"/>
      <c r="Q71" s="514"/>
      <c r="R71" s="496"/>
      <c r="S71" s="500"/>
      <c r="T71" s="501"/>
      <c r="U71" s="496"/>
      <c r="V71" s="496"/>
      <c r="W71" s="496"/>
      <c r="X71" s="505"/>
      <c r="AA71" s="69">
        <v>13</v>
      </c>
      <c r="AB71" s="69" t="s">
        <v>46</v>
      </c>
      <c r="AC71" s="70"/>
      <c r="AD71" s="70"/>
      <c r="AE71" s="70"/>
      <c r="AF71" s="69" t="s">
        <v>47</v>
      </c>
      <c r="AG71" s="70"/>
      <c r="AH71" s="70"/>
      <c r="AI71" s="70"/>
    </row>
    <row r="72" spans="1:35" ht="21.75" customHeight="1" x14ac:dyDescent="0.2">
      <c r="A72" s="537"/>
      <c r="B72" s="534"/>
      <c r="C72" s="539"/>
      <c r="D72" s="97" t="s">
        <v>48</v>
      </c>
      <c r="E72" s="73"/>
      <c r="F72" s="71"/>
      <c r="G72" s="71"/>
      <c r="H72" s="71"/>
      <c r="I72" s="73"/>
      <c r="J72" s="73"/>
      <c r="K72" s="73"/>
      <c r="L72" s="73"/>
      <c r="M72" s="73"/>
      <c r="N72" s="189"/>
      <c r="O72" s="514"/>
      <c r="P72" s="496"/>
      <c r="Q72" s="514"/>
      <c r="R72" s="496"/>
      <c r="S72" s="500"/>
      <c r="T72" s="501"/>
      <c r="U72" s="496"/>
      <c r="V72" s="496"/>
      <c r="W72" s="496"/>
      <c r="X72" s="505"/>
      <c r="AA72" s="69">
        <v>14</v>
      </c>
      <c r="AB72" s="69" t="s">
        <v>49</v>
      </c>
      <c r="AC72" s="70"/>
      <c r="AD72" s="70"/>
      <c r="AE72" s="70"/>
      <c r="AF72" s="69" t="s">
        <v>50</v>
      </c>
      <c r="AG72" s="70"/>
      <c r="AH72" s="70"/>
      <c r="AI72" s="70"/>
    </row>
    <row r="73" spans="1:35" ht="15.75" customHeight="1" x14ac:dyDescent="0.2">
      <c r="A73" s="537"/>
      <c r="B73" s="534"/>
      <c r="C73" s="539"/>
      <c r="D73" s="532" t="s">
        <v>51</v>
      </c>
      <c r="E73" s="518"/>
      <c r="F73" s="518"/>
      <c r="G73" s="518"/>
      <c r="H73" s="518"/>
      <c r="I73" s="518"/>
      <c r="J73" s="518"/>
      <c r="K73" s="518"/>
      <c r="L73" s="518"/>
      <c r="M73" s="518"/>
      <c r="N73" s="110"/>
      <c r="O73" s="514"/>
      <c r="P73" s="496"/>
      <c r="Q73" s="514"/>
      <c r="R73" s="496"/>
      <c r="S73" s="500"/>
      <c r="T73" s="501"/>
      <c r="U73" s="496"/>
      <c r="V73" s="496"/>
      <c r="W73" s="496"/>
      <c r="X73" s="505"/>
      <c r="AA73" s="69"/>
      <c r="AB73" s="69"/>
      <c r="AC73" s="70"/>
      <c r="AD73" s="70"/>
      <c r="AE73" s="70"/>
      <c r="AF73" s="69"/>
      <c r="AG73" s="70"/>
      <c r="AH73" s="70"/>
      <c r="AI73" s="70"/>
    </row>
    <row r="74" spans="1:35" ht="12.75" customHeight="1" x14ac:dyDescent="0.2">
      <c r="A74" s="537"/>
      <c r="B74" s="534"/>
      <c r="C74" s="539"/>
      <c r="D74" s="533"/>
      <c r="E74" s="519"/>
      <c r="F74" s="519"/>
      <c r="G74" s="519"/>
      <c r="H74" s="519"/>
      <c r="I74" s="519"/>
      <c r="J74" s="519"/>
      <c r="K74" s="519"/>
      <c r="L74" s="519"/>
      <c r="M74" s="519"/>
      <c r="N74" s="110"/>
      <c r="O74" s="514"/>
      <c r="P74" s="496"/>
      <c r="Q74" s="514"/>
      <c r="R74" s="496"/>
      <c r="S74" s="500"/>
      <c r="T74" s="501"/>
      <c r="U74" s="496"/>
      <c r="V74" s="496"/>
      <c r="W74" s="496"/>
      <c r="X74" s="505"/>
      <c r="AA74" s="69"/>
      <c r="AB74" s="69"/>
      <c r="AC74" s="70"/>
      <c r="AD74" s="70"/>
      <c r="AE74" s="70"/>
      <c r="AF74" s="69"/>
      <c r="AG74" s="70"/>
      <c r="AH74" s="70"/>
      <c r="AI74" s="70"/>
    </row>
    <row r="75" spans="1:35" ht="13.5" customHeight="1" x14ac:dyDescent="0.2">
      <c r="A75" s="537"/>
      <c r="B75" s="534"/>
      <c r="C75" s="539"/>
      <c r="D75" s="533"/>
      <c r="E75" s="519"/>
      <c r="F75" s="519"/>
      <c r="G75" s="519"/>
      <c r="H75" s="519"/>
      <c r="I75" s="519"/>
      <c r="J75" s="519"/>
      <c r="K75" s="519"/>
      <c r="L75" s="519"/>
      <c r="M75" s="519"/>
      <c r="N75" s="110"/>
      <c r="O75" s="514"/>
      <c r="P75" s="496"/>
      <c r="Q75" s="514"/>
      <c r="R75" s="496"/>
      <c r="S75" s="500"/>
      <c r="T75" s="501"/>
      <c r="U75" s="496"/>
      <c r="V75" s="496"/>
      <c r="W75" s="496"/>
      <c r="X75" s="505"/>
      <c r="AA75" s="69"/>
      <c r="AB75" s="69"/>
      <c r="AC75" s="70"/>
      <c r="AD75" s="70"/>
      <c r="AE75" s="70"/>
      <c r="AF75" s="69"/>
      <c r="AG75" s="70"/>
      <c r="AH75" s="70"/>
      <c r="AI75" s="70"/>
    </row>
    <row r="76" spans="1:35" ht="12.75" customHeight="1" thickBot="1" x14ac:dyDescent="0.25">
      <c r="A76" s="537"/>
      <c r="B76" s="534"/>
      <c r="C76" s="540"/>
      <c r="D76" s="536"/>
      <c r="E76" s="520"/>
      <c r="F76" s="520"/>
      <c r="G76" s="520"/>
      <c r="H76" s="520"/>
      <c r="I76" s="520"/>
      <c r="J76" s="520"/>
      <c r="K76" s="520"/>
      <c r="L76" s="520"/>
      <c r="M76" s="520"/>
      <c r="N76" s="111"/>
      <c r="O76" s="515"/>
      <c r="P76" s="497"/>
      <c r="Q76" s="515"/>
      <c r="R76" s="497"/>
      <c r="S76" s="502"/>
      <c r="T76" s="503"/>
      <c r="U76" s="497"/>
      <c r="V76" s="497"/>
      <c r="W76" s="497"/>
      <c r="X76" s="506"/>
      <c r="AA76" s="69"/>
      <c r="AB76" s="69"/>
      <c r="AC76" s="70"/>
      <c r="AD76" s="70"/>
      <c r="AE76" s="70"/>
      <c r="AF76" s="69"/>
      <c r="AG76" s="70"/>
      <c r="AH76" s="70"/>
      <c r="AI76" s="70"/>
    </row>
    <row r="77" spans="1:35" ht="18.75" customHeight="1" x14ac:dyDescent="0.2">
      <c r="A77" s="507"/>
      <c r="B77" s="535" t="s">
        <v>173</v>
      </c>
      <c r="C77" s="510" t="s">
        <v>160</v>
      </c>
      <c r="D77" s="96" t="s">
        <v>42</v>
      </c>
      <c r="E77" s="289">
        <f>+INVERSIÓN!I69</f>
        <v>0.2</v>
      </c>
      <c r="F77" s="194"/>
      <c r="G77" s="194"/>
      <c r="H77" s="250">
        <f>+E77</f>
        <v>0.2</v>
      </c>
      <c r="I77" s="74"/>
      <c r="J77" s="195"/>
      <c r="K77" s="74"/>
      <c r="L77" s="74"/>
      <c r="M77" s="74"/>
      <c r="N77" s="112"/>
      <c r="O77" s="513" t="s">
        <v>161</v>
      </c>
      <c r="P77" s="495" t="s">
        <v>161</v>
      </c>
      <c r="Q77" s="513" t="s">
        <v>161</v>
      </c>
      <c r="R77" s="495" t="s">
        <v>162</v>
      </c>
      <c r="S77" s="498" t="s">
        <v>163</v>
      </c>
      <c r="T77" s="499"/>
      <c r="U77" s="495" t="s">
        <v>164</v>
      </c>
      <c r="V77" s="495" t="s">
        <v>165</v>
      </c>
      <c r="W77" s="495" t="s">
        <v>166</v>
      </c>
      <c r="X77" s="504" t="s">
        <v>163</v>
      </c>
      <c r="AA77" s="69">
        <v>12</v>
      </c>
      <c r="AB77" s="69" t="s">
        <v>44</v>
      </c>
      <c r="AC77" s="70"/>
      <c r="AD77" s="70"/>
      <c r="AE77" s="70"/>
      <c r="AF77" s="69" t="s">
        <v>43</v>
      </c>
      <c r="AG77" s="70"/>
      <c r="AH77" s="70"/>
      <c r="AI77" s="70"/>
    </row>
    <row r="78" spans="1:35" ht="13.5" customHeight="1" x14ac:dyDescent="0.2">
      <c r="A78" s="507"/>
      <c r="B78" s="534"/>
      <c r="C78" s="511"/>
      <c r="D78" s="97" t="s">
        <v>45</v>
      </c>
      <c r="E78" s="260">
        <f>+INVERSIÓN!I70</f>
        <v>86837646</v>
      </c>
      <c r="F78" s="71"/>
      <c r="G78" s="71"/>
      <c r="H78" s="71">
        <f>+E78</f>
        <v>86837646</v>
      </c>
      <c r="I78" s="71">
        <f>INVERSIÓN!J70</f>
        <v>0</v>
      </c>
      <c r="J78" s="71"/>
      <c r="K78" s="71"/>
      <c r="L78" s="73"/>
      <c r="M78" s="73"/>
      <c r="N78" s="189"/>
      <c r="O78" s="514"/>
      <c r="P78" s="496"/>
      <c r="Q78" s="514"/>
      <c r="R78" s="496"/>
      <c r="S78" s="500"/>
      <c r="T78" s="501"/>
      <c r="U78" s="496"/>
      <c r="V78" s="496"/>
      <c r="W78" s="496"/>
      <c r="X78" s="505"/>
      <c r="AA78" s="69">
        <v>13</v>
      </c>
      <c r="AB78" s="69" t="s">
        <v>46</v>
      </c>
      <c r="AC78" s="70"/>
      <c r="AD78" s="70"/>
      <c r="AE78" s="70"/>
      <c r="AF78" s="69" t="s">
        <v>47</v>
      </c>
      <c r="AG78" s="70"/>
      <c r="AH78" s="70"/>
      <c r="AI78" s="70"/>
    </row>
    <row r="79" spans="1:35" ht="16.5" customHeight="1" x14ac:dyDescent="0.2">
      <c r="A79" s="507"/>
      <c r="B79" s="534"/>
      <c r="C79" s="511"/>
      <c r="D79" s="97" t="s">
        <v>48</v>
      </c>
      <c r="E79" s="73"/>
      <c r="F79" s="71"/>
      <c r="G79" s="71"/>
      <c r="H79" s="71"/>
      <c r="I79" s="73"/>
      <c r="J79" s="73"/>
      <c r="K79" s="73"/>
      <c r="L79" s="73"/>
      <c r="M79" s="73"/>
      <c r="N79" s="189"/>
      <c r="O79" s="514"/>
      <c r="P79" s="496"/>
      <c r="Q79" s="514"/>
      <c r="R79" s="496"/>
      <c r="S79" s="500"/>
      <c r="T79" s="501"/>
      <c r="U79" s="496"/>
      <c r="V79" s="496"/>
      <c r="W79" s="496"/>
      <c r="X79" s="505"/>
      <c r="AA79" s="69">
        <v>14</v>
      </c>
      <c r="AB79" s="69" t="s">
        <v>49</v>
      </c>
      <c r="AC79" s="70"/>
      <c r="AD79" s="70"/>
      <c r="AE79" s="70"/>
      <c r="AF79" s="69" t="s">
        <v>50</v>
      </c>
      <c r="AG79" s="70"/>
      <c r="AH79" s="70"/>
      <c r="AI79" s="70"/>
    </row>
    <row r="80" spans="1:35" ht="19.5" customHeight="1" x14ac:dyDescent="0.2">
      <c r="A80" s="507"/>
      <c r="B80" s="534"/>
      <c r="C80" s="511"/>
      <c r="D80" s="532" t="s">
        <v>51</v>
      </c>
      <c r="E80" s="518"/>
      <c r="F80" s="518"/>
      <c r="G80" s="518"/>
      <c r="H80" s="518"/>
      <c r="I80" s="518"/>
      <c r="J80" s="518"/>
      <c r="K80" s="518"/>
      <c r="L80" s="518"/>
      <c r="M80" s="518"/>
      <c r="N80" s="110"/>
      <c r="O80" s="514"/>
      <c r="P80" s="496"/>
      <c r="Q80" s="514"/>
      <c r="R80" s="496"/>
      <c r="S80" s="500"/>
      <c r="T80" s="501"/>
      <c r="U80" s="496"/>
      <c r="V80" s="496"/>
      <c r="W80" s="496"/>
      <c r="X80" s="505"/>
      <c r="AA80" s="69"/>
      <c r="AB80" s="69"/>
      <c r="AC80" s="70"/>
      <c r="AD80" s="70"/>
      <c r="AE80" s="70"/>
      <c r="AF80" s="69"/>
      <c r="AG80" s="70"/>
      <c r="AH80" s="70"/>
      <c r="AI80" s="70"/>
    </row>
    <row r="81" spans="1:35" ht="17.25" customHeight="1" x14ac:dyDescent="0.2">
      <c r="A81" s="507"/>
      <c r="B81" s="534"/>
      <c r="C81" s="511"/>
      <c r="D81" s="533"/>
      <c r="E81" s="519"/>
      <c r="F81" s="519"/>
      <c r="G81" s="519"/>
      <c r="H81" s="519"/>
      <c r="I81" s="519"/>
      <c r="J81" s="519"/>
      <c r="K81" s="519"/>
      <c r="L81" s="519"/>
      <c r="M81" s="519"/>
      <c r="N81" s="110"/>
      <c r="O81" s="514"/>
      <c r="P81" s="496"/>
      <c r="Q81" s="514"/>
      <c r="R81" s="496"/>
      <c r="S81" s="500"/>
      <c r="T81" s="501"/>
      <c r="U81" s="496"/>
      <c r="V81" s="496"/>
      <c r="W81" s="496"/>
      <c r="X81" s="505"/>
      <c r="AA81" s="69"/>
      <c r="AB81" s="69"/>
      <c r="AC81" s="70"/>
      <c r="AD81" s="70"/>
      <c r="AE81" s="70"/>
      <c r="AF81" s="69"/>
      <c r="AG81" s="70"/>
      <c r="AH81" s="70"/>
      <c r="AI81" s="70"/>
    </row>
    <row r="82" spans="1:35" ht="20.25" customHeight="1" x14ac:dyDescent="0.2">
      <c r="A82" s="507"/>
      <c r="B82" s="534"/>
      <c r="C82" s="511"/>
      <c r="D82" s="533"/>
      <c r="E82" s="519"/>
      <c r="F82" s="519"/>
      <c r="G82" s="519"/>
      <c r="H82" s="519"/>
      <c r="I82" s="519"/>
      <c r="J82" s="519"/>
      <c r="K82" s="519"/>
      <c r="L82" s="519"/>
      <c r="M82" s="519"/>
      <c r="N82" s="110"/>
      <c r="O82" s="514"/>
      <c r="P82" s="496"/>
      <c r="Q82" s="514"/>
      <c r="R82" s="496"/>
      <c r="S82" s="500"/>
      <c r="T82" s="501"/>
      <c r="U82" s="496"/>
      <c r="V82" s="496"/>
      <c r="W82" s="496"/>
      <c r="X82" s="505"/>
      <c r="AA82" s="69"/>
      <c r="AB82" s="69"/>
      <c r="AC82" s="70"/>
      <c r="AD82" s="70"/>
      <c r="AE82" s="70"/>
      <c r="AF82" s="69"/>
      <c r="AG82" s="70"/>
      <c r="AH82" s="70"/>
      <c r="AI82" s="70"/>
    </row>
    <row r="83" spans="1:35" ht="17.25" customHeight="1" thickBot="1" x14ac:dyDescent="0.25">
      <c r="A83" s="507"/>
      <c r="B83" s="534"/>
      <c r="C83" s="512"/>
      <c r="D83" s="536"/>
      <c r="E83" s="520"/>
      <c r="F83" s="520"/>
      <c r="G83" s="520"/>
      <c r="H83" s="520"/>
      <c r="I83" s="520"/>
      <c r="J83" s="520"/>
      <c r="K83" s="520"/>
      <c r="L83" s="520"/>
      <c r="M83" s="520"/>
      <c r="N83" s="111"/>
      <c r="O83" s="515"/>
      <c r="P83" s="497"/>
      <c r="Q83" s="515"/>
      <c r="R83" s="497"/>
      <c r="S83" s="502"/>
      <c r="T83" s="503"/>
      <c r="U83" s="497"/>
      <c r="V83" s="497"/>
      <c r="W83" s="497"/>
      <c r="X83" s="506"/>
      <c r="AA83" s="69">
        <v>12</v>
      </c>
      <c r="AB83" s="69" t="s">
        <v>44</v>
      </c>
      <c r="AC83" s="70"/>
      <c r="AD83" s="70"/>
      <c r="AE83" s="70"/>
      <c r="AF83" s="69" t="s">
        <v>43</v>
      </c>
      <c r="AG83" s="70"/>
      <c r="AH83" s="70"/>
      <c r="AI83" s="70"/>
    </row>
    <row r="84" spans="1:35" ht="10.5" customHeight="1" x14ac:dyDescent="0.2">
      <c r="A84" s="507"/>
      <c r="B84" s="534" t="s">
        <v>174</v>
      </c>
      <c r="C84" s="511" t="s">
        <v>160</v>
      </c>
      <c r="D84" s="98" t="s">
        <v>42</v>
      </c>
      <c r="E84" s="72">
        <f>+INVERSIÓN!I75</f>
        <v>4000000</v>
      </c>
      <c r="F84" s="197"/>
      <c r="G84" s="197"/>
      <c r="H84" s="197">
        <f>+E84</f>
        <v>4000000</v>
      </c>
      <c r="I84" s="197"/>
      <c r="J84" s="197"/>
      <c r="K84" s="197"/>
      <c r="L84" s="42"/>
      <c r="M84" s="42"/>
      <c r="N84" s="110"/>
      <c r="O84" s="514" t="s">
        <v>161</v>
      </c>
      <c r="P84" s="496" t="s">
        <v>161</v>
      </c>
      <c r="Q84" s="514" t="s">
        <v>161</v>
      </c>
      <c r="R84" s="496" t="s">
        <v>162</v>
      </c>
      <c r="S84" s="500" t="s">
        <v>175</v>
      </c>
      <c r="T84" s="501"/>
      <c r="U84" s="496" t="s">
        <v>164</v>
      </c>
      <c r="V84" s="496" t="s">
        <v>165</v>
      </c>
      <c r="W84" s="496" t="s">
        <v>166</v>
      </c>
      <c r="X84" s="505" t="s">
        <v>163</v>
      </c>
      <c r="AA84" s="69">
        <v>13</v>
      </c>
      <c r="AB84" s="69" t="s">
        <v>46</v>
      </c>
      <c r="AC84" s="70"/>
      <c r="AD84" s="70"/>
      <c r="AE84" s="70"/>
      <c r="AF84" s="69" t="s">
        <v>47</v>
      </c>
      <c r="AG84" s="70"/>
      <c r="AH84" s="70"/>
      <c r="AI84" s="70"/>
    </row>
    <row r="85" spans="1:35" ht="21.75" customHeight="1" x14ac:dyDescent="0.2">
      <c r="A85" s="507"/>
      <c r="B85" s="534"/>
      <c r="C85" s="511"/>
      <c r="D85" s="97" t="s">
        <v>45</v>
      </c>
      <c r="E85" s="72">
        <f>+INVERSIÓN!I76</f>
        <v>664982628</v>
      </c>
      <c r="F85" s="198"/>
      <c r="G85" s="198"/>
      <c r="H85" s="71">
        <f>+E85</f>
        <v>664982628</v>
      </c>
      <c r="I85" s="198"/>
      <c r="J85" s="198"/>
      <c r="K85" s="198"/>
      <c r="L85" s="198"/>
      <c r="M85" s="198"/>
      <c r="N85" s="189"/>
      <c r="O85" s="514"/>
      <c r="P85" s="496"/>
      <c r="Q85" s="514"/>
      <c r="R85" s="496"/>
      <c r="S85" s="500"/>
      <c r="T85" s="501"/>
      <c r="U85" s="496"/>
      <c r="V85" s="496"/>
      <c r="W85" s="496"/>
      <c r="X85" s="505"/>
      <c r="AA85" s="69">
        <v>14</v>
      </c>
      <c r="AB85" s="69" t="s">
        <v>49</v>
      </c>
      <c r="AC85" s="70"/>
      <c r="AD85" s="70"/>
      <c r="AE85" s="70"/>
      <c r="AF85" s="69" t="s">
        <v>50</v>
      </c>
      <c r="AG85" s="70"/>
      <c r="AH85" s="70"/>
      <c r="AI85" s="70"/>
    </row>
    <row r="86" spans="1:35" ht="20.25" customHeight="1" x14ac:dyDescent="0.2">
      <c r="A86" s="507"/>
      <c r="B86" s="534"/>
      <c r="C86" s="511"/>
      <c r="D86" s="97" t="s">
        <v>48</v>
      </c>
      <c r="E86" s="198"/>
      <c r="F86" s="198"/>
      <c r="G86" s="198"/>
      <c r="H86" s="198"/>
      <c r="I86" s="198"/>
      <c r="J86" s="198"/>
      <c r="K86" s="198"/>
      <c r="L86" s="198"/>
      <c r="M86" s="198"/>
      <c r="N86" s="189"/>
      <c r="O86" s="514"/>
      <c r="P86" s="496"/>
      <c r="Q86" s="514"/>
      <c r="R86" s="496"/>
      <c r="S86" s="500"/>
      <c r="T86" s="501"/>
      <c r="U86" s="496"/>
      <c r="V86" s="496"/>
      <c r="W86" s="496"/>
      <c r="X86" s="505"/>
      <c r="AA86" s="69"/>
      <c r="AB86" s="69"/>
      <c r="AC86" s="70"/>
      <c r="AD86" s="70"/>
      <c r="AE86" s="70"/>
      <c r="AF86" s="69"/>
      <c r="AG86" s="70"/>
      <c r="AH86" s="70"/>
      <c r="AI86" s="70"/>
    </row>
    <row r="87" spans="1:35" ht="10.5" customHeight="1" x14ac:dyDescent="0.2">
      <c r="A87" s="507"/>
      <c r="B87" s="534"/>
      <c r="C87" s="511"/>
      <c r="D87" s="532" t="s">
        <v>51</v>
      </c>
      <c r="E87" s="518"/>
      <c r="F87" s="518"/>
      <c r="G87" s="518"/>
      <c r="H87" s="518"/>
      <c r="I87" s="518"/>
      <c r="J87" s="518"/>
      <c r="K87" s="518"/>
      <c r="L87" s="518"/>
      <c r="M87" s="518"/>
      <c r="N87" s="110"/>
      <c r="O87" s="514"/>
      <c r="P87" s="496"/>
      <c r="Q87" s="514"/>
      <c r="R87" s="496"/>
      <c r="S87" s="500"/>
      <c r="T87" s="501"/>
      <c r="U87" s="496"/>
      <c r="V87" s="496"/>
      <c r="W87" s="496"/>
      <c r="X87" s="505"/>
      <c r="AA87" s="69"/>
      <c r="AB87" s="69"/>
      <c r="AC87" s="70"/>
      <c r="AD87" s="70"/>
      <c r="AE87" s="70"/>
      <c r="AF87" s="69"/>
      <c r="AG87" s="70"/>
      <c r="AH87" s="70"/>
      <c r="AI87" s="70"/>
    </row>
    <row r="88" spans="1:35" ht="12.75" customHeight="1" x14ac:dyDescent="0.2">
      <c r="A88" s="507"/>
      <c r="B88" s="534"/>
      <c r="C88" s="511"/>
      <c r="D88" s="533"/>
      <c r="E88" s="519"/>
      <c r="F88" s="519"/>
      <c r="G88" s="519"/>
      <c r="H88" s="519"/>
      <c r="I88" s="519"/>
      <c r="J88" s="519"/>
      <c r="K88" s="519"/>
      <c r="L88" s="519"/>
      <c r="M88" s="519"/>
      <c r="N88" s="110"/>
      <c r="O88" s="514"/>
      <c r="P88" s="496"/>
      <c r="Q88" s="514"/>
      <c r="R88" s="496"/>
      <c r="S88" s="500"/>
      <c r="T88" s="501"/>
      <c r="U88" s="496"/>
      <c r="V88" s="496"/>
      <c r="W88" s="496"/>
      <c r="X88" s="505"/>
      <c r="AA88" s="69"/>
      <c r="AB88" s="69"/>
      <c r="AC88" s="70"/>
      <c r="AD88" s="70"/>
      <c r="AE88" s="70"/>
      <c r="AF88" s="69"/>
      <c r="AG88" s="70"/>
      <c r="AH88" s="70"/>
      <c r="AI88" s="70"/>
    </row>
    <row r="89" spans="1:35" ht="10.5" customHeight="1" x14ac:dyDescent="0.2">
      <c r="A89" s="507"/>
      <c r="B89" s="534"/>
      <c r="C89" s="511"/>
      <c r="D89" s="533"/>
      <c r="E89" s="519"/>
      <c r="F89" s="519"/>
      <c r="G89" s="519"/>
      <c r="H89" s="519"/>
      <c r="I89" s="519"/>
      <c r="J89" s="519"/>
      <c r="K89" s="519"/>
      <c r="L89" s="519"/>
      <c r="M89" s="519"/>
      <c r="N89" s="110"/>
      <c r="O89" s="514"/>
      <c r="P89" s="496"/>
      <c r="Q89" s="514"/>
      <c r="R89" s="496"/>
      <c r="S89" s="500"/>
      <c r="T89" s="501"/>
      <c r="U89" s="496"/>
      <c r="V89" s="496"/>
      <c r="W89" s="496"/>
      <c r="X89" s="505"/>
      <c r="AA89" s="69"/>
      <c r="AB89" s="69"/>
      <c r="AC89" s="70"/>
      <c r="AD89" s="70"/>
      <c r="AE89" s="70"/>
      <c r="AF89" s="69"/>
      <c r="AG89" s="70"/>
      <c r="AH89" s="70"/>
      <c r="AI89" s="70"/>
    </row>
    <row r="90" spans="1:35" ht="11.25" customHeight="1" thickBot="1" x14ac:dyDescent="0.25">
      <c r="A90" s="507"/>
      <c r="B90" s="534"/>
      <c r="C90" s="511"/>
      <c r="D90" s="533"/>
      <c r="E90" s="520"/>
      <c r="F90" s="520"/>
      <c r="G90" s="520"/>
      <c r="H90" s="520"/>
      <c r="I90" s="520"/>
      <c r="J90" s="520"/>
      <c r="K90" s="520"/>
      <c r="L90" s="520"/>
      <c r="M90" s="520"/>
      <c r="N90" s="110"/>
      <c r="O90" s="514"/>
      <c r="P90" s="496"/>
      <c r="Q90" s="514"/>
      <c r="R90" s="496"/>
      <c r="S90" s="500"/>
      <c r="T90" s="501"/>
      <c r="U90" s="496"/>
      <c r="V90" s="496"/>
      <c r="W90" s="496"/>
      <c r="X90" s="505"/>
      <c r="AA90" s="69"/>
      <c r="AB90" s="69"/>
      <c r="AC90" s="70"/>
      <c r="AD90" s="70"/>
      <c r="AE90" s="70"/>
      <c r="AF90" s="69"/>
      <c r="AG90" s="70"/>
      <c r="AH90" s="70"/>
      <c r="AI90" s="70"/>
    </row>
    <row r="91" spans="1:35" ht="10.5" customHeight="1" thickBot="1" x14ac:dyDescent="0.25">
      <c r="A91" s="507"/>
      <c r="B91" s="522" t="s">
        <v>176</v>
      </c>
      <c r="C91" s="510" t="s">
        <v>160</v>
      </c>
      <c r="D91" s="96" t="s">
        <v>42</v>
      </c>
      <c r="E91" s="250">
        <f>+INVERSIÓN!I81</f>
        <v>1</v>
      </c>
      <c r="F91" s="194"/>
      <c r="G91" s="194"/>
      <c r="H91" s="289">
        <f>+E91</f>
        <v>1</v>
      </c>
      <c r="I91" s="74"/>
      <c r="J91" s="195"/>
      <c r="K91" s="74"/>
      <c r="L91" s="250"/>
      <c r="M91" s="250"/>
      <c r="N91" s="112"/>
      <c r="O91" s="513" t="s">
        <v>161</v>
      </c>
      <c r="P91" s="495" t="s">
        <v>161</v>
      </c>
      <c r="Q91" s="513" t="s">
        <v>161</v>
      </c>
      <c r="R91" s="495" t="s">
        <v>162</v>
      </c>
      <c r="S91" s="498" t="s">
        <v>163</v>
      </c>
      <c r="T91" s="499"/>
      <c r="U91" s="495" t="s">
        <v>164</v>
      </c>
      <c r="V91" s="495" t="s">
        <v>165</v>
      </c>
      <c r="W91" s="495" t="s">
        <v>166</v>
      </c>
      <c r="X91" s="504" t="s">
        <v>163</v>
      </c>
      <c r="AA91" s="69">
        <v>12</v>
      </c>
      <c r="AB91" s="69" t="s">
        <v>44</v>
      </c>
      <c r="AC91" s="70"/>
      <c r="AD91" s="70"/>
      <c r="AE91" s="70"/>
      <c r="AF91" s="69" t="s">
        <v>43</v>
      </c>
      <c r="AG91" s="70"/>
      <c r="AH91" s="70"/>
      <c r="AI91" s="70"/>
    </row>
    <row r="92" spans="1:35" ht="10.5" customHeight="1" x14ac:dyDescent="0.2">
      <c r="A92" s="507"/>
      <c r="B92" s="522"/>
      <c r="C92" s="511"/>
      <c r="D92" s="97" t="s">
        <v>45</v>
      </c>
      <c r="E92" s="286">
        <f>+INVERSIÓN!I82</f>
        <v>62762844</v>
      </c>
      <c r="F92" s="71"/>
      <c r="G92" s="71"/>
      <c r="H92" s="71">
        <f>+E92</f>
        <v>62762844</v>
      </c>
      <c r="I92" s="71">
        <f>INVERSIÓN!J82</f>
        <v>0</v>
      </c>
      <c r="J92" s="71"/>
      <c r="K92" s="71"/>
      <c r="L92" s="73"/>
      <c r="M92" s="73"/>
      <c r="N92" s="189"/>
      <c r="O92" s="514"/>
      <c r="P92" s="496"/>
      <c r="Q92" s="514"/>
      <c r="R92" s="496"/>
      <c r="S92" s="500"/>
      <c r="T92" s="501"/>
      <c r="U92" s="496"/>
      <c r="V92" s="496"/>
      <c r="W92" s="496"/>
      <c r="X92" s="505"/>
      <c r="AA92" s="69">
        <v>13</v>
      </c>
      <c r="AB92" s="69" t="s">
        <v>46</v>
      </c>
      <c r="AC92" s="70"/>
      <c r="AD92" s="70"/>
      <c r="AE92" s="70"/>
      <c r="AF92" s="69" t="s">
        <v>47</v>
      </c>
      <c r="AG92" s="70"/>
      <c r="AH92" s="70"/>
      <c r="AI92" s="70"/>
    </row>
    <row r="93" spans="1:35" ht="21.75" customHeight="1" x14ac:dyDescent="0.2">
      <c r="A93" s="507"/>
      <c r="B93" s="522"/>
      <c r="C93" s="511"/>
      <c r="D93" s="97" t="s">
        <v>48</v>
      </c>
      <c r="E93" s="73"/>
      <c r="F93" s="71"/>
      <c r="G93" s="71"/>
      <c r="H93" s="71"/>
      <c r="I93" s="73"/>
      <c r="J93" s="73"/>
      <c r="K93" s="73"/>
      <c r="L93" s="73"/>
      <c r="M93" s="73"/>
      <c r="N93" s="189"/>
      <c r="O93" s="514"/>
      <c r="P93" s="496"/>
      <c r="Q93" s="514"/>
      <c r="R93" s="496"/>
      <c r="S93" s="500"/>
      <c r="T93" s="501"/>
      <c r="U93" s="496"/>
      <c r="V93" s="496"/>
      <c r="W93" s="496"/>
      <c r="X93" s="505"/>
      <c r="AA93" s="69">
        <v>14</v>
      </c>
      <c r="AB93" s="69" t="s">
        <v>49</v>
      </c>
      <c r="AC93" s="70"/>
      <c r="AD93" s="70"/>
      <c r="AE93" s="70"/>
      <c r="AF93" s="69" t="s">
        <v>50</v>
      </c>
      <c r="AG93" s="70"/>
      <c r="AH93" s="70"/>
      <c r="AI93" s="70"/>
    </row>
    <row r="94" spans="1:35" ht="12" customHeight="1" x14ac:dyDescent="0.2">
      <c r="A94" s="507"/>
      <c r="B94" s="522"/>
      <c r="C94" s="511"/>
      <c r="D94" s="528" t="s">
        <v>51</v>
      </c>
      <c r="E94" s="518"/>
      <c r="F94" s="518"/>
      <c r="G94" s="518"/>
      <c r="H94" s="518"/>
      <c r="I94" s="518"/>
      <c r="J94" s="518"/>
      <c r="K94" s="518"/>
      <c r="L94" s="518"/>
      <c r="M94" s="518"/>
      <c r="N94" s="110"/>
      <c r="O94" s="514"/>
      <c r="P94" s="496"/>
      <c r="Q94" s="514"/>
      <c r="R94" s="496"/>
      <c r="S94" s="500"/>
      <c r="T94" s="501"/>
      <c r="U94" s="496"/>
      <c r="V94" s="496"/>
      <c r="W94" s="496"/>
      <c r="X94" s="505"/>
      <c r="AA94" s="69"/>
      <c r="AB94" s="69"/>
      <c r="AC94" s="70"/>
      <c r="AD94" s="70"/>
      <c r="AE94" s="70"/>
      <c r="AF94" s="69"/>
      <c r="AG94" s="70"/>
      <c r="AH94" s="70"/>
      <c r="AI94" s="70"/>
    </row>
    <row r="95" spans="1:35" ht="12.75" customHeight="1" x14ac:dyDescent="0.2">
      <c r="A95" s="507"/>
      <c r="B95" s="522"/>
      <c r="C95" s="511"/>
      <c r="D95" s="529"/>
      <c r="E95" s="519"/>
      <c r="F95" s="519"/>
      <c r="G95" s="519"/>
      <c r="H95" s="519"/>
      <c r="I95" s="519"/>
      <c r="J95" s="519"/>
      <c r="K95" s="519"/>
      <c r="L95" s="519"/>
      <c r="M95" s="519"/>
      <c r="N95" s="110"/>
      <c r="O95" s="514"/>
      <c r="P95" s="496"/>
      <c r="Q95" s="514"/>
      <c r="R95" s="496"/>
      <c r="S95" s="500"/>
      <c r="T95" s="501"/>
      <c r="U95" s="496"/>
      <c r="V95" s="496"/>
      <c r="W95" s="496"/>
      <c r="X95" s="505"/>
      <c r="AA95" s="69"/>
      <c r="AB95" s="69"/>
      <c r="AC95" s="70"/>
      <c r="AD95" s="70"/>
      <c r="AE95" s="70"/>
      <c r="AF95" s="69"/>
      <c r="AG95" s="70"/>
      <c r="AH95" s="70"/>
      <c r="AI95" s="70"/>
    </row>
    <row r="96" spans="1:35" ht="12.75" customHeight="1" x14ac:dyDescent="0.2">
      <c r="A96" s="507"/>
      <c r="B96" s="522"/>
      <c r="C96" s="511"/>
      <c r="D96" s="529"/>
      <c r="E96" s="519"/>
      <c r="F96" s="519"/>
      <c r="G96" s="519"/>
      <c r="H96" s="519"/>
      <c r="I96" s="519"/>
      <c r="J96" s="519"/>
      <c r="K96" s="519"/>
      <c r="L96" s="519"/>
      <c r="M96" s="519"/>
      <c r="N96" s="110"/>
      <c r="O96" s="514"/>
      <c r="P96" s="496"/>
      <c r="Q96" s="514"/>
      <c r="R96" s="496"/>
      <c r="S96" s="500"/>
      <c r="T96" s="501"/>
      <c r="U96" s="496"/>
      <c r="V96" s="496"/>
      <c r="W96" s="496"/>
      <c r="X96" s="505"/>
      <c r="AA96" s="69"/>
      <c r="AB96" s="69"/>
      <c r="AC96" s="70"/>
      <c r="AD96" s="70"/>
      <c r="AE96" s="70"/>
      <c r="AF96" s="69"/>
      <c r="AG96" s="70"/>
      <c r="AH96" s="70"/>
      <c r="AI96" s="70"/>
    </row>
    <row r="97" spans="1:35" ht="15" customHeight="1" thickBot="1" x14ac:dyDescent="0.25">
      <c r="A97" s="507"/>
      <c r="B97" s="522"/>
      <c r="C97" s="512"/>
      <c r="D97" s="530"/>
      <c r="E97" s="520"/>
      <c r="F97" s="520"/>
      <c r="G97" s="520"/>
      <c r="H97" s="520"/>
      <c r="I97" s="520"/>
      <c r="J97" s="520"/>
      <c r="K97" s="520"/>
      <c r="L97" s="520"/>
      <c r="M97" s="520"/>
      <c r="N97" s="111"/>
      <c r="O97" s="515"/>
      <c r="P97" s="497"/>
      <c r="Q97" s="515"/>
      <c r="R97" s="497"/>
      <c r="S97" s="502"/>
      <c r="T97" s="503"/>
      <c r="U97" s="497"/>
      <c r="V97" s="497"/>
      <c r="W97" s="497"/>
      <c r="X97" s="506"/>
      <c r="AA97" s="69"/>
      <c r="AB97" s="69"/>
      <c r="AC97" s="70"/>
      <c r="AD97" s="70"/>
      <c r="AE97" s="70"/>
      <c r="AF97" s="69"/>
      <c r="AG97" s="70"/>
      <c r="AH97" s="70"/>
      <c r="AI97" s="70"/>
    </row>
    <row r="98" spans="1:35" ht="10.5" customHeight="1" x14ac:dyDescent="0.2">
      <c r="A98" s="507"/>
      <c r="B98" s="521" t="s">
        <v>177</v>
      </c>
      <c r="C98" s="526" t="s">
        <v>160</v>
      </c>
      <c r="D98" s="98" t="s">
        <v>42</v>
      </c>
      <c r="E98" s="287">
        <f>+INVERSIÓN!I87</f>
        <v>1</v>
      </c>
      <c r="F98" s="199"/>
      <c r="G98" s="199"/>
      <c r="H98" s="287">
        <f>+E98</f>
        <v>1</v>
      </c>
      <c r="I98" s="72"/>
      <c r="J98" s="200"/>
      <c r="K98" s="72"/>
      <c r="L98" s="72"/>
      <c r="M98" s="72"/>
      <c r="N98" s="110"/>
      <c r="O98" s="514" t="s">
        <v>161</v>
      </c>
      <c r="P98" s="496" t="s">
        <v>161</v>
      </c>
      <c r="Q98" s="514" t="s">
        <v>161</v>
      </c>
      <c r="R98" s="496" t="s">
        <v>162</v>
      </c>
      <c r="S98" s="500" t="s">
        <v>163</v>
      </c>
      <c r="T98" s="501"/>
      <c r="U98" s="496" t="s">
        <v>164</v>
      </c>
      <c r="V98" s="496" t="s">
        <v>165</v>
      </c>
      <c r="W98" s="496" t="s">
        <v>166</v>
      </c>
      <c r="X98" s="505" t="s">
        <v>163</v>
      </c>
      <c r="AA98" s="69">
        <v>12</v>
      </c>
      <c r="AB98" s="69" t="s">
        <v>44</v>
      </c>
      <c r="AC98" s="70"/>
      <c r="AD98" s="70"/>
      <c r="AE98" s="70"/>
      <c r="AF98" s="69" t="s">
        <v>43</v>
      </c>
      <c r="AG98" s="70"/>
      <c r="AH98" s="70"/>
      <c r="AI98" s="70"/>
    </row>
    <row r="99" spans="1:35" ht="10.5" customHeight="1" x14ac:dyDescent="0.2">
      <c r="A99" s="507"/>
      <c r="B99" s="522"/>
      <c r="C99" s="526"/>
      <c r="D99" s="97" t="s">
        <v>45</v>
      </c>
      <c r="E99" s="296">
        <f>+INVERSIÓN!I88</f>
        <v>265691796</v>
      </c>
      <c r="F99" s="71"/>
      <c r="G99" s="71"/>
      <c r="H99" s="199">
        <f>+E99</f>
        <v>265691796</v>
      </c>
      <c r="I99" s="71"/>
      <c r="J99" s="71"/>
      <c r="K99" s="71"/>
      <c r="L99" s="73"/>
      <c r="M99" s="73"/>
      <c r="N99" s="189"/>
      <c r="O99" s="514"/>
      <c r="P99" s="496"/>
      <c r="Q99" s="514"/>
      <c r="R99" s="496"/>
      <c r="S99" s="500"/>
      <c r="T99" s="501"/>
      <c r="U99" s="496"/>
      <c r="V99" s="496"/>
      <c r="W99" s="496"/>
      <c r="X99" s="505"/>
      <c r="AA99" s="69">
        <v>13</v>
      </c>
      <c r="AB99" s="69" t="s">
        <v>46</v>
      </c>
      <c r="AC99" s="70"/>
      <c r="AD99" s="70"/>
      <c r="AE99" s="70"/>
      <c r="AF99" s="69" t="s">
        <v>47</v>
      </c>
      <c r="AG99" s="70"/>
      <c r="AH99" s="70"/>
      <c r="AI99" s="70"/>
    </row>
    <row r="100" spans="1:35" ht="15.75" customHeight="1" x14ac:dyDescent="0.2">
      <c r="A100" s="507"/>
      <c r="B100" s="522"/>
      <c r="C100" s="526"/>
      <c r="D100" s="97" t="s">
        <v>48</v>
      </c>
      <c r="E100" s="73"/>
      <c r="F100" s="71"/>
      <c r="G100" s="71"/>
      <c r="H100" s="71"/>
      <c r="I100" s="73"/>
      <c r="J100" s="73"/>
      <c r="K100" s="73"/>
      <c r="L100" s="73"/>
      <c r="M100" s="73"/>
      <c r="N100" s="189"/>
      <c r="O100" s="514"/>
      <c r="P100" s="496"/>
      <c r="Q100" s="514"/>
      <c r="R100" s="496"/>
      <c r="S100" s="500"/>
      <c r="T100" s="501"/>
      <c r="U100" s="496"/>
      <c r="V100" s="496"/>
      <c r="W100" s="496"/>
      <c r="X100" s="505"/>
      <c r="AA100" s="69">
        <v>14</v>
      </c>
      <c r="AB100" s="69" t="s">
        <v>49</v>
      </c>
      <c r="AC100" s="70"/>
      <c r="AD100" s="70"/>
      <c r="AE100" s="70"/>
      <c r="AF100" s="69" t="s">
        <v>50</v>
      </c>
      <c r="AG100" s="70"/>
      <c r="AH100" s="70"/>
      <c r="AI100" s="70"/>
    </row>
    <row r="101" spans="1:35" ht="13.5" customHeight="1" x14ac:dyDescent="0.2">
      <c r="A101" s="507"/>
      <c r="B101" s="522"/>
      <c r="C101" s="526"/>
      <c r="D101" s="528" t="s">
        <v>51</v>
      </c>
      <c r="E101" s="518"/>
      <c r="F101" s="518"/>
      <c r="G101" s="518"/>
      <c r="H101" s="518"/>
      <c r="I101" s="518"/>
      <c r="J101" s="518"/>
      <c r="K101" s="518"/>
      <c r="L101" s="518"/>
      <c r="M101" s="518"/>
      <c r="N101" s="110"/>
      <c r="O101" s="514"/>
      <c r="P101" s="496"/>
      <c r="Q101" s="514"/>
      <c r="R101" s="496"/>
      <c r="S101" s="500"/>
      <c r="T101" s="501"/>
      <c r="U101" s="496"/>
      <c r="V101" s="496"/>
      <c r="W101" s="496"/>
      <c r="X101" s="505"/>
      <c r="AA101" s="69"/>
      <c r="AB101" s="69"/>
      <c r="AC101" s="70"/>
      <c r="AD101" s="70"/>
      <c r="AE101" s="70"/>
      <c r="AF101" s="69"/>
      <c r="AG101" s="70"/>
      <c r="AH101" s="70"/>
      <c r="AI101" s="70"/>
    </row>
    <row r="102" spans="1:35" ht="12.75" customHeight="1" x14ac:dyDescent="0.2">
      <c r="A102" s="507"/>
      <c r="B102" s="522"/>
      <c r="C102" s="526"/>
      <c r="D102" s="529"/>
      <c r="E102" s="519"/>
      <c r="F102" s="519"/>
      <c r="G102" s="519"/>
      <c r="H102" s="519"/>
      <c r="I102" s="519"/>
      <c r="J102" s="519"/>
      <c r="K102" s="519"/>
      <c r="L102" s="519"/>
      <c r="M102" s="519"/>
      <c r="N102" s="110"/>
      <c r="O102" s="514"/>
      <c r="P102" s="496"/>
      <c r="Q102" s="514"/>
      <c r="R102" s="496"/>
      <c r="S102" s="500"/>
      <c r="T102" s="501"/>
      <c r="U102" s="496"/>
      <c r="V102" s="496"/>
      <c r="W102" s="496"/>
      <c r="X102" s="505"/>
      <c r="AA102" s="69"/>
      <c r="AB102" s="69"/>
      <c r="AC102" s="70"/>
      <c r="AD102" s="70"/>
      <c r="AE102" s="70"/>
      <c r="AF102" s="69"/>
      <c r="AG102" s="70"/>
      <c r="AH102" s="70"/>
      <c r="AI102" s="70"/>
    </row>
    <row r="103" spans="1:35" ht="14.25" customHeight="1" x14ac:dyDescent="0.2">
      <c r="A103" s="507"/>
      <c r="B103" s="522"/>
      <c r="C103" s="526"/>
      <c r="D103" s="529"/>
      <c r="E103" s="519"/>
      <c r="F103" s="519"/>
      <c r="G103" s="519"/>
      <c r="H103" s="519"/>
      <c r="I103" s="519"/>
      <c r="J103" s="519"/>
      <c r="K103" s="519"/>
      <c r="L103" s="519"/>
      <c r="M103" s="519"/>
      <c r="N103" s="110"/>
      <c r="O103" s="514"/>
      <c r="P103" s="496"/>
      <c r="Q103" s="514"/>
      <c r="R103" s="496"/>
      <c r="S103" s="500"/>
      <c r="T103" s="501"/>
      <c r="U103" s="496"/>
      <c r="V103" s="496"/>
      <c r="W103" s="496"/>
      <c r="X103" s="505"/>
      <c r="AA103" s="69"/>
      <c r="AB103" s="69"/>
      <c r="AC103" s="70"/>
      <c r="AD103" s="70"/>
      <c r="AE103" s="70"/>
      <c r="AF103" s="69"/>
      <c r="AG103" s="70"/>
      <c r="AH103" s="70"/>
      <c r="AI103" s="70"/>
    </row>
    <row r="104" spans="1:35" ht="13.5" customHeight="1" thickBot="1" x14ac:dyDescent="0.25">
      <c r="A104" s="507"/>
      <c r="B104" s="522"/>
      <c r="C104" s="526"/>
      <c r="D104" s="531"/>
      <c r="E104" s="519"/>
      <c r="F104" s="519"/>
      <c r="G104" s="519"/>
      <c r="H104" s="519"/>
      <c r="I104" s="519"/>
      <c r="J104" s="519"/>
      <c r="K104" s="519"/>
      <c r="L104" s="519"/>
      <c r="M104" s="519"/>
      <c r="N104" s="110"/>
      <c r="O104" s="514"/>
      <c r="P104" s="496"/>
      <c r="Q104" s="514"/>
      <c r="R104" s="496"/>
      <c r="S104" s="500"/>
      <c r="T104" s="501"/>
      <c r="U104" s="496"/>
      <c r="V104" s="496"/>
      <c r="W104" s="496"/>
      <c r="X104" s="505"/>
      <c r="AA104" s="69"/>
      <c r="AB104" s="69"/>
      <c r="AC104" s="70"/>
      <c r="AD104" s="70"/>
      <c r="AE104" s="70"/>
      <c r="AF104" s="69"/>
      <c r="AG104" s="70"/>
      <c r="AH104" s="70"/>
      <c r="AI104" s="70"/>
    </row>
    <row r="105" spans="1:35" ht="10.5" customHeight="1" thickBot="1" x14ac:dyDescent="0.25">
      <c r="A105" s="507"/>
      <c r="B105" s="521" t="s">
        <v>178</v>
      </c>
      <c r="C105" s="510" t="s">
        <v>160</v>
      </c>
      <c r="D105" s="96" t="s">
        <v>42</v>
      </c>
      <c r="E105" s="250">
        <f>+INVERSIÓN!I93</f>
        <v>0.15</v>
      </c>
      <c r="F105" s="194"/>
      <c r="G105" s="194"/>
      <c r="H105" s="289">
        <f>+E105</f>
        <v>0.15</v>
      </c>
      <c r="I105" s="74"/>
      <c r="J105" s="195"/>
      <c r="K105" s="74"/>
      <c r="L105" s="74"/>
      <c r="M105" s="74"/>
      <c r="N105" s="112"/>
      <c r="O105" s="513" t="s">
        <v>161</v>
      </c>
      <c r="P105" s="495" t="s">
        <v>161</v>
      </c>
      <c r="Q105" s="513" t="s">
        <v>161</v>
      </c>
      <c r="R105" s="495" t="s">
        <v>162</v>
      </c>
      <c r="S105" s="498" t="s">
        <v>163</v>
      </c>
      <c r="T105" s="499"/>
      <c r="U105" s="495" t="s">
        <v>164</v>
      </c>
      <c r="V105" s="495" t="s">
        <v>165</v>
      </c>
      <c r="W105" s="495" t="s">
        <v>166</v>
      </c>
      <c r="X105" s="504" t="s">
        <v>163</v>
      </c>
      <c r="AA105" s="69">
        <v>12</v>
      </c>
      <c r="AB105" s="69" t="s">
        <v>44</v>
      </c>
      <c r="AC105" s="70"/>
      <c r="AD105" s="70"/>
      <c r="AE105" s="70"/>
      <c r="AF105" s="69" t="s">
        <v>43</v>
      </c>
      <c r="AG105" s="70"/>
      <c r="AH105" s="70"/>
      <c r="AI105" s="70"/>
    </row>
    <row r="106" spans="1:35" ht="10.5" customHeight="1" x14ac:dyDescent="0.2">
      <c r="A106" s="507"/>
      <c r="B106" s="522"/>
      <c r="C106" s="511"/>
      <c r="D106" s="97" t="s">
        <v>45</v>
      </c>
      <c r="E106" s="74">
        <f>+INVERSIÓN!I94</f>
        <v>394686410</v>
      </c>
      <c r="F106" s="71"/>
      <c r="G106" s="71"/>
      <c r="H106" s="71">
        <f>+E106</f>
        <v>394686410</v>
      </c>
      <c r="I106" s="71">
        <f>INVERSIÓN!J94</f>
        <v>0</v>
      </c>
      <c r="J106" s="71"/>
      <c r="K106" s="71"/>
      <c r="L106" s="73"/>
      <c r="M106" s="73"/>
      <c r="N106" s="189"/>
      <c r="O106" s="514"/>
      <c r="P106" s="496"/>
      <c r="Q106" s="514"/>
      <c r="R106" s="496"/>
      <c r="S106" s="500"/>
      <c r="T106" s="501"/>
      <c r="U106" s="496"/>
      <c r="V106" s="496"/>
      <c r="W106" s="496"/>
      <c r="X106" s="505"/>
      <c r="AA106" s="69">
        <v>13</v>
      </c>
      <c r="AB106" s="69" t="s">
        <v>46</v>
      </c>
      <c r="AC106" s="70"/>
      <c r="AD106" s="70"/>
      <c r="AE106" s="70"/>
      <c r="AF106" s="69" t="s">
        <v>47</v>
      </c>
      <c r="AG106" s="70"/>
      <c r="AH106" s="70"/>
      <c r="AI106" s="70"/>
    </row>
    <row r="107" spans="1:35" ht="18" customHeight="1" x14ac:dyDescent="0.2">
      <c r="A107" s="507"/>
      <c r="B107" s="522"/>
      <c r="C107" s="511"/>
      <c r="D107" s="97" t="s">
        <v>48</v>
      </c>
      <c r="E107" s="73"/>
      <c r="F107" s="71"/>
      <c r="G107" s="71"/>
      <c r="H107" s="71"/>
      <c r="I107" s="73"/>
      <c r="J107" s="73"/>
      <c r="K107" s="73"/>
      <c r="L107" s="73"/>
      <c r="M107" s="73"/>
      <c r="N107" s="189"/>
      <c r="O107" s="514"/>
      <c r="P107" s="496"/>
      <c r="Q107" s="514"/>
      <c r="R107" s="496"/>
      <c r="S107" s="500"/>
      <c r="T107" s="501"/>
      <c r="U107" s="496"/>
      <c r="V107" s="496"/>
      <c r="W107" s="496"/>
      <c r="X107" s="505"/>
      <c r="AA107" s="69">
        <v>14</v>
      </c>
      <c r="AB107" s="69" t="s">
        <v>49</v>
      </c>
      <c r="AC107" s="70"/>
      <c r="AD107" s="70"/>
      <c r="AE107" s="70"/>
      <c r="AF107" s="69" t="s">
        <v>50</v>
      </c>
      <c r="AG107" s="70"/>
      <c r="AH107" s="70"/>
      <c r="AI107" s="70"/>
    </row>
    <row r="108" spans="1:35" ht="12" customHeight="1" x14ac:dyDescent="0.2">
      <c r="A108" s="507"/>
      <c r="B108" s="522"/>
      <c r="C108" s="511"/>
      <c r="D108" s="528" t="s">
        <v>51</v>
      </c>
      <c r="E108" s="518"/>
      <c r="F108" s="518"/>
      <c r="G108" s="518"/>
      <c r="H108" s="518"/>
      <c r="I108" s="518"/>
      <c r="J108" s="518"/>
      <c r="K108" s="518"/>
      <c r="L108" s="518"/>
      <c r="M108" s="518"/>
      <c r="N108" s="110"/>
      <c r="O108" s="514"/>
      <c r="P108" s="496"/>
      <c r="Q108" s="514"/>
      <c r="R108" s="496"/>
      <c r="S108" s="500"/>
      <c r="T108" s="501"/>
      <c r="U108" s="496"/>
      <c r="V108" s="496"/>
      <c r="W108" s="496"/>
      <c r="X108" s="505"/>
      <c r="AA108" s="69"/>
      <c r="AB108" s="69"/>
      <c r="AC108" s="70"/>
      <c r="AD108" s="70"/>
      <c r="AE108" s="70"/>
      <c r="AF108" s="69"/>
      <c r="AG108" s="70"/>
      <c r="AH108" s="70"/>
      <c r="AI108" s="70"/>
    </row>
    <row r="109" spans="1:35" ht="8.25" customHeight="1" x14ac:dyDescent="0.2">
      <c r="A109" s="507"/>
      <c r="B109" s="522"/>
      <c r="C109" s="511"/>
      <c r="D109" s="529"/>
      <c r="E109" s="519"/>
      <c r="F109" s="519"/>
      <c r="G109" s="519"/>
      <c r="H109" s="519"/>
      <c r="I109" s="519"/>
      <c r="J109" s="519"/>
      <c r="K109" s="519"/>
      <c r="L109" s="519"/>
      <c r="M109" s="519"/>
      <c r="N109" s="110"/>
      <c r="O109" s="514"/>
      <c r="P109" s="496"/>
      <c r="Q109" s="514"/>
      <c r="R109" s="496"/>
      <c r="S109" s="500"/>
      <c r="T109" s="501"/>
      <c r="U109" s="496"/>
      <c r="V109" s="496"/>
      <c r="W109" s="496"/>
      <c r="X109" s="505"/>
      <c r="AA109" s="69"/>
      <c r="AB109" s="69"/>
      <c r="AC109" s="70"/>
      <c r="AD109" s="70"/>
      <c r="AE109" s="70"/>
      <c r="AF109" s="69"/>
      <c r="AG109" s="70"/>
      <c r="AH109" s="70"/>
      <c r="AI109" s="70"/>
    </row>
    <row r="110" spans="1:35" ht="11.25" customHeight="1" x14ac:dyDescent="0.2">
      <c r="A110" s="507"/>
      <c r="B110" s="522"/>
      <c r="C110" s="511"/>
      <c r="D110" s="529"/>
      <c r="E110" s="519"/>
      <c r="F110" s="519"/>
      <c r="G110" s="519"/>
      <c r="H110" s="519"/>
      <c r="I110" s="519"/>
      <c r="J110" s="519"/>
      <c r="K110" s="519"/>
      <c r="L110" s="519"/>
      <c r="M110" s="519"/>
      <c r="N110" s="110"/>
      <c r="O110" s="514"/>
      <c r="P110" s="496"/>
      <c r="Q110" s="514"/>
      <c r="R110" s="496"/>
      <c r="S110" s="500"/>
      <c r="T110" s="501"/>
      <c r="U110" s="496"/>
      <c r="V110" s="496"/>
      <c r="W110" s="496"/>
      <c r="X110" s="505"/>
      <c r="AA110" s="69"/>
      <c r="AB110" s="69"/>
      <c r="AC110" s="70"/>
      <c r="AD110" s="70"/>
      <c r="AE110" s="70"/>
      <c r="AF110" s="69"/>
      <c r="AG110" s="70"/>
      <c r="AH110" s="70"/>
      <c r="AI110" s="70"/>
    </row>
    <row r="111" spans="1:35" ht="11.25" customHeight="1" thickBot="1" x14ac:dyDescent="0.25">
      <c r="A111" s="507"/>
      <c r="B111" s="522"/>
      <c r="C111" s="512"/>
      <c r="D111" s="530"/>
      <c r="E111" s="520"/>
      <c r="F111" s="520"/>
      <c r="G111" s="520"/>
      <c r="H111" s="520"/>
      <c r="I111" s="520"/>
      <c r="J111" s="520"/>
      <c r="K111" s="520"/>
      <c r="L111" s="520"/>
      <c r="M111" s="520"/>
      <c r="N111" s="111"/>
      <c r="O111" s="515"/>
      <c r="P111" s="497"/>
      <c r="Q111" s="515"/>
      <c r="R111" s="497"/>
      <c r="S111" s="502"/>
      <c r="T111" s="503"/>
      <c r="U111" s="497"/>
      <c r="V111" s="497"/>
      <c r="W111" s="497"/>
      <c r="X111" s="506"/>
      <c r="AA111" s="69"/>
      <c r="AB111" s="69"/>
      <c r="AC111" s="70"/>
      <c r="AD111" s="70"/>
      <c r="AE111" s="70"/>
      <c r="AF111" s="69"/>
      <c r="AG111" s="70"/>
      <c r="AH111" s="70"/>
      <c r="AI111" s="70"/>
    </row>
    <row r="112" spans="1:35" ht="10.5" customHeight="1" x14ac:dyDescent="0.2">
      <c r="A112" s="507"/>
      <c r="B112" s="521" t="s">
        <v>179</v>
      </c>
      <c r="C112" s="526" t="s">
        <v>160</v>
      </c>
      <c r="D112" s="98" t="s">
        <v>42</v>
      </c>
      <c r="E112" s="287">
        <f>+INVERSIÓN!I99</f>
        <v>0.1</v>
      </c>
      <c r="F112" s="199"/>
      <c r="G112" s="199"/>
      <c r="H112" s="287">
        <f>+E112</f>
        <v>0.1</v>
      </c>
      <c r="I112" s="72"/>
      <c r="J112" s="200"/>
      <c r="K112" s="72"/>
      <c r="L112" s="72"/>
      <c r="M112" s="72"/>
      <c r="N112" s="110"/>
      <c r="O112" s="514" t="s">
        <v>161</v>
      </c>
      <c r="P112" s="496" t="s">
        <v>161</v>
      </c>
      <c r="Q112" s="514" t="s">
        <v>161</v>
      </c>
      <c r="R112" s="496" t="s">
        <v>162</v>
      </c>
      <c r="S112" s="500" t="s">
        <v>163</v>
      </c>
      <c r="T112" s="501"/>
      <c r="U112" s="496" t="s">
        <v>164</v>
      </c>
      <c r="V112" s="496" t="s">
        <v>165</v>
      </c>
      <c r="W112" s="496" t="s">
        <v>166</v>
      </c>
      <c r="X112" s="505" t="s">
        <v>163</v>
      </c>
      <c r="AA112" s="69">
        <v>12</v>
      </c>
      <c r="AB112" s="69" t="s">
        <v>44</v>
      </c>
      <c r="AC112" s="70"/>
      <c r="AD112" s="70"/>
      <c r="AE112" s="70"/>
      <c r="AF112" s="69" t="s">
        <v>43</v>
      </c>
      <c r="AG112" s="70"/>
      <c r="AH112" s="70"/>
      <c r="AI112" s="70"/>
    </row>
    <row r="113" spans="1:35" ht="10.5" customHeight="1" x14ac:dyDescent="0.2">
      <c r="A113" s="507"/>
      <c r="B113" s="522"/>
      <c r="C113" s="526"/>
      <c r="D113" s="97" t="s">
        <v>45</v>
      </c>
      <c r="E113" s="72">
        <f>+INVERSIÓN!I100</f>
        <v>146876322</v>
      </c>
      <c r="F113" s="71"/>
      <c r="G113" s="71"/>
      <c r="H113" s="71">
        <f>+E113</f>
        <v>146876322</v>
      </c>
      <c r="I113" s="71">
        <f>INVERSIÓN!J100</f>
        <v>0</v>
      </c>
      <c r="J113" s="71"/>
      <c r="K113" s="71"/>
      <c r="L113" s="73"/>
      <c r="M113" s="73"/>
      <c r="N113" s="189"/>
      <c r="O113" s="514"/>
      <c r="P113" s="496"/>
      <c r="Q113" s="514"/>
      <c r="R113" s="496"/>
      <c r="S113" s="500"/>
      <c r="T113" s="501"/>
      <c r="U113" s="496"/>
      <c r="V113" s="496"/>
      <c r="W113" s="496"/>
      <c r="X113" s="505"/>
      <c r="AA113" s="69">
        <v>13</v>
      </c>
      <c r="AB113" s="69" t="s">
        <v>46</v>
      </c>
      <c r="AC113" s="70"/>
      <c r="AD113" s="70"/>
      <c r="AE113" s="70"/>
      <c r="AF113" s="69" t="s">
        <v>47</v>
      </c>
      <c r="AG113" s="70"/>
      <c r="AH113" s="70"/>
      <c r="AI113" s="70"/>
    </row>
    <row r="114" spans="1:35" ht="21.75" customHeight="1" x14ac:dyDescent="0.2">
      <c r="A114" s="507"/>
      <c r="B114" s="522"/>
      <c r="C114" s="526"/>
      <c r="D114" s="97" t="s">
        <v>48</v>
      </c>
      <c r="E114" s="73"/>
      <c r="F114" s="71"/>
      <c r="G114" s="71"/>
      <c r="H114" s="71"/>
      <c r="I114" s="73"/>
      <c r="J114" s="73"/>
      <c r="K114" s="73"/>
      <c r="L114" s="73"/>
      <c r="M114" s="73"/>
      <c r="N114" s="189"/>
      <c r="O114" s="514"/>
      <c r="P114" s="496"/>
      <c r="Q114" s="514"/>
      <c r="R114" s="496"/>
      <c r="S114" s="500"/>
      <c r="T114" s="501"/>
      <c r="U114" s="496"/>
      <c r="V114" s="496"/>
      <c r="W114" s="496"/>
      <c r="X114" s="505"/>
      <c r="AA114" s="69">
        <v>14</v>
      </c>
      <c r="AB114" s="69" t="s">
        <v>49</v>
      </c>
      <c r="AC114" s="70"/>
      <c r="AD114" s="70"/>
      <c r="AE114" s="70"/>
      <c r="AF114" s="69" t="s">
        <v>50</v>
      </c>
      <c r="AG114" s="70"/>
      <c r="AH114" s="70"/>
      <c r="AI114" s="70"/>
    </row>
    <row r="115" spans="1:35" ht="14.25" customHeight="1" x14ac:dyDescent="0.2">
      <c r="A115" s="507"/>
      <c r="B115" s="522"/>
      <c r="C115" s="526"/>
      <c r="D115" s="523" t="s">
        <v>51</v>
      </c>
      <c r="E115" s="518"/>
      <c r="F115" s="518"/>
      <c r="G115" s="518"/>
      <c r="H115" s="518"/>
      <c r="I115" s="518"/>
      <c r="J115" s="518"/>
      <c r="K115" s="518"/>
      <c r="L115" s="518"/>
      <c r="M115" s="518"/>
      <c r="N115" s="110"/>
      <c r="O115" s="514"/>
      <c r="P115" s="496"/>
      <c r="Q115" s="514"/>
      <c r="R115" s="496"/>
      <c r="S115" s="500"/>
      <c r="T115" s="501"/>
      <c r="U115" s="496"/>
      <c r="V115" s="496"/>
      <c r="W115" s="496"/>
      <c r="X115" s="505"/>
      <c r="AA115" s="69"/>
      <c r="AB115" s="69"/>
      <c r="AC115" s="70"/>
      <c r="AD115" s="70"/>
      <c r="AE115" s="70"/>
      <c r="AF115" s="69"/>
      <c r="AG115" s="70"/>
      <c r="AH115" s="70"/>
      <c r="AI115" s="70"/>
    </row>
    <row r="116" spans="1:35" ht="9.75" customHeight="1" x14ac:dyDescent="0.2">
      <c r="A116" s="507"/>
      <c r="B116" s="522"/>
      <c r="C116" s="526"/>
      <c r="D116" s="524"/>
      <c r="E116" s="519"/>
      <c r="F116" s="519"/>
      <c r="G116" s="519"/>
      <c r="H116" s="519"/>
      <c r="I116" s="519"/>
      <c r="J116" s="519"/>
      <c r="K116" s="519"/>
      <c r="L116" s="519"/>
      <c r="M116" s="519"/>
      <c r="N116" s="110"/>
      <c r="O116" s="514"/>
      <c r="P116" s="496"/>
      <c r="Q116" s="514"/>
      <c r="R116" s="496"/>
      <c r="S116" s="500"/>
      <c r="T116" s="501"/>
      <c r="U116" s="496"/>
      <c r="V116" s="496"/>
      <c r="W116" s="496"/>
      <c r="X116" s="505"/>
      <c r="AA116" s="69"/>
      <c r="AB116" s="69"/>
      <c r="AC116" s="70"/>
      <c r="AD116" s="70"/>
      <c r="AE116" s="70"/>
      <c r="AF116" s="69"/>
      <c r="AG116" s="70"/>
      <c r="AH116" s="70"/>
      <c r="AI116" s="70"/>
    </row>
    <row r="117" spans="1:35" ht="9.75" customHeight="1" x14ac:dyDescent="0.2">
      <c r="A117" s="507"/>
      <c r="B117" s="522"/>
      <c r="C117" s="526"/>
      <c r="D117" s="524"/>
      <c r="E117" s="519"/>
      <c r="F117" s="519"/>
      <c r="G117" s="519"/>
      <c r="H117" s="519"/>
      <c r="I117" s="519"/>
      <c r="J117" s="519"/>
      <c r="K117" s="519"/>
      <c r="L117" s="519"/>
      <c r="M117" s="519"/>
      <c r="N117" s="110"/>
      <c r="O117" s="514"/>
      <c r="P117" s="496"/>
      <c r="Q117" s="514"/>
      <c r="R117" s="496"/>
      <c r="S117" s="500"/>
      <c r="T117" s="501"/>
      <c r="U117" s="496"/>
      <c r="V117" s="496"/>
      <c r="W117" s="496"/>
      <c r="X117" s="505"/>
      <c r="AA117" s="69"/>
      <c r="AB117" s="69"/>
      <c r="AC117" s="70"/>
      <c r="AD117" s="70"/>
      <c r="AE117" s="70"/>
      <c r="AF117" s="69"/>
      <c r="AG117" s="70"/>
      <c r="AH117" s="70"/>
      <c r="AI117" s="70"/>
    </row>
    <row r="118" spans="1:35" ht="12.75" customHeight="1" thickBot="1" x14ac:dyDescent="0.25">
      <c r="A118" s="507"/>
      <c r="B118" s="522"/>
      <c r="C118" s="526"/>
      <c r="D118" s="527"/>
      <c r="E118" s="519"/>
      <c r="F118" s="519"/>
      <c r="G118" s="519"/>
      <c r="H118" s="519"/>
      <c r="I118" s="519"/>
      <c r="J118" s="519"/>
      <c r="K118" s="519"/>
      <c r="L118" s="519"/>
      <c r="M118" s="519"/>
      <c r="N118" s="110"/>
      <c r="O118" s="514"/>
      <c r="P118" s="496"/>
      <c r="Q118" s="514"/>
      <c r="R118" s="496"/>
      <c r="S118" s="500"/>
      <c r="T118" s="501"/>
      <c r="U118" s="496"/>
      <c r="V118" s="496"/>
      <c r="W118" s="496"/>
      <c r="X118" s="505"/>
      <c r="AA118" s="69"/>
      <c r="AB118" s="69"/>
      <c r="AC118" s="70"/>
      <c r="AD118" s="70"/>
      <c r="AE118" s="70"/>
      <c r="AF118" s="69"/>
      <c r="AG118" s="70"/>
      <c r="AH118" s="70"/>
      <c r="AI118" s="70"/>
    </row>
    <row r="119" spans="1:35" ht="10.5" customHeight="1" x14ac:dyDescent="0.2">
      <c r="A119" s="507"/>
      <c r="B119" s="521" t="s">
        <v>180</v>
      </c>
      <c r="C119" s="510" t="s">
        <v>160</v>
      </c>
      <c r="D119" s="96" t="s">
        <v>42</v>
      </c>
      <c r="E119" s="288">
        <f>+INVERSIÓN!I105</f>
        <v>4000</v>
      </c>
      <c r="F119" s="71"/>
      <c r="G119" s="71"/>
      <c r="H119" s="288">
        <f>+E119</f>
        <v>4000</v>
      </c>
      <c r="I119" s="74"/>
      <c r="J119" s="195"/>
      <c r="K119" s="74"/>
      <c r="L119" s="42"/>
      <c r="M119" s="42"/>
      <c r="N119" s="112"/>
      <c r="O119" s="513" t="s">
        <v>161</v>
      </c>
      <c r="P119" s="495" t="s">
        <v>161</v>
      </c>
      <c r="Q119" s="513" t="s">
        <v>161</v>
      </c>
      <c r="R119" s="495" t="s">
        <v>162</v>
      </c>
      <c r="S119" s="498" t="s">
        <v>163</v>
      </c>
      <c r="T119" s="499"/>
      <c r="U119" s="495" t="s">
        <v>164</v>
      </c>
      <c r="V119" s="495" t="s">
        <v>165</v>
      </c>
      <c r="W119" s="495" t="s">
        <v>166</v>
      </c>
      <c r="X119" s="504" t="s">
        <v>163</v>
      </c>
      <c r="AA119" s="69">
        <v>12</v>
      </c>
      <c r="AB119" s="69" t="s">
        <v>44</v>
      </c>
      <c r="AC119" s="70"/>
      <c r="AD119" s="70"/>
      <c r="AE119" s="70"/>
      <c r="AF119" s="69" t="s">
        <v>43</v>
      </c>
      <c r="AG119" s="70"/>
      <c r="AH119" s="70"/>
      <c r="AI119" s="70"/>
    </row>
    <row r="120" spans="1:35" ht="10.5" customHeight="1" x14ac:dyDescent="0.2">
      <c r="A120" s="507"/>
      <c r="B120" s="522"/>
      <c r="C120" s="511"/>
      <c r="D120" s="97" t="s">
        <v>45</v>
      </c>
      <c r="E120" s="297">
        <f>+INVERSIÓN!I106</f>
        <v>256119802</v>
      </c>
      <c r="F120" s="71"/>
      <c r="G120" s="71"/>
      <c r="H120" s="71">
        <f>+E120</f>
        <v>256119802</v>
      </c>
      <c r="I120" s="71">
        <f>INVERSIÓN!J106</f>
        <v>0</v>
      </c>
      <c r="J120" s="71"/>
      <c r="K120" s="71"/>
      <c r="L120" s="73"/>
      <c r="M120" s="73"/>
      <c r="N120" s="189"/>
      <c r="O120" s="514"/>
      <c r="P120" s="496"/>
      <c r="Q120" s="514"/>
      <c r="R120" s="496"/>
      <c r="S120" s="500"/>
      <c r="T120" s="501"/>
      <c r="U120" s="496"/>
      <c r="V120" s="496"/>
      <c r="W120" s="496"/>
      <c r="X120" s="505"/>
      <c r="AA120" s="69">
        <v>13</v>
      </c>
      <c r="AB120" s="69" t="s">
        <v>46</v>
      </c>
      <c r="AC120" s="70"/>
      <c r="AD120" s="70"/>
      <c r="AE120" s="70"/>
      <c r="AF120" s="69" t="s">
        <v>47</v>
      </c>
      <c r="AG120" s="70"/>
      <c r="AH120" s="70"/>
      <c r="AI120" s="70"/>
    </row>
    <row r="121" spans="1:35" ht="21.75" customHeight="1" x14ac:dyDescent="0.2">
      <c r="A121" s="507"/>
      <c r="B121" s="522"/>
      <c r="C121" s="511"/>
      <c r="D121" s="97" t="s">
        <v>48</v>
      </c>
      <c r="E121" s="73"/>
      <c r="F121" s="71"/>
      <c r="G121" s="71"/>
      <c r="H121" s="71"/>
      <c r="I121" s="73"/>
      <c r="J121" s="73"/>
      <c r="K121" s="73"/>
      <c r="L121" s="73"/>
      <c r="M121" s="73"/>
      <c r="N121" s="189"/>
      <c r="O121" s="514"/>
      <c r="P121" s="496"/>
      <c r="Q121" s="514"/>
      <c r="R121" s="496"/>
      <c r="S121" s="500"/>
      <c r="T121" s="501"/>
      <c r="U121" s="496"/>
      <c r="V121" s="496"/>
      <c r="W121" s="496"/>
      <c r="X121" s="505"/>
      <c r="AA121" s="69">
        <v>14</v>
      </c>
      <c r="AB121" s="69" t="s">
        <v>49</v>
      </c>
      <c r="AC121" s="70"/>
      <c r="AD121" s="70"/>
      <c r="AE121" s="70"/>
      <c r="AF121" s="69" t="s">
        <v>50</v>
      </c>
      <c r="AG121" s="70"/>
      <c r="AH121" s="70"/>
      <c r="AI121" s="70"/>
    </row>
    <row r="122" spans="1:35" ht="13.5" customHeight="1" x14ac:dyDescent="0.2">
      <c r="A122" s="507"/>
      <c r="B122" s="522"/>
      <c r="C122" s="511"/>
      <c r="D122" s="523" t="s">
        <v>51</v>
      </c>
      <c r="E122" s="518"/>
      <c r="F122" s="518"/>
      <c r="G122" s="518"/>
      <c r="H122" s="518"/>
      <c r="I122" s="518"/>
      <c r="J122" s="518"/>
      <c r="K122" s="518"/>
      <c r="L122" s="518"/>
      <c r="M122" s="518"/>
      <c r="N122" s="110"/>
      <c r="O122" s="514"/>
      <c r="P122" s="496"/>
      <c r="Q122" s="514"/>
      <c r="R122" s="496"/>
      <c r="S122" s="500"/>
      <c r="T122" s="501"/>
      <c r="U122" s="496"/>
      <c r="V122" s="496"/>
      <c r="W122" s="496"/>
      <c r="X122" s="505"/>
      <c r="AA122" s="69"/>
      <c r="AB122" s="69"/>
      <c r="AC122" s="70"/>
      <c r="AD122" s="70"/>
      <c r="AE122" s="70"/>
      <c r="AF122" s="69"/>
      <c r="AG122" s="70"/>
      <c r="AH122" s="70"/>
      <c r="AI122" s="70"/>
    </row>
    <row r="123" spans="1:35" ht="12" customHeight="1" x14ac:dyDescent="0.2">
      <c r="A123" s="507"/>
      <c r="B123" s="522"/>
      <c r="C123" s="511"/>
      <c r="D123" s="524"/>
      <c r="E123" s="519"/>
      <c r="F123" s="519"/>
      <c r="G123" s="519"/>
      <c r="H123" s="519"/>
      <c r="I123" s="519"/>
      <c r="J123" s="519"/>
      <c r="K123" s="519"/>
      <c r="L123" s="519"/>
      <c r="M123" s="519"/>
      <c r="N123" s="110"/>
      <c r="O123" s="514"/>
      <c r="P123" s="496"/>
      <c r="Q123" s="514"/>
      <c r="R123" s="496"/>
      <c r="S123" s="500"/>
      <c r="T123" s="501"/>
      <c r="U123" s="496"/>
      <c r="V123" s="496"/>
      <c r="W123" s="496"/>
      <c r="X123" s="505"/>
      <c r="AA123" s="69"/>
      <c r="AB123" s="69"/>
      <c r="AC123" s="70"/>
      <c r="AD123" s="70"/>
      <c r="AE123" s="70"/>
      <c r="AF123" s="69"/>
      <c r="AG123" s="70"/>
      <c r="AH123" s="70"/>
      <c r="AI123" s="70"/>
    </row>
    <row r="124" spans="1:35" ht="13.5" customHeight="1" x14ac:dyDescent="0.2">
      <c r="A124" s="507"/>
      <c r="B124" s="522"/>
      <c r="C124" s="511"/>
      <c r="D124" s="524"/>
      <c r="E124" s="519"/>
      <c r="F124" s="519"/>
      <c r="G124" s="519"/>
      <c r="H124" s="519"/>
      <c r="I124" s="519"/>
      <c r="J124" s="519"/>
      <c r="K124" s="519"/>
      <c r="L124" s="519"/>
      <c r="M124" s="519"/>
      <c r="N124" s="110"/>
      <c r="O124" s="514"/>
      <c r="P124" s="496"/>
      <c r="Q124" s="514"/>
      <c r="R124" s="496"/>
      <c r="S124" s="500"/>
      <c r="T124" s="501"/>
      <c r="U124" s="496"/>
      <c r="V124" s="496"/>
      <c r="W124" s="496"/>
      <c r="X124" s="505"/>
      <c r="AA124" s="69"/>
      <c r="AB124" s="69"/>
      <c r="AC124" s="70"/>
      <c r="AD124" s="70"/>
      <c r="AE124" s="70"/>
      <c r="AF124" s="69"/>
      <c r="AG124" s="70"/>
      <c r="AH124" s="70"/>
      <c r="AI124" s="70"/>
    </row>
    <row r="125" spans="1:35" ht="12.75" customHeight="1" thickBot="1" x14ac:dyDescent="0.25">
      <c r="A125" s="507"/>
      <c r="B125" s="522"/>
      <c r="C125" s="512"/>
      <c r="D125" s="525"/>
      <c r="E125" s="520"/>
      <c r="F125" s="520"/>
      <c r="G125" s="520"/>
      <c r="H125" s="520"/>
      <c r="I125" s="520"/>
      <c r="J125" s="520"/>
      <c r="K125" s="520"/>
      <c r="L125" s="520"/>
      <c r="M125" s="520"/>
      <c r="N125" s="111"/>
      <c r="O125" s="515"/>
      <c r="P125" s="497"/>
      <c r="Q125" s="515"/>
      <c r="R125" s="497"/>
      <c r="S125" s="502"/>
      <c r="T125" s="503"/>
      <c r="U125" s="497"/>
      <c r="V125" s="497"/>
      <c r="W125" s="497"/>
      <c r="X125" s="506"/>
      <c r="AA125" s="69"/>
      <c r="AB125" s="69"/>
      <c r="AC125" s="70"/>
      <c r="AD125" s="70"/>
      <c r="AE125" s="70"/>
      <c r="AF125" s="69"/>
      <c r="AG125" s="70"/>
      <c r="AH125" s="70"/>
      <c r="AI125" s="70"/>
    </row>
    <row r="126" spans="1:35" ht="10.5" customHeight="1" x14ac:dyDescent="0.2">
      <c r="A126" s="507"/>
      <c r="B126" s="521" t="s">
        <v>181</v>
      </c>
      <c r="C126" s="526" t="s">
        <v>160</v>
      </c>
      <c r="D126" s="98" t="s">
        <v>42</v>
      </c>
      <c r="E126" s="287">
        <f>+INVERSIÓN!I111</f>
        <v>0.1</v>
      </c>
      <c r="F126" s="199"/>
      <c r="G126" s="199"/>
      <c r="H126" s="287">
        <f>+E126</f>
        <v>0.1</v>
      </c>
      <c r="I126" s="72"/>
      <c r="J126" s="200"/>
      <c r="K126" s="72"/>
      <c r="L126" s="72"/>
      <c r="M126" s="72"/>
      <c r="N126" s="110"/>
      <c r="O126" s="514" t="s">
        <v>161</v>
      </c>
      <c r="P126" s="496" t="s">
        <v>161</v>
      </c>
      <c r="Q126" s="514" t="s">
        <v>161</v>
      </c>
      <c r="R126" s="496" t="s">
        <v>162</v>
      </c>
      <c r="S126" s="500" t="s">
        <v>163</v>
      </c>
      <c r="T126" s="501"/>
      <c r="U126" s="496" t="s">
        <v>164</v>
      </c>
      <c r="V126" s="496" t="s">
        <v>165</v>
      </c>
      <c r="W126" s="496" t="s">
        <v>166</v>
      </c>
      <c r="X126" s="505" t="s">
        <v>163</v>
      </c>
      <c r="AA126" s="69">
        <v>12</v>
      </c>
      <c r="AB126" s="69" t="s">
        <v>44</v>
      </c>
      <c r="AC126" s="70"/>
      <c r="AD126" s="70"/>
      <c r="AE126" s="70"/>
      <c r="AF126" s="69" t="s">
        <v>43</v>
      </c>
      <c r="AG126" s="70"/>
      <c r="AH126" s="70"/>
      <c r="AI126" s="70"/>
    </row>
    <row r="127" spans="1:35" ht="10.5" customHeight="1" x14ac:dyDescent="0.2">
      <c r="A127" s="507"/>
      <c r="B127" s="522"/>
      <c r="C127" s="526"/>
      <c r="D127" s="97" t="s">
        <v>45</v>
      </c>
      <c r="E127" s="72">
        <f>+INVERSIÓN!I112</f>
        <v>181195158</v>
      </c>
      <c r="F127" s="71"/>
      <c r="G127" s="71"/>
      <c r="H127" s="199">
        <f>+E127</f>
        <v>181195158</v>
      </c>
      <c r="I127" s="71">
        <f>INVERSIÓN!J112</f>
        <v>0</v>
      </c>
      <c r="J127" s="71"/>
      <c r="K127" s="71"/>
      <c r="L127" s="73"/>
      <c r="M127" s="73"/>
      <c r="N127" s="189"/>
      <c r="O127" s="514"/>
      <c r="P127" s="496"/>
      <c r="Q127" s="514"/>
      <c r="R127" s="496"/>
      <c r="S127" s="500"/>
      <c r="T127" s="501"/>
      <c r="U127" s="496"/>
      <c r="V127" s="496"/>
      <c r="W127" s="496"/>
      <c r="X127" s="505"/>
      <c r="AA127" s="69">
        <v>13</v>
      </c>
      <c r="AB127" s="69" t="s">
        <v>46</v>
      </c>
      <c r="AC127" s="70"/>
      <c r="AD127" s="70"/>
      <c r="AE127" s="70"/>
      <c r="AF127" s="69" t="s">
        <v>47</v>
      </c>
      <c r="AG127" s="70"/>
      <c r="AH127" s="70"/>
      <c r="AI127" s="70"/>
    </row>
    <row r="128" spans="1:35" ht="20.25" customHeight="1" x14ac:dyDescent="0.2">
      <c r="A128" s="507"/>
      <c r="B128" s="522"/>
      <c r="C128" s="526"/>
      <c r="D128" s="97" t="s">
        <v>48</v>
      </c>
      <c r="E128" s="73"/>
      <c r="F128" s="71"/>
      <c r="G128" s="71"/>
      <c r="H128" s="71"/>
      <c r="I128" s="73"/>
      <c r="J128" s="73"/>
      <c r="K128" s="73"/>
      <c r="L128" s="73"/>
      <c r="M128" s="73"/>
      <c r="N128" s="189"/>
      <c r="O128" s="514"/>
      <c r="P128" s="496"/>
      <c r="Q128" s="514"/>
      <c r="R128" s="496"/>
      <c r="S128" s="500"/>
      <c r="T128" s="501"/>
      <c r="U128" s="496"/>
      <c r="V128" s="496"/>
      <c r="W128" s="496"/>
      <c r="X128" s="505"/>
      <c r="AA128" s="69">
        <v>14</v>
      </c>
      <c r="AB128" s="69" t="s">
        <v>49</v>
      </c>
      <c r="AC128" s="70"/>
      <c r="AD128" s="70"/>
      <c r="AE128" s="70"/>
      <c r="AF128" s="69" t="s">
        <v>50</v>
      </c>
      <c r="AG128" s="70"/>
      <c r="AH128" s="70"/>
      <c r="AI128" s="70"/>
    </row>
    <row r="129" spans="1:35" ht="15" customHeight="1" x14ac:dyDescent="0.2">
      <c r="A129" s="507"/>
      <c r="B129" s="522"/>
      <c r="C129" s="526"/>
      <c r="D129" s="523" t="s">
        <v>51</v>
      </c>
      <c r="E129" s="518"/>
      <c r="F129" s="518"/>
      <c r="G129" s="518"/>
      <c r="H129" s="518"/>
      <c r="I129" s="518"/>
      <c r="J129" s="518"/>
      <c r="K129" s="518"/>
      <c r="L129" s="518"/>
      <c r="M129" s="518"/>
      <c r="N129" s="110"/>
      <c r="O129" s="514"/>
      <c r="P129" s="496"/>
      <c r="Q129" s="514"/>
      <c r="R129" s="496"/>
      <c r="S129" s="500"/>
      <c r="T129" s="501"/>
      <c r="U129" s="496"/>
      <c r="V129" s="496"/>
      <c r="W129" s="496"/>
      <c r="X129" s="505"/>
      <c r="AA129" s="69"/>
      <c r="AB129" s="69"/>
      <c r="AC129" s="70"/>
      <c r="AD129" s="70"/>
      <c r="AE129" s="70"/>
      <c r="AF129" s="69"/>
      <c r="AG129" s="70"/>
      <c r="AH129" s="70"/>
      <c r="AI129" s="70"/>
    </row>
    <row r="130" spans="1:35" ht="13.5" customHeight="1" x14ac:dyDescent="0.2">
      <c r="A130" s="507"/>
      <c r="B130" s="522"/>
      <c r="C130" s="526"/>
      <c r="D130" s="524"/>
      <c r="E130" s="519"/>
      <c r="F130" s="519"/>
      <c r="G130" s="519"/>
      <c r="H130" s="519"/>
      <c r="I130" s="519"/>
      <c r="J130" s="519"/>
      <c r="K130" s="519"/>
      <c r="L130" s="519"/>
      <c r="M130" s="519"/>
      <c r="N130" s="110"/>
      <c r="O130" s="514"/>
      <c r="P130" s="496"/>
      <c r="Q130" s="514"/>
      <c r="R130" s="496"/>
      <c r="S130" s="500"/>
      <c r="T130" s="501"/>
      <c r="U130" s="496"/>
      <c r="V130" s="496"/>
      <c r="W130" s="496"/>
      <c r="X130" s="505"/>
      <c r="AA130" s="69"/>
      <c r="AB130" s="69"/>
      <c r="AC130" s="70"/>
      <c r="AD130" s="70"/>
      <c r="AE130" s="70"/>
      <c r="AF130" s="69"/>
      <c r="AG130" s="70"/>
      <c r="AH130" s="70"/>
      <c r="AI130" s="70"/>
    </row>
    <row r="131" spans="1:35" ht="11.25" customHeight="1" x14ac:dyDescent="0.2">
      <c r="A131" s="507"/>
      <c r="B131" s="522"/>
      <c r="C131" s="526"/>
      <c r="D131" s="524"/>
      <c r="E131" s="519"/>
      <c r="F131" s="519"/>
      <c r="G131" s="519"/>
      <c r="H131" s="519"/>
      <c r="I131" s="519"/>
      <c r="J131" s="519"/>
      <c r="K131" s="519"/>
      <c r="L131" s="519"/>
      <c r="M131" s="519"/>
      <c r="N131" s="110"/>
      <c r="O131" s="514"/>
      <c r="P131" s="496"/>
      <c r="Q131" s="514"/>
      <c r="R131" s="496"/>
      <c r="S131" s="500"/>
      <c r="T131" s="501"/>
      <c r="U131" s="496"/>
      <c r="V131" s="496"/>
      <c r="W131" s="496"/>
      <c r="X131" s="505"/>
      <c r="AA131" s="69"/>
      <c r="AB131" s="69"/>
      <c r="AC131" s="70"/>
      <c r="AD131" s="70"/>
      <c r="AE131" s="70"/>
      <c r="AF131" s="69"/>
      <c r="AG131" s="70"/>
      <c r="AH131" s="70"/>
      <c r="AI131" s="70"/>
    </row>
    <row r="132" spans="1:35" ht="12" customHeight="1" thickBot="1" x14ac:dyDescent="0.25">
      <c r="A132" s="507"/>
      <c r="B132" s="522"/>
      <c r="C132" s="526"/>
      <c r="D132" s="527"/>
      <c r="E132" s="519"/>
      <c r="F132" s="519"/>
      <c r="G132" s="519"/>
      <c r="H132" s="519"/>
      <c r="I132" s="519"/>
      <c r="J132" s="519"/>
      <c r="K132" s="519"/>
      <c r="L132" s="519"/>
      <c r="M132" s="519"/>
      <c r="N132" s="110"/>
      <c r="O132" s="514"/>
      <c r="P132" s="496"/>
      <c r="Q132" s="514"/>
      <c r="R132" s="496"/>
      <c r="S132" s="500"/>
      <c r="T132" s="501"/>
      <c r="U132" s="496"/>
      <c r="V132" s="496"/>
      <c r="W132" s="496"/>
      <c r="X132" s="505"/>
      <c r="AA132" s="69"/>
      <c r="AB132" s="69"/>
      <c r="AC132" s="70"/>
      <c r="AD132" s="70"/>
      <c r="AE132" s="70"/>
      <c r="AF132" s="69"/>
      <c r="AG132" s="70"/>
      <c r="AH132" s="70"/>
      <c r="AI132" s="70"/>
    </row>
    <row r="133" spans="1:35" ht="10.5" customHeight="1" x14ac:dyDescent="0.2">
      <c r="A133" s="507"/>
      <c r="B133" s="521" t="s">
        <v>182</v>
      </c>
      <c r="C133" s="510" t="s">
        <v>160</v>
      </c>
      <c r="D133" s="96" t="s">
        <v>42</v>
      </c>
      <c r="E133" s="289">
        <f>+INVERSIÓN!I117</f>
        <v>1</v>
      </c>
      <c r="F133" s="194"/>
      <c r="G133" s="194"/>
      <c r="H133" s="289">
        <f>+E133</f>
        <v>1</v>
      </c>
      <c r="I133" s="74"/>
      <c r="J133" s="195"/>
      <c r="K133" s="74"/>
      <c r="L133" s="201"/>
      <c r="M133" s="201"/>
      <c r="N133" s="112"/>
      <c r="O133" s="513" t="s">
        <v>161</v>
      </c>
      <c r="P133" s="495" t="s">
        <v>161</v>
      </c>
      <c r="Q133" s="513" t="s">
        <v>161</v>
      </c>
      <c r="R133" s="495" t="s">
        <v>162</v>
      </c>
      <c r="S133" s="498" t="s">
        <v>163</v>
      </c>
      <c r="T133" s="499"/>
      <c r="U133" s="495" t="s">
        <v>164</v>
      </c>
      <c r="V133" s="495" t="s">
        <v>165</v>
      </c>
      <c r="W133" s="495" t="s">
        <v>166</v>
      </c>
      <c r="X133" s="504" t="s">
        <v>163</v>
      </c>
      <c r="AA133" s="69">
        <v>12</v>
      </c>
      <c r="AB133" s="69" t="s">
        <v>44</v>
      </c>
      <c r="AC133" s="70"/>
      <c r="AD133" s="70"/>
      <c r="AE133" s="70"/>
      <c r="AF133" s="69" t="s">
        <v>43</v>
      </c>
      <c r="AG133" s="70"/>
      <c r="AH133" s="70"/>
      <c r="AI133" s="70"/>
    </row>
    <row r="134" spans="1:35" ht="10.5" customHeight="1" x14ac:dyDescent="0.2">
      <c r="A134" s="507"/>
      <c r="B134" s="522"/>
      <c r="C134" s="511"/>
      <c r="D134" s="97" t="s">
        <v>45</v>
      </c>
      <c r="E134" s="260">
        <f>+INVERSIÓN!I118</f>
        <v>175685040</v>
      </c>
      <c r="F134" s="71"/>
      <c r="G134" s="71"/>
      <c r="H134" s="71">
        <f>+E134</f>
        <v>175685040</v>
      </c>
      <c r="I134" s="71"/>
      <c r="J134" s="71"/>
      <c r="K134" s="71"/>
      <c r="L134" s="73"/>
      <c r="M134" s="73"/>
      <c r="N134" s="189"/>
      <c r="O134" s="514"/>
      <c r="P134" s="496"/>
      <c r="Q134" s="514"/>
      <c r="R134" s="496"/>
      <c r="S134" s="500"/>
      <c r="T134" s="501"/>
      <c r="U134" s="496"/>
      <c r="V134" s="496"/>
      <c r="W134" s="496"/>
      <c r="X134" s="505"/>
      <c r="AA134" s="69">
        <v>13</v>
      </c>
      <c r="AB134" s="69" t="s">
        <v>46</v>
      </c>
      <c r="AC134" s="70"/>
      <c r="AD134" s="70"/>
      <c r="AE134" s="70"/>
      <c r="AF134" s="69" t="s">
        <v>47</v>
      </c>
      <c r="AG134" s="70"/>
      <c r="AH134" s="70"/>
      <c r="AI134" s="70"/>
    </row>
    <row r="135" spans="1:35" ht="21.75" customHeight="1" x14ac:dyDescent="0.2">
      <c r="A135" s="507"/>
      <c r="B135" s="522"/>
      <c r="C135" s="511"/>
      <c r="D135" s="97" t="s">
        <v>48</v>
      </c>
      <c r="E135" s="73"/>
      <c r="F135" s="71"/>
      <c r="G135" s="71"/>
      <c r="H135" s="71"/>
      <c r="I135" s="73"/>
      <c r="J135" s="73"/>
      <c r="K135" s="73"/>
      <c r="L135" s="73"/>
      <c r="M135" s="73"/>
      <c r="N135" s="189"/>
      <c r="O135" s="514"/>
      <c r="P135" s="496"/>
      <c r="Q135" s="514"/>
      <c r="R135" s="496"/>
      <c r="S135" s="500"/>
      <c r="T135" s="501"/>
      <c r="U135" s="496"/>
      <c r="V135" s="496"/>
      <c r="W135" s="496"/>
      <c r="X135" s="505"/>
      <c r="AA135" s="69">
        <v>14</v>
      </c>
      <c r="AB135" s="69" t="s">
        <v>49</v>
      </c>
      <c r="AC135" s="70"/>
      <c r="AD135" s="70"/>
      <c r="AE135" s="70"/>
      <c r="AF135" s="69" t="s">
        <v>50</v>
      </c>
      <c r="AG135" s="70"/>
      <c r="AH135" s="70"/>
      <c r="AI135" s="70"/>
    </row>
    <row r="136" spans="1:35" ht="9" customHeight="1" x14ac:dyDescent="0.2">
      <c r="A136" s="507"/>
      <c r="B136" s="522"/>
      <c r="C136" s="511"/>
      <c r="D136" s="523" t="s">
        <v>51</v>
      </c>
      <c r="E136" s="518"/>
      <c r="F136" s="518"/>
      <c r="G136" s="518"/>
      <c r="H136" s="518"/>
      <c r="I136" s="518"/>
      <c r="J136" s="518"/>
      <c r="K136" s="518"/>
      <c r="L136" s="518"/>
      <c r="M136" s="518"/>
      <c r="N136" s="110"/>
      <c r="O136" s="514"/>
      <c r="P136" s="496"/>
      <c r="Q136" s="514"/>
      <c r="R136" s="496"/>
      <c r="S136" s="500"/>
      <c r="T136" s="501"/>
      <c r="U136" s="496"/>
      <c r="V136" s="496"/>
      <c r="W136" s="496"/>
      <c r="X136" s="505"/>
      <c r="AA136" s="69"/>
      <c r="AB136" s="69"/>
      <c r="AC136" s="70"/>
      <c r="AD136" s="70"/>
      <c r="AE136" s="70"/>
      <c r="AF136" s="69"/>
      <c r="AG136" s="70"/>
      <c r="AH136" s="70"/>
      <c r="AI136" s="70"/>
    </row>
    <row r="137" spans="1:35" ht="12" customHeight="1" x14ac:dyDescent="0.2">
      <c r="A137" s="507"/>
      <c r="B137" s="522"/>
      <c r="C137" s="511"/>
      <c r="D137" s="524"/>
      <c r="E137" s="519"/>
      <c r="F137" s="519"/>
      <c r="G137" s="519"/>
      <c r="H137" s="519"/>
      <c r="I137" s="519"/>
      <c r="J137" s="519"/>
      <c r="K137" s="519"/>
      <c r="L137" s="519"/>
      <c r="M137" s="519"/>
      <c r="N137" s="110"/>
      <c r="O137" s="514"/>
      <c r="P137" s="496"/>
      <c r="Q137" s="514"/>
      <c r="R137" s="496"/>
      <c r="S137" s="500"/>
      <c r="T137" s="501"/>
      <c r="U137" s="496"/>
      <c r="V137" s="496"/>
      <c r="W137" s="496"/>
      <c r="X137" s="505"/>
      <c r="AA137" s="69"/>
      <c r="AB137" s="69"/>
      <c r="AC137" s="70"/>
      <c r="AD137" s="70"/>
      <c r="AE137" s="70"/>
      <c r="AF137" s="69"/>
      <c r="AG137" s="70"/>
      <c r="AH137" s="70"/>
      <c r="AI137" s="70"/>
    </row>
    <row r="138" spans="1:35" ht="12.75" customHeight="1" x14ac:dyDescent="0.2">
      <c r="A138" s="507"/>
      <c r="B138" s="522"/>
      <c r="C138" s="511"/>
      <c r="D138" s="524"/>
      <c r="E138" s="519"/>
      <c r="F138" s="519"/>
      <c r="G138" s="519"/>
      <c r="H138" s="519"/>
      <c r="I138" s="519"/>
      <c r="J138" s="519"/>
      <c r="K138" s="519"/>
      <c r="L138" s="519"/>
      <c r="M138" s="519"/>
      <c r="N138" s="110"/>
      <c r="O138" s="514"/>
      <c r="P138" s="496"/>
      <c r="Q138" s="514"/>
      <c r="R138" s="496"/>
      <c r="S138" s="500"/>
      <c r="T138" s="501"/>
      <c r="U138" s="496"/>
      <c r="V138" s="496"/>
      <c r="W138" s="496"/>
      <c r="X138" s="505"/>
      <c r="AA138" s="69"/>
      <c r="AB138" s="69"/>
      <c r="AC138" s="70"/>
      <c r="AD138" s="70"/>
      <c r="AE138" s="70"/>
      <c r="AF138" s="69"/>
      <c r="AG138" s="70"/>
      <c r="AH138" s="70"/>
      <c r="AI138" s="70"/>
    </row>
    <row r="139" spans="1:35" ht="13.5" customHeight="1" thickBot="1" x14ac:dyDescent="0.25">
      <c r="A139" s="507"/>
      <c r="B139" s="522"/>
      <c r="C139" s="512"/>
      <c r="D139" s="525"/>
      <c r="E139" s="520"/>
      <c r="F139" s="520"/>
      <c r="G139" s="520"/>
      <c r="H139" s="520"/>
      <c r="I139" s="520"/>
      <c r="J139" s="520"/>
      <c r="K139" s="520"/>
      <c r="L139" s="520"/>
      <c r="M139" s="520"/>
      <c r="N139" s="111"/>
      <c r="O139" s="515"/>
      <c r="P139" s="497"/>
      <c r="Q139" s="515"/>
      <c r="R139" s="497"/>
      <c r="S139" s="502"/>
      <c r="T139" s="503"/>
      <c r="U139" s="497"/>
      <c r="V139" s="497"/>
      <c r="W139" s="497"/>
      <c r="X139" s="506"/>
      <c r="AA139" s="69"/>
      <c r="AB139" s="69"/>
      <c r="AC139" s="70"/>
      <c r="AD139" s="70"/>
      <c r="AE139" s="70"/>
      <c r="AF139" s="69"/>
      <c r="AG139" s="70"/>
      <c r="AH139" s="70"/>
      <c r="AI139" s="70"/>
    </row>
    <row r="140" spans="1:35" ht="10.5" customHeight="1" x14ac:dyDescent="0.2">
      <c r="A140" s="507"/>
      <c r="B140" s="508" t="s">
        <v>203</v>
      </c>
      <c r="C140" s="510" t="s">
        <v>160</v>
      </c>
      <c r="D140" s="96" t="s">
        <v>42</v>
      </c>
      <c r="E140" s="185">
        <f>+INVERSIÓN!I123</f>
        <v>1000</v>
      </c>
      <c r="F140" s="74"/>
      <c r="G140" s="74"/>
      <c r="H140" s="74">
        <v>1000</v>
      </c>
      <c r="I140" s="74"/>
      <c r="J140" s="74"/>
      <c r="K140" s="74"/>
      <c r="L140" s="74"/>
      <c r="M140" s="74"/>
      <c r="N140" s="112"/>
      <c r="O140" s="513" t="s">
        <v>161</v>
      </c>
      <c r="P140" s="495" t="s">
        <v>161</v>
      </c>
      <c r="Q140" s="513" t="s">
        <v>161</v>
      </c>
      <c r="R140" s="495" t="s">
        <v>162</v>
      </c>
      <c r="S140" s="498" t="s">
        <v>163</v>
      </c>
      <c r="T140" s="499"/>
      <c r="U140" s="495" t="s">
        <v>164</v>
      </c>
      <c r="V140" s="495" t="s">
        <v>165</v>
      </c>
      <c r="W140" s="495" t="s">
        <v>166</v>
      </c>
      <c r="X140" s="504" t="s">
        <v>163</v>
      </c>
      <c r="AA140" s="69">
        <v>12</v>
      </c>
      <c r="AB140" s="69" t="s">
        <v>44</v>
      </c>
      <c r="AC140" s="70"/>
      <c r="AD140" s="70"/>
      <c r="AE140" s="70"/>
      <c r="AF140" s="69" t="s">
        <v>43</v>
      </c>
      <c r="AG140" s="70"/>
      <c r="AH140" s="70"/>
      <c r="AI140" s="70"/>
    </row>
    <row r="141" spans="1:35" ht="10.5" customHeight="1" x14ac:dyDescent="0.2">
      <c r="A141" s="507"/>
      <c r="B141" s="509"/>
      <c r="C141" s="511"/>
      <c r="D141" s="97" t="s">
        <v>45</v>
      </c>
      <c r="E141" s="260">
        <f>+INVERSIÓN!I124</f>
        <v>213000000</v>
      </c>
      <c r="F141" s="71"/>
      <c r="G141" s="71"/>
      <c r="H141" s="71">
        <f>+E141</f>
        <v>213000000</v>
      </c>
      <c r="I141" s="71"/>
      <c r="J141" s="71"/>
      <c r="K141" s="71"/>
      <c r="L141" s="73"/>
      <c r="M141" s="73"/>
      <c r="N141" s="189"/>
      <c r="O141" s="514"/>
      <c r="P141" s="496"/>
      <c r="Q141" s="514"/>
      <c r="R141" s="496"/>
      <c r="S141" s="500"/>
      <c r="T141" s="501"/>
      <c r="U141" s="496"/>
      <c r="V141" s="496"/>
      <c r="W141" s="496"/>
      <c r="X141" s="505"/>
      <c r="AA141" s="69">
        <v>13</v>
      </c>
      <c r="AB141" s="69" t="s">
        <v>46</v>
      </c>
      <c r="AC141" s="70"/>
      <c r="AD141" s="70"/>
      <c r="AE141" s="70"/>
      <c r="AF141" s="69" t="s">
        <v>47</v>
      </c>
      <c r="AG141" s="70"/>
      <c r="AH141" s="70"/>
      <c r="AI141" s="70"/>
    </row>
    <row r="142" spans="1:35" ht="10.5" customHeight="1" x14ac:dyDescent="0.2">
      <c r="A142" s="507"/>
      <c r="B142" s="509"/>
      <c r="C142" s="511"/>
      <c r="D142" s="97" t="s">
        <v>48</v>
      </c>
      <c r="E142" s="73"/>
      <c r="F142" s="71"/>
      <c r="G142" s="71"/>
      <c r="H142" s="71"/>
      <c r="I142" s="73"/>
      <c r="J142" s="73"/>
      <c r="K142" s="73"/>
      <c r="L142" s="73"/>
      <c r="M142" s="73"/>
      <c r="N142" s="189"/>
      <c r="O142" s="514"/>
      <c r="P142" s="496"/>
      <c r="Q142" s="514"/>
      <c r="R142" s="496"/>
      <c r="S142" s="500"/>
      <c r="T142" s="501"/>
      <c r="U142" s="496"/>
      <c r="V142" s="496"/>
      <c r="W142" s="496"/>
      <c r="X142" s="505"/>
      <c r="AA142" s="69">
        <v>14</v>
      </c>
      <c r="AB142" s="69" t="s">
        <v>49</v>
      </c>
      <c r="AC142" s="70"/>
      <c r="AD142" s="70"/>
      <c r="AE142" s="70"/>
      <c r="AF142" s="69" t="s">
        <v>50</v>
      </c>
      <c r="AG142" s="70"/>
      <c r="AH142" s="70"/>
      <c r="AI142" s="70"/>
    </row>
    <row r="143" spans="1:35" ht="10.5" customHeight="1" x14ac:dyDescent="0.2">
      <c r="A143" s="507"/>
      <c r="B143" s="509"/>
      <c r="C143" s="511"/>
      <c r="D143" s="484" t="s">
        <v>51</v>
      </c>
      <c r="E143" s="518"/>
      <c r="F143" s="518"/>
      <c r="G143" s="518"/>
      <c r="H143" s="493"/>
      <c r="I143" s="493"/>
      <c r="J143" s="493"/>
      <c r="K143" s="493"/>
      <c r="L143" s="493"/>
      <c r="M143" s="493"/>
      <c r="N143" s="110"/>
      <c r="O143" s="514"/>
      <c r="P143" s="496"/>
      <c r="Q143" s="514"/>
      <c r="R143" s="496"/>
      <c r="S143" s="500"/>
      <c r="T143" s="501"/>
      <c r="U143" s="496"/>
      <c r="V143" s="496"/>
      <c r="W143" s="496"/>
      <c r="X143" s="505"/>
      <c r="AA143" s="69"/>
      <c r="AB143" s="69"/>
      <c r="AC143" s="70"/>
      <c r="AD143" s="70"/>
      <c r="AE143" s="70"/>
      <c r="AF143" s="69"/>
      <c r="AG143" s="70"/>
      <c r="AH143" s="70"/>
      <c r="AI143" s="70"/>
    </row>
    <row r="144" spans="1:35" ht="11.25" customHeight="1" x14ac:dyDescent="0.2">
      <c r="A144" s="507"/>
      <c r="B144" s="509"/>
      <c r="C144" s="511"/>
      <c r="D144" s="516"/>
      <c r="E144" s="519"/>
      <c r="F144" s="519"/>
      <c r="G144" s="519"/>
      <c r="H144" s="493"/>
      <c r="I144" s="493"/>
      <c r="J144" s="493"/>
      <c r="K144" s="493"/>
      <c r="L144" s="493"/>
      <c r="M144" s="493"/>
      <c r="N144" s="110"/>
      <c r="O144" s="514"/>
      <c r="P144" s="496"/>
      <c r="Q144" s="514"/>
      <c r="R144" s="496"/>
      <c r="S144" s="500"/>
      <c r="T144" s="501"/>
      <c r="U144" s="496"/>
      <c r="V144" s="496"/>
      <c r="W144" s="496"/>
      <c r="X144" s="505"/>
      <c r="AA144" s="69"/>
      <c r="AB144" s="69"/>
      <c r="AC144" s="70"/>
      <c r="AD144" s="70"/>
      <c r="AE144" s="70"/>
      <c r="AF144" s="69"/>
      <c r="AG144" s="70"/>
      <c r="AH144" s="70"/>
      <c r="AI144" s="70"/>
    </row>
    <row r="145" spans="1:82" ht="10.5" customHeight="1" x14ac:dyDescent="0.2">
      <c r="A145" s="507"/>
      <c r="B145" s="509"/>
      <c r="C145" s="511"/>
      <c r="D145" s="516"/>
      <c r="E145" s="519"/>
      <c r="F145" s="519"/>
      <c r="G145" s="519"/>
      <c r="H145" s="493"/>
      <c r="I145" s="493"/>
      <c r="J145" s="493"/>
      <c r="K145" s="493"/>
      <c r="L145" s="493"/>
      <c r="M145" s="493"/>
      <c r="N145" s="110"/>
      <c r="O145" s="514"/>
      <c r="P145" s="496"/>
      <c r="Q145" s="514"/>
      <c r="R145" s="496"/>
      <c r="S145" s="500"/>
      <c r="T145" s="501"/>
      <c r="U145" s="496"/>
      <c r="V145" s="496"/>
      <c r="W145" s="496"/>
      <c r="X145" s="505"/>
      <c r="AA145" s="69"/>
      <c r="AB145" s="69"/>
      <c r="AC145" s="70"/>
      <c r="AD145" s="70"/>
      <c r="AE145" s="70"/>
      <c r="AF145" s="69"/>
      <c r="AG145" s="70"/>
      <c r="AH145" s="70"/>
      <c r="AI145" s="70"/>
    </row>
    <row r="146" spans="1:82" ht="14.25" customHeight="1" thickBot="1" x14ac:dyDescent="0.25">
      <c r="A146" s="507"/>
      <c r="B146" s="509"/>
      <c r="C146" s="512"/>
      <c r="D146" s="517"/>
      <c r="E146" s="520"/>
      <c r="F146" s="520"/>
      <c r="G146" s="520"/>
      <c r="H146" s="494"/>
      <c r="I146" s="494"/>
      <c r="J146" s="494"/>
      <c r="K146" s="494"/>
      <c r="L146" s="494"/>
      <c r="M146" s="494"/>
      <c r="N146" s="111"/>
      <c r="O146" s="515"/>
      <c r="P146" s="497"/>
      <c r="Q146" s="515"/>
      <c r="R146" s="497"/>
      <c r="S146" s="502"/>
      <c r="T146" s="503"/>
      <c r="U146" s="497"/>
      <c r="V146" s="497"/>
      <c r="W146" s="497"/>
      <c r="X146" s="506"/>
      <c r="AA146" s="69"/>
      <c r="AB146" s="69"/>
      <c r="AC146" s="70"/>
      <c r="AD146" s="70"/>
      <c r="AE146" s="70"/>
      <c r="AF146" s="69"/>
      <c r="AG146" s="70"/>
      <c r="AH146" s="70"/>
      <c r="AI146" s="70"/>
    </row>
    <row r="147" spans="1:82" s="76" customFormat="1" ht="12" customHeight="1" x14ac:dyDescent="0.25">
      <c r="A147" s="476"/>
      <c r="B147" s="478"/>
      <c r="C147" s="481" t="s">
        <v>52</v>
      </c>
      <c r="D147" s="20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4"/>
      <c r="O147" s="204"/>
      <c r="P147" s="205"/>
      <c r="Q147" s="204"/>
      <c r="R147" s="204"/>
      <c r="S147" s="204"/>
      <c r="T147" s="204"/>
      <c r="U147" s="204"/>
      <c r="V147" s="204"/>
      <c r="W147" s="206"/>
      <c r="X147" s="207"/>
      <c r="Y147" s="103"/>
      <c r="Z147" s="103"/>
      <c r="AA147" s="104">
        <v>15</v>
      </c>
      <c r="AB147" s="104" t="s">
        <v>54</v>
      </c>
      <c r="AC147" s="105"/>
      <c r="AD147" s="105"/>
      <c r="AE147" s="105"/>
      <c r="AF147" s="104" t="s">
        <v>55</v>
      </c>
      <c r="AG147" s="105"/>
      <c r="AH147" s="105"/>
      <c r="AI147" s="105"/>
      <c r="AJ147" s="106"/>
      <c r="AK147" s="106"/>
      <c r="AL147" s="106"/>
      <c r="AM147" s="103"/>
      <c r="AN147" s="103"/>
      <c r="AO147" s="103"/>
      <c r="AP147" s="103"/>
      <c r="AQ147" s="103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03"/>
      <c r="BO147" s="103"/>
      <c r="BP147" s="103"/>
      <c r="BQ147" s="103"/>
      <c r="BR147" s="103"/>
      <c r="BS147" s="103"/>
      <c r="BT147" s="103"/>
      <c r="BU147" s="103"/>
      <c r="BV147" s="103"/>
      <c r="BW147" s="75"/>
      <c r="BX147" s="75"/>
      <c r="BY147" s="75"/>
      <c r="BZ147" s="75"/>
      <c r="CA147" s="75"/>
      <c r="CB147" s="75"/>
      <c r="CC147" s="75"/>
      <c r="CD147" s="75"/>
    </row>
    <row r="148" spans="1:82" s="76" customFormat="1" ht="12" customHeight="1" x14ac:dyDescent="0.2">
      <c r="A148" s="476"/>
      <c r="B148" s="479"/>
      <c r="C148" s="482"/>
      <c r="D148" s="484" t="s">
        <v>53</v>
      </c>
      <c r="E148" s="208"/>
      <c r="F148" s="84"/>
      <c r="G148" s="84"/>
      <c r="H148" s="84"/>
      <c r="I148" s="84"/>
      <c r="J148" s="84"/>
      <c r="K148" s="84"/>
      <c r="L148" s="85"/>
      <c r="M148" s="85"/>
      <c r="N148" s="86"/>
      <c r="O148" s="86"/>
      <c r="P148" s="87"/>
      <c r="Q148" s="86"/>
      <c r="R148" s="88"/>
      <c r="S148" s="88"/>
      <c r="T148" s="88"/>
      <c r="U148" s="88"/>
      <c r="V148" s="88"/>
      <c r="W148" s="89"/>
      <c r="X148" s="90"/>
      <c r="Y148" s="103"/>
      <c r="Z148" s="103"/>
      <c r="AA148" s="104">
        <v>16</v>
      </c>
      <c r="AB148" s="104" t="s">
        <v>57</v>
      </c>
      <c r="AC148" s="105"/>
      <c r="AD148" s="105"/>
      <c r="AE148" s="105"/>
      <c r="AF148" s="104" t="s">
        <v>58</v>
      </c>
      <c r="AG148" s="105"/>
      <c r="AH148" s="105"/>
      <c r="AI148" s="105"/>
      <c r="AJ148" s="106"/>
      <c r="AK148" s="106"/>
      <c r="AL148" s="106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03"/>
      <c r="BO148" s="103"/>
      <c r="BP148" s="103"/>
      <c r="BQ148" s="103"/>
      <c r="BR148" s="103"/>
      <c r="BS148" s="103"/>
      <c r="BT148" s="103"/>
      <c r="BU148" s="103"/>
      <c r="BV148" s="103"/>
      <c r="BW148" s="75"/>
      <c r="BX148" s="75"/>
      <c r="BY148" s="75"/>
      <c r="BZ148" s="75"/>
      <c r="CA148" s="75"/>
      <c r="CB148" s="75"/>
      <c r="CC148" s="75"/>
      <c r="CD148" s="75"/>
    </row>
    <row r="149" spans="1:82" s="76" customFormat="1" ht="12" customHeight="1" thickBot="1" x14ac:dyDescent="0.25">
      <c r="A149" s="477"/>
      <c r="B149" s="480"/>
      <c r="C149" s="483"/>
      <c r="D149" s="485" t="s">
        <v>56</v>
      </c>
      <c r="E149" s="209"/>
      <c r="F149" s="91"/>
      <c r="G149" s="91"/>
      <c r="H149" s="91"/>
      <c r="I149" s="91"/>
      <c r="J149" s="91"/>
      <c r="K149" s="91"/>
      <c r="L149" s="92"/>
      <c r="M149" s="92"/>
      <c r="N149" s="93"/>
      <c r="O149" s="93"/>
      <c r="P149" s="93"/>
      <c r="Q149" s="93"/>
      <c r="R149" s="93"/>
      <c r="S149" s="93"/>
      <c r="T149" s="93"/>
      <c r="U149" s="93"/>
      <c r="V149" s="93"/>
      <c r="W149" s="94"/>
      <c r="X149" s="95"/>
      <c r="Y149" s="103"/>
      <c r="Z149" s="103"/>
      <c r="AA149" s="104"/>
      <c r="AB149" s="104"/>
      <c r="AC149" s="105"/>
      <c r="AD149" s="105"/>
      <c r="AE149" s="105"/>
      <c r="AF149" s="104"/>
      <c r="AG149" s="105"/>
      <c r="AH149" s="105"/>
      <c r="AI149" s="105"/>
      <c r="AJ149" s="106"/>
      <c r="AK149" s="106"/>
      <c r="AL149" s="106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3"/>
      <c r="BW149" s="75"/>
      <c r="BX149" s="75"/>
      <c r="BY149" s="75"/>
      <c r="BZ149" s="75"/>
      <c r="CA149" s="75"/>
      <c r="CB149" s="75"/>
      <c r="CC149" s="75"/>
      <c r="CD149" s="75"/>
    </row>
    <row r="150" spans="1:82" s="77" customFormat="1" ht="35.450000000000003" customHeight="1" x14ac:dyDescent="0.2">
      <c r="A150" s="487" t="s">
        <v>60</v>
      </c>
      <c r="B150" s="488"/>
      <c r="C150" s="488"/>
      <c r="D150" s="485" t="s">
        <v>59</v>
      </c>
      <c r="E150" s="141"/>
      <c r="F150" s="141"/>
      <c r="G150" s="141"/>
      <c r="H150" s="141"/>
      <c r="I150" s="141"/>
      <c r="J150" s="141"/>
      <c r="K150" s="141"/>
      <c r="L150" s="141"/>
      <c r="M150" s="141"/>
      <c r="N150" s="142"/>
      <c r="O150" s="142"/>
      <c r="P150" s="142"/>
      <c r="Q150" s="142"/>
      <c r="R150" s="143"/>
      <c r="S150" s="143"/>
      <c r="T150" s="143"/>
      <c r="U150" s="143"/>
      <c r="V150" s="143"/>
      <c r="W150" s="144"/>
      <c r="X150" s="145"/>
      <c r="Y150" s="107"/>
      <c r="Z150" s="103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6"/>
      <c r="AK150" s="106"/>
      <c r="AL150" s="106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/>
      <c r="BM150" s="103"/>
      <c r="BN150" s="103"/>
      <c r="BO150" s="103"/>
      <c r="BP150" s="103"/>
      <c r="BQ150" s="103"/>
      <c r="BR150" s="103"/>
      <c r="BS150" s="103"/>
      <c r="BT150" s="103"/>
      <c r="BU150" s="103"/>
      <c r="BV150" s="103"/>
      <c r="BW150" s="78"/>
      <c r="BX150" s="78"/>
      <c r="BY150" s="78"/>
      <c r="BZ150" s="78"/>
      <c r="CA150" s="78"/>
      <c r="CB150" s="78"/>
      <c r="CC150" s="78"/>
      <c r="CD150" s="78"/>
    </row>
    <row r="151" spans="1:82" s="77" customFormat="1" ht="35.450000000000003" customHeight="1" thickBot="1" x14ac:dyDescent="0.25">
      <c r="A151" s="489"/>
      <c r="B151" s="490"/>
      <c r="C151" s="490"/>
      <c r="D151" s="486" t="s">
        <v>61</v>
      </c>
      <c r="E151" s="146"/>
      <c r="F151" s="146"/>
      <c r="G151" s="146"/>
      <c r="H151" s="146"/>
      <c r="I151" s="146"/>
      <c r="J151" s="146"/>
      <c r="K151" s="146"/>
      <c r="L151" s="146"/>
      <c r="M151" s="146"/>
      <c r="N151" s="147"/>
      <c r="O151" s="147"/>
      <c r="P151" s="147"/>
      <c r="Q151" s="147"/>
      <c r="R151" s="147"/>
      <c r="S151" s="147"/>
      <c r="T151" s="147"/>
      <c r="U151" s="491"/>
      <c r="V151" s="491"/>
      <c r="W151" s="491"/>
      <c r="X151" s="492"/>
      <c r="Y151" s="107"/>
      <c r="Z151" s="103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6"/>
      <c r="AK151" s="106"/>
      <c r="AL151" s="106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103"/>
      <c r="BK151" s="103"/>
      <c r="BL151" s="103"/>
      <c r="BM151" s="103"/>
      <c r="BN151" s="103"/>
      <c r="BO151" s="103"/>
      <c r="BP151" s="103"/>
      <c r="BQ151" s="103"/>
      <c r="BR151" s="103"/>
      <c r="BS151" s="103"/>
      <c r="BT151" s="103"/>
      <c r="BU151" s="103"/>
      <c r="BV151" s="103"/>
      <c r="BW151" s="78"/>
      <c r="BX151" s="78"/>
      <c r="BY151" s="78"/>
      <c r="BZ151" s="78"/>
      <c r="CA151" s="78"/>
      <c r="CB151" s="78"/>
      <c r="CC151" s="78"/>
      <c r="CD151" s="78"/>
    </row>
    <row r="152" spans="1:82" ht="22.5" x14ac:dyDescent="0.2">
      <c r="D152" s="210" t="s">
        <v>62</v>
      </c>
      <c r="E152" s="79"/>
      <c r="F152" s="79"/>
      <c r="G152" s="79"/>
      <c r="H152" s="79"/>
      <c r="I152" s="79"/>
      <c r="J152" s="79"/>
      <c r="K152" s="79"/>
      <c r="L152" s="79"/>
      <c r="M152" s="79"/>
      <c r="V152" s="474"/>
      <c r="W152" s="474"/>
      <c r="X152" s="474"/>
      <c r="Y152" s="80"/>
    </row>
    <row r="153" spans="1:82" ht="18" customHeight="1" x14ac:dyDescent="0.25">
      <c r="E153" s="79"/>
      <c r="F153" s="79"/>
      <c r="G153" s="79"/>
      <c r="H153" s="79"/>
      <c r="I153" s="79"/>
      <c r="J153" s="79"/>
      <c r="K153" s="79"/>
      <c r="L153" s="79"/>
      <c r="M153" s="79"/>
      <c r="U153" s="475" t="s">
        <v>143</v>
      </c>
      <c r="V153" s="475"/>
      <c r="W153" s="475"/>
      <c r="X153" s="475"/>
      <c r="Y153" s="81"/>
    </row>
    <row r="154" spans="1:82" ht="18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V154" s="152"/>
      <c r="W154" s="152"/>
      <c r="X154" s="152"/>
    </row>
    <row r="155" spans="1:82" ht="18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V155" s="152"/>
      <c r="W155" s="152"/>
      <c r="X155" s="152"/>
    </row>
    <row r="156" spans="1:82" ht="18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V156" s="152"/>
      <c r="W156" s="152"/>
      <c r="X156" s="152"/>
    </row>
    <row r="157" spans="1:82" ht="18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V157" s="152"/>
      <c r="W157" s="152"/>
      <c r="X157" s="152"/>
    </row>
  </sheetData>
  <mergeCells count="455">
    <mergeCell ref="A7:A13"/>
    <mergeCell ref="B7:B13"/>
    <mergeCell ref="C7:C13"/>
    <mergeCell ref="N7:N13"/>
    <mergeCell ref="O7:O13"/>
    <mergeCell ref="P7:P13"/>
    <mergeCell ref="Q7:Q13"/>
    <mergeCell ref="R7:R13"/>
    <mergeCell ref="S7:T13"/>
    <mergeCell ref="D10:D13"/>
    <mergeCell ref="E10:E13"/>
    <mergeCell ref="J10:J13"/>
    <mergeCell ref="K10:K13"/>
    <mergeCell ref="L10:L13"/>
    <mergeCell ref="M10:M13"/>
    <mergeCell ref="A5:A6"/>
    <mergeCell ref="B5:B6"/>
    <mergeCell ref="C5:C6"/>
    <mergeCell ref="D5:D6"/>
    <mergeCell ref="E5:E6"/>
    <mergeCell ref="F5:I5"/>
    <mergeCell ref="A1:D4"/>
    <mergeCell ref="E1:X1"/>
    <mergeCell ref="E2:X2"/>
    <mergeCell ref="E3:F3"/>
    <mergeCell ref="E4:F4"/>
    <mergeCell ref="G3:AH3"/>
    <mergeCell ref="G4:X4"/>
    <mergeCell ref="R14:R20"/>
    <mergeCell ref="S14:T20"/>
    <mergeCell ref="U14:U20"/>
    <mergeCell ref="V14:V20"/>
    <mergeCell ref="W14:W20"/>
    <mergeCell ref="X14:X20"/>
    <mergeCell ref="J5:M5"/>
    <mergeCell ref="N5:R5"/>
    <mergeCell ref="S5:X5"/>
    <mergeCell ref="N14:N20"/>
    <mergeCell ref="O14:O20"/>
    <mergeCell ref="P14:P20"/>
    <mergeCell ref="Q14:Q20"/>
    <mergeCell ref="U7:U13"/>
    <mergeCell ref="V7:V13"/>
    <mergeCell ref="W7:W13"/>
    <mergeCell ref="X7:X13"/>
    <mergeCell ref="A21:A27"/>
    <mergeCell ref="B21:B27"/>
    <mergeCell ref="C21:C27"/>
    <mergeCell ref="N21:N27"/>
    <mergeCell ref="O21:O27"/>
    <mergeCell ref="P21:P27"/>
    <mergeCell ref="D17:D20"/>
    <mergeCell ref="E17:E20"/>
    <mergeCell ref="J17:J20"/>
    <mergeCell ref="K17:K20"/>
    <mergeCell ref="L17:L20"/>
    <mergeCell ref="M17:M20"/>
    <mergeCell ref="A14:A20"/>
    <mergeCell ref="B14:B20"/>
    <mergeCell ref="C14:C20"/>
    <mergeCell ref="X21:X27"/>
    <mergeCell ref="D24:D27"/>
    <mergeCell ref="E24:E27"/>
    <mergeCell ref="J24:J27"/>
    <mergeCell ref="K24:K27"/>
    <mergeCell ref="L24:L27"/>
    <mergeCell ref="M24:M27"/>
    <mergeCell ref="Q21:Q27"/>
    <mergeCell ref="R21:R27"/>
    <mergeCell ref="S21:T27"/>
    <mergeCell ref="U21:U27"/>
    <mergeCell ref="V21:V27"/>
    <mergeCell ref="W21:W27"/>
    <mergeCell ref="R28:R34"/>
    <mergeCell ref="S28:T34"/>
    <mergeCell ref="U28:U34"/>
    <mergeCell ref="V28:V34"/>
    <mergeCell ref="W28:W34"/>
    <mergeCell ref="X28:X34"/>
    <mergeCell ref="A28:A34"/>
    <mergeCell ref="B28:B34"/>
    <mergeCell ref="C28:C34"/>
    <mergeCell ref="O28:O34"/>
    <mergeCell ref="P28:P34"/>
    <mergeCell ref="Q28:Q34"/>
    <mergeCell ref="D31:D34"/>
    <mergeCell ref="E31:E34"/>
    <mergeCell ref="J31:J34"/>
    <mergeCell ref="K31:K34"/>
    <mergeCell ref="L31:L34"/>
    <mergeCell ref="M31:M34"/>
    <mergeCell ref="A35:A41"/>
    <mergeCell ref="B35:B41"/>
    <mergeCell ref="C35:C41"/>
    <mergeCell ref="O35:O41"/>
    <mergeCell ref="L38:L41"/>
    <mergeCell ref="M38:M41"/>
    <mergeCell ref="N38:N41"/>
    <mergeCell ref="W35:W41"/>
    <mergeCell ref="X35:X41"/>
    <mergeCell ref="D38:D41"/>
    <mergeCell ref="E38:E41"/>
    <mergeCell ref="F38:F41"/>
    <mergeCell ref="G38:G41"/>
    <mergeCell ref="H38:H41"/>
    <mergeCell ref="I38:I41"/>
    <mergeCell ref="J38:J41"/>
    <mergeCell ref="K38:K41"/>
    <mergeCell ref="P35:P41"/>
    <mergeCell ref="Q35:Q41"/>
    <mergeCell ref="R35:R41"/>
    <mergeCell ref="S35:T41"/>
    <mergeCell ref="U35:U41"/>
    <mergeCell ref="V35:V41"/>
    <mergeCell ref="R42:R48"/>
    <mergeCell ref="S42:T48"/>
    <mergeCell ref="U42:U48"/>
    <mergeCell ref="V42:V48"/>
    <mergeCell ref="W42:W48"/>
    <mergeCell ref="X42:X48"/>
    <mergeCell ref="A42:A48"/>
    <mergeCell ref="B42:B48"/>
    <mergeCell ref="C42:C48"/>
    <mergeCell ref="O42:O48"/>
    <mergeCell ref="P42:P48"/>
    <mergeCell ref="Q42:Q48"/>
    <mergeCell ref="D45:D48"/>
    <mergeCell ref="E45:E48"/>
    <mergeCell ref="F45:F48"/>
    <mergeCell ref="G45:G48"/>
    <mergeCell ref="N45:N48"/>
    <mergeCell ref="A49:A55"/>
    <mergeCell ref="B49:B55"/>
    <mergeCell ref="C49:C55"/>
    <mergeCell ref="O49:O55"/>
    <mergeCell ref="P49:P55"/>
    <mergeCell ref="M52:M55"/>
    <mergeCell ref="N52:N55"/>
    <mergeCell ref="H45:H48"/>
    <mergeCell ref="I45:I48"/>
    <mergeCell ref="J45:J48"/>
    <mergeCell ref="K45:K48"/>
    <mergeCell ref="L45:L48"/>
    <mergeCell ref="M45:M48"/>
    <mergeCell ref="X49:X55"/>
    <mergeCell ref="D52:D55"/>
    <mergeCell ref="E52:E55"/>
    <mergeCell ref="F52:F55"/>
    <mergeCell ref="G52:G55"/>
    <mergeCell ref="H52:H55"/>
    <mergeCell ref="I52:I55"/>
    <mergeCell ref="J52:J55"/>
    <mergeCell ref="K52:K55"/>
    <mergeCell ref="L52:L55"/>
    <mergeCell ref="Q49:Q55"/>
    <mergeCell ref="R49:R55"/>
    <mergeCell ref="S49:T55"/>
    <mergeCell ref="U49:U55"/>
    <mergeCell ref="V49:V55"/>
    <mergeCell ref="W49:W55"/>
    <mergeCell ref="R56:R62"/>
    <mergeCell ref="S56:T62"/>
    <mergeCell ref="U56:U62"/>
    <mergeCell ref="V56:V62"/>
    <mergeCell ref="W56:W62"/>
    <mergeCell ref="X56:X62"/>
    <mergeCell ref="A56:A62"/>
    <mergeCell ref="B56:B62"/>
    <mergeCell ref="C56:C62"/>
    <mergeCell ref="O56:O62"/>
    <mergeCell ref="P56:P62"/>
    <mergeCell ref="Q56:Q62"/>
    <mergeCell ref="D59:D62"/>
    <mergeCell ref="E59:E62"/>
    <mergeCell ref="F59:F62"/>
    <mergeCell ref="G59:G62"/>
    <mergeCell ref="N59:N62"/>
    <mergeCell ref="A63:A69"/>
    <mergeCell ref="B63:B69"/>
    <mergeCell ref="C63:C69"/>
    <mergeCell ref="O63:O69"/>
    <mergeCell ref="P63:P69"/>
    <mergeCell ref="M66:M69"/>
    <mergeCell ref="N66:N69"/>
    <mergeCell ref="H59:H62"/>
    <mergeCell ref="I59:I62"/>
    <mergeCell ref="J59:J62"/>
    <mergeCell ref="K59:K62"/>
    <mergeCell ref="L59:L62"/>
    <mergeCell ref="M59:M62"/>
    <mergeCell ref="X63:X69"/>
    <mergeCell ref="D66:D69"/>
    <mergeCell ref="E66:E69"/>
    <mergeCell ref="F66:F69"/>
    <mergeCell ref="G66:G69"/>
    <mergeCell ref="H66:H69"/>
    <mergeCell ref="I66:I69"/>
    <mergeCell ref="J66:J69"/>
    <mergeCell ref="K66:K69"/>
    <mergeCell ref="L66:L69"/>
    <mergeCell ref="Q63:Q69"/>
    <mergeCell ref="R63:R69"/>
    <mergeCell ref="S63:T69"/>
    <mergeCell ref="U63:U69"/>
    <mergeCell ref="V63:V69"/>
    <mergeCell ref="W63:W69"/>
    <mergeCell ref="V70:V76"/>
    <mergeCell ref="W70:W76"/>
    <mergeCell ref="X70:X76"/>
    <mergeCell ref="A70:A76"/>
    <mergeCell ref="B70:B76"/>
    <mergeCell ref="C70:C76"/>
    <mergeCell ref="O70:O76"/>
    <mergeCell ref="P70:P76"/>
    <mergeCell ref="Q70:Q76"/>
    <mergeCell ref="D73:D76"/>
    <mergeCell ref="E73:E76"/>
    <mergeCell ref="F73:F76"/>
    <mergeCell ref="G73:G76"/>
    <mergeCell ref="H73:H76"/>
    <mergeCell ref="I73:I76"/>
    <mergeCell ref="J73:J76"/>
    <mergeCell ref="K73:K76"/>
    <mergeCell ref="L73:L76"/>
    <mergeCell ref="M73:M76"/>
    <mergeCell ref="R70:R76"/>
    <mergeCell ref="S70:T76"/>
    <mergeCell ref="U70:U76"/>
    <mergeCell ref="V77:V83"/>
    <mergeCell ref="W77:W83"/>
    <mergeCell ref="X77:X83"/>
    <mergeCell ref="A77:A90"/>
    <mergeCell ref="B77:B83"/>
    <mergeCell ref="C77:C83"/>
    <mergeCell ref="O77:O83"/>
    <mergeCell ref="P77:P83"/>
    <mergeCell ref="Q77:Q83"/>
    <mergeCell ref="D80:D83"/>
    <mergeCell ref="E80:E83"/>
    <mergeCell ref="F80:F83"/>
    <mergeCell ref="G80:G83"/>
    <mergeCell ref="H80:H83"/>
    <mergeCell ref="I80:I83"/>
    <mergeCell ref="J80:J83"/>
    <mergeCell ref="K80:K83"/>
    <mergeCell ref="L80:L83"/>
    <mergeCell ref="M80:M83"/>
    <mergeCell ref="R77:R83"/>
    <mergeCell ref="S77:T83"/>
    <mergeCell ref="U77:U83"/>
    <mergeCell ref="V84:V90"/>
    <mergeCell ref="W84:W90"/>
    <mergeCell ref="X84:X90"/>
    <mergeCell ref="D87:D90"/>
    <mergeCell ref="E87:E90"/>
    <mergeCell ref="F87:F90"/>
    <mergeCell ref="G87:G90"/>
    <mergeCell ref="H87:H90"/>
    <mergeCell ref="B84:B90"/>
    <mergeCell ref="C84:C90"/>
    <mergeCell ref="O84:O90"/>
    <mergeCell ref="P84:P90"/>
    <mergeCell ref="Q84:Q90"/>
    <mergeCell ref="R84:R90"/>
    <mergeCell ref="I87:I90"/>
    <mergeCell ref="J87:J90"/>
    <mergeCell ref="K87:K90"/>
    <mergeCell ref="L87:L90"/>
    <mergeCell ref="M87:M90"/>
    <mergeCell ref="A91:A97"/>
    <mergeCell ref="B91:B97"/>
    <mergeCell ref="C91:C97"/>
    <mergeCell ref="O91:O97"/>
    <mergeCell ref="P91:P97"/>
    <mergeCell ref="M94:M97"/>
    <mergeCell ref="S84:T90"/>
    <mergeCell ref="U84:U90"/>
    <mergeCell ref="X91:X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Q91:Q97"/>
    <mergeCell ref="R91:R97"/>
    <mergeCell ref="S91:T97"/>
    <mergeCell ref="U91:U97"/>
    <mergeCell ref="V91:V97"/>
    <mergeCell ref="W91:W97"/>
    <mergeCell ref="V98:V104"/>
    <mergeCell ref="W98:W104"/>
    <mergeCell ref="X98:X104"/>
    <mergeCell ref="A98:A104"/>
    <mergeCell ref="B98:B104"/>
    <mergeCell ref="C98:C104"/>
    <mergeCell ref="O98:O104"/>
    <mergeCell ref="P98:P104"/>
    <mergeCell ref="Q98:Q104"/>
    <mergeCell ref="D101:D104"/>
    <mergeCell ref="E101:E104"/>
    <mergeCell ref="F101:F104"/>
    <mergeCell ref="G101:G104"/>
    <mergeCell ref="H101:H104"/>
    <mergeCell ref="I101:I104"/>
    <mergeCell ref="J101:J104"/>
    <mergeCell ref="K101:K104"/>
    <mergeCell ref="L101:L104"/>
    <mergeCell ref="M101:M104"/>
    <mergeCell ref="R98:R104"/>
    <mergeCell ref="S98:T104"/>
    <mergeCell ref="U98:U104"/>
    <mergeCell ref="V105:V111"/>
    <mergeCell ref="W105:W111"/>
    <mergeCell ref="X105:X111"/>
    <mergeCell ref="A105:A111"/>
    <mergeCell ref="B105:B111"/>
    <mergeCell ref="C105:C111"/>
    <mergeCell ref="O105:O111"/>
    <mergeCell ref="P105:P111"/>
    <mergeCell ref="Q105:Q111"/>
    <mergeCell ref="D108:D111"/>
    <mergeCell ref="E108:E111"/>
    <mergeCell ref="F108:F111"/>
    <mergeCell ref="G108:G111"/>
    <mergeCell ref="H108:H111"/>
    <mergeCell ref="I108:I111"/>
    <mergeCell ref="J108:J111"/>
    <mergeCell ref="K108:K111"/>
    <mergeCell ref="L108:L111"/>
    <mergeCell ref="M108:M111"/>
    <mergeCell ref="R105:R111"/>
    <mergeCell ref="S105:T111"/>
    <mergeCell ref="U105:U111"/>
    <mergeCell ref="V112:V118"/>
    <mergeCell ref="W112:W118"/>
    <mergeCell ref="X112:X118"/>
    <mergeCell ref="A112:A118"/>
    <mergeCell ref="B112:B118"/>
    <mergeCell ref="C112:C118"/>
    <mergeCell ref="O112:O118"/>
    <mergeCell ref="P112:P118"/>
    <mergeCell ref="Q112:Q118"/>
    <mergeCell ref="D115:D118"/>
    <mergeCell ref="E115:E118"/>
    <mergeCell ref="F115:F118"/>
    <mergeCell ref="G115:G118"/>
    <mergeCell ref="H115:H118"/>
    <mergeCell ref="I115:I118"/>
    <mergeCell ref="J115:J118"/>
    <mergeCell ref="K115:K118"/>
    <mergeCell ref="L115:L118"/>
    <mergeCell ref="M115:M118"/>
    <mergeCell ref="R112:R118"/>
    <mergeCell ref="S112:T118"/>
    <mergeCell ref="U112:U118"/>
    <mergeCell ref="V119:V125"/>
    <mergeCell ref="W119:W125"/>
    <mergeCell ref="X119:X125"/>
    <mergeCell ref="A119:A125"/>
    <mergeCell ref="B119:B125"/>
    <mergeCell ref="C119:C125"/>
    <mergeCell ref="O119:O125"/>
    <mergeCell ref="P119:P125"/>
    <mergeCell ref="Q119:Q125"/>
    <mergeCell ref="D122:D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R119:R125"/>
    <mergeCell ref="S119:T125"/>
    <mergeCell ref="U119:U125"/>
    <mergeCell ref="V126:V132"/>
    <mergeCell ref="W126:W132"/>
    <mergeCell ref="X126:X132"/>
    <mergeCell ref="A126:A132"/>
    <mergeCell ref="B126:B132"/>
    <mergeCell ref="C126:C132"/>
    <mergeCell ref="O126:O132"/>
    <mergeCell ref="P126:P132"/>
    <mergeCell ref="Q126:Q132"/>
    <mergeCell ref="D129:D132"/>
    <mergeCell ref="E129:E132"/>
    <mergeCell ref="F129:F132"/>
    <mergeCell ref="G129:G132"/>
    <mergeCell ref="H129:H132"/>
    <mergeCell ref="I129:I132"/>
    <mergeCell ref="J129:J132"/>
    <mergeCell ref="K129:K132"/>
    <mergeCell ref="L129:L132"/>
    <mergeCell ref="M129:M132"/>
    <mergeCell ref="R126:R132"/>
    <mergeCell ref="S126:T132"/>
    <mergeCell ref="U126:U132"/>
    <mergeCell ref="R133:R139"/>
    <mergeCell ref="S133:T139"/>
    <mergeCell ref="U133:U139"/>
    <mergeCell ref="V133:V139"/>
    <mergeCell ref="W133:W139"/>
    <mergeCell ref="X133:X139"/>
    <mergeCell ref="A133:A139"/>
    <mergeCell ref="B133:B139"/>
    <mergeCell ref="C133:C139"/>
    <mergeCell ref="O133:O139"/>
    <mergeCell ref="P133:P139"/>
    <mergeCell ref="Q133:Q139"/>
    <mergeCell ref="D136:D139"/>
    <mergeCell ref="E136:E139"/>
    <mergeCell ref="F136:F139"/>
    <mergeCell ref="G136:G139"/>
    <mergeCell ref="P140:P146"/>
    <mergeCell ref="Q140:Q146"/>
    <mergeCell ref="D143:D146"/>
    <mergeCell ref="E143:E146"/>
    <mergeCell ref="F143:F146"/>
    <mergeCell ref="G143:G146"/>
    <mergeCell ref="H136:H139"/>
    <mergeCell ref="I136:I139"/>
    <mergeCell ref="J136:J139"/>
    <mergeCell ref="K136:K139"/>
    <mergeCell ref="L136:L139"/>
    <mergeCell ref="M136:M139"/>
    <mergeCell ref="V152:X152"/>
    <mergeCell ref="U153:X153"/>
    <mergeCell ref="A147:A149"/>
    <mergeCell ref="B147:B149"/>
    <mergeCell ref="C147:C149"/>
    <mergeCell ref="D148:D151"/>
    <mergeCell ref="A150:C151"/>
    <mergeCell ref="U151:X151"/>
    <mergeCell ref="H143:H146"/>
    <mergeCell ref="I143:I146"/>
    <mergeCell ref="J143:J146"/>
    <mergeCell ref="K143:K146"/>
    <mergeCell ref="L143:L146"/>
    <mergeCell ref="M143:M146"/>
    <mergeCell ref="R140:R146"/>
    <mergeCell ref="S140:T146"/>
    <mergeCell ref="U140:U146"/>
    <mergeCell ref="V140:V146"/>
    <mergeCell ref="W140:W146"/>
    <mergeCell ref="X140:X146"/>
    <mergeCell ref="A140:A146"/>
    <mergeCell ref="B140:B146"/>
    <mergeCell ref="C140:C146"/>
    <mergeCell ref="O140:O146"/>
  </mergeCells>
  <dataValidations count="1">
    <dataValidation type="list" allowBlank="1" showInputMessage="1" showErrorMessage="1" sqref="N14 N21 N28 N70 N140 N98 N133 N91 N105 N112 N119 N126 N7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24" orientation="portrait" r:id="rId1"/>
  <headerFooter>
    <oddFooter>&amp;C&amp;G</oddFooter>
  </headerFooter>
  <colBreaks count="1" manualBreakCount="1">
    <brk id="24" max="1048575" man="1"/>
  </colBreaks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8"/>
  <sheetViews>
    <sheetView topLeftCell="A124" zoomScale="80" zoomScaleNormal="80" workbookViewId="0">
      <selection activeCell="A65" sqref="A65:A70"/>
    </sheetView>
  </sheetViews>
  <sheetFormatPr baseColWidth="10" defaultRowHeight="15" x14ac:dyDescent="0.25"/>
  <cols>
    <col min="1" max="1" width="41.28515625" style="1" customWidth="1"/>
    <col min="2" max="2" width="18.140625" bestFit="1" customWidth="1"/>
    <col min="3" max="7" width="19.42578125" bestFit="1" customWidth="1"/>
    <col min="8" max="8" width="18.28515625" customWidth="1"/>
    <col min="9" max="10" width="19.85546875" hidden="1" customWidth="1"/>
    <col min="11" max="11" width="19.85546875" bestFit="1" customWidth="1"/>
    <col min="12" max="12" width="18.7109375" bestFit="1" customWidth="1"/>
    <col min="13" max="13" width="17.28515625" bestFit="1" customWidth="1"/>
    <col min="16" max="16" width="15.5703125" bestFit="1" customWidth="1"/>
  </cols>
  <sheetData>
    <row r="1" spans="1:13" x14ac:dyDescent="0.25">
      <c r="A1"/>
    </row>
    <row r="2" spans="1:13" x14ac:dyDescent="0.25">
      <c r="A2"/>
    </row>
    <row r="3" spans="1:13" x14ac:dyDescent="0.25">
      <c r="A3"/>
      <c r="B3" s="305"/>
      <c r="C3" s="305"/>
      <c r="D3" s="305"/>
      <c r="E3" s="305"/>
      <c r="F3" s="305"/>
      <c r="G3" s="305"/>
    </row>
    <row r="4" spans="1:13" x14ac:dyDescent="0.25">
      <c r="A4"/>
      <c r="B4" s="305"/>
      <c r="C4" s="305"/>
      <c r="D4" s="305"/>
      <c r="E4" s="305"/>
      <c r="F4" s="305"/>
      <c r="G4" s="307"/>
    </row>
    <row r="5" spans="1:13" x14ac:dyDescent="0.25">
      <c r="B5" s="307"/>
    </row>
    <row r="6" spans="1:13" ht="4.5" customHeight="1" x14ac:dyDescent="0.25">
      <c r="A6"/>
    </row>
    <row r="7" spans="1:13" ht="17.25" customHeight="1" x14ac:dyDescent="0.25">
      <c r="A7"/>
      <c r="B7" s="254">
        <v>2016</v>
      </c>
      <c r="C7" s="254">
        <v>2017</v>
      </c>
      <c r="D7" s="254">
        <v>2018</v>
      </c>
      <c r="E7" s="254">
        <v>2019</v>
      </c>
      <c r="F7" s="254">
        <v>2020</v>
      </c>
    </row>
    <row r="8" spans="1:13" ht="30" customHeight="1" x14ac:dyDescent="0.25">
      <c r="A8" s="334" t="s">
        <v>186</v>
      </c>
      <c r="B8" s="597"/>
      <c r="C8" s="597"/>
      <c r="D8" s="597"/>
      <c r="E8" s="597"/>
      <c r="F8" s="597"/>
      <c r="G8" s="247" t="s">
        <v>199</v>
      </c>
      <c r="H8" s="261"/>
      <c r="I8" s="255"/>
      <c r="J8" s="255"/>
      <c r="K8" s="255"/>
      <c r="L8" s="255"/>
      <c r="M8" s="255"/>
    </row>
    <row r="9" spans="1:13" ht="5.0999999999999996" customHeight="1" x14ac:dyDescent="0.25">
      <c r="A9" s="594" t="s">
        <v>247</v>
      </c>
      <c r="B9" s="598" t="str">
        <f>+INVERSIÓN!I10</f>
        <v>-</v>
      </c>
      <c r="C9" s="598">
        <f>+INVERSIÓN!L10</f>
        <v>50000000</v>
      </c>
      <c r="D9" s="598">
        <f>+INVERSIÓN!Q10</f>
        <v>50000000</v>
      </c>
      <c r="E9" s="598">
        <f>+INVERSIÓN!V10</f>
        <v>50000000</v>
      </c>
      <c r="F9" s="598">
        <f>+INVERSIÓN!AA10</f>
        <v>50000000</v>
      </c>
      <c r="G9" s="592">
        <f>SUM(B9:F14)</f>
        <v>200000000</v>
      </c>
      <c r="H9" s="590">
        <f>+G9*$H$147/$G$147</f>
        <v>3.7519403994516779E-3</v>
      </c>
    </row>
    <row r="10" spans="1:13" ht="10.5" customHeight="1" x14ac:dyDescent="0.25">
      <c r="A10" s="594"/>
      <c r="B10" s="599"/>
      <c r="C10" s="599"/>
      <c r="D10" s="599"/>
      <c r="E10" s="599"/>
      <c r="F10" s="599"/>
      <c r="G10" s="593"/>
      <c r="H10" s="590"/>
    </row>
    <row r="11" spans="1:13" ht="5.0999999999999996" customHeight="1" x14ac:dyDescent="0.25">
      <c r="A11" s="594"/>
      <c r="B11" s="599"/>
      <c r="C11" s="599"/>
      <c r="D11" s="599"/>
      <c r="E11" s="599"/>
      <c r="F11" s="599"/>
      <c r="G11" s="593"/>
      <c r="H11" s="590"/>
    </row>
    <row r="12" spans="1:13" ht="5.0999999999999996" customHeight="1" x14ac:dyDescent="0.25">
      <c r="A12" s="594"/>
      <c r="B12" s="599"/>
      <c r="C12" s="599"/>
      <c r="D12" s="599"/>
      <c r="E12" s="599"/>
      <c r="F12" s="599"/>
      <c r="G12" s="593"/>
      <c r="H12" s="590"/>
    </row>
    <row r="13" spans="1:13" ht="5.25" customHeight="1" x14ac:dyDescent="0.25">
      <c r="A13" s="594"/>
      <c r="B13" s="599"/>
      <c r="C13" s="599"/>
      <c r="D13" s="599"/>
      <c r="E13" s="599"/>
      <c r="F13" s="599"/>
      <c r="G13" s="593"/>
      <c r="H13" s="590"/>
    </row>
    <row r="14" spans="1:13" ht="8.25" customHeight="1" x14ac:dyDescent="0.25">
      <c r="A14" s="594"/>
      <c r="B14" s="600"/>
      <c r="C14" s="600"/>
      <c r="D14" s="600"/>
      <c r="E14" s="600"/>
      <c r="F14" s="600"/>
      <c r="G14" s="593"/>
      <c r="H14" s="590"/>
    </row>
    <row r="15" spans="1:13" ht="5.0999999999999996" customHeight="1" x14ac:dyDescent="0.25">
      <c r="A15" s="594" t="s">
        <v>144</v>
      </c>
      <c r="B15" s="592">
        <f>+INVERSIÓN!I16</f>
        <v>479595794</v>
      </c>
      <c r="C15" s="592">
        <f>+INVERSIÓN!L16</f>
        <v>1025406880</v>
      </c>
      <c r="D15" s="592">
        <f>+INVERSIÓN!Q16</f>
        <v>1213000000</v>
      </c>
      <c r="E15" s="592">
        <f>+INVERSIÓN!V16</f>
        <v>1945000000</v>
      </c>
      <c r="F15" s="592">
        <f>+INVERSIÓN!AA16</f>
        <v>915000000</v>
      </c>
      <c r="G15" s="592">
        <f>SUM(B15:F20)</f>
        <v>5578002674</v>
      </c>
      <c r="H15" s="590">
        <f>+G15*$H$147/$G$147</f>
        <v>0.10464166790415044</v>
      </c>
    </row>
    <row r="16" spans="1:13" ht="5.0999999999999996" customHeight="1" x14ac:dyDescent="0.25">
      <c r="A16" s="594"/>
      <c r="B16" s="593"/>
      <c r="C16" s="593"/>
      <c r="D16" s="593"/>
      <c r="E16" s="593"/>
      <c r="F16" s="593"/>
      <c r="G16" s="593"/>
      <c r="H16" s="590"/>
    </row>
    <row r="17" spans="1:8" ht="5.0999999999999996" customHeight="1" x14ac:dyDescent="0.25">
      <c r="A17" s="594"/>
      <c r="B17" s="593"/>
      <c r="C17" s="593"/>
      <c r="D17" s="593"/>
      <c r="E17" s="593"/>
      <c r="F17" s="593"/>
      <c r="G17" s="593"/>
      <c r="H17" s="590"/>
    </row>
    <row r="18" spans="1:8" ht="5.0999999999999996" customHeight="1" x14ac:dyDescent="0.25">
      <c r="A18" s="594"/>
      <c r="B18" s="593"/>
      <c r="C18" s="593"/>
      <c r="D18" s="593"/>
      <c r="E18" s="593"/>
      <c r="F18" s="593"/>
      <c r="G18" s="593"/>
      <c r="H18" s="590"/>
    </row>
    <row r="19" spans="1:8" ht="5.0999999999999996" customHeight="1" x14ac:dyDescent="0.25">
      <c r="A19" s="594"/>
      <c r="B19" s="593"/>
      <c r="C19" s="593"/>
      <c r="D19" s="593"/>
      <c r="E19" s="593"/>
      <c r="F19" s="593"/>
      <c r="G19" s="593"/>
      <c r="H19" s="590"/>
    </row>
    <row r="20" spans="1:8" ht="5.0999999999999996" customHeight="1" x14ac:dyDescent="0.25">
      <c r="A20" s="594"/>
      <c r="B20" s="593"/>
      <c r="C20" s="593"/>
      <c r="D20" s="593"/>
      <c r="E20" s="593"/>
      <c r="F20" s="593"/>
      <c r="G20" s="593"/>
      <c r="H20" s="590"/>
    </row>
    <row r="21" spans="1:8" ht="9" customHeight="1" x14ac:dyDescent="0.25">
      <c r="A21" s="594" t="s">
        <v>145</v>
      </c>
      <c r="B21" s="592">
        <f>+INVERSIÓN!I22</f>
        <v>0</v>
      </c>
      <c r="C21" s="592">
        <f>+INVERSIÓN!L22</f>
        <v>1800000000</v>
      </c>
      <c r="D21" s="592">
        <f>+INVERSIÓN!Q22</f>
        <v>100000000</v>
      </c>
      <c r="E21" s="592">
        <f>+INVERSIÓN!V22</f>
        <v>50000000</v>
      </c>
      <c r="F21" s="592">
        <f>+INVERSIÓN!AA22</f>
        <v>50000000</v>
      </c>
      <c r="G21" s="592">
        <f t="shared" ref="G21" si="0">SUM(B21:F26)</f>
        <v>2000000000</v>
      </c>
      <c r="H21" s="590">
        <f>+G21*$H$147/$G$147</f>
        <v>3.7519403994516781E-2</v>
      </c>
    </row>
    <row r="22" spans="1:8" ht="9" customHeight="1" x14ac:dyDescent="0.25">
      <c r="A22" s="594"/>
      <c r="B22" s="593"/>
      <c r="C22" s="593"/>
      <c r="D22" s="593"/>
      <c r="E22" s="593"/>
      <c r="F22" s="593"/>
      <c r="G22" s="593"/>
      <c r="H22" s="590"/>
    </row>
    <row r="23" spans="1:8" ht="9" customHeight="1" x14ac:dyDescent="0.25">
      <c r="A23" s="594"/>
      <c r="B23" s="593"/>
      <c r="C23" s="593"/>
      <c r="D23" s="593"/>
      <c r="E23" s="593"/>
      <c r="F23" s="593"/>
      <c r="G23" s="593"/>
      <c r="H23" s="590"/>
    </row>
    <row r="24" spans="1:8" ht="9" customHeight="1" x14ac:dyDescent="0.25">
      <c r="A24" s="594"/>
      <c r="B24" s="593"/>
      <c r="C24" s="593"/>
      <c r="D24" s="593"/>
      <c r="E24" s="593"/>
      <c r="F24" s="593"/>
      <c r="G24" s="593"/>
      <c r="H24" s="590"/>
    </row>
    <row r="25" spans="1:8" ht="9" customHeight="1" x14ac:dyDescent="0.25">
      <c r="A25" s="594"/>
      <c r="B25" s="593"/>
      <c r="C25" s="593"/>
      <c r="D25" s="593"/>
      <c r="E25" s="593"/>
      <c r="F25" s="593"/>
      <c r="G25" s="593"/>
      <c r="H25" s="590"/>
    </row>
    <row r="26" spans="1:8" ht="9" customHeight="1" x14ac:dyDescent="0.25">
      <c r="A26" s="594"/>
      <c r="B26" s="593"/>
      <c r="C26" s="593"/>
      <c r="D26" s="593"/>
      <c r="E26" s="593"/>
      <c r="F26" s="593"/>
      <c r="G26" s="593"/>
      <c r="H26" s="590"/>
    </row>
    <row r="27" spans="1:8" ht="9" customHeight="1" x14ac:dyDescent="0.25">
      <c r="A27" s="594" t="s">
        <v>146</v>
      </c>
      <c r="B27" s="592">
        <f>+INVERSIÓN!I28</f>
        <v>57406880</v>
      </c>
      <c r="C27" s="592">
        <f>+INVERSIÓN!L28</f>
        <v>275593120</v>
      </c>
      <c r="D27" s="592">
        <f>+INVERSIÓN!Q28</f>
        <v>280000000</v>
      </c>
      <c r="E27" s="592">
        <f>+INVERSIÓN!V28</f>
        <v>284000000</v>
      </c>
      <c r="F27" s="592">
        <f>+INVERSIÓN!AA28</f>
        <v>159000000</v>
      </c>
      <c r="G27" s="592">
        <f t="shared" ref="G27" si="1">SUM(B27:F32)</f>
        <v>1056000000</v>
      </c>
      <c r="H27" s="590">
        <f>+G27*$H$147/$G$147</f>
        <v>1.981024530910486E-2</v>
      </c>
    </row>
    <row r="28" spans="1:8" ht="9" customHeight="1" x14ac:dyDescent="0.25">
      <c r="A28" s="594"/>
      <c r="B28" s="593"/>
      <c r="C28" s="593"/>
      <c r="D28" s="593"/>
      <c r="E28" s="593"/>
      <c r="F28" s="593"/>
      <c r="G28" s="593"/>
      <c r="H28" s="590"/>
    </row>
    <row r="29" spans="1:8" ht="9" customHeight="1" x14ac:dyDescent="0.25">
      <c r="A29" s="594"/>
      <c r="B29" s="593"/>
      <c r="C29" s="593"/>
      <c r="D29" s="593"/>
      <c r="E29" s="593"/>
      <c r="F29" s="593"/>
      <c r="G29" s="593"/>
      <c r="H29" s="590"/>
    </row>
    <row r="30" spans="1:8" ht="9" customHeight="1" x14ac:dyDescent="0.25">
      <c r="A30" s="594"/>
      <c r="B30" s="593"/>
      <c r="C30" s="593"/>
      <c r="D30" s="593"/>
      <c r="E30" s="593"/>
      <c r="F30" s="593"/>
      <c r="G30" s="593"/>
      <c r="H30" s="590"/>
    </row>
    <row r="31" spans="1:8" ht="9" customHeight="1" x14ac:dyDescent="0.25">
      <c r="A31" s="594"/>
      <c r="B31" s="593"/>
      <c r="C31" s="593"/>
      <c r="D31" s="593"/>
      <c r="E31" s="593"/>
      <c r="F31" s="593"/>
      <c r="G31" s="593"/>
      <c r="H31" s="590"/>
    </row>
    <row r="32" spans="1:8" ht="9" customHeight="1" x14ac:dyDescent="0.25">
      <c r="A32" s="594"/>
      <c r="B32" s="593"/>
      <c r="C32" s="593"/>
      <c r="D32" s="593"/>
      <c r="E32" s="593"/>
      <c r="F32" s="593"/>
      <c r="G32" s="593"/>
      <c r="H32" s="590"/>
    </row>
    <row r="33" spans="1:16" ht="29.25" customHeight="1" thickBot="1" x14ac:dyDescent="0.3">
      <c r="A33" s="245" t="s">
        <v>199</v>
      </c>
      <c r="B33" s="253">
        <f>SUM(B15:B32)</f>
        <v>537002674</v>
      </c>
      <c r="C33" s="293">
        <f t="shared" ref="C33:F33" si="2">SUM(C15:C32)</f>
        <v>3101000000</v>
      </c>
      <c r="D33" s="248">
        <f t="shared" si="2"/>
        <v>1593000000</v>
      </c>
      <c r="E33" s="248">
        <f t="shared" si="2"/>
        <v>2279000000</v>
      </c>
      <c r="F33" s="248">
        <f t="shared" si="2"/>
        <v>1124000000</v>
      </c>
      <c r="G33" s="248">
        <f>SUM(G9:G32)</f>
        <v>8834002674</v>
      </c>
      <c r="H33" s="281">
        <f>+G33*H147/G147</f>
        <v>0.16572325760722376</v>
      </c>
      <c r="I33" s="274"/>
      <c r="J33" s="274"/>
      <c r="K33" s="274"/>
      <c r="L33" s="274"/>
      <c r="M33" s="298"/>
      <c r="P33" s="255"/>
    </row>
    <row r="34" spans="1:16" ht="18" customHeight="1" thickBot="1" x14ac:dyDescent="0.3">
      <c r="A34" s="334" t="s">
        <v>183</v>
      </c>
      <c r="B34" s="334"/>
      <c r="C34" s="334"/>
      <c r="D34" s="334"/>
      <c r="E34" s="334"/>
      <c r="F34" s="334"/>
      <c r="G34" s="247" t="s">
        <v>199</v>
      </c>
      <c r="H34" s="261"/>
      <c r="I34" s="275"/>
      <c r="J34" s="275"/>
      <c r="K34" s="275"/>
      <c r="L34" s="275"/>
      <c r="M34" s="298"/>
    </row>
    <row r="35" spans="1:16" ht="9" customHeight="1" thickBot="1" x14ac:dyDescent="0.3">
      <c r="A35" s="374" t="s">
        <v>149</v>
      </c>
      <c r="B35" s="595">
        <f>+INVERSIÓN!I34</f>
        <v>748760522.78571403</v>
      </c>
      <c r="C35" s="592">
        <f>+INVERSIÓN!L34</f>
        <v>2560000000</v>
      </c>
      <c r="D35" s="592">
        <f>+INVERSIÓN!Q34</f>
        <v>2694000000</v>
      </c>
      <c r="E35" s="592">
        <f>+INVERSIÓN!V34</f>
        <v>2694000000</v>
      </c>
      <c r="F35" s="592">
        <f>+INVERSIÓN!AA34</f>
        <v>2000000000</v>
      </c>
      <c r="G35" s="592">
        <f>SUM(B35:F40)</f>
        <v>10696760522.785713</v>
      </c>
      <c r="H35" s="590">
        <f>+G35*$H$147/$G$147</f>
        <v>0.20066803974349784</v>
      </c>
      <c r="M35" s="298"/>
    </row>
    <row r="36" spans="1:16" ht="9" customHeight="1" thickBot="1" x14ac:dyDescent="0.3">
      <c r="A36" s="374"/>
      <c r="B36" s="596"/>
      <c r="C36" s="593"/>
      <c r="D36" s="593"/>
      <c r="E36" s="593"/>
      <c r="F36" s="593"/>
      <c r="G36" s="593"/>
      <c r="H36" s="590"/>
      <c r="M36" s="298"/>
    </row>
    <row r="37" spans="1:16" ht="9" customHeight="1" thickBot="1" x14ac:dyDescent="0.3">
      <c r="A37" s="374"/>
      <c r="B37" s="596"/>
      <c r="C37" s="593"/>
      <c r="D37" s="593"/>
      <c r="E37" s="593"/>
      <c r="F37" s="593"/>
      <c r="G37" s="593"/>
      <c r="H37" s="590"/>
      <c r="M37" s="298"/>
    </row>
    <row r="38" spans="1:16" ht="9" customHeight="1" thickBot="1" x14ac:dyDescent="0.3">
      <c r="A38" s="374"/>
      <c r="B38" s="596"/>
      <c r="C38" s="593"/>
      <c r="D38" s="593"/>
      <c r="E38" s="593"/>
      <c r="F38" s="593"/>
      <c r="G38" s="593"/>
      <c r="H38" s="590"/>
      <c r="M38" s="298"/>
    </row>
    <row r="39" spans="1:16" ht="9" customHeight="1" thickBot="1" x14ac:dyDescent="0.3">
      <c r="A39" s="374"/>
      <c r="B39" s="596"/>
      <c r="C39" s="593"/>
      <c r="D39" s="593"/>
      <c r="E39" s="593"/>
      <c r="F39" s="593"/>
      <c r="G39" s="593"/>
      <c r="H39" s="590"/>
      <c r="M39" s="298"/>
    </row>
    <row r="40" spans="1:16" ht="9" customHeight="1" x14ac:dyDescent="0.25">
      <c r="A40" s="374"/>
      <c r="B40" s="596"/>
      <c r="C40" s="593"/>
      <c r="D40" s="593"/>
      <c r="E40" s="593"/>
      <c r="F40" s="593"/>
      <c r="G40" s="593"/>
      <c r="H40" s="590"/>
    </row>
    <row r="41" spans="1:16" ht="9" customHeight="1" x14ac:dyDescent="0.25">
      <c r="A41" s="594" t="s">
        <v>184</v>
      </c>
      <c r="B41" s="592">
        <f>+INVERSIÓN!I40</f>
        <v>191211312</v>
      </c>
      <c r="C41" s="592">
        <f>+INVERSIÓN!L40</f>
        <v>640000000</v>
      </c>
      <c r="D41" s="592">
        <f>+INVERSIÓN!Q40</f>
        <v>674000000</v>
      </c>
      <c r="E41" s="592">
        <f>+INVERSIÓN!V40</f>
        <v>674000000</v>
      </c>
      <c r="F41" s="592">
        <f>+INVERSIÓN!AA40</f>
        <v>500000000</v>
      </c>
      <c r="G41" s="592">
        <f t="shared" ref="G41" si="3">SUM(B41:F46)</f>
        <v>2679211312</v>
      </c>
      <c r="H41" s="590">
        <f>+G41*$H$147/$G$147</f>
        <v>5.026120580080367E-2</v>
      </c>
    </row>
    <row r="42" spans="1:16" ht="9" customHeight="1" x14ac:dyDescent="0.25">
      <c r="A42" s="594"/>
      <c r="B42" s="593"/>
      <c r="C42" s="593"/>
      <c r="D42" s="593"/>
      <c r="E42" s="593"/>
      <c r="F42" s="593"/>
      <c r="G42" s="593"/>
      <c r="H42" s="590"/>
    </row>
    <row r="43" spans="1:16" ht="9" customHeight="1" x14ac:dyDescent="0.25">
      <c r="A43" s="594"/>
      <c r="B43" s="593"/>
      <c r="C43" s="593"/>
      <c r="D43" s="593"/>
      <c r="E43" s="593"/>
      <c r="F43" s="593"/>
      <c r="G43" s="593"/>
      <c r="H43" s="590"/>
    </row>
    <row r="44" spans="1:16" ht="9" customHeight="1" x14ac:dyDescent="0.25">
      <c r="A44" s="594"/>
      <c r="B44" s="593"/>
      <c r="C44" s="593"/>
      <c r="D44" s="593"/>
      <c r="E44" s="593"/>
      <c r="F44" s="593"/>
      <c r="G44" s="593"/>
      <c r="H44" s="590"/>
    </row>
    <row r="45" spans="1:16" ht="9" customHeight="1" x14ac:dyDescent="0.25">
      <c r="A45" s="594"/>
      <c r="B45" s="593"/>
      <c r="C45" s="593"/>
      <c r="D45" s="593"/>
      <c r="E45" s="593"/>
      <c r="F45" s="593"/>
      <c r="G45" s="593"/>
      <c r="H45" s="590"/>
    </row>
    <row r="46" spans="1:16" ht="9" customHeight="1" x14ac:dyDescent="0.25">
      <c r="A46" s="594"/>
      <c r="B46" s="593"/>
      <c r="C46" s="593"/>
      <c r="D46" s="593"/>
      <c r="E46" s="593"/>
      <c r="F46" s="593"/>
      <c r="G46" s="593"/>
      <c r="H46" s="590"/>
    </row>
    <row r="47" spans="1:16" ht="9" customHeight="1" x14ac:dyDescent="0.25">
      <c r="A47" s="594" t="s">
        <v>187</v>
      </c>
      <c r="B47" s="592">
        <f>+INVERSIÓN!I46</f>
        <v>503778165</v>
      </c>
      <c r="C47" s="592">
        <f>+INVERSIÓN!L46</f>
        <v>3200000000</v>
      </c>
      <c r="D47" s="592">
        <f>+INVERSIÓN!Q46</f>
        <v>2441000000</v>
      </c>
      <c r="E47" s="592">
        <f>+INVERSIÓN!V46</f>
        <v>150000000</v>
      </c>
      <c r="F47" s="592">
        <f>+INVERSIÓN!AA46</f>
        <v>160000000</v>
      </c>
      <c r="G47" s="592">
        <f>SUM(B47:F52)</f>
        <v>6454778165</v>
      </c>
      <c r="H47" s="590">
        <f>+G47*$H$147/$G$147</f>
        <v>0.12108971483381034</v>
      </c>
    </row>
    <row r="48" spans="1:16" ht="9" customHeight="1" x14ac:dyDescent="0.25">
      <c r="A48" s="594"/>
      <c r="B48" s="593"/>
      <c r="C48" s="593"/>
      <c r="D48" s="593"/>
      <c r="E48" s="593"/>
      <c r="F48" s="593"/>
      <c r="G48" s="593"/>
      <c r="H48" s="590"/>
    </row>
    <row r="49" spans="1:10" ht="9" customHeight="1" x14ac:dyDescent="0.25">
      <c r="A49" s="594"/>
      <c r="B49" s="593"/>
      <c r="C49" s="593"/>
      <c r="D49" s="593"/>
      <c r="E49" s="593"/>
      <c r="F49" s="593"/>
      <c r="G49" s="593"/>
      <c r="H49" s="590"/>
    </row>
    <row r="50" spans="1:10" ht="9" customHeight="1" x14ac:dyDescent="0.25">
      <c r="A50" s="594"/>
      <c r="B50" s="593"/>
      <c r="C50" s="593"/>
      <c r="D50" s="593"/>
      <c r="E50" s="593"/>
      <c r="F50" s="593"/>
      <c r="G50" s="593"/>
      <c r="H50" s="590"/>
    </row>
    <row r="51" spans="1:10" ht="9" customHeight="1" x14ac:dyDescent="0.25">
      <c r="A51" s="594"/>
      <c r="B51" s="593"/>
      <c r="C51" s="593"/>
      <c r="D51" s="593"/>
      <c r="E51" s="593"/>
      <c r="F51" s="593"/>
      <c r="G51" s="593"/>
      <c r="H51" s="590"/>
    </row>
    <row r="52" spans="1:10" ht="9" customHeight="1" x14ac:dyDescent="0.25">
      <c r="A52" s="594"/>
      <c r="B52" s="593"/>
      <c r="C52" s="593"/>
      <c r="D52" s="593"/>
      <c r="E52" s="593"/>
      <c r="F52" s="593"/>
      <c r="G52" s="593"/>
      <c r="H52" s="590"/>
    </row>
    <row r="53" spans="1:10" ht="36.75" customHeight="1" x14ac:dyDescent="0.25">
      <c r="A53" s="245" t="s">
        <v>199</v>
      </c>
      <c r="B53" s="248">
        <f t="shared" ref="B53:H53" si="4">SUM(B35:B52)</f>
        <v>1443749999.7857141</v>
      </c>
      <c r="C53" s="248">
        <f t="shared" si="4"/>
        <v>6400000000</v>
      </c>
      <c r="D53" s="248">
        <f t="shared" si="4"/>
        <v>5809000000</v>
      </c>
      <c r="E53" s="248">
        <f t="shared" si="4"/>
        <v>3518000000</v>
      </c>
      <c r="F53" s="248">
        <f t="shared" si="4"/>
        <v>2660000000</v>
      </c>
      <c r="G53" s="248">
        <f t="shared" si="4"/>
        <v>19830749999.785713</v>
      </c>
      <c r="H53" s="281">
        <f t="shared" si="4"/>
        <v>0.37201896037811188</v>
      </c>
    </row>
    <row r="54" spans="1:10" ht="57.75" customHeight="1" x14ac:dyDescent="0.25">
      <c r="A54" s="334" t="s">
        <v>189</v>
      </c>
      <c r="B54" s="334"/>
      <c r="C54" s="334"/>
      <c r="D54" s="334"/>
      <c r="E54" s="334"/>
      <c r="F54" s="334"/>
      <c r="G54" s="247" t="s">
        <v>199</v>
      </c>
      <c r="H54" s="261"/>
    </row>
    <row r="55" spans="1:10" ht="8.1" customHeight="1" x14ac:dyDescent="0.25">
      <c r="A55" s="594" t="s">
        <v>171</v>
      </c>
      <c r="B55" s="595">
        <f>+INVERSIÓN!I52</f>
        <v>350000000</v>
      </c>
      <c r="C55" s="592">
        <f>+INVERSIÓN!L52</f>
        <v>750000000</v>
      </c>
      <c r="D55" s="592">
        <f>+INVERSIÓN!Q52</f>
        <v>1200000000</v>
      </c>
      <c r="E55" s="592">
        <f>+INVERSIÓN!V52</f>
        <v>640000000</v>
      </c>
      <c r="F55" s="592">
        <f>+INVERSIÓN!AA52</f>
        <v>320000000</v>
      </c>
      <c r="G55" s="592">
        <f>SUM(B55:F60)</f>
        <v>3260000000</v>
      </c>
      <c r="H55" s="590">
        <f>+G55*$H$147/$G$147</f>
        <v>6.115662851106235E-2</v>
      </c>
    </row>
    <row r="56" spans="1:10" ht="8.1" customHeight="1" x14ac:dyDescent="0.25">
      <c r="A56" s="594"/>
      <c r="B56" s="596"/>
      <c r="C56" s="593"/>
      <c r="D56" s="593"/>
      <c r="E56" s="593"/>
      <c r="F56" s="593"/>
      <c r="G56" s="593"/>
      <c r="H56" s="590"/>
    </row>
    <row r="57" spans="1:10" ht="8.1" customHeight="1" x14ac:dyDescent="0.25">
      <c r="A57" s="594"/>
      <c r="B57" s="596"/>
      <c r="C57" s="593"/>
      <c r="D57" s="593"/>
      <c r="E57" s="593"/>
      <c r="F57" s="593"/>
      <c r="G57" s="593"/>
      <c r="H57" s="590"/>
    </row>
    <row r="58" spans="1:10" ht="8.1" customHeight="1" x14ac:dyDescent="0.25">
      <c r="A58" s="594"/>
      <c r="B58" s="596"/>
      <c r="C58" s="593"/>
      <c r="D58" s="593"/>
      <c r="E58" s="593"/>
      <c r="F58" s="593"/>
      <c r="G58" s="593"/>
      <c r="H58" s="590"/>
    </row>
    <row r="59" spans="1:10" ht="8.1" customHeight="1" x14ac:dyDescent="0.25">
      <c r="A59" s="594"/>
      <c r="B59" s="596"/>
      <c r="C59" s="593"/>
      <c r="D59" s="593"/>
      <c r="E59" s="593"/>
      <c r="F59" s="593"/>
      <c r="G59" s="593"/>
      <c r="H59" s="590"/>
    </row>
    <row r="60" spans="1:10" ht="8.1" customHeight="1" x14ac:dyDescent="0.25">
      <c r="A60" s="594"/>
      <c r="B60" s="596"/>
      <c r="C60" s="593"/>
      <c r="D60" s="593"/>
      <c r="E60" s="593"/>
      <c r="F60" s="593"/>
      <c r="G60" s="593"/>
      <c r="H60" s="590"/>
    </row>
    <row r="61" spans="1:10" ht="36" hidden="1" customHeight="1" x14ac:dyDescent="0.25">
      <c r="A61" s="291"/>
      <c r="B61" s="293">
        <v>400000000</v>
      </c>
      <c r="C61" s="293">
        <v>1500000000</v>
      </c>
      <c r="D61" s="293">
        <v>1550000000</v>
      </c>
      <c r="E61" s="293">
        <v>700000000</v>
      </c>
      <c r="F61" s="293">
        <v>350000000</v>
      </c>
      <c r="G61" s="293"/>
      <c r="H61" s="294"/>
    </row>
    <row r="62" spans="1:10" ht="36" hidden="1" customHeight="1" x14ac:dyDescent="0.25">
      <c r="A62" s="291"/>
      <c r="B62" s="295">
        <f>+B61-B55</f>
        <v>50000000</v>
      </c>
      <c r="C62" s="295">
        <f t="shared" ref="C62:F62" si="5">+C61-C55</f>
        <v>750000000</v>
      </c>
      <c r="D62" s="295">
        <f t="shared" si="5"/>
        <v>350000000</v>
      </c>
      <c r="E62" s="295">
        <f t="shared" si="5"/>
        <v>60000000</v>
      </c>
      <c r="F62" s="295">
        <f t="shared" si="5"/>
        <v>30000000</v>
      </c>
      <c r="G62" s="293"/>
      <c r="H62" s="294"/>
    </row>
    <row r="63" spans="1:10" ht="26.25" customHeight="1" x14ac:dyDescent="0.25">
      <c r="A63" s="245" t="s">
        <v>199</v>
      </c>
      <c r="B63" s="249">
        <f>+B55</f>
        <v>350000000</v>
      </c>
      <c r="C63" s="293">
        <f>SUM(C55)</f>
        <v>750000000</v>
      </c>
      <c r="D63" s="262">
        <f t="shared" ref="D63:G63" si="6">SUM(D55)</f>
        <v>1200000000</v>
      </c>
      <c r="E63" s="262">
        <f t="shared" si="6"/>
        <v>640000000</v>
      </c>
      <c r="F63" s="262">
        <f t="shared" si="6"/>
        <v>320000000</v>
      </c>
      <c r="G63" s="262">
        <f t="shared" si="6"/>
        <v>3260000000</v>
      </c>
      <c r="H63" s="282">
        <f>SUM(H55)</f>
        <v>6.115662851106235E-2</v>
      </c>
      <c r="I63">
        <v>4500000000</v>
      </c>
      <c r="J63" s="279">
        <f>+I63-G63</f>
        <v>1240000000</v>
      </c>
    </row>
    <row r="64" spans="1:10" ht="36" customHeight="1" x14ac:dyDescent="0.25">
      <c r="A64" s="334" t="s">
        <v>191</v>
      </c>
      <c r="B64" s="334"/>
      <c r="C64" s="334"/>
      <c r="D64" s="334"/>
      <c r="E64" s="334"/>
      <c r="F64" s="334"/>
      <c r="G64" s="247" t="s">
        <v>199</v>
      </c>
      <c r="H64" s="261"/>
    </row>
    <row r="65" spans="1:8" ht="8.1" customHeight="1" x14ac:dyDescent="0.25">
      <c r="A65" s="594" t="s">
        <v>153</v>
      </c>
      <c r="B65" s="595">
        <f>+INVERSIÓN!I58</f>
        <v>238387870</v>
      </c>
      <c r="C65" s="592">
        <f>+INVERSIÓN!L58</f>
        <v>1020683623.7368419</v>
      </c>
      <c r="D65" s="592">
        <f>+INVERSIÓN!Q58</f>
        <v>627128471.92105293</v>
      </c>
      <c r="E65" s="592">
        <f>+INVERSIÓN!V58</f>
        <v>320272715.13157904</v>
      </c>
      <c r="F65" s="592">
        <f>+INVERSIÓN!AA58</f>
        <v>223345445.52631599</v>
      </c>
      <c r="G65" s="592">
        <f>SUM(B65:F70)</f>
        <v>2429818126.3157902</v>
      </c>
      <c r="H65" s="590">
        <f t="shared" ref="H65" si="7">+G65*$H$147/$G$147</f>
        <v>4.5582663957220972E-2</v>
      </c>
    </row>
    <row r="66" spans="1:8" ht="8.1" customHeight="1" x14ac:dyDescent="0.25">
      <c r="A66" s="594"/>
      <c r="B66" s="596"/>
      <c r="C66" s="593"/>
      <c r="D66" s="593"/>
      <c r="E66" s="593"/>
      <c r="F66" s="593"/>
      <c r="G66" s="593"/>
      <c r="H66" s="590"/>
    </row>
    <row r="67" spans="1:8" ht="8.1" customHeight="1" x14ac:dyDescent="0.25">
      <c r="A67" s="594"/>
      <c r="B67" s="596"/>
      <c r="C67" s="593"/>
      <c r="D67" s="593"/>
      <c r="E67" s="593"/>
      <c r="F67" s="593"/>
      <c r="G67" s="593"/>
      <c r="H67" s="590"/>
    </row>
    <row r="68" spans="1:8" ht="8.1" customHeight="1" x14ac:dyDescent="0.25">
      <c r="A68" s="594"/>
      <c r="B68" s="596"/>
      <c r="C68" s="593"/>
      <c r="D68" s="593"/>
      <c r="E68" s="593"/>
      <c r="F68" s="593"/>
      <c r="G68" s="593"/>
      <c r="H68" s="590"/>
    </row>
    <row r="69" spans="1:8" ht="8.1" customHeight="1" x14ac:dyDescent="0.25">
      <c r="A69" s="594"/>
      <c r="B69" s="596"/>
      <c r="C69" s="593"/>
      <c r="D69" s="593"/>
      <c r="E69" s="593"/>
      <c r="F69" s="593"/>
      <c r="G69" s="593"/>
      <c r="H69" s="590"/>
    </row>
    <row r="70" spans="1:8" ht="8.1" customHeight="1" x14ac:dyDescent="0.25">
      <c r="A70" s="594"/>
      <c r="B70" s="596"/>
      <c r="C70" s="593"/>
      <c r="D70" s="593"/>
      <c r="E70" s="593"/>
      <c r="F70" s="593"/>
      <c r="G70" s="593"/>
      <c r="H70" s="590"/>
    </row>
    <row r="71" spans="1:8" ht="9" customHeight="1" x14ac:dyDescent="0.25">
      <c r="A71" s="591" t="s">
        <v>172</v>
      </c>
      <c r="B71" s="595">
        <f>+INVERSIÓN!I64</f>
        <v>104774483</v>
      </c>
      <c r="C71" s="592">
        <f>+INVERSIÓN!L64</f>
        <v>150544390.16842106</v>
      </c>
      <c r="D71" s="592">
        <f>+INVERSIÓN!Q64</f>
        <v>154128780.41052631</v>
      </c>
      <c r="E71" s="592">
        <f>+INVERSIÓN!V64</f>
        <v>144754221.31578946</v>
      </c>
      <c r="F71" s="592">
        <f>+INVERSIÓN!AA64</f>
        <v>107531707.26315789</v>
      </c>
      <c r="G71" s="592">
        <f>SUM(B71:F76)</f>
        <v>661733582.15789461</v>
      </c>
      <c r="H71" s="590">
        <f>+G71*$H$147/$G$147</f>
        <v>1.2413924802860405E-2</v>
      </c>
    </row>
    <row r="72" spans="1:8" ht="9" customHeight="1" x14ac:dyDescent="0.25">
      <c r="A72" s="591"/>
      <c r="B72" s="596"/>
      <c r="C72" s="593"/>
      <c r="D72" s="593"/>
      <c r="E72" s="593"/>
      <c r="F72" s="593"/>
      <c r="G72" s="593"/>
      <c r="H72" s="590"/>
    </row>
    <row r="73" spans="1:8" ht="9" customHeight="1" x14ac:dyDescent="0.25">
      <c r="A73" s="591"/>
      <c r="B73" s="596"/>
      <c r="C73" s="593"/>
      <c r="D73" s="593"/>
      <c r="E73" s="593"/>
      <c r="F73" s="593"/>
      <c r="G73" s="593"/>
      <c r="H73" s="590"/>
    </row>
    <row r="74" spans="1:8" ht="9" customHeight="1" x14ac:dyDescent="0.25">
      <c r="A74" s="591"/>
      <c r="B74" s="596"/>
      <c r="C74" s="593"/>
      <c r="D74" s="593"/>
      <c r="E74" s="593"/>
      <c r="F74" s="593"/>
      <c r="G74" s="593"/>
      <c r="H74" s="590"/>
    </row>
    <row r="75" spans="1:8" ht="9" customHeight="1" x14ac:dyDescent="0.25">
      <c r="A75" s="591"/>
      <c r="B75" s="596"/>
      <c r="C75" s="593"/>
      <c r="D75" s="593"/>
      <c r="E75" s="593"/>
      <c r="F75" s="593"/>
      <c r="G75" s="593"/>
      <c r="H75" s="590"/>
    </row>
    <row r="76" spans="1:8" ht="9" customHeight="1" x14ac:dyDescent="0.25">
      <c r="A76" s="591"/>
      <c r="B76" s="596"/>
      <c r="C76" s="593"/>
      <c r="D76" s="593"/>
      <c r="E76" s="593"/>
      <c r="F76" s="593"/>
      <c r="G76" s="593"/>
      <c r="H76" s="590"/>
    </row>
    <row r="77" spans="1:8" ht="12" customHeight="1" x14ac:dyDescent="0.25">
      <c r="A77" s="591" t="s">
        <v>173</v>
      </c>
      <c r="B77" s="595">
        <f>+INVERSIÓN!I70</f>
        <v>86837646</v>
      </c>
      <c r="C77" s="592">
        <f>+INVERSIÓN!L70</f>
        <v>124771986.09473684</v>
      </c>
      <c r="D77" s="592">
        <f>+INVERSIÓN!Q70</f>
        <v>127742747.66842106</v>
      </c>
      <c r="E77" s="592">
        <f>+INVERSIÓN!V70</f>
        <v>119973063.55263159</v>
      </c>
      <c r="F77" s="592">
        <f>+INVERSIÓN!AA70</f>
        <v>89122847.210526317</v>
      </c>
      <c r="G77" s="592">
        <f>SUM(B77:F82)</f>
        <v>548448290.52631581</v>
      </c>
      <c r="H77" s="590">
        <f>+G77*$H$147/$G$147</f>
        <v>1.0288726491179477E-2</v>
      </c>
    </row>
    <row r="78" spans="1:8" ht="12" customHeight="1" x14ac:dyDescent="0.25">
      <c r="A78" s="591"/>
      <c r="B78" s="596"/>
      <c r="C78" s="593"/>
      <c r="D78" s="593"/>
      <c r="E78" s="593"/>
      <c r="F78" s="593"/>
      <c r="G78" s="593"/>
      <c r="H78" s="590"/>
    </row>
    <row r="79" spans="1:8" ht="12" customHeight="1" x14ac:dyDescent="0.25">
      <c r="A79" s="591"/>
      <c r="B79" s="596"/>
      <c r="C79" s="593"/>
      <c r="D79" s="593"/>
      <c r="E79" s="593"/>
      <c r="F79" s="593"/>
      <c r="G79" s="593"/>
      <c r="H79" s="590"/>
    </row>
    <row r="80" spans="1:8" ht="12" customHeight="1" x14ac:dyDescent="0.25">
      <c r="A80" s="591"/>
      <c r="B80" s="596"/>
      <c r="C80" s="593"/>
      <c r="D80" s="593"/>
      <c r="E80" s="593"/>
      <c r="F80" s="593"/>
      <c r="G80" s="593"/>
      <c r="H80" s="590"/>
    </row>
    <row r="81" spans="1:10" ht="12" customHeight="1" x14ac:dyDescent="0.25">
      <c r="A81" s="591"/>
      <c r="B81" s="596"/>
      <c r="C81" s="593"/>
      <c r="D81" s="593"/>
      <c r="E81" s="593"/>
      <c r="F81" s="593"/>
      <c r="G81" s="593"/>
      <c r="H81" s="590"/>
    </row>
    <row r="82" spans="1:10" ht="12" customHeight="1" x14ac:dyDescent="0.25">
      <c r="A82" s="591"/>
      <c r="B82" s="596"/>
      <c r="C82" s="593"/>
      <c r="D82" s="593"/>
      <c r="E82" s="593"/>
      <c r="F82" s="593"/>
      <c r="G82" s="593"/>
      <c r="H82" s="590"/>
    </row>
    <row r="83" spans="1:10" ht="36" hidden="1" customHeight="1" x14ac:dyDescent="0.25">
      <c r="A83" s="292"/>
      <c r="B83" s="293">
        <v>380000000</v>
      </c>
      <c r="C83" s="293">
        <v>546000000</v>
      </c>
      <c r="D83" s="293">
        <v>559000000</v>
      </c>
      <c r="E83" s="293">
        <v>525000000</v>
      </c>
      <c r="F83" s="293">
        <v>390000000</v>
      </c>
      <c r="G83" s="293"/>
      <c r="H83" s="294"/>
    </row>
    <row r="84" spans="1:10" ht="36" hidden="1" customHeight="1" x14ac:dyDescent="0.25">
      <c r="A84" s="292"/>
      <c r="B84" s="293">
        <f>+B83-B85</f>
        <v>-49999999</v>
      </c>
      <c r="C84" s="293">
        <f t="shared" ref="C84:F84" si="8">+C83-C85</f>
        <v>-749999999.99999976</v>
      </c>
      <c r="D84" s="293">
        <f t="shared" si="8"/>
        <v>-350000000.00000024</v>
      </c>
      <c r="E84" s="293">
        <f t="shared" si="8"/>
        <v>-60000000.000000119</v>
      </c>
      <c r="F84" s="293">
        <f t="shared" si="8"/>
        <v>-30000000.000000238</v>
      </c>
      <c r="G84" s="293"/>
      <c r="H84" s="294"/>
    </row>
    <row r="85" spans="1:10" ht="30.75" customHeight="1" x14ac:dyDescent="0.25">
      <c r="A85" s="245" t="s">
        <v>199</v>
      </c>
      <c r="B85" s="249">
        <f t="shared" ref="B85:H85" si="9">SUM(B65:B82)</f>
        <v>429999999</v>
      </c>
      <c r="C85" s="293">
        <f t="shared" si="9"/>
        <v>1295999999.9999998</v>
      </c>
      <c r="D85" s="248">
        <f t="shared" si="9"/>
        <v>909000000.00000024</v>
      </c>
      <c r="E85" s="248">
        <f t="shared" si="9"/>
        <v>585000000.00000012</v>
      </c>
      <c r="F85" s="248">
        <f t="shared" si="9"/>
        <v>420000000.00000024</v>
      </c>
      <c r="G85" s="248">
        <f t="shared" si="9"/>
        <v>3639999999.0000005</v>
      </c>
      <c r="H85" s="281">
        <f t="shared" si="9"/>
        <v>6.8285315251260859E-2</v>
      </c>
      <c r="I85">
        <v>2400000000</v>
      </c>
      <c r="J85" s="279">
        <f>+G85-I85</f>
        <v>1239999999.0000005</v>
      </c>
    </row>
    <row r="86" spans="1:10" ht="57.75" customHeight="1" x14ac:dyDescent="0.25">
      <c r="A86" s="334" t="s">
        <v>195</v>
      </c>
      <c r="B86" s="334"/>
      <c r="C86" s="334"/>
      <c r="D86" s="334"/>
      <c r="E86" s="334"/>
      <c r="F86" s="334"/>
      <c r="G86" s="247" t="s">
        <v>199</v>
      </c>
      <c r="H86" s="261"/>
      <c r="J86" s="279">
        <f>+J85-J63</f>
        <v>-0.9999995231628418</v>
      </c>
    </row>
    <row r="87" spans="1:10" ht="9" customHeight="1" x14ac:dyDescent="0.25">
      <c r="A87" s="591" t="s">
        <v>174</v>
      </c>
      <c r="B87" s="592">
        <f>+INVERSIÓN!I76</f>
        <v>664982628</v>
      </c>
      <c r="C87" s="592">
        <f>+INVERSIÓN!L76</f>
        <v>1110326042.7127035</v>
      </c>
      <c r="D87" s="592">
        <f>+INVERSIÓN!Q76</f>
        <v>1164044509.0788274</v>
      </c>
      <c r="E87" s="592">
        <f>+INVERSIÓN!V76</f>
        <v>1144983117.7876222</v>
      </c>
      <c r="F87" s="592">
        <f>+INVERSIÓN!AA76</f>
        <v>770253493.54006517</v>
      </c>
      <c r="G87" s="592">
        <f>SUM(B87:F92)</f>
        <v>4854589791.1192179</v>
      </c>
      <c r="H87" s="590">
        <f t="shared" ref="H87" si="10">+G87*$H$147/$G$147</f>
        <v>9.1070657800329385E-2</v>
      </c>
    </row>
    <row r="88" spans="1:10" ht="9" customHeight="1" x14ac:dyDescent="0.25">
      <c r="A88" s="591"/>
      <c r="B88" s="593"/>
      <c r="C88" s="593"/>
      <c r="D88" s="593"/>
      <c r="E88" s="593"/>
      <c r="F88" s="593"/>
      <c r="G88" s="593"/>
      <c r="H88" s="590"/>
    </row>
    <row r="89" spans="1:10" ht="9" customHeight="1" x14ac:dyDescent="0.25">
      <c r="A89" s="591"/>
      <c r="B89" s="593"/>
      <c r="C89" s="593"/>
      <c r="D89" s="593"/>
      <c r="E89" s="593"/>
      <c r="F89" s="593"/>
      <c r="G89" s="593"/>
      <c r="H89" s="590"/>
    </row>
    <row r="90" spans="1:10" ht="9" customHeight="1" x14ac:dyDescent="0.25">
      <c r="A90" s="591"/>
      <c r="B90" s="593"/>
      <c r="C90" s="593"/>
      <c r="D90" s="593"/>
      <c r="E90" s="593"/>
      <c r="F90" s="593"/>
      <c r="G90" s="593"/>
      <c r="H90" s="590"/>
    </row>
    <row r="91" spans="1:10" ht="9" customHeight="1" x14ac:dyDescent="0.25">
      <c r="A91" s="591"/>
      <c r="B91" s="593"/>
      <c r="C91" s="593"/>
      <c r="D91" s="593"/>
      <c r="E91" s="593"/>
      <c r="F91" s="593"/>
      <c r="G91" s="593"/>
      <c r="H91" s="590"/>
    </row>
    <row r="92" spans="1:10" ht="9" customHeight="1" x14ac:dyDescent="0.25">
      <c r="A92" s="591"/>
      <c r="B92" s="593"/>
      <c r="C92" s="593"/>
      <c r="D92" s="593"/>
      <c r="E92" s="593"/>
      <c r="F92" s="593"/>
      <c r="G92" s="593"/>
      <c r="H92" s="590"/>
    </row>
    <row r="93" spans="1:10" ht="9" customHeight="1" x14ac:dyDescent="0.25">
      <c r="A93" s="397" t="s">
        <v>176</v>
      </c>
      <c r="B93" s="592">
        <f>+INVERSIÓN!I82</f>
        <v>62762844</v>
      </c>
      <c r="C93" s="592">
        <f>+INVERSIÓN!L82</f>
        <v>104795549.94918565</v>
      </c>
      <c r="D93" s="592">
        <f>+INVERSIÓN!Q82</f>
        <v>109865642.88469054</v>
      </c>
      <c r="E93" s="592">
        <f>+INVERSIÓN!V82</f>
        <v>108066577.6495114</v>
      </c>
      <c r="F93" s="592">
        <f>+INVERSIÓN!AA82</f>
        <v>72698590.639739409</v>
      </c>
      <c r="G93" s="592">
        <f t="shared" ref="G93" si="11">SUM(B93:F98)</f>
        <v>458189205.12312698</v>
      </c>
      <c r="H93" s="590">
        <f t="shared" ref="H93:H111" si="12">+G93*$H$147/$G$147</f>
        <v>8.5954929464705596E-3</v>
      </c>
    </row>
    <row r="94" spans="1:10" ht="9" customHeight="1" x14ac:dyDescent="0.25">
      <c r="A94" s="397"/>
      <c r="B94" s="593"/>
      <c r="C94" s="593"/>
      <c r="D94" s="593"/>
      <c r="E94" s="593"/>
      <c r="F94" s="593"/>
      <c r="G94" s="593"/>
      <c r="H94" s="590"/>
    </row>
    <row r="95" spans="1:10" ht="9" customHeight="1" x14ac:dyDescent="0.25">
      <c r="A95" s="397"/>
      <c r="B95" s="593"/>
      <c r="C95" s="593"/>
      <c r="D95" s="593"/>
      <c r="E95" s="593"/>
      <c r="F95" s="593"/>
      <c r="G95" s="593"/>
      <c r="H95" s="590"/>
    </row>
    <row r="96" spans="1:10" ht="9" customHeight="1" x14ac:dyDescent="0.25">
      <c r="A96" s="397"/>
      <c r="B96" s="593"/>
      <c r="C96" s="593"/>
      <c r="D96" s="593"/>
      <c r="E96" s="593"/>
      <c r="F96" s="593"/>
      <c r="G96" s="593"/>
      <c r="H96" s="590"/>
    </row>
    <row r="97" spans="1:8" ht="9" customHeight="1" x14ac:dyDescent="0.25">
      <c r="A97" s="397"/>
      <c r="B97" s="593"/>
      <c r="C97" s="593"/>
      <c r="D97" s="593"/>
      <c r="E97" s="593"/>
      <c r="F97" s="593"/>
      <c r="G97" s="593"/>
      <c r="H97" s="590"/>
    </row>
    <row r="98" spans="1:8" ht="9" customHeight="1" x14ac:dyDescent="0.25">
      <c r="A98" s="397"/>
      <c r="B98" s="593"/>
      <c r="C98" s="593"/>
      <c r="D98" s="593"/>
      <c r="E98" s="593"/>
      <c r="F98" s="593"/>
      <c r="G98" s="593"/>
      <c r="H98" s="590"/>
    </row>
    <row r="99" spans="1:8" ht="9" customHeight="1" x14ac:dyDescent="0.25">
      <c r="A99" s="591" t="s">
        <v>177</v>
      </c>
      <c r="B99" s="592">
        <f>+INVERSIÓN!I88</f>
        <v>265691796</v>
      </c>
      <c r="C99" s="592">
        <f>+INVERSIÓN!L88</f>
        <v>443627000</v>
      </c>
      <c r="D99" s="592">
        <f>+INVERSIÓN!Q88</f>
        <v>465090000</v>
      </c>
      <c r="E99" s="592">
        <f>+INVERSIÓN!V88</f>
        <v>457474000</v>
      </c>
      <c r="F99" s="592">
        <f>+INVERSIÓN!AA88</f>
        <v>307752000</v>
      </c>
      <c r="G99" s="592">
        <f t="shared" ref="G99" si="13">SUM(B99:F104)</f>
        <v>1939634796</v>
      </c>
      <c r="H99" s="590">
        <f t="shared" si="12"/>
        <v>3.6386970756473069E-2</v>
      </c>
    </row>
    <row r="100" spans="1:8" ht="9" customHeight="1" x14ac:dyDescent="0.25">
      <c r="A100" s="591"/>
      <c r="B100" s="593"/>
      <c r="C100" s="593"/>
      <c r="D100" s="593"/>
      <c r="E100" s="593"/>
      <c r="F100" s="593"/>
      <c r="G100" s="593"/>
      <c r="H100" s="590"/>
    </row>
    <row r="101" spans="1:8" ht="9" customHeight="1" x14ac:dyDescent="0.25">
      <c r="A101" s="591"/>
      <c r="B101" s="593"/>
      <c r="C101" s="593"/>
      <c r="D101" s="593"/>
      <c r="E101" s="593"/>
      <c r="F101" s="593"/>
      <c r="G101" s="593"/>
      <c r="H101" s="590"/>
    </row>
    <row r="102" spans="1:8" ht="9" customHeight="1" x14ac:dyDescent="0.25">
      <c r="A102" s="591"/>
      <c r="B102" s="593"/>
      <c r="C102" s="593"/>
      <c r="D102" s="593"/>
      <c r="E102" s="593"/>
      <c r="F102" s="593"/>
      <c r="G102" s="593"/>
      <c r="H102" s="590"/>
    </row>
    <row r="103" spans="1:8" ht="9" customHeight="1" x14ac:dyDescent="0.25">
      <c r="A103" s="591"/>
      <c r="B103" s="593"/>
      <c r="C103" s="593"/>
      <c r="D103" s="593"/>
      <c r="E103" s="593"/>
      <c r="F103" s="593"/>
      <c r="G103" s="593"/>
      <c r="H103" s="590"/>
    </row>
    <row r="104" spans="1:8" ht="9" customHeight="1" x14ac:dyDescent="0.25">
      <c r="A104" s="591"/>
      <c r="B104" s="593"/>
      <c r="C104" s="593"/>
      <c r="D104" s="593"/>
      <c r="E104" s="593"/>
      <c r="F104" s="593"/>
      <c r="G104" s="593"/>
      <c r="H104" s="590"/>
    </row>
    <row r="105" spans="1:8" ht="9" customHeight="1" x14ac:dyDescent="0.25">
      <c r="A105" s="591" t="s">
        <v>178</v>
      </c>
      <c r="B105" s="592">
        <f>+INVERSIÓN!I94</f>
        <v>394686410</v>
      </c>
      <c r="C105" s="592">
        <f>+INVERSIÓN!L94</f>
        <v>659010598.58631921</v>
      </c>
      <c r="D105" s="592">
        <f>+INVERSIÓN!Q94</f>
        <v>690894061.02280128</v>
      </c>
      <c r="E105" s="592">
        <f>+INVERSIÓN!V94</f>
        <v>679580574.3517915</v>
      </c>
      <c r="F105" s="592">
        <f>+INVERSIÓN!AA94</f>
        <v>457167711.38762212</v>
      </c>
      <c r="G105" s="592">
        <f t="shared" ref="G105" si="14">SUM(B105:F110)</f>
        <v>2881339355.3485336</v>
      </c>
      <c r="H105" s="590">
        <f t="shared" si="12"/>
        <v>5.4053067659311088E-2</v>
      </c>
    </row>
    <row r="106" spans="1:8" ht="9" customHeight="1" x14ac:dyDescent="0.25">
      <c r="A106" s="591"/>
      <c r="B106" s="593"/>
      <c r="C106" s="593"/>
      <c r="D106" s="593"/>
      <c r="E106" s="593"/>
      <c r="F106" s="593"/>
      <c r="G106" s="593"/>
      <c r="H106" s="590"/>
    </row>
    <row r="107" spans="1:8" ht="9" customHeight="1" x14ac:dyDescent="0.25">
      <c r="A107" s="591"/>
      <c r="B107" s="593"/>
      <c r="C107" s="593"/>
      <c r="D107" s="593"/>
      <c r="E107" s="593"/>
      <c r="F107" s="593"/>
      <c r="G107" s="593"/>
      <c r="H107" s="590"/>
    </row>
    <row r="108" spans="1:8" ht="9" customHeight="1" x14ac:dyDescent="0.25">
      <c r="A108" s="591"/>
      <c r="B108" s="593"/>
      <c r="C108" s="593"/>
      <c r="D108" s="593"/>
      <c r="E108" s="593"/>
      <c r="F108" s="593"/>
      <c r="G108" s="593"/>
      <c r="H108" s="590"/>
    </row>
    <row r="109" spans="1:8" ht="9" customHeight="1" x14ac:dyDescent="0.25">
      <c r="A109" s="591"/>
      <c r="B109" s="593"/>
      <c r="C109" s="593"/>
      <c r="D109" s="593"/>
      <c r="E109" s="593"/>
      <c r="F109" s="593"/>
      <c r="G109" s="593"/>
      <c r="H109" s="590"/>
    </row>
    <row r="110" spans="1:8" ht="9" customHeight="1" x14ac:dyDescent="0.25">
      <c r="A110" s="591"/>
      <c r="B110" s="593"/>
      <c r="C110" s="593"/>
      <c r="D110" s="593"/>
      <c r="E110" s="593"/>
      <c r="F110" s="593"/>
      <c r="G110" s="593"/>
      <c r="H110" s="590"/>
    </row>
    <row r="111" spans="1:8" ht="9" customHeight="1" x14ac:dyDescent="0.25">
      <c r="A111" s="591" t="s">
        <v>179</v>
      </c>
      <c r="B111" s="592">
        <f>+INVERSIÓN!I100</f>
        <v>146876322</v>
      </c>
      <c r="C111" s="592">
        <f>+INVERSIÓN!L100</f>
        <v>245240399.53485343</v>
      </c>
      <c r="D111" s="592">
        <f>+INVERSIÓN!Q100</f>
        <v>257105327.1752443</v>
      </c>
      <c r="E111" s="592">
        <f>+INVERSIÓN!V100</f>
        <v>252895191.56091207</v>
      </c>
      <c r="F111" s="592">
        <f>+INVERSIÓN!AA100</f>
        <v>170127752.77915311</v>
      </c>
      <c r="G111" s="592">
        <f t="shared" ref="G111" si="15">SUM(B111:F116)</f>
        <v>1072244993.050163</v>
      </c>
      <c r="H111" s="590">
        <f t="shared" si="12"/>
        <v>2.011499653767345E-2</v>
      </c>
    </row>
    <row r="112" spans="1:8" ht="9" customHeight="1" x14ac:dyDescent="0.25">
      <c r="A112" s="591"/>
      <c r="B112" s="593"/>
      <c r="C112" s="593"/>
      <c r="D112" s="593"/>
      <c r="E112" s="593"/>
      <c r="F112" s="593"/>
      <c r="G112" s="593"/>
      <c r="H112" s="590"/>
    </row>
    <row r="113" spans="1:8" ht="9" customHeight="1" x14ac:dyDescent="0.25">
      <c r="A113" s="591"/>
      <c r="B113" s="593"/>
      <c r="C113" s="593"/>
      <c r="D113" s="593"/>
      <c r="E113" s="593"/>
      <c r="F113" s="593"/>
      <c r="G113" s="593"/>
      <c r="H113" s="590"/>
    </row>
    <row r="114" spans="1:8" ht="9" customHeight="1" x14ac:dyDescent="0.25">
      <c r="A114" s="591"/>
      <c r="B114" s="593"/>
      <c r="C114" s="593"/>
      <c r="D114" s="593"/>
      <c r="E114" s="593"/>
      <c r="F114" s="593"/>
      <c r="G114" s="593"/>
      <c r="H114" s="590"/>
    </row>
    <row r="115" spans="1:8" ht="9" customHeight="1" x14ac:dyDescent="0.25">
      <c r="A115" s="591"/>
      <c r="B115" s="593"/>
      <c r="C115" s="593"/>
      <c r="D115" s="593"/>
      <c r="E115" s="593"/>
      <c r="F115" s="593"/>
      <c r="G115" s="593"/>
      <c r="H115" s="590"/>
    </row>
    <row r="116" spans="1:8" ht="9" customHeight="1" x14ac:dyDescent="0.25">
      <c r="A116" s="591"/>
      <c r="B116" s="593"/>
      <c r="C116" s="593"/>
      <c r="D116" s="593"/>
      <c r="E116" s="593"/>
      <c r="F116" s="593"/>
      <c r="G116" s="593"/>
      <c r="H116" s="590"/>
    </row>
    <row r="117" spans="1:8" ht="39" customHeight="1" x14ac:dyDescent="0.25">
      <c r="A117" s="245" t="s">
        <v>199</v>
      </c>
      <c r="B117" s="248">
        <f>SUM(B87:B116)</f>
        <v>1535000000</v>
      </c>
      <c r="C117" s="248">
        <f t="shared" ref="C117:G117" si="16">SUM(C87:C116)</f>
        <v>2562999590.7830615</v>
      </c>
      <c r="D117" s="248">
        <f t="shared" si="16"/>
        <v>2686999540.1615634</v>
      </c>
      <c r="E117" s="248">
        <f t="shared" si="16"/>
        <v>2642999461.3498373</v>
      </c>
      <c r="F117" s="248">
        <f t="shared" si="16"/>
        <v>1777999548.3465798</v>
      </c>
      <c r="G117" s="248">
        <f t="shared" si="16"/>
        <v>11205998140.641041</v>
      </c>
      <c r="H117" s="281">
        <f>SUM(H87:H116)</f>
        <v>0.21022118570025758</v>
      </c>
    </row>
    <row r="118" spans="1:8" ht="65.25" customHeight="1" x14ac:dyDescent="0.25">
      <c r="A118" s="334" t="s">
        <v>193</v>
      </c>
      <c r="B118" s="334"/>
      <c r="C118" s="334"/>
      <c r="D118" s="334"/>
      <c r="E118" s="334"/>
      <c r="F118" s="334"/>
      <c r="G118" s="247" t="s">
        <v>199</v>
      </c>
      <c r="H118" s="261"/>
    </row>
    <row r="119" spans="1:8" ht="9" customHeight="1" x14ac:dyDescent="0.25">
      <c r="A119" s="591" t="s">
        <v>180</v>
      </c>
      <c r="B119" s="592">
        <f>+INVERSIÓN!I106</f>
        <v>256119802</v>
      </c>
      <c r="C119" s="592">
        <f>+INVERSIÓN!L106</f>
        <v>423663098.2512235</v>
      </c>
      <c r="D119" s="592">
        <f>+INVERSIÓN!Q106</f>
        <v>431183744.96574229</v>
      </c>
      <c r="E119" s="592">
        <f>+INVERSIÓN!V106</f>
        <v>429512490.14029366</v>
      </c>
      <c r="F119" s="592">
        <f>+INVERSIÓN!AA106</f>
        <v>303332750.81892335</v>
      </c>
      <c r="G119" s="592">
        <f>SUM(B119:F124)</f>
        <v>1843811886.1761827</v>
      </c>
      <c r="H119" s="590">
        <f t="shared" ref="H119" si="17">+G119*$H$147/$G$147</f>
        <v>3.4589361523668094E-2</v>
      </c>
    </row>
    <row r="120" spans="1:8" ht="9" customHeight="1" x14ac:dyDescent="0.25">
      <c r="A120" s="591"/>
      <c r="B120" s="593"/>
      <c r="C120" s="593"/>
      <c r="D120" s="593"/>
      <c r="E120" s="593"/>
      <c r="F120" s="593"/>
      <c r="G120" s="593"/>
      <c r="H120" s="590"/>
    </row>
    <row r="121" spans="1:8" ht="9" customHeight="1" x14ac:dyDescent="0.25">
      <c r="A121" s="591"/>
      <c r="B121" s="593"/>
      <c r="C121" s="593"/>
      <c r="D121" s="593"/>
      <c r="E121" s="593"/>
      <c r="F121" s="593"/>
      <c r="G121" s="593"/>
      <c r="H121" s="590"/>
    </row>
    <row r="122" spans="1:8" ht="9" customHeight="1" x14ac:dyDescent="0.25">
      <c r="A122" s="591"/>
      <c r="B122" s="593"/>
      <c r="C122" s="593"/>
      <c r="D122" s="593"/>
      <c r="E122" s="593"/>
      <c r="F122" s="593"/>
      <c r="G122" s="593"/>
      <c r="H122" s="590"/>
    </row>
    <row r="123" spans="1:8" ht="9" customHeight="1" x14ac:dyDescent="0.25">
      <c r="A123" s="591"/>
      <c r="B123" s="593"/>
      <c r="C123" s="593"/>
      <c r="D123" s="593"/>
      <c r="E123" s="593"/>
      <c r="F123" s="593"/>
      <c r="G123" s="593"/>
      <c r="H123" s="590"/>
    </row>
    <row r="124" spans="1:8" ht="9" customHeight="1" x14ac:dyDescent="0.25">
      <c r="A124" s="591"/>
      <c r="B124" s="593"/>
      <c r="C124" s="593"/>
      <c r="D124" s="593"/>
      <c r="E124" s="593"/>
      <c r="F124" s="593"/>
      <c r="G124" s="593"/>
      <c r="H124" s="590"/>
    </row>
    <row r="125" spans="1:8" ht="9" customHeight="1" x14ac:dyDescent="0.25">
      <c r="A125" s="591" t="s">
        <v>181</v>
      </c>
      <c r="B125" s="592">
        <f>+INVERSIÓN!I112</f>
        <v>181195158</v>
      </c>
      <c r="C125" s="592">
        <f>+INVERSIÓN!L112</f>
        <v>299725758.91027731</v>
      </c>
      <c r="D125" s="592">
        <f>+INVERSIÓN!Q112</f>
        <v>305046334.51223493</v>
      </c>
      <c r="E125" s="592">
        <f>+INVERSIÓN!V112</f>
        <v>303863984.37846655</v>
      </c>
      <c r="F125" s="592">
        <f>+INVERSIÓN!AA112</f>
        <v>214596549.27895597</v>
      </c>
      <c r="G125" s="592">
        <f t="shared" ref="G125" si="18">SUM(B125:F130)</f>
        <v>1304427785.0799348</v>
      </c>
      <c r="H125" s="590">
        <f t="shared" ref="H125:H131" si="19">+G125*$H$147/$G$147</f>
        <v>2.4470676525043391E-2</v>
      </c>
    </row>
    <row r="126" spans="1:8" ht="9" customHeight="1" x14ac:dyDescent="0.25">
      <c r="A126" s="591"/>
      <c r="B126" s="593"/>
      <c r="C126" s="593"/>
      <c r="D126" s="593"/>
      <c r="E126" s="593"/>
      <c r="F126" s="593"/>
      <c r="G126" s="593"/>
      <c r="H126" s="590"/>
    </row>
    <row r="127" spans="1:8" ht="9" customHeight="1" x14ac:dyDescent="0.25">
      <c r="A127" s="591"/>
      <c r="B127" s="593"/>
      <c r="C127" s="593"/>
      <c r="D127" s="593"/>
      <c r="E127" s="593"/>
      <c r="F127" s="593"/>
      <c r="G127" s="593"/>
      <c r="H127" s="590"/>
    </row>
    <row r="128" spans="1:8" ht="9" customHeight="1" x14ac:dyDescent="0.25">
      <c r="A128" s="591"/>
      <c r="B128" s="593"/>
      <c r="C128" s="593"/>
      <c r="D128" s="593"/>
      <c r="E128" s="593"/>
      <c r="F128" s="593"/>
      <c r="G128" s="593"/>
      <c r="H128" s="590"/>
    </row>
    <row r="129" spans="1:8" ht="9" customHeight="1" x14ac:dyDescent="0.25">
      <c r="A129" s="591"/>
      <c r="B129" s="593"/>
      <c r="C129" s="593"/>
      <c r="D129" s="593"/>
      <c r="E129" s="593"/>
      <c r="F129" s="593"/>
      <c r="G129" s="593"/>
      <c r="H129" s="590"/>
    </row>
    <row r="130" spans="1:8" ht="9" customHeight="1" x14ac:dyDescent="0.25">
      <c r="A130" s="591"/>
      <c r="B130" s="593"/>
      <c r="C130" s="593"/>
      <c r="D130" s="593"/>
      <c r="E130" s="593"/>
      <c r="F130" s="593"/>
      <c r="G130" s="593"/>
      <c r="H130" s="590"/>
    </row>
    <row r="131" spans="1:8" ht="9" customHeight="1" x14ac:dyDescent="0.25">
      <c r="A131" s="591" t="s">
        <v>182</v>
      </c>
      <c r="B131" s="592">
        <f>+INVERSIÓN!I118</f>
        <v>175685040</v>
      </c>
      <c r="C131" s="592">
        <f>+INVERSIÓN!L118</f>
        <v>290611142.83849919</v>
      </c>
      <c r="D131" s="592">
        <f>+INVERSIÓN!Q118</f>
        <v>295769920.52202284</v>
      </c>
      <c r="E131" s="592">
        <f>+INVERSIÓN!V118</f>
        <v>294623525.4812398</v>
      </c>
      <c r="F131" s="592">
        <f>+INVERSIÓN!AA118</f>
        <v>208070699.90212074</v>
      </c>
      <c r="G131" s="592">
        <f t="shared" ref="G131" si="20">SUM(B131:F136)</f>
        <v>1264760328.7438827</v>
      </c>
      <c r="H131" s="590">
        <f t="shared" si="19"/>
        <v>2.3726526865189793E-2</v>
      </c>
    </row>
    <row r="132" spans="1:8" ht="9" customHeight="1" x14ac:dyDescent="0.25">
      <c r="A132" s="591"/>
      <c r="B132" s="593"/>
      <c r="C132" s="593"/>
      <c r="D132" s="593"/>
      <c r="E132" s="593"/>
      <c r="F132" s="593"/>
      <c r="G132" s="593"/>
      <c r="H132" s="590"/>
    </row>
    <row r="133" spans="1:8" ht="9" customHeight="1" x14ac:dyDescent="0.25">
      <c r="A133" s="591"/>
      <c r="B133" s="593"/>
      <c r="C133" s="593"/>
      <c r="D133" s="593"/>
      <c r="E133" s="593"/>
      <c r="F133" s="593"/>
      <c r="G133" s="593"/>
      <c r="H133" s="590"/>
    </row>
    <row r="134" spans="1:8" ht="9" customHeight="1" x14ac:dyDescent="0.25">
      <c r="A134" s="591"/>
      <c r="B134" s="593"/>
      <c r="C134" s="593"/>
      <c r="D134" s="593"/>
      <c r="E134" s="593"/>
      <c r="F134" s="593"/>
      <c r="G134" s="593"/>
      <c r="H134" s="590"/>
    </row>
    <row r="135" spans="1:8" ht="9" customHeight="1" x14ac:dyDescent="0.25">
      <c r="A135" s="591"/>
      <c r="B135" s="593"/>
      <c r="C135" s="593"/>
      <c r="D135" s="593"/>
      <c r="E135" s="593"/>
      <c r="F135" s="593"/>
      <c r="G135" s="593"/>
      <c r="H135" s="590"/>
    </row>
    <row r="136" spans="1:8" ht="9" customHeight="1" x14ac:dyDescent="0.25">
      <c r="A136" s="591"/>
      <c r="B136" s="593"/>
      <c r="C136" s="593"/>
      <c r="D136" s="593"/>
      <c r="E136" s="593"/>
      <c r="F136" s="593"/>
      <c r="G136" s="593"/>
      <c r="H136" s="590"/>
    </row>
    <row r="137" spans="1:8" ht="22.5" customHeight="1" x14ac:dyDescent="0.25">
      <c r="A137" s="245" t="s">
        <v>199</v>
      </c>
      <c r="B137" s="248">
        <f>SUM(B119:B136)</f>
        <v>613000000</v>
      </c>
      <c r="C137" s="248">
        <f t="shared" ref="C137:G137" si="21">SUM(C119:C136)</f>
        <v>1014000000</v>
      </c>
      <c r="D137" s="248">
        <f t="shared" si="21"/>
        <v>1032000000.0000001</v>
      </c>
      <c r="E137" s="248">
        <f t="shared" si="21"/>
        <v>1028000000</v>
      </c>
      <c r="F137" s="248">
        <f t="shared" si="21"/>
        <v>726000000</v>
      </c>
      <c r="G137" s="248">
        <f t="shared" si="21"/>
        <v>4413000000</v>
      </c>
      <c r="H137" s="281">
        <f>SUM(H119:H136)</f>
        <v>8.2786564913901281E-2</v>
      </c>
    </row>
    <row r="138" spans="1:8" ht="46.5" customHeight="1" x14ac:dyDescent="0.25">
      <c r="A138" s="334" t="s">
        <v>196</v>
      </c>
      <c r="B138" s="334"/>
      <c r="C138" s="334"/>
      <c r="D138" s="334"/>
      <c r="E138" s="334"/>
      <c r="F138" s="334"/>
      <c r="G138" s="247" t="s">
        <v>199</v>
      </c>
      <c r="H138" s="261"/>
    </row>
    <row r="139" spans="1:8" ht="9.9499999999999993" customHeight="1" x14ac:dyDescent="0.25">
      <c r="A139" s="591" t="s">
        <v>203</v>
      </c>
      <c r="B139" s="592">
        <f>+INVERSIÓN!I124</f>
        <v>213000000</v>
      </c>
      <c r="C139" s="592">
        <f>+INVERSIÓN!L124</f>
        <v>424000000</v>
      </c>
      <c r="D139" s="592">
        <f>+INVERSIÓN!Q124</f>
        <v>635000000</v>
      </c>
      <c r="E139" s="592">
        <f>+INVERSIÓN!V124</f>
        <v>638000000</v>
      </c>
      <c r="F139" s="592">
        <f>+INVERSIÓN!AA124</f>
        <v>212000000</v>
      </c>
      <c r="G139" s="592">
        <f>SUM(B139:F144)</f>
        <v>2122000000</v>
      </c>
      <c r="H139" s="590">
        <f t="shared" ref="H139" si="22">+G139*$H$147/$G$147</f>
        <v>3.9808087638182305E-2</v>
      </c>
    </row>
    <row r="140" spans="1:8" ht="9.9499999999999993" customHeight="1" x14ac:dyDescent="0.25">
      <c r="A140" s="591"/>
      <c r="B140" s="593"/>
      <c r="C140" s="593"/>
      <c r="D140" s="593"/>
      <c r="E140" s="593"/>
      <c r="F140" s="593"/>
      <c r="G140" s="593"/>
      <c r="H140" s="590"/>
    </row>
    <row r="141" spans="1:8" ht="9.9499999999999993" customHeight="1" x14ac:dyDescent="0.25">
      <c r="A141" s="591"/>
      <c r="B141" s="593"/>
      <c r="C141" s="593"/>
      <c r="D141" s="593"/>
      <c r="E141" s="593"/>
      <c r="F141" s="593"/>
      <c r="G141" s="593"/>
      <c r="H141" s="590"/>
    </row>
    <row r="142" spans="1:8" ht="9.9499999999999993" customHeight="1" x14ac:dyDescent="0.25">
      <c r="A142" s="591"/>
      <c r="B142" s="593"/>
      <c r="C142" s="593"/>
      <c r="D142" s="593"/>
      <c r="E142" s="593"/>
      <c r="F142" s="593"/>
      <c r="G142" s="593"/>
      <c r="H142" s="590"/>
    </row>
    <row r="143" spans="1:8" ht="9.9499999999999993" customHeight="1" x14ac:dyDescent="0.25">
      <c r="A143" s="591"/>
      <c r="B143" s="593"/>
      <c r="C143" s="593"/>
      <c r="D143" s="593"/>
      <c r="E143" s="593"/>
      <c r="F143" s="593"/>
      <c r="G143" s="593"/>
      <c r="H143" s="590"/>
    </row>
    <row r="144" spans="1:8" ht="9.9499999999999993" customHeight="1" x14ac:dyDescent="0.25">
      <c r="A144" s="591"/>
      <c r="B144" s="593"/>
      <c r="C144" s="593"/>
      <c r="D144" s="593"/>
      <c r="E144" s="593"/>
      <c r="F144" s="593"/>
      <c r="G144" s="593"/>
      <c r="H144" s="590"/>
    </row>
    <row r="145" spans="1:10" ht="27.75" customHeight="1" x14ac:dyDescent="0.25">
      <c r="A145" s="245" t="s">
        <v>199</v>
      </c>
      <c r="B145" s="248">
        <f>SUM(B139)</f>
        <v>213000000</v>
      </c>
      <c r="C145" s="248">
        <f t="shared" ref="C145:G145" si="23">SUM(C139)</f>
        <v>424000000</v>
      </c>
      <c r="D145" s="248">
        <f t="shared" si="23"/>
        <v>635000000</v>
      </c>
      <c r="E145" s="248">
        <f t="shared" si="23"/>
        <v>638000000</v>
      </c>
      <c r="F145" s="248">
        <f t="shared" si="23"/>
        <v>212000000</v>
      </c>
      <c r="G145" s="248">
        <f t="shared" si="23"/>
        <v>2122000000</v>
      </c>
      <c r="H145" s="281">
        <f>SUM(H139)</f>
        <v>3.9808087638182305E-2</v>
      </c>
    </row>
    <row r="146" spans="1:10" x14ac:dyDescent="0.25">
      <c r="A146"/>
    </row>
    <row r="147" spans="1:10" x14ac:dyDescent="0.25">
      <c r="A147"/>
      <c r="B147" s="279">
        <f t="shared" ref="B147:F147" si="24">+B33+B53+B63+B85+B117+B137+B145</f>
        <v>5121752672.7857141</v>
      </c>
      <c r="C147" s="279">
        <f t="shared" si="24"/>
        <v>15547999590.783062</v>
      </c>
      <c r="D147" s="279">
        <f t="shared" si="24"/>
        <v>13864999540.161564</v>
      </c>
      <c r="E147" s="279">
        <f t="shared" si="24"/>
        <v>11330999461.349838</v>
      </c>
      <c r="F147" s="279">
        <f t="shared" si="24"/>
        <v>7239999548.3465796</v>
      </c>
      <c r="G147" s="279">
        <f>+G33+G53+G63+G85+G117+G137+G145</f>
        <v>53305750813.426758</v>
      </c>
      <c r="H147" s="280">
        <v>1</v>
      </c>
      <c r="I147">
        <v>53305830000</v>
      </c>
      <c r="J147" s="279">
        <f>+G147-I147</f>
        <v>-79186.5732421875</v>
      </c>
    </row>
    <row r="148" spans="1:10" x14ac:dyDescent="0.25">
      <c r="A148"/>
    </row>
  </sheetData>
  <mergeCells count="167">
    <mergeCell ref="A9:A14"/>
    <mergeCell ref="B9:B14"/>
    <mergeCell ref="C9:C14"/>
    <mergeCell ref="D9:D14"/>
    <mergeCell ref="E9:E14"/>
    <mergeCell ref="F9:F14"/>
    <mergeCell ref="G9:G14"/>
    <mergeCell ref="H9:H14"/>
    <mergeCell ref="G131:G136"/>
    <mergeCell ref="F41:F46"/>
    <mergeCell ref="E47:E52"/>
    <mergeCell ref="F47:F52"/>
    <mergeCell ref="E55:E60"/>
    <mergeCell ref="F55:F60"/>
    <mergeCell ref="E65:E70"/>
    <mergeCell ref="F65:F70"/>
    <mergeCell ref="A54:F54"/>
    <mergeCell ref="B65:B70"/>
    <mergeCell ref="C65:C70"/>
    <mergeCell ref="D65:D70"/>
    <mergeCell ref="A47:A52"/>
    <mergeCell ref="A93:A98"/>
    <mergeCell ref="A41:A46"/>
    <mergeCell ref="B55:B60"/>
    <mergeCell ref="G139:G144"/>
    <mergeCell ref="G93:G98"/>
    <mergeCell ref="G99:G104"/>
    <mergeCell ref="G105:G110"/>
    <mergeCell ref="G111:G116"/>
    <mergeCell ref="G119:G124"/>
    <mergeCell ref="G125:G130"/>
    <mergeCell ref="G47:G52"/>
    <mergeCell ref="G55:G60"/>
    <mergeCell ref="G65:G70"/>
    <mergeCell ref="G71:G76"/>
    <mergeCell ref="G77:G82"/>
    <mergeCell ref="G87:G92"/>
    <mergeCell ref="A8:F8"/>
    <mergeCell ref="G15:G20"/>
    <mergeCell ref="G21:G26"/>
    <mergeCell ref="G27:G32"/>
    <mergeCell ref="G35:G40"/>
    <mergeCell ref="G41:G46"/>
    <mergeCell ref="E131:E136"/>
    <mergeCell ref="F131:F136"/>
    <mergeCell ref="E139:E144"/>
    <mergeCell ref="F139:F144"/>
    <mergeCell ref="A138:F138"/>
    <mergeCell ref="A118:F118"/>
    <mergeCell ref="E111:E116"/>
    <mergeCell ref="F111:F116"/>
    <mergeCell ref="E119:E124"/>
    <mergeCell ref="F119:F124"/>
    <mergeCell ref="E125:E130"/>
    <mergeCell ref="F125:F130"/>
    <mergeCell ref="E93:E98"/>
    <mergeCell ref="F93:F98"/>
    <mergeCell ref="E99:E104"/>
    <mergeCell ref="F99:F104"/>
    <mergeCell ref="E105:E110"/>
    <mergeCell ref="F105:F110"/>
    <mergeCell ref="E15:E20"/>
    <mergeCell ref="F15:F20"/>
    <mergeCell ref="E21:E26"/>
    <mergeCell ref="F21:F26"/>
    <mergeCell ref="E27:E32"/>
    <mergeCell ref="F27:F32"/>
    <mergeCell ref="E35:E40"/>
    <mergeCell ref="F35:F40"/>
    <mergeCell ref="E41:E46"/>
    <mergeCell ref="E71:E76"/>
    <mergeCell ref="F71:F76"/>
    <mergeCell ref="E77:E82"/>
    <mergeCell ref="F77:F82"/>
    <mergeCell ref="E87:E92"/>
    <mergeCell ref="F87:F92"/>
    <mergeCell ref="A86:F86"/>
    <mergeCell ref="C55:C60"/>
    <mergeCell ref="D55:D60"/>
    <mergeCell ref="A27:A32"/>
    <mergeCell ref="A35:A40"/>
    <mergeCell ref="C131:C136"/>
    <mergeCell ref="D131:D136"/>
    <mergeCell ref="A64:F64"/>
    <mergeCell ref="A34:F34"/>
    <mergeCell ref="C105:C110"/>
    <mergeCell ref="D105:D110"/>
    <mergeCell ref="B111:B116"/>
    <mergeCell ref="C111:C116"/>
    <mergeCell ref="D111:D116"/>
    <mergeCell ref="B119:B124"/>
    <mergeCell ref="C119:C124"/>
    <mergeCell ref="D119:D124"/>
    <mergeCell ref="C77:C82"/>
    <mergeCell ref="D77:D82"/>
    <mergeCell ref="B87:B92"/>
    <mergeCell ref="C87:C92"/>
    <mergeCell ref="D87:D92"/>
    <mergeCell ref="B93:B98"/>
    <mergeCell ref="C93:C98"/>
    <mergeCell ref="D93:D98"/>
    <mergeCell ref="D47:D52"/>
    <mergeCell ref="A87:A92"/>
    <mergeCell ref="D139:D144"/>
    <mergeCell ref="B35:B40"/>
    <mergeCell ref="C35:C40"/>
    <mergeCell ref="D35:D40"/>
    <mergeCell ref="B41:B46"/>
    <mergeCell ref="B125:B130"/>
    <mergeCell ref="C125:C130"/>
    <mergeCell ref="D125:D130"/>
    <mergeCell ref="B131:B136"/>
    <mergeCell ref="B99:B104"/>
    <mergeCell ref="C99:C104"/>
    <mergeCell ref="D99:D104"/>
    <mergeCell ref="B105:B110"/>
    <mergeCell ref="B71:B76"/>
    <mergeCell ref="C71:C76"/>
    <mergeCell ref="D71:D76"/>
    <mergeCell ref="B77:B82"/>
    <mergeCell ref="C41:C46"/>
    <mergeCell ref="B47:B52"/>
    <mergeCell ref="C47:C52"/>
    <mergeCell ref="D41:D46"/>
    <mergeCell ref="A139:A144"/>
    <mergeCell ref="B15:B20"/>
    <mergeCell ref="C15:C20"/>
    <mergeCell ref="D15:D20"/>
    <mergeCell ref="B21:B26"/>
    <mergeCell ref="C21:C26"/>
    <mergeCell ref="D21:D26"/>
    <mergeCell ref="B27:B32"/>
    <mergeCell ref="C27:C32"/>
    <mergeCell ref="D27:D32"/>
    <mergeCell ref="A99:A104"/>
    <mergeCell ref="A105:A110"/>
    <mergeCell ref="A111:A116"/>
    <mergeCell ref="A119:A124"/>
    <mergeCell ref="A125:A130"/>
    <mergeCell ref="A131:A136"/>
    <mergeCell ref="A55:A60"/>
    <mergeCell ref="A65:A70"/>
    <mergeCell ref="A71:A76"/>
    <mergeCell ref="A77:A82"/>
    <mergeCell ref="A15:A20"/>
    <mergeCell ref="A21:A26"/>
    <mergeCell ref="B139:B144"/>
    <mergeCell ref="C139:C144"/>
    <mergeCell ref="H15:H20"/>
    <mergeCell ref="H21:H26"/>
    <mergeCell ref="H27:H32"/>
    <mergeCell ref="H35:H40"/>
    <mergeCell ref="H41:H46"/>
    <mergeCell ref="H47:H52"/>
    <mergeCell ref="H55:H60"/>
    <mergeCell ref="H65:H70"/>
    <mergeCell ref="H71:H76"/>
    <mergeCell ref="H139:H144"/>
    <mergeCell ref="H77:H82"/>
    <mergeCell ref="H87:H92"/>
    <mergeCell ref="H93:H98"/>
    <mergeCell ref="H99:H104"/>
    <mergeCell ref="H105:H110"/>
    <mergeCell ref="H111:H116"/>
    <mergeCell ref="H119:H124"/>
    <mergeCell ref="H125:H130"/>
    <mergeCell ref="H131:H136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90" zoomScaleNormal="90" workbookViewId="0">
      <selection activeCell="H17" sqref="H17"/>
    </sheetView>
  </sheetViews>
  <sheetFormatPr baseColWidth="10" defaultRowHeight="15" x14ac:dyDescent="0.25"/>
  <cols>
    <col min="1" max="1" width="32.85546875" customWidth="1"/>
    <col min="8" max="8" width="13.85546875" bestFit="1" customWidth="1"/>
  </cols>
  <sheetData>
    <row r="1" spans="1:8" ht="15.75" thickBot="1" x14ac:dyDescent="0.3">
      <c r="A1" s="299" t="s">
        <v>204</v>
      </c>
      <c r="B1" s="300">
        <v>2016</v>
      </c>
      <c r="C1" s="300">
        <v>2017</v>
      </c>
      <c r="D1" s="300">
        <v>2018</v>
      </c>
      <c r="E1" s="300">
        <v>2019</v>
      </c>
      <c r="F1" s="300">
        <v>2020</v>
      </c>
      <c r="G1" s="300" t="s">
        <v>199</v>
      </c>
    </row>
    <row r="2" spans="1:8" ht="24.75" thickBot="1" x14ac:dyDescent="0.3">
      <c r="A2" s="301" t="s">
        <v>205</v>
      </c>
      <c r="B2" s="298">
        <v>537</v>
      </c>
      <c r="C2" s="298">
        <v>2646</v>
      </c>
      <c r="D2" s="298">
        <v>2843</v>
      </c>
      <c r="E2" s="298">
        <v>1679</v>
      </c>
      <c r="F2" s="298">
        <v>1124</v>
      </c>
      <c r="G2" s="298">
        <f>SUM(B2:F2)</f>
        <v>8829</v>
      </c>
    </row>
    <row r="3" spans="1:8" ht="15.75" thickBot="1" x14ac:dyDescent="0.3">
      <c r="A3" s="301" t="s">
        <v>183</v>
      </c>
      <c r="B3" s="298">
        <v>1443</v>
      </c>
      <c r="C3" s="298">
        <v>6400</v>
      </c>
      <c r="D3" s="298">
        <v>5809</v>
      </c>
      <c r="E3" s="298">
        <v>3518</v>
      </c>
      <c r="F3" s="298">
        <v>2660</v>
      </c>
      <c r="G3" s="298">
        <f>SUM(B3:F3)</f>
        <v>19830</v>
      </c>
    </row>
    <row r="4" spans="1:8" ht="36.75" thickBot="1" x14ac:dyDescent="0.3">
      <c r="A4" s="301" t="s">
        <v>206</v>
      </c>
      <c r="B4" s="298">
        <v>350</v>
      </c>
      <c r="C4" s="298">
        <v>750</v>
      </c>
      <c r="D4" s="298">
        <v>1200</v>
      </c>
      <c r="E4" s="298">
        <v>640</v>
      </c>
      <c r="F4" s="298">
        <v>320</v>
      </c>
      <c r="G4" s="298">
        <f t="shared" ref="G4:G8" si="0">SUM(B4:F4)</f>
        <v>3260</v>
      </c>
    </row>
    <row r="5" spans="1:8" ht="24.75" thickBot="1" x14ac:dyDescent="0.3">
      <c r="A5" s="301" t="s">
        <v>207</v>
      </c>
      <c r="B5" s="298">
        <v>430</v>
      </c>
      <c r="C5" s="298">
        <v>1296</v>
      </c>
      <c r="D5" s="298">
        <v>909</v>
      </c>
      <c r="E5" s="298">
        <v>585</v>
      </c>
      <c r="F5" s="298">
        <v>420</v>
      </c>
      <c r="G5" s="298">
        <f t="shared" si="0"/>
        <v>3640</v>
      </c>
    </row>
    <row r="6" spans="1:8" ht="72.75" customHeight="1" thickBot="1" x14ac:dyDescent="0.3">
      <c r="A6" s="301" t="s">
        <v>208</v>
      </c>
      <c r="B6" s="298">
        <v>1535</v>
      </c>
      <c r="C6" s="298">
        <v>2563</v>
      </c>
      <c r="D6" s="298">
        <v>2687</v>
      </c>
      <c r="E6" s="298">
        <v>2643</v>
      </c>
      <c r="F6" s="298">
        <v>1778</v>
      </c>
      <c r="G6" s="298">
        <f t="shared" si="0"/>
        <v>11206</v>
      </c>
    </row>
    <row r="7" spans="1:8" ht="48.75" thickBot="1" x14ac:dyDescent="0.3">
      <c r="A7" s="301" t="s">
        <v>209</v>
      </c>
      <c r="B7" s="298">
        <v>613</v>
      </c>
      <c r="C7" s="298">
        <v>1014</v>
      </c>
      <c r="D7" s="298">
        <v>1032</v>
      </c>
      <c r="E7" s="298">
        <v>1028</v>
      </c>
      <c r="F7" s="298">
        <v>726</v>
      </c>
      <c r="G7" s="298">
        <f t="shared" si="0"/>
        <v>4413</v>
      </c>
    </row>
    <row r="8" spans="1:8" ht="24.75" thickBot="1" x14ac:dyDescent="0.3">
      <c r="A8" s="302" t="s">
        <v>210</v>
      </c>
      <c r="B8" s="298">
        <v>213</v>
      </c>
      <c r="C8" s="298">
        <v>424</v>
      </c>
      <c r="D8" s="298">
        <v>635</v>
      </c>
      <c r="E8" s="298">
        <v>638</v>
      </c>
      <c r="F8" s="298">
        <v>212</v>
      </c>
      <c r="G8" s="298">
        <f t="shared" si="0"/>
        <v>2122</v>
      </c>
    </row>
    <row r="9" spans="1:8" ht="15.75" thickBot="1" x14ac:dyDescent="0.3">
      <c r="A9" s="303" t="s">
        <v>199</v>
      </c>
      <c r="B9" s="304">
        <f t="shared" ref="B9:G9" si="1">SUM(B2:B8)</f>
        <v>5121</v>
      </c>
      <c r="C9" s="304">
        <f t="shared" si="1"/>
        <v>15093</v>
      </c>
      <c r="D9" s="304">
        <f t="shared" si="1"/>
        <v>15115</v>
      </c>
      <c r="E9" s="304">
        <f t="shared" si="1"/>
        <v>10731</v>
      </c>
      <c r="F9" s="304">
        <f t="shared" si="1"/>
        <v>7240</v>
      </c>
      <c r="G9" s="304">
        <f t="shared" si="1"/>
        <v>53300</v>
      </c>
    </row>
    <row r="14" spans="1:8" x14ac:dyDescent="0.25">
      <c r="G14">
        <v>100</v>
      </c>
      <c r="H14" s="326">
        <v>800000</v>
      </c>
    </row>
    <row r="15" spans="1:8" x14ac:dyDescent="0.25">
      <c r="G15">
        <v>0.1</v>
      </c>
    </row>
    <row r="16" spans="1:8" x14ac:dyDescent="0.25">
      <c r="G16">
        <f>G15*H14</f>
        <v>80000</v>
      </c>
    </row>
    <row r="17" spans="7:8" x14ac:dyDescent="0.25">
      <c r="G17">
        <f>G16/100</f>
        <v>800</v>
      </c>
      <c r="H17">
        <f>G17-170</f>
        <v>630</v>
      </c>
    </row>
  </sheetData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GESTIÓN</vt:lpstr>
      <vt:lpstr>INVERSIÓN</vt:lpstr>
      <vt:lpstr>ACTIVIDADES</vt:lpstr>
      <vt:lpstr>TERRITORIALIZACIÓN</vt:lpstr>
      <vt:lpstr>Resumen</vt:lpstr>
      <vt:lpstr>Hoja1</vt:lpstr>
      <vt:lpstr>ACTIVIDADES!Área_de_impresión</vt:lpstr>
      <vt:lpstr>GESTIÓN!Área_de_impresión</vt:lpstr>
      <vt:lpstr>INVERSIÓN!Área_de_impresión</vt:lpstr>
      <vt:lpstr>TERRITORIALIZACIÓN!Área_de_impresión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ANGELICA.ORTIZ</cp:lastModifiedBy>
  <cp:lastPrinted>2016-07-29T13:29:43Z</cp:lastPrinted>
  <dcterms:created xsi:type="dcterms:W3CDTF">2010-03-25T16:40:43Z</dcterms:created>
  <dcterms:modified xsi:type="dcterms:W3CDTF">2016-10-03T21:04:31Z</dcterms:modified>
</cp:coreProperties>
</file>